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 codeName="ThisWorkbook"/>
  <xr:revisionPtr revIDLastSave="0" documentId="13_ncr:1_{FA1809CD-474E-1D4B-8A15-6003917328E0}" xr6:coauthVersionLast="43" xr6:coauthVersionMax="43" xr10:uidLastSave="{00000000-0000-0000-0000-000000000000}"/>
  <bookViews>
    <workbookView xWindow="0" yWindow="460" windowWidth="28800" windowHeight="16140" activeTab="8" xr2:uid="{00000000-000D-0000-FFFF-FFFF00000000}"/>
  </bookViews>
  <sheets>
    <sheet name="Fundraiser1.55hrs" sheetId="34" r:id="rId1"/>
    <sheet name="Fundraiser1.3P" sheetId="26" r:id="rId2"/>
    <sheet name="Sensitivity Report q14" sheetId="35" r:id="rId3"/>
    <sheet name="Sensitivity Report 15-17" sheetId="36" r:id="rId4"/>
    <sheet name="Fundraiser2E.3" sheetId="24" r:id="rId5"/>
    <sheet name="Sensitivity Report 18" sheetId="38" r:id="rId6"/>
    <sheet name="Fundraiser2E" sheetId="17" r:id="rId7"/>
    <sheet name="Answer Report 1" sheetId="40" r:id="rId8"/>
    <sheet name="AnalyzeCutoffs2" sheetId="23" r:id="rId9"/>
  </sheets>
  <definedNames>
    <definedName name="_xlnm._FilterDatabase" localSheetId="8" hidden="1">AnalyzeCutoffs2!$B$14:$G$34</definedName>
    <definedName name="BuildDate" hidden="1">4202</definedName>
    <definedName name="BuildNo" hidden="1">83</definedName>
    <definedName name="solver_adj" localSheetId="8" hidden="1">AnalyzeCutoffs2!$O$5</definedName>
    <definedName name="solver_adj" localSheetId="6" hidden="1">Fundraiser2E!$B$23:$C$24</definedName>
    <definedName name="solver_adj" localSheetId="4" hidden="1">Fundraiser2E.3!$B$24:$D$25</definedName>
    <definedName name="solver_cvg" localSheetId="8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4" hidden="1">0.0001</definedName>
    <definedName name="solver_drv" localSheetId="8" hidden="1">1</definedName>
    <definedName name="solver_drv" localSheetId="1" hidden="1">1</definedName>
    <definedName name="solver_drv" localSheetId="0" hidden="1">1</definedName>
    <definedName name="solver_drv" localSheetId="6" hidden="1">1</definedName>
    <definedName name="solver_drv" localSheetId="4" hidden="1">1</definedName>
    <definedName name="solver_eng" localSheetId="8" hidden="1">3</definedName>
    <definedName name="solver_eng" localSheetId="1" hidden="1">2</definedName>
    <definedName name="solver_eng" localSheetId="0" hidden="1">2</definedName>
    <definedName name="solver_eng" localSheetId="6" hidden="1">1</definedName>
    <definedName name="solver_eng" localSheetId="4" hidden="1">2</definedName>
    <definedName name="solver_est" localSheetId="8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4" hidden="1">1</definedName>
    <definedName name="solver_itr" localSheetId="8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4" hidden="1">2147483647</definedName>
    <definedName name="solver_lhs1" localSheetId="8" hidden="1">AnalyzeCutoffs2!$O$5</definedName>
    <definedName name="solver_lhs1" localSheetId="1" hidden="1">Fundraiser1.3P!$B$15</definedName>
    <definedName name="solver_lhs1" localSheetId="0" hidden="1">Fundraiser1.55hrs!$B$18:$C$18</definedName>
    <definedName name="solver_lhs1" localSheetId="6" hidden="1">Fundraiser2E!$B$19:$B$20</definedName>
    <definedName name="solver_lhs1" localSheetId="4" hidden="1">Fundraiser2E.3!$B$20:$B$21</definedName>
    <definedName name="solver_lhs2" localSheetId="8" hidden="1">AnalyzeCutoffs2!$O$5</definedName>
    <definedName name="solver_lhs2" localSheetId="1" hidden="1">Fundraiser1.3P!$B$19:$D$19</definedName>
    <definedName name="solver_lhs2" localSheetId="0" hidden="1">Fundraiser1.55hrs!$B$15</definedName>
    <definedName name="solver_lhs2" localSheetId="6" hidden="1">Fundraiser2E!$B$25:$C$25</definedName>
    <definedName name="solver_lhs2" localSheetId="4" hidden="1">Fundraiser2E.3!$B$26:$D$27</definedName>
    <definedName name="solver_lhs3" localSheetId="6" hidden="1">Fundraiser2E!$B$24:$C$24</definedName>
    <definedName name="solver_lhs3" localSheetId="4" hidden="1">Fundraiser2E.3!$B$24:$D$25</definedName>
    <definedName name="solver_lin" localSheetId="8" hidden="1">2</definedName>
    <definedName name="solver_lin" localSheetId="0" hidden="1">1</definedName>
    <definedName name="solver_lin" localSheetId="6" hidden="1">2</definedName>
    <definedName name="solver_lin" localSheetId="4" hidden="1">1</definedName>
    <definedName name="solver_mip" localSheetId="8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4" hidden="1">2147483647</definedName>
    <definedName name="solver_mni" localSheetId="8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4" hidden="1">30</definedName>
    <definedName name="solver_mrt" localSheetId="8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4" hidden="1">0.075</definedName>
    <definedName name="solver_msl" localSheetId="8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4" hidden="1">2</definedName>
    <definedName name="solver_neg" localSheetId="8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4" hidden="1">1</definedName>
    <definedName name="solver_nod" localSheetId="8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4" hidden="1">2147483647</definedName>
    <definedName name="solver_num" localSheetId="8" hidden="1">2</definedName>
    <definedName name="solver_num" localSheetId="1" hidden="1">0</definedName>
    <definedName name="solver_num" localSheetId="0" hidden="1">0</definedName>
    <definedName name="solver_num" localSheetId="6" hidden="1">2</definedName>
    <definedName name="solver_num" localSheetId="4" hidden="1">2</definedName>
    <definedName name="solver_nwt" localSheetId="8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4" hidden="1">1</definedName>
    <definedName name="solver_opt" localSheetId="8" hidden="1">AnalyzeCutoffs2!$O$7</definedName>
    <definedName name="solver_opt" localSheetId="6" hidden="1">Fundraiser2E!$B$30</definedName>
    <definedName name="solver_opt" localSheetId="4" hidden="1">Fundraiser2E.3!$B$34</definedName>
    <definedName name="solver_pre" localSheetId="8" hidden="1">0.01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4" hidden="1">0.000001</definedName>
    <definedName name="solver_rbv" localSheetId="8" hidden="1">1</definedName>
    <definedName name="solver_rbv" localSheetId="1" hidden="1">1</definedName>
    <definedName name="solver_rbv" localSheetId="0" hidden="1">1</definedName>
    <definedName name="solver_rbv" localSheetId="6" hidden="1">1</definedName>
    <definedName name="solver_rbv" localSheetId="4" hidden="1">1</definedName>
    <definedName name="solver_rel1" localSheetId="8" hidden="1">1</definedName>
    <definedName name="solver_rel1" localSheetId="1" hidden="1">1</definedName>
    <definedName name="solver_rel1" localSheetId="0" hidden="1">1</definedName>
    <definedName name="solver_rel1" localSheetId="6" hidden="1">1</definedName>
    <definedName name="solver_rel1" localSheetId="4" hidden="1">1</definedName>
    <definedName name="solver_rel2" localSheetId="8" hidden="1">3</definedName>
    <definedName name="solver_rel2" localSheetId="1" hidden="1">1</definedName>
    <definedName name="solver_rel2" localSheetId="0" hidden="1">1</definedName>
    <definedName name="solver_rel2" localSheetId="6" hidden="1">1</definedName>
    <definedName name="solver_rel2" localSheetId="4" hidden="1">1</definedName>
    <definedName name="solver_rel3" localSheetId="6" hidden="1">1</definedName>
    <definedName name="solver_rel3" localSheetId="4" hidden="1">4</definedName>
    <definedName name="solver_rhs1" localSheetId="8" hidden="1">1</definedName>
    <definedName name="solver_rhs1" localSheetId="1" hidden="1">Fundraiser1.3P!$D$15</definedName>
    <definedName name="solver_rhs1" localSheetId="0" hidden="1">Fundraiser1.55hrs!$B$3:$C$3</definedName>
    <definedName name="solver_rhs1" localSheetId="6" hidden="1">Fundraiser2E!$D$19:$D$20</definedName>
    <definedName name="solver_rhs1" localSheetId="4" hidden="1">Fundraiser2E.3!$E$20:$E$21</definedName>
    <definedName name="solver_rhs2" localSheetId="8" hidden="1">0</definedName>
    <definedName name="solver_rhs2" localSheetId="1" hidden="1">Fundraiser1.3P!$B$3:$D$3</definedName>
    <definedName name="solver_rhs2" localSheetId="0" hidden="1">Fundraiser1.55hrs!$D$15</definedName>
    <definedName name="solver_rhs2" localSheetId="6" hidden="1">Fundraiser2E!$B$3:$C$3</definedName>
    <definedName name="solver_rhs2" localSheetId="4" hidden="1">Fundraiser2E.3!$B$3:$D$4</definedName>
    <definedName name="solver_rhs3" localSheetId="6" hidden="1">Fundraiser2E!$B$3:$C$3</definedName>
    <definedName name="solver_rhs3" localSheetId="4" hidden="1">integer</definedName>
    <definedName name="solver_rlx" localSheetId="8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4" hidden="1">2</definedName>
    <definedName name="solver_rsd" localSheetId="8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4" hidden="1">0</definedName>
    <definedName name="solver_scl" localSheetId="8" hidden="1">1</definedName>
    <definedName name="solver_scl" localSheetId="1" hidden="1">1</definedName>
    <definedName name="solver_scl" localSheetId="0" hidden="1">1</definedName>
    <definedName name="solver_scl" localSheetId="6" hidden="1">1</definedName>
    <definedName name="solver_scl" localSheetId="4" hidden="1">1</definedName>
    <definedName name="solver_sho" localSheetId="8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4" hidden="1">2</definedName>
    <definedName name="solver_ssz" localSheetId="8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4" hidden="1">100</definedName>
    <definedName name="solver_tim" localSheetId="8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4" hidden="1">2147483647</definedName>
    <definedName name="solver_tol" localSheetId="8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4" hidden="1">0.01</definedName>
    <definedName name="solver_typ" localSheetId="8" hidden="1">1</definedName>
    <definedName name="solver_typ" localSheetId="1" hidden="1">1</definedName>
    <definedName name="solver_typ" localSheetId="0" hidden="1">1</definedName>
    <definedName name="solver_typ" localSheetId="6" hidden="1">1</definedName>
    <definedName name="solver_typ" localSheetId="4" hidden="1">1</definedName>
    <definedName name="solver_val" localSheetId="8" hidden="1">0</definedName>
    <definedName name="solver_val" localSheetId="1" hidden="1">0</definedName>
    <definedName name="solver_val" localSheetId="0" hidden="1">0</definedName>
    <definedName name="solver_val" localSheetId="6" hidden="1">0</definedName>
    <definedName name="solver_val" localSheetId="4" hidden="1">0</definedName>
    <definedName name="solver_ver" localSheetId="8" hidden="1">2</definedName>
    <definedName name="solver_ver" localSheetId="1" hidden="1">3</definedName>
    <definedName name="solver_ver" localSheetId="0" hidden="1">2</definedName>
    <definedName name="solver_ver" localSheetId="6" hidden="1">2</definedName>
    <definedName name="solver_ver" localSheetId="4" hidden="1">2</definedName>
    <definedName name="Vers" hidden="1">" 3.2.10."</definedName>
    <definedName name="VersionMajor" hidden="1">3</definedName>
    <definedName name="VersionMinor" hidden="1">2</definedName>
    <definedName name="VersionPatch" hidden="1">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23" l="1"/>
  <c r="M15" i="23"/>
  <c r="K16" i="23"/>
  <c r="M16" i="23"/>
  <c r="K17" i="23"/>
  <c r="M17" i="23"/>
  <c r="K18" i="23"/>
  <c r="M18" i="23"/>
  <c r="K19" i="23"/>
  <c r="M19" i="23"/>
  <c r="K20" i="23"/>
  <c r="M20" i="23"/>
  <c r="K21" i="23"/>
  <c r="M21" i="23"/>
  <c r="K22" i="23"/>
  <c r="M22" i="23"/>
  <c r="K23" i="23"/>
  <c r="M23" i="23"/>
  <c r="K24" i="23"/>
  <c r="M24" i="23"/>
  <c r="K25" i="23"/>
  <c r="M25" i="23"/>
  <c r="K26" i="23"/>
  <c r="M26" i="23"/>
  <c r="K27" i="23"/>
  <c r="M27" i="23"/>
  <c r="K28" i="23"/>
  <c r="M28" i="23"/>
  <c r="K29" i="23"/>
  <c r="M29" i="23"/>
  <c r="K30" i="23"/>
  <c r="M30" i="23"/>
  <c r="K31" i="23"/>
  <c r="M31" i="23"/>
  <c r="K32" i="23"/>
  <c r="M32" i="23"/>
  <c r="K33" i="23"/>
  <c r="M33" i="23"/>
  <c r="K34" i="23"/>
  <c r="M34" i="23"/>
  <c r="K35" i="23"/>
  <c r="M35" i="23"/>
  <c r="K36" i="23"/>
  <c r="M36" i="23"/>
  <c r="K37" i="23"/>
  <c r="M37" i="23"/>
  <c r="K38" i="23"/>
  <c r="M38" i="23"/>
  <c r="K39" i="23"/>
  <c r="M39" i="23"/>
  <c r="K40" i="23"/>
  <c r="M40" i="23"/>
  <c r="K41" i="23"/>
  <c r="M41" i="23"/>
  <c r="K42" i="23"/>
  <c r="M42" i="23"/>
  <c r="K43" i="23"/>
  <c r="M43" i="23"/>
  <c r="K44" i="23"/>
  <c r="M44" i="23"/>
  <c r="K45" i="23"/>
  <c r="M45" i="23"/>
  <c r="K46" i="23"/>
  <c r="M46" i="23"/>
  <c r="K47" i="23"/>
  <c r="M47" i="23"/>
  <c r="K48" i="23"/>
  <c r="M48" i="23"/>
  <c r="K49" i="23"/>
  <c r="M49" i="23"/>
  <c r="K50" i="23"/>
  <c r="M50" i="23"/>
  <c r="K51" i="23"/>
  <c r="M51" i="23"/>
  <c r="K52" i="23"/>
  <c r="M52" i="23"/>
  <c r="K53" i="23"/>
  <c r="M53" i="23"/>
  <c r="K54" i="23"/>
  <c r="M54" i="23"/>
  <c r="K55" i="23"/>
  <c r="M55" i="23"/>
  <c r="K56" i="23"/>
  <c r="M56" i="23"/>
  <c r="K57" i="23"/>
  <c r="M57" i="23"/>
  <c r="K58" i="23"/>
  <c r="M58" i="23"/>
  <c r="O7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15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15" i="23"/>
  <c r="C27" i="24"/>
  <c r="D27" i="24"/>
  <c r="D26" i="24"/>
  <c r="C26" i="24"/>
  <c r="B27" i="24"/>
  <c r="B26" i="24"/>
  <c r="B11" i="34"/>
  <c r="B12" i="34"/>
  <c r="B22" i="34"/>
  <c r="C12" i="34"/>
  <c r="B23" i="34"/>
  <c r="B24" i="34"/>
  <c r="B15" i="34"/>
  <c r="B15" i="26"/>
  <c r="D12" i="26"/>
  <c r="C12" i="26"/>
  <c r="B12" i="26"/>
  <c r="B24" i="26"/>
  <c r="D16" i="24"/>
  <c r="C25" i="17"/>
  <c r="B25" i="17"/>
  <c r="C5" i="24"/>
  <c r="D5" i="24"/>
  <c r="B5" i="24"/>
  <c r="B21" i="24"/>
  <c r="B20" i="24"/>
  <c r="D28" i="24"/>
  <c r="C17" i="24"/>
  <c r="D17" i="24"/>
  <c r="B17" i="24"/>
  <c r="C28" i="24"/>
  <c r="B28" i="24"/>
  <c r="C16" i="24"/>
  <c r="B16" i="24"/>
  <c r="B20" i="17"/>
  <c r="B19" i="17"/>
  <c r="C16" i="17"/>
  <c r="B16" i="17"/>
  <c r="C15" i="17"/>
  <c r="B15" i="17"/>
  <c r="B28" i="17"/>
  <c r="B31" i="24"/>
  <c r="B32" i="24"/>
  <c r="B33" i="24"/>
  <c r="B34" i="24"/>
  <c r="B29" i="17"/>
  <c r="B30" i="17"/>
</calcChain>
</file>

<file path=xl/sharedStrings.xml><?xml version="1.0" encoding="utf-8"?>
<sst xmlns="http://schemas.openxmlformats.org/spreadsheetml/2006/main" count="360" uniqueCount="154">
  <si>
    <t>Cost per labor hour</t>
  </si>
  <si>
    <t>T-shirt</t>
  </si>
  <si>
    <t>Hoodie</t>
  </si>
  <si>
    <t>Labor Hours</t>
  </si>
  <si>
    <t>Materials Cost</t>
  </si>
  <si>
    <t>Selling Price</t>
  </si>
  <si>
    <t>Unit Margin</t>
  </si>
  <si>
    <t>Production Plan</t>
  </si>
  <si>
    <t>Number to Produce</t>
  </si>
  <si>
    <t>Maximum Sales</t>
  </si>
  <si>
    <t>&lt;=</t>
  </si>
  <si>
    <t>Net Profit</t>
  </si>
  <si>
    <t>Total</t>
  </si>
  <si>
    <t>Used</t>
  </si>
  <si>
    <t>Available</t>
  </si>
  <si>
    <t>objective function coefficients</t>
  </si>
  <si>
    <t>decision variables aka "changing cells"</t>
  </si>
  <si>
    <t>Sales Forecast</t>
  </si>
  <si>
    <t>Production Inputs</t>
  </si>
  <si>
    <t>Objective Cell</t>
  </si>
  <si>
    <t>Cost per labor hour - John</t>
  </si>
  <si>
    <t>Cost per labor hour - Suzy</t>
  </si>
  <si>
    <t>Labor Hours - John</t>
  </si>
  <si>
    <t>Labor Hours - Suzy</t>
  </si>
  <si>
    <t>Unit Margin - John</t>
  </si>
  <si>
    <t>Unit Margin - Suzy</t>
  </si>
  <si>
    <t>Number to Produce - John</t>
  </si>
  <si>
    <t>Number to Produce - Suzy</t>
  </si>
  <si>
    <t>Total Production</t>
  </si>
  <si>
    <t>Labor Hours John</t>
  </si>
  <si>
    <t>Labor Hours Suzy</t>
  </si>
  <si>
    <t>T-shirts</t>
  </si>
  <si>
    <t>Hoodies</t>
  </si>
  <si>
    <t>t-shirts</t>
  </si>
  <si>
    <t>Predictor</t>
  </si>
  <si>
    <t>Coefficients</t>
  </si>
  <si>
    <t>SE Coef</t>
  </si>
  <si>
    <t>Z</t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</si>
  <si>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</t>
    </r>
  </si>
  <si>
    <t>Avg Profit if Loan Performs</t>
  </si>
  <si>
    <t>Intercept</t>
  </si>
  <si>
    <t>Avg Loss if Loan Defaults</t>
  </si>
  <si>
    <t>Homeowner:1</t>
  </si>
  <si>
    <t>Cutoff</t>
  </si>
  <si>
    <t>CreditScore</t>
  </si>
  <si>
    <t>Homeowner</t>
  </si>
  <si>
    <t>YrsCreditHistory</t>
  </si>
  <si>
    <t>RevolvingBalance</t>
  </si>
  <si>
    <t>UtilizationPrcnt</t>
  </si>
  <si>
    <t>Model Ln(odds)</t>
  </si>
  <si>
    <t>Model odds</t>
  </si>
  <si>
    <t>Model Decision</t>
  </si>
  <si>
    <t>Hats</t>
  </si>
  <si>
    <t>Hat</t>
  </si>
  <si>
    <t>Cost per labor hour -John</t>
  </si>
  <si>
    <t xml:space="preserve">Total </t>
  </si>
  <si>
    <t>Max John can produce</t>
  </si>
  <si>
    <t>Max Suzy can produce</t>
  </si>
  <si>
    <t>Max Production</t>
  </si>
  <si>
    <t>Total sales forecast</t>
  </si>
  <si>
    <t>P(Perform)</t>
  </si>
  <si>
    <t>on Approved</t>
  </si>
  <si>
    <t>Total Profit (Model Estimate)</t>
  </si>
  <si>
    <t>Profit</t>
  </si>
  <si>
    <t>Expected</t>
  </si>
  <si>
    <t>Expected Profit</t>
  </si>
  <si>
    <t>Microsoft Excel 16.24 Sensitivity Report</t>
  </si>
  <si>
    <t>Worksheet: [Week 13 Participation Activity Worksheets.xlsx]Fundraiser2E.3</t>
  </si>
  <si>
    <t>Report Created: 4/18/19 3:28:51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</si>
  <si>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</si>
  <si>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</si>
  <si>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</si>
  <si>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</si>
  <si>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</si>
  <si>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</si>
  <si>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</si>
  <si>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</si>
  <si>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</si>
  <si>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</si>
  <si>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</si>
  <si>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</si>
  <si>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</si>
  <si>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</si>
  <si>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</si>
  <si>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</si>
  <si>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</si>
  <si>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$B$24</t>
  </si>
  <si>
    <t>Number to Produce - John t-shirts</t>
  </si>
  <si>
    <t>$C$24</t>
  </si>
  <si>
    <t>Number to Produce - John Hoodies</t>
  </si>
  <si>
    <t>$D$24</t>
  </si>
  <si>
    <t>Number to Produce - John Hats</t>
  </si>
  <si>
    <t>$B$25</t>
  </si>
  <si>
    <t>Number to Produce - Suzy t-shirts</t>
  </si>
  <si>
    <t>$C$25</t>
  </si>
  <si>
    <t>Number to Produce - Suzy Hoodies</t>
  </si>
  <si>
    <t>$D$25</t>
  </si>
  <si>
    <t>Number to Produce - Suzy Hats</t>
  </si>
  <si>
    <t>$B$20</t>
  </si>
  <si>
    <t>Labor Hours - John Used</t>
  </si>
  <si>
    <t>$B$21</t>
  </si>
  <si>
    <t>Labor Hours - Suzy Used</t>
  </si>
  <si>
    <t>Auxiliary Variables -John</t>
  </si>
  <si>
    <t>Auxiliary Variables - Suzy</t>
  </si>
  <si>
    <t>Report Created: 4/18/19 3:34:36 PM</t>
  </si>
  <si>
    <t>$B$26</t>
  </si>
  <si>
    <t>Auxiliary Variables -John t-shirts</t>
  </si>
  <si>
    <t>$C$26</t>
  </si>
  <si>
    <t>Auxiliary Variables -John Hoodies</t>
  </si>
  <si>
    <t>$D$26</t>
  </si>
  <si>
    <t>Auxiliary Variables -John Hats</t>
  </si>
  <si>
    <t>$B$27</t>
  </si>
  <si>
    <t>Auxiliary Variables - Suzy t-shirts</t>
  </si>
  <si>
    <t>$C$27</t>
  </si>
  <si>
    <t>Auxiliary Variables - Suzy Hoodies</t>
  </si>
  <si>
    <t>$D$27</t>
  </si>
  <si>
    <t>Auxiliary Variables - Suzy Hats</t>
  </si>
  <si>
    <t>Worksheet: [Week 13 Participation Activity Worksheets.xlsx]Fundraiser2E</t>
  </si>
  <si>
    <t>$B$23</t>
  </si>
  <si>
    <t>Number to Produce - John T-shirts</t>
  </si>
  <si>
    <t>$C$23</t>
  </si>
  <si>
    <t>Number to Produce - Suzy T-shirts</t>
  </si>
  <si>
    <t>$B$19</t>
  </si>
  <si>
    <t>Labor Hours John Used</t>
  </si>
  <si>
    <t>Labor Hours Suzy Used</t>
  </si>
  <si>
    <t>Report Created: 4/18/19 3:41:28 PM</t>
  </si>
  <si>
    <t>Total Production T-shirts</t>
  </si>
  <si>
    <t>Total Production Hoodies</t>
  </si>
  <si>
    <t>Microsoft Excel 16.24 Answer Report</t>
  </si>
  <si>
    <t>Worksheet: [Week 13 Participation Activity Worksheets.xlsx]AnalyzeCutoffs2</t>
  </si>
  <si>
    <t>Report Created: 4/18/19 5:48:30 PM</t>
  </si>
  <si>
    <t>Result: Solver cannot improve the current solution.  All constraints are satisfied.</t>
  </si>
  <si>
    <t>Solver Engine</t>
  </si>
  <si>
    <t>Engine: Evolutionary</t>
  </si>
  <si>
    <t>Solution Time: 21508410.133 Seconds.</t>
  </si>
  <si>
    <t>Iterations: 0 Subproblems: 3076</t>
  </si>
  <si>
    <t>Solver Options</t>
  </si>
  <si>
    <t>Max Time Unlimited, Iterations Unlimited, Precision 0.01, Use Automatic Scaling</t>
  </si>
  <si>
    <t>Convergence 0.0001, Population Size 100, Random Seed 0, Mutation Rate 0.075, Time w/o Improve 30 sec, Require Bounds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</si>
  <si>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</si>
  <si>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</si>
  <si>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</si>
  <si>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</si>
  <si>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</si>
  <si>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</si>
  <si>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</si>
  <si>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</si>
  <si>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</si>
  <si>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$O$7</t>
  </si>
  <si>
    <t>$O$5</t>
  </si>
  <si>
    <t>Contin</t>
  </si>
  <si>
    <t>$O$5&lt;=1</t>
  </si>
  <si>
    <t>Not Binding</t>
  </si>
  <si>
    <t>$O$5&gt;=0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</si>
</sst>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&quot;$&quot;#,##0"/>
    <numFmt numFmtId="166" formatCode="####.000"/>
    <numFmt numFmtId="167" formatCode="###0.000"/>
    <numFmt numFmtId="168" formatCode="&quot;$&quot;#,##0.00"/>
    <numFmt numFmtId="169" formatCode="&quot;$&quot;#,##0.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8"/>
      <name val="Arial"/>
      <family val="2"/>
    </font>
    <font>
      <b/>
      <sz val="10"/>
      <name val="Arial"/>
      <family val="2"/>
    </font>
    <font>
      <b/>
      <sz val="10"/>
      <color theme="8"/>
      <name val="Arial"/>
      <family val="2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7" fillId="0" borderId="0"/>
  </cellStyleXfs>
  <cellXfs count="77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8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8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2" fillId="0" borderId="0" xfId="0" applyFont="1"/>
    <xf numFmtId="0" fontId="3" fillId="0" borderId="0" xfId="0" applyFont="1"/>
    <xf numFmtId="2" fontId="0" fillId="3" borderId="0" xfId="0" applyNumberFormat="1" applyFill="1" applyAlignment="1">
      <alignment horizontal="right"/>
    </xf>
    <xf numFmtId="8" fontId="0" fillId="4" borderId="0" xfId="0" applyNumberFormat="1" applyFill="1" applyAlignment="1">
      <alignment horizontal="right"/>
    </xf>
    <xf numFmtId="0" fontId="4" fillId="0" borderId="0" xfId="0" applyFont="1" applyFill="1" applyAlignment="1">
      <alignment horizontal="right"/>
    </xf>
    <xf numFmtId="38" fontId="0" fillId="0" borderId="0" xfId="0" applyNumberFormat="1"/>
    <xf numFmtId="0" fontId="6" fillId="0" borderId="0" xfId="0" applyFont="1" applyBorder="1"/>
    <xf numFmtId="0" fontId="6" fillId="0" borderId="0" xfId="0" applyFont="1"/>
    <xf numFmtId="0" fontId="9" fillId="0" borderId="0" xfId="2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6" fillId="0" borderId="0" xfId="0" applyNumberFormat="1" applyFont="1"/>
    <xf numFmtId="0" fontId="9" fillId="0" borderId="0" xfId="2" applyFont="1" applyBorder="1" applyAlignment="1">
      <alignment horizontal="left" vertical="top" wrapText="1"/>
    </xf>
    <xf numFmtId="166" fontId="9" fillId="0" borderId="0" xfId="2" applyNumberFormat="1" applyFont="1" applyBorder="1" applyAlignment="1">
      <alignment horizontal="right" vertical="center"/>
    </xf>
    <xf numFmtId="164" fontId="0" fillId="0" borderId="0" xfId="0" applyNumberFormat="1"/>
    <xf numFmtId="167" fontId="9" fillId="0" borderId="0" xfId="2" applyNumberFormat="1" applyFont="1" applyBorder="1" applyAlignment="1">
      <alignment horizontal="right" vertical="center"/>
    </xf>
    <xf numFmtId="0" fontId="11" fillId="0" borderId="0" xfId="0" applyFont="1"/>
    <xf numFmtId="168" fontId="11" fillId="0" borderId="0" xfId="0" applyNumberFormat="1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6" fontId="6" fillId="0" borderId="0" xfId="0" applyNumberFormat="1" applyFont="1"/>
    <xf numFmtId="0" fontId="13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38" fontId="6" fillId="0" borderId="0" xfId="0" applyNumberFormat="1" applyFont="1"/>
    <xf numFmtId="0" fontId="11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1" applyNumberFormat="1" applyFont="1" applyAlignment="1">
      <alignment horizontal="right"/>
    </xf>
    <xf numFmtId="1" fontId="11" fillId="0" borderId="0" xfId="0" applyNumberFormat="1" applyFont="1" applyFill="1" applyAlignment="1">
      <alignment horizontal="right"/>
    </xf>
    <xf numFmtId="2" fontId="13" fillId="0" borderId="0" xfId="0" applyNumberFormat="1" applyFont="1"/>
    <xf numFmtId="1" fontId="13" fillId="0" borderId="0" xfId="0" applyNumberFormat="1" applyFont="1" applyFill="1"/>
    <xf numFmtId="1" fontId="13" fillId="0" borderId="0" xfId="0" applyNumberFormat="1" applyFont="1" applyFill="1" applyAlignment="1">
      <alignment horizontal="center"/>
    </xf>
    <xf numFmtId="0" fontId="7" fillId="0" borderId="0" xfId="2"/>
    <xf numFmtId="0" fontId="1" fillId="0" borderId="0" xfId="0" applyFont="1" applyAlignment="1">
      <alignment horizontal="center"/>
    </xf>
    <xf numFmtId="2" fontId="0" fillId="2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2" borderId="0" xfId="0" applyNumberFormat="1" applyFill="1"/>
    <xf numFmtId="2" fontId="0" fillId="0" borderId="0" xfId="0" applyNumberFormat="1" applyFill="1" applyAlignment="1">
      <alignment horizontal="right"/>
    </xf>
    <xf numFmtId="40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40" fontId="0" fillId="0" borderId="0" xfId="0" applyNumberFormat="1" applyAlignment="1">
      <alignment horizontal="right"/>
    </xf>
    <xf numFmtId="1" fontId="0" fillId="0" borderId="0" xfId="0" applyNumberFormat="1"/>
    <xf numFmtId="169" fontId="15" fillId="0" borderId="0" xfId="0" applyNumberFormat="1" applyFont="1"/>
    <xf numFmtId="38" fontId="6" fillId="0" borderId="0" xfId="0" applyNumberFormat="1" applyFont="1" applyFill="1"/>
    <xf numFmtId="4" fontId="6" fillId="3" borderId="0" xfId="0" applyNumberFormat="1" applyFont="1" applyFill="1"/>
    <xf numFmtId="6" fontId="11" fillId="5" borderId="0" xfId="0" applyNumberFormat="1" applyFont="1" applyFill="1"/>
    <xf numFmtId="0" fontId="15" fillId="0" borderId="0" xfId="0" applyFont="1" applyAlignment="1">
      <alignment horizontal="center"/>
    </xf>
    <xf numFmtId="6" fontId="0" fillId="2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8" fillId="0" borderId="0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left" wrapText="1"/>
    </xf>
    <xf numFmtId="0" fontId="9" fillId="0" borderId="0" xfId="2" applyFont="1" applyBorder="1" applyAlignment="1">
      <alignment horizontal="left" vertical="top" wrapText="1"/>
    </xf>
    <xf numFmtId="0" fontId="0" fillId="0" borderId="5" xfId="0" applyFill="1" applyBorder="1" applyAlignment="1"/>
    <xf numFmtId="0" fontId="0" fillId="0" borderId="6" xfId="0" applyFill="1" applyBorder="1" applyAlignment="1"/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6" fontId="0" fillId="0" borderId="6" xfId="0" applyNumberFormat="1" applyFill="1" applyBorder="1" applyAlignment="1"/>
    <xf numFmtId="4" fontId="0" fillId="0" borderId="6" xfId="0" applyNumberFormat="1" applyFill="1" applyBorder="1" applyAlignment="1"/>
    <xf numFmtId="4" fontId="0" fillId="0" borderId="5" xfId="0" applyNumberFormat="1" applyFill="1" applyBorder="1" applyAlignment="1"/>
  </cellXfs>
  <cellStyles count="3">
    <cellStyle name="Currency" xfId="1" builtinId="4"/>
    <cellStyle name="Normal" xfId="0" builtinId="0"/>
    <cellStyle name="Normal_ValidationExampleModels" xfId="2" xr:uid="{00000000-0005-0000-0000-000002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D1" sqref="D1"/>
    </sheetView>
  </sheetViews>
  <sheetFormatPr baseColWidth="10" defaultColWidth="8.83203125" defaultRowHeight="15"/>
  <cols>
    <col min="1" max="1" width="21.5" bestFit="1" customWidth="1"/>
    <col min="2" max="2" width="12.6640625" style="5" customWidth="1"/>
    <col min="3" max="3" width="16.5" style="5" customWidth="1"/>
    <col min="4" max="4" width="9.83203125" customWidth="1"/>
  </cols>
  <sheetData>
    <row r="1" spans="1:5">
      <c r="A1" s="2" t="s">
        <v>17</v>
      </c>
      <c r="B1" s="48" t="s">
        <v>33</v>
      </c>
      <c r="C1" s="48" t="s">
        <v>32</v>
      </c>
    </row>
    <row r="2" spans="1:5">
      <c r="A2" t="s">
        <v>9</v>
      </c>
      <c r="B2" s="5" t="s">
        <v>10</v>
      </c>
      <c r="C2" s="5" t="s">
        <v>10</v>
      </c>
      <c r="E2" s="12"/>
    </row>
    <row r="3" spans="1:5">
      <c r="B3" s="8">
        <v>250</v>
      </c>
      <c r="C3" s="8">
        <v>100</v>
      </c>
      <c r="E3" s="12"/>
    </row>
    <row r="4" spans="1:5">
      <c r="B4" s="11"/>
      <c r="C4" s="11"/>
      <c r="E4" s="12"/>
    </row>
    <row r="5" spans="1:5">
      <c r="A5" s="3" t="s">
        <v>18</v>
      </c>
    </row>
    <row r="6" spans="1:5">
      <c r="A6" t="s">
        <v>0</v>
      </c>
      <c r="B6" s="7">
        <v>10</v>
      </c>
    </row>
    <row r="7" spans="1:5">
      <c r="B7" s="6"/>
    </row>
    <row r="8" spans="1:5">
      <c r="B8" s="5" t="s">
        <v>1</v>
      </c>
      <c r="C8" s="5" t="s">
        <v>2</v>
      </c>
    </row>
    <row r="9" spans="1:5">
      <c r="A9" t="s">
        <v>4</v>
      </c>
      <c r="B9" s="63">
        <v>5</v>
      </c>
      <c r="C9" s="63">
        <v>10</v>
      </c>
    </row>
    <row r="10" spans="1:5">
      <c r="A10" t="s">
        <v>3</v>
      </c>
      <c r="B10" s="8">
        <v>0.1</v>
      </c>
      <c r="C10" s="8">
        <v>0.3</v>
      </c>
    </row>
    <row r="11" spans="1:5">
      <c r="A11" t="s">
        <v>5</v>
      </c>
      <c r="B11" s="63">
        <f>15</f>
        <v>15</v>
      </c>
      <c r="C11" s="63">
        <v>30</v>
      </c>
    </row>
    <row r="12" spans="1:5">
      <c r="A12" t="s">
        <v>6</v>
      </c>
      <c r="B12" s="10">
        <f>B$11-B$10*$B$6-B$9</f>
        <v>9</v>
      </c>
      <c r="C12" s="10">
        <f>C$11-C$10*$B$6-C$9</f>
        <v>17</v>
      </c>
      <c r="E12" s="12" t="s">
        <v>15</v>
      </c>
    </row>
    <row r="13" spans="1:5">
      <c r="B13" s="10"/>
      <c r="C13" s="10"/>
      <c r="E13" s="12"/>
    </row>
    <row r="14" spans="1:5">
      <c r="B14" s="5" t="s">
        <v>13</v>
      </c>
      <c r="D14" s="5" t="s">
        <v>14</v>
      </c>
      <c r="E14" s="12"/>
    </row>
    <row r="15" spans="1:5">
      <c r="A15" t="s">
        <v>3</v>
      </c>
      <c r="B15" s="5">
        <f>B10*B18+C10*C18</f>
        <v>0</v>
      </c>
      <c r="C15" s="4" t="s">
        <v>10</v>
      </c>
      <c r="D15" s="9">
        <v>55</v>
      </c>
      <c r="E15" s="12"/>
    </row>
    <row r="16" spans="1:5">
      <c r="B16" s="10"/>
      <c r="C16" s="10"/>
      <c r="E16" s="12"/>
    </row>
    <row r="17" spans="1:5">
      <c r="A17" s="3" t="s">
        <v>7</v>
      </c>
      <c r="B17" s="48" t="s">
        <v>33</v>
      </c>
      <c r="C17" s="48" t="s">
        <v>32</v>
      </c>
    </row>
    <row r="18" spans="1:5">
      <c r="A18" t="s">
        <v>8</v>
      </c>
      <c r="B18" s="65">
        <v>0</v>
      </c>
      <c r="C18" s="14">
        <v>0</v>
      </c>
      <c r="E18" s="13" t="s">
        <v>16</v>
      </c>
    </row>
    <row r="21" spans="1:5">
      <c r="A21" s="3" t="s">
        <v>11</v>
      </c>
    </row>
    <row r="22" spans="1:5">
      <c r="A22" t="s">
        <v>1</v>
      </c>
      <c r="B22" s="6">
        <f>B18*B12</f>
        <v>0</v>
      </c>
    </row>
    <row r="23" spans="1:5">
      <c r="A23" t="s">
        <v>2</v>
      </c>
      <c r="B23" s="6">
        <f>C18*C12</f>
        <v>0</v>
      </c>
      <c r="C23" s="6"/>
      <c r="D23" s="1"/>
    </row>
    <row r="24" spans="1:5">
      <c r="A24" t="s">
        <v>12</v>
      </c>
      <c r="B24" s="15">
        <f>SUM(B22:B23)</f>
        <v>0</v>
      </c>
      <c r="D24" s="1"/>
    </row>
    <row r="25" spans="1:5">
      <c r="B25" s="16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24" sqref="D24"/>
    </sheetView>
  </sheetViews>
  <sheetFormatPr baseColWidth="10" defaultColWidth="8.83203125" defaultRowHeight="15"/>
  <cols>
    <col min="1" max="1" width="21.5" bestFit="1" customWidth="1"/>
    <col min="2" max="2" width="12.6640625" style="5" customWidth="1"/>
    <col min="3" max="3" width="16.5" style="5" customWidth="1"/>
    <col min="4" max="4" width="9.83203125" customWidth="1"/>
  </cols>
  <sheetData>
    <row r="1" spans="1:5">
      <c r="A1" s="2" t="s">
        <v>17</v>
      </c>
      <c r="B1" s="48" t="s">
        <v>31</v>
      </c>
      <c r="C1" s="48" t="s">
        <v>32</v>
      </c>
      <c r="D1" s="48" t="s">
        <v>52</v>
      </c>
    </row>
    <row r="2" spans="1:5">
      <c r="A2" t="s">
        <v>9</v>
      </c>
      <c r="B2" s="5" t="s">
        <v>10</v>
      </c>
      <c r="C2" s="5" t="s">
        <v>10</v>
      </c>
      <c r="D2" s="5" t="s">
        <v>10</v>
      </c>
      <c r="E2" s="12"/>
    </row>
    <row r="3" spans="1:5">
      <c r="B3" s="8">
        <v>250</v>
      </c>
      <c r="C3" s="8">
        <v>100</v>
      </c>
      <c r="D3" s="9">
        <v>300</v>
      </c>
      <c r="E3" s="12"/>
    </row>
    <row r="4" spans="1:5">
      <c r="B4" s="11"/>
      <c r="C4" s="11"/>
      <c r="E4" s="12"/>
    </row>
    <row r="5" spans="1:5">
      <c r="A5" s="3" t="s">
        <v>18</v>
      </c>
    </row>
    <row r="6" spans="1:5">
      <c r="A6" t="s">
        <v>0</v>
      </c>
      <c r="B6" s="7">
        <v>10</v>
      </c>
    </row>
    <row r="7" spans="1:5">
      <c r="B7" s="6"/>
    </row>
    <row r="8" spans="1:5">
      <c r="B8" s="5" t="s">
        <v>1</v>
      </c>
      <c r="C8" s="5" t="s">
        <v>2</v>
      </c>
      <c r="D8" t="s">
        <v>52</v>
      </c>
    </row>
    <row r="9" spans="1:5">
      <c r="A9" t="s">
        <v>4</v>
      </c>
      <c r="B9" s="63">
        <v>5</v>
      </c>
      <c r="C9" s="63">
        <v>10</v>
      </c>
      <c r="D9" s="9">
        <v>3</v>
      </c>
    </row>
    <row r="10" spans="1:5">
      <c r="A10" t="s">
        <v>3</v>
      </c>
      <c r="B10" s="8">
        <v>0.1</v>
      </c>
      <c r="C10" s="8">
        <v>0.25</v>
      </c>
      <c r="D10" s="9">
        <v>0.25</v>
      </c>
    </row>
    <row r="11" spans="1:5">
      <c r="A11" t="s">
        <v>5</v>
      </c>
      <c r="B11" s="63">
        <v>18</v>
      </c>
      <c r="C11" s="63">
        <v>30</v>
      </c>
      <c r="D11" s="9">
        <v>18</v>
      </c>
    </row>
    <row r="12" spans="1:5">
      <c r="A12" t="s">
        <v>6</v>
      </c>
      <c r="B12" s="10">
        <f>B$11-B$10*$B$6-B$9</f>
        <v>12</v>
      </c>
      <c r="C12" s="10">
        <f>C$11-C$10*$B$6-C$9</f>
        <v>17.5</v>
      </c>
      <c r="D12" s="10">
        <f>D$11-D$10*$B$6-D$9</f>
        <v>12.5</v>
      </c>
      <c r="E12" s="12" t="s">
        <v>15</v>
      </c>
    </row>
    <row r="13" spans="1:5">
      <c r="B13" s="10"/>
      <c r="C13" s="10"/>
      <c r="E13" s="12"/>
    </row>
    <row r="14" spans="1:5">
      <c r="B14" s="5" t="s">
        <v>13</v>
      </c>
      <c r="D14" s="5" t="s">
        <v>14</v>
      </c>
      <c r="E14" s="12"/>
    </row>
    <row r="15" spans="1:5">
      <c r="A15" t="s">
        <v>3</v>
      </c>
      <c r="B15" s="5">
        <f>SUMPRODUCT(B18:D18,B10:D10)</f>
        <v>0</v>
      </c>
      <c r="C15" s="4" t="s">
        <v>10</v>
      </c>
      <c r="D15" s="9">
        <v>40</v>
      </c>
      <c r="E15" s="12"/>
    </row>
    <row r="16" spans="1:5">
      <c r="B16" s="10"/>
      <c r="C16" s="10"/>
      <c r="E16" s="12"/>
    </row>
    <row r="17" spans="1:5">
      <c r="A17" s="3" t="s">
        <v>7</v>
      </c>
      <c r="B17" s="48" t="s">
        <v>31</v>
      </c>
      <c r="C17" s="48" t="s">
        <v>32</v>
      </c>
      <c r="D17" s="48" t="s">
        <v>52</v>
      </c>
    </row>
    <row r="18" spans="1:5">
      <c r="A18" t="s">
        <v>8</v>
      </c>
      <c r="B18" s="14">
        <v>0</v>
      </c>
      <c r="C18" s="14">
        <v>0</v>
      </c>
      <c r="D18" s="64">
        <v>0</v>
      </c>
      <c r="E18" s="13" t="s">
        <v>16</v>
      </c>
    </row>
    <row r="19" spans="1:5">
      <c r="B19" s="50"/>
      <c r="C19" s="50"/>
    </row>
    <row r="21" spans="1:5">
      <c r="A21" s="3" t="s">
        <v>11</v>
      </c>
    </row>
    <row r="22" spans="1:5">
      <c r="B22" s="6"/>
    </row>
    <row r="23" spans="1:5">
      <c r="B23" s="6"/>
      <c r="C23" s="6"/>
      <c r="D23" s="1"/>
    </row>
    <row r="24" spans="1:5">
      <c r="A24" t="s">
        <v>12</v>
      </c>
      <c r="B24" s="15">
        <f>SUMPRODUCT(B18:D18,B12:D12)</f>
        <v>0</v>
      </c>
      <c r="D24" s="1"/>
    </row>
    <row r="25" spans="1:5">
      <c r="B25" s="16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D3B3-13B4-A745-B321-EF3F5495CC6F}">
  <dimension ref="A1:H20"/>
  <sheetViews>
    <sheetView showGridLines="0" workbookViewId="0">
      <selection activeCell="D9" sqref="D9"/>
    </sheetView>
  </sheetViews>
  <sheetFormatPr baseColWidth="10" defaultRowHeight="15"/>
  <cols>
    <col min="1" max="1" width="2.33203125" customWidth="1"/>
    <col min="2" max="2" width="6.33203125" bestFit="1" customWidth="1"/>
    <col min="3" max="3" width="27.83203125" bestFit="1" customWidth="1"/>
    <col min="4" max="5" width="12.1640625" bestFit="1" customWidth="1"/>
    <col min="6" max="6" width="9.6640625" bestFit="1" customWidth="1"/>
    <col min="7" max="8" width="12.1640625" bestFit="1" customWidth="1"/>
  </cols>
  <sheetData>
    <row r="1" spans="1:8">
      <c r="A1" s="2" t="s">
        <v>66</v>
      </c>
    </row>
    <row r="2" spans="1:8">
      <c r="A2" s="2" t="s">
        <v>67</v>
      </c>
    </row>
    <row r="3" spans="1:8">
      <c r="A3" s="2" t="s">
        <v>68</v>
      </c>
    </row>
    <row r="6" spans="1:8" ht="16" thickBot="1">
      <c r="A6" t="s">
        <v>69</v>
      </c>
    </row>
    <row r="7" spans="1:8">
      <c r="B7" s="71"/>
      <c r="C7" s="71"/>
      <c r="D7" s="71" t="s">
        <v>72</v>
      </c>
      <c r="E7" s="71" t="s">
        <v>74</v>
      </c>
      <c r="F7" s="71" t="s">
        <v>76</v>
      </c>
      <c r="G7" s="71" t="s">
        <v>78</v>
      </c>
      <c r="H7" s="71" t="s">
        <v>78</v>
      </c>
    </row>
    <row r="8" spans="1:8" ht="16" thickBot="1">
      <c r="B8" s="72" t="s">
        <v>70</v>
      </c>
      <c r="C8" s="72" t="s">
        <v>71</v>
      </c>
      <c r="D8" s="72" t="s">
        <v>73</v>
      </c>
      <c r="E8" s="72" t="s">
        <v>75</v>
      </c>
      <c r="F8" s="72" t="s">
        <v>77</v>
      </c>
      <c r="G8" s="72" t="s">
        <v>79</v>
      </c>
      <c r="H8" s="72" t="s">
        <v>80</v>
      </c>
    </row>
    <row r="9" spans="1:8">
      <c r="B9" s="69" t="s">
        <v>86</v>
      </c>
      <c r="C9" s="69" t="s">
        <v>87</v>
      </c>
      <c r="D9" s="69">
        <v>100</v>
      </c>
      <c r="E9" s="69">
        <v>6.0833333333333313</v>
      </c>
      <c r="F9" s="69">
        <v>12</v>
      </c>
      <c r="G9" s="69">
        <v>1E+30</v>
      </c>
      <c r="H9" s="69">
        <v>6.0833333333333313</v>
      </c>
    </row>
    <row r="10" spans="1:8">
      <c r="B10" s="69" t="s">
        <v>88</v>
      </c>
      <c r="C10" s="69" t="s">
        <v>89</v>
      </c>
      <c r="D10" s="69">
        <v>45</v>
      </c>
      <c r="E10" s="69">
        <v>3.4000000000000004</v>
      </c>
      <c r="F10" s="69">
        <v>17.600000000000001</v>
      </c>
      <c r="G10" s="69">
        <v>1E+30</v>
      </c>
      <c r="H10" s="69">
        <v>3.4000000000000004</v>
      </c>
    </row>
    <row r="11" spans="1:8">
      <c r="B11" s="69" t="s">
        <v>90</v>
      </c>
      <c r="C11" s="69" t="s">
        <v>91</v>
      </c>
      <c r="D11" s="69">
        <v>30.666666666666675</v>
      </c>
      <c r="E11" s="69">
        <v>0</v>
      </c>
      <c r="F11" s="69">
        <v>17.75</v>
      </c>
      <c r="G11" s="69">
        <v>4.25</v>
      </c>
      <c r="H11" s="69">
        <v>17.75</v>
      </c>
    </row>
    <row r="12" spans="1:8">
      <c r="B12" s="69" t="s">
        <v>92</v>
      </c>
      <c r="C12" s="69" t="s">
        <v>93</v>
      </c>
      <c r="D12" s="69">
        <v>50</v>
      </c>
      <c r="E12" s="69">
        <v>4.4285714285714377</v>
      </c>
      <c r="F12" s="69">
        <v>11.800000000000004</v>
      </c>
      <c r="G12" s="69">
        <v>1E+30</v>
      </c>
      <c r="H12" s="69">
        <v>4.4285714285714377</v>
      </c>
    </row>
    <row r="13" spans="1:8">
      <c r="B13" s="69" t="s">
        <v>94</v>
      </c>
      <c r="C13" s="69" t="s">
        <v>95</v>
      </c>
      <c r="D13" s="69">
        <v>35.714285714285715</v>
      </c>
      <c r="E13" s="69">
        <v>0</v>
      </c>
      <c r="F13" s="69">
        <v>17.199999999999989</v>
      </c>
      <c r="G13" s="69">
        <v>10.333333333333355</v>
      </c>
      <c r="H13" s="69">
        <v>17.199999999999989</v>
      </c>
    </row>
    <row r="14" spans="1:8" ht="16" thickBot="1">
      <c r="B14" s="70" t="s">
        <v>96</v>
      </c>
      <c r="C14" s="70" t="s">
        <v>97</v>
      </c>
      <c r="D14" s="70">
        <v>50</v>
      </c>
      <c r="E14" s="70">
        <v>9.3214285714285854</v>
      </c>
      <c r="F14" s="70">
        <v>19.150000000000006</v>
      </c>
      <c r="G14" s="70">
        <v>1E+30</v>
      </c>
      <c r="H14" s="70">
        <v>9.3214285714285854</v>
      </c>
    </row>
    <row r="16" spans="1:8" ht="16" thickBot="1">
      <c r="A16" t="s">
        <v>81</v>
      </c>
    </row>
    <row r="17" spans="2:8">
      <c r="B17" s="71"/>
      <c r="C17" s="71"/>
      <c r="D17" s="71" t="s">
        <v>72</v>
      </c>
      <c r="E17" s="71" t="s">
        <v>82</v>
      </c>
      <c r="F17" s="71" t="s">
        <v>84</v>
      </c>
      <c r="G17" s="71" t="s">
        <v>78</v>
      </c>
      <c r="H17" s="71" t="s">
        <v>78</v>
      </c>
    </row>
    <row r="18" spans="2:8" ht="16" thickBot="1">
      <c r="B18" s="72" t="s">
        <v>70</v>
      </c>
      <c r="C18" s="72" t="s">
        <v>71</v>
      </c>
      <c r="D18" s="72" t="s">
        <v>73</v>
      </c>
      <c r="E18" s="72" t="s">
        <v>83</v>
      </c>
      <c r="F18" s="72" t="s">
        <v>85</v>
      </c>
      <c r="G18" s="72" t="s">
        <v>79</v>
      </c>
      <c r="H18" s="72" t="s">
        <v>80</v>
      </c>
    </row>
    <row r="19" spans="2:8">
      <c r="B19" s="69" t="s">
        <v>98</v>
      </c>
      <c r="C19" s="69" t="s">
        <v>99</v>
      </c>
      <c r="D19" s="69">
        <v>30</v>
      </c>
      <c r="E19" s="69">
        <v>59.166666666666679</v>
      </c>
      <c r="F19" s="69">
        <v>30</v>
      </c>
      <c r="G19" s="69">
        <v>80.799999999999983</v>
      </c>
      <c r="H19" s="69">
        <v>9.2000000000000011</v>
      </c>
    </row>
    <row r="20" spans="2:8" ht="16" thickBot="1">
      <c r="B20" s="70" t="s">
        <v>100</v>
      </c>
      <c r="C20" s="70" t="s">
        <v>101</v>
      </c>
      <c r="D20" s="70">
        <v>30</v>
      </c>
      <c r="E20" s="70">
        <v>49.14285714285711</v>
      </c>
      <c r="F20" s="70">
        <v>30</v>
      </c>
      <c r="G20" s="70">
        <v>4.9999999999999991</v>
      </c>
      <c r="H20" s="70"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E688-DAD3-664E-96EE-32E717E550E3}">
  <dimension ref="A1:H26"/>
  <sheetViews>
    <sheetView showGridLines="0" workbookViewId="0">
      <selection activeCell="D21" sqref="D21"/>
    </sheetView>
  </sheetViews>
  <sheetFormatPr baseColWidth="10" defaultRowHeight="15"/>
  <cols>
    <col min="1" max="1" width="2.33203125" customWidth="1"/>
    <col min="2" max="2" width="6.33203125" bestFit="1" customWidth="1"/>
    <col min="3" max="3" width="27.83203125" bestFit="1" customWidth="1"/>
    <col min="4" max="5" width="12.1640625" bestFit="1" customWidth="1"/>
    <col min="6" max="6" width="9.6640625" bestFit="1" customWidth="1"/>
    <col min="7" max="8" width="12.1640625" bestFit="1" customWidth="1"/>
  </cols>
  <sheetData>
    <row r="1" spans="1:8">
      <c r="A1" s="2" t="s">
        <v>66</v>
      </c>
    </row>
    <row r="2" spans="1:8">
      <c r="A2" s="2" t="s">
        <v>67</v>
      </c>
    </row>
    <row r="3" spans="1:8">
      <c r="A3" s="2" t="s">
        <v>104</v>
      </c>
    </row>
    <row r="6" spans="1:8" ht="16" thickBot="1">
      <c r="A6" t="s">
        <v>69</v>
      </c>
    </row>
    <row r="7" spans="1:8">
      <c r="B7" s="71"/>
      <c r="C7" s="71"/>
      <c r="D7" s="71" t="s">
        <v>72</v>
      </c>
      <c r="E7" s="71" t="s">
        <v>74</v>
      </c>
      <c r="F7" s="71" t="s">
        <v>76</v>
      </c>
      <c r="G7" s="71" t="s">
        <v>78</v>
      </c>
      <c r="H7" s="71" t="s">
        <v>78</v>
      </c>
    </row>
    <row r="8" spans="1:8" ht="16" thickBot="1">
      <c r="B8" s="72" t="s">
        <v>70</v>
      </c>
      <c r="C8" s="72" t="s">
        <v>71</v>
      </c>
      <c r="D8" s="72" t="s">
        <v>73</v>
      </c>
      <c r="E8" s="72" t="s">
        <v>75</v>
      </c>
      <c r="F8" s="72" t="s">
        <v>77</v>
      </c>
      <c r="G8" s="72" t="s">
        <v>79</v>
      </c>
      <c r="H8" s="72" t="s">
        <v>80</v>
      </c>
    </row>
    <row r="9" spans="1:8">
      <c r="B9" s="69" t="s">
        <v>86</v>
      </c>
      <c r="C9" s="69" t="s">
        <v>87</v>
      </c>
      <c r="D9" s="69">
        <v>100</v>
      </c>
      <c r="E9" s="69">
        <v>0</v>
      </c>
      <c r="F9" s="69">
        <v>12</v>
      </c>
      <c r="G9" s="69">
        <v>1E+30</v>
      </c>
      <c r="H9" s="69">
        <v>6.0833333333333313</v>
      </c>
    </row>
    <row r="10" spans="1:8">
      <c r="B10" s="69" t="s">
        <v>88</v>
      </c>
      <c r="C10" s="69" t="s">
        <v>89</v>
      </c>
      <c r="D10" s="69">
        <v>45</v>
      </c>
      <c r="E10" s="69">
        <v>0</v>
      </c>
      <c r="F10" s="69">
        <v>17.600000000000001</v>
      </c>
      <c r="G10" s="69">
        <v>1E+30</v>
      </c>
      <c r="H10" s="69">
        <v>3.4000000000000004</v>
      </c>
    </row>
    <row r="11" spans="1:8">
      <c r="B11" s="69" t="s">
        <v>90</v>
      </c>
      <c r="C11" s="69" t="s">
        <v>91</v>
      </c>
      <c r="D11" s="69">
        <v>30.666666666666671</v>
      </c>
      <c r="E11" s="69">
        <v>0</v>
      </c>
      <c r="F11" s="69">
        <v>17.75</v>
      </c>
      <c r="G11" s="69">
        <v>4.25</v>
      </c>
      <c r="H11" s="69">
        <v>17.75</v>
      </c>
    </row>
    <row r="12" spans="1:8">
      <c r="B12" s="69" t="s">
        <v>92</v>
      </c>
      <c r="C12" s="69" t="s">
        <v>93</v>
      </c>
      <c r="D12" s="69">
        <v>50</v>
      </c>
      <c r="E12" s="69">
        <v>0</v>
      </c>
      <c r="F12" s="69">
        <v>11.800000000000004</v>
      </c>
      <c r="G12" s="69">
        <v>1E+30</v>
      </c>
      <c r="H12" s="69">
        <v>4.4285714285714386</v>
      </c>
    </row>
    <row r="13" spans="1:8">
      <c r="B13" s="69" t="s">
        <v>94</v>
      </c>
      <c r="C13" s="69" t="s">
        <v>95</v>
      </c>
      <c r="D13" s="69">
        <v>35.714285714285715</v>
      </c>
      <c r="E13" s="69">
        <v>0</v>
      </c>
      <c r="F13" s="69">
        <v>17.199999999999989</v>
      </c>
      <c r="G13" s="69">
        <v>10.333333333333357</v>
      </c>
      <c r="H13" s="69">
        <v>17.199999999999989</v>
      </c>
    </row>
    <row r="14" spans="1:8" ht="16" thickBot="1">
      <c r="B14" s="70" t="s">
        <v>96</v>
      </c>
      <c r="C14" s="70" t="s">
        <v>97</v>
      </c>
      <c r="D14" s="70">
        <v>50</v>
      </c>
      <c r="E14" s="70">
        <v>0</v>
      </c>
      <c r="F14" s="70">
        <v>19.150000000000006</v>
      </c>
      <c r="G14" s="70">
        <v>1E+30</v>
      </c>
      <c r="H14" s="70">
        <v>9.3214285714285872</v>
      </c>
    </row>
    <row r="16" spans="1:8" ht="16" thickBot="1">
      <c r="A16" t="s">
        <v>81</v>
      </c>
    </row>
    <row r="17" spans="2:8">
      <c r="B17" s="71"/>
      <c r="C17" s="71"/>
      <c r="D17" s="71" t="s">
        <v>72</v>
      </c>
      <c r="E17" s="71" t="s">
        <v>82</v>
      </c>
      <c r="F17" s="71" t="s">
        <v>84</v>
      </c>
      <c r="G17" s="71" t="s">
        <v>78</v>
      </c>
      <c r="H17" s="71" t="s">
        <v>78</v>
      </c>
    </row>
    <row r="18" spans="2:8" ht="16" thickBot="1">
      <c r="B18" s="72" t="s">
        <v>70</v>
      </c>
      <c r="C18" s="72" t="s">
        <v>71</v>
      </c>
      <c r="D18" s="72" t="s">
        <v>73</v>
      </c>
      <c r="E18" s="72" t="s">
        <v>83</v>
      </c>
      <c r="F18" s="72" t="s">
        <v>85</v>
      </c>
      <c r="G18" s="72" t="s">
        <v>79</v>
      </c>
      <c r="H18" s="72" t="s">
        <v>80</v>
      </c>
    </row>
    <row r="19" spans="2:8">
      <c r="B19" s="69" t="s">
        <v>98</v>
      </c>
      <c r="C19" s="69" t="s">
        <v>99</v>
      </c>
      <c r="D19" s="69">
        <v>30</v>
      </c>
      <c r="E19" s="69">
        <v>59.166666666666679</v>
      </c>
      <c r="F19" s="69">
        <v>30</v>
      </c>
      <c r="G19" s="69">
        <v>80.8</v>
      </c>
      <c r="H19" s="69">
        <v>9.1999999999999993</v>
      </c>
    </row>
    <row r="20" spans="2:8">
      <c r="B20" s="69" t="s">
        <v>100</v>
      </c>
      <c r="C20" s="69" t="s">
        <v>101</v>
      </c>
      <c r="D20" s="69">
        <v>30</v>
      </c>
      <c r="E20" s="69">
        <v>49.14285714285711</v>
      </c>
      <c r="F20" s="69">
        <v>30</v>
      </c>
      <c r="G20" s="69">
        <v>4.9999999999999991</v>
      </c>
      <c r="H20" s="69">
        <v>12.5</v>
      </c>
    </row>
    <row r="21" spans="2:8">
      <c r="B21" s="69" t="s">
        <v>105</v>
      </c>
      <c r="C21" s="69" t="s">
        <v>106</v>
      </c>
      <c r="D21" s="69">
        <v>100</v>
      </c>
      <c r="E21" s="69">
        <v>6.0833333333333313</v>
      </c>
      <c r="F21" s="69">
        <v>100</v>
      </c>
      <c r="G21" s="69">
        <v>91.999999999999986</v>
      </c>
      <c r="H21" s="69">
        <v>100</v>
      </c>
    </row>
    <row r="22" spans="2:8">
      <c r="B22" s="69" t="s">
        <v>107</v>
      </c>
      <c r="C22" s="69" t="s">
        <v>108</v>
      </c>
      <c r="D22" s="69">
        <v>45</v>
      </c>
      <c r="E22" s="69">
        <v>3.4000000000000004</v>
      </c>
      <c r="F22" s="69">
        <v>45</v>
      </c>
      <c r="G22" s="69">
        <v>38.333333333333336</v>
      </c>
      <c r="H22" s="69">
        <v>45</v>
      </c>
    </row>
    <row r="23" spans="2:8">
      <c r="B23" s="69" t="s">
        <v>109</v>
      </c>
      <c r="C23" s="69" t="s">
        <v>110</v>
      </c>
      <c r="D23" s="69">
        <v>30.666666666666671</v>
      </c>
      <c r="E23" s="69">
        <v>0</v>
      </c>
      <c r="F23" s="69">
        <v>300</v>
      </c>
      <c r="G23" s="69">
        <v>1E+30</v>
      </c>
      <c r="H23" s="69">
        <v>269.33333333333337</v>
      </c>
    </row>
    <row r="24" spans="2:8">
      <c r="B24" s="69" t="s">
        <v>111</v>
      </c>
      <c r="C24" s="69" t="s">
        <v>112</v>
      </c>
      <c r="D24" s="69">
        <v>50</v>
      </c>
      <c r="E24" s="69">
        <v>4.4285714285714386</v>
      </c>
      <c r="F24" s="69">
        <v>50</v>
      </c>
      <c r="G24" s="69">
        <v>83.333333333333343</v>
      </c>
      <c r="H24" s="69">
        <v>33.333333333333329</v>
      </c>
    </row>
    <row r="25" spans="2:8">
      <c r="B25" s="69" t="s">
        <v>113</v>
      </c>
      <c r="C25" s="69" t="s">
        <v>114</v>
      </c>
      <c r="D25" s="69">
        <v>35.714285714285715</v>
      </c>
      <c r="E25" s="69">
        <v>0</v>
      </c>
      <c r="F25" s="69">
        <v>50</v>
      </c>
      <c r="G25" s="69">
        <v>1E+30</v>
      </c>
      <c r="H25" s="69">
        <v>14.285714285714283</v>
      </c>
    </row>
    <row r="26" spans="2:8" ht="16" thickBot="1">
      <c r="B26" s="70" t="s">
        <v>115</v>
      </c>
      <c r="C26" s="70" t="s">
        <v>116</v>
      </c>
      <c r="D26" s="70">
        <v>50</v>
      </c>
      <c r="E26" s="70">
        <v>9.3214285714285872</v>
      </c>
      <c r="F26" s="70">
        <v>50</v>
      </c>
      <c r="G26" s="70">
        <v>62.500000000000014</v>
      </c>
      <c r="H26" s="70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activeCell="D30" sqref="D30"/>
    </sheetView>
  </sheetViews>
  <sheetFormatPr baseColWidth="10" defaultColWidth="8.83203125" defaultRowHeight="15"/>
  <cols>
    <col min="1" max="1" width="27.1640625" customWidth="1"/>
    <col min="2" max="2" width="12.6640625" style="5" customWidth="1"/>
    <col min="3" max="4" width="16.5" style="5" customWidth="1"/>
    <col min="5" max="5" width="9.83203125" customWidth="1"/>
  </cols>
  <sheetData>
    <row r="1" spans="1:6">
      <c r="A1" s="2" t="s">
        <v>17</v>
      </c>
      <c r="B1" s="48" t="s">
        <v>33</v>
      </c>
      <c r="C1" s="48" t="s">
        <v>32</v>
      </c>
      <c r="D1" s="48" t="s">
        <v>52</v>
      </c>
    </row>
    <row r="2" spans="1:6">
      <c r="A2" t="s">
        <v>58</v>
      </c>
      <c r="B2" s="5" t="s">
        <v>10</v>
      </c>
      <c r="C2" s="5" t="s">
        <v>10</v>
      </c>
      <c r="D2" s="5" t="s">
        <v>10</v>
      </c>
      <c r="F2" s="12"/>
    </row>
    <row r="3" spans="1:6">
      <c r="A3" s="5" t="s">
        <v>56</v>
      </c>
      <c r="B3" s="54">
        <v>100</v>
      </c>
      <c r="C3" s="54">
        <v>45</v>
      </c>
      <c r="D3" s="54">
        <v>300</v>
      </c>
      <c r="F3" s="12"/>
    </row>
    <row r="4" spans="1:6">
      <c r="A4" s="5" t="s">
        <v>57</v>
      </c>
      <c r="B4" s="54">
        <v>50</v>
      </c>
      <c r="C4" s="54">
        <v>50</v>
      </c>
      <c r="D4" s="54">
        <v>50</v>
      </c>
      <c r="F4" s="12"/>
    </row>
    <row r="5" spans="1:6">
      <c r="A5" s="5" t="s">
        <v>59</v>
      </c>
      <c r="B5" s="55">
        <f>B3+B4</f>
        <v>150</v>
      </c>
      <c r="C5" s="55">
        <f t="shared" ref="C5:D5" si="0">C3+C4</f>
        <v>95</v>
      </c>
      <c r="D5" s="55">
        <f t="shared" si="0"/>
        <v>350</v>
      </c>
      <c r="F5" s="12"/>
    </row>
    <row r="6" spans="1:6">
      <c r="B6" s="55"/>
      <c r="C6" s="55"/>
      <c r="D6" s="55"/>
      <c r="F6" s="12"/>
    </row>
    <row r="7" spans="1:6">
      <c r="A7" s="3" t="s">
        <v>18</v>
      </c>
    </row>
    <row r="8" spans="1:6">
      <c r="A8" t="s">
        <v>54</v>
      </c>
      <c r="B8" s="53">
        <v>10</v>
      </c>
    </row>
    <row r="9" spans="1:6">
      <c r="A9" t="s">
        <v>21</v>
      </c>
      <c r="B9" s="53">
        <v>8</v>
      </c>
    </row>
    <row r="10" spans="1:6">
      <c r="B10" s="6"/>
    </row>
    <row r="11" spans="1:6">
      <c r="B11" s="5" t="s">
        <v>1</v>
      </c>
      <c r="C11" s="5" t="s">
        <v>2</v>
      </c>
      <c r="D11" s="5" t="s">
        <v>53</v>
      </c>
    </row>
    <row r="12" spans="1:6">
      <c r="A12" t="s">
        <v>4</v>
      </c>
      <c r="B12" s="49">
        <v>5</v>
      </c>
      <c r="C12" s="49">
        <v>10</v>
      </c>
      <c r="D12" s="49">
        <v>3</v>
      </c>
    </row>
    <row r="13" spans="1:6">
      <c r="A13" t="s">
        <v>22</v>
      </c>
      <c r="B13" s="49">
        <v>0.1</v>
      </c>
      <c r="C13" s="49">
        <v>0.24</v>
      </c>
      <c r="D13" s="49">
        <v>0.3</v>
      </c>
    </row>
    <row r="14" spans="1:6">
      <c r="A14" t="s">
        <v>23</v>
      </c>
      <c r="B14" s="49">
        <v>0.15</v>
      </c>
      <c r="C14" s="49">
        <v>0.35</v>
      </c>
      <c r="D14" s="49">
        <v>0.2</v>
      </c>
    </row>
    <row r="15" spans="1:6">
      <c r="A15" t="s">
        <v>5</v>
      </c>
      <c r="B15" s="49">
        <v>18</v>
      </c>
      <c r="C15" s="49">
        <v>30</v>
      </c>
      <c r="D15" s="49">
        <v>23.75</v>
      </c>
    </row>
    <row r="16" spans="1:6">
      <c r="A16" t="s">
        <v>24</v>
      </c>
      <c r="B16" s="52">
        <f>B$15-B$13*$B$8-B$12</f>
        <v>12</v>
      </c>
      <c r="C16" s="52">
        <f>C$15-C$13*$B$8-C$12</f>
        <v>17.600000000000001</v>
      </c>
      <c r="D16" s="52">
        <f>D$15-D$13*$B$8-D$12</f>
        <v>17.75</v>
      </c>
      <c r="F16" s="12" t="s">
        <v>15</v>
      </c>
    </row>
    <row r="17" spans="1:6">
      <c r="A17" t="s">
        <v>25</v>
      </c>
      <c r="B17" s="52">
        <f>B15-B12-B14*$B$9</f>
        <v>11.8</v>
      </c>
      <c r="C17" s="52">
        <f t="shared" ref="C17:D17" si="1">C15-C12-C14*$B$9</f>
        <v>17.2</v>
      </c>
      <c r="D17" s="52">
        <f t="shared" si="1"/>
        <v>19.149999999999999</v>
      </c>
      <c r="F17" s="12" t="s">
        <v>15</v>
      </c>
    </row>
    <row r="18" spans="1:6">
      <c r="B18" s="10"/>
      <c r="C18" s="10"/>
      <c r="D18" s="10"/>
      <c r="F18" s="12"/>
    </row>
    <row r="19" spans="1:6">
      <c r="B19" s="5" t="s">
        <v>13</v>
      </c>
      <c r="E19" s="5" t="s">
        <v>14</v>
      </c>
      <c r="F19" s="12"/>
    </row>
    <row r="20" spans="1:6">
      <c r="A20" t="s">
        <v>22</v>
      </c>
      <c r="B20" s="50">
        <f>SUMPRODUCT(B13:D13,B24:D24)</f>
        <v>30</v>
      </c>
      <c r="C20" s="4" t="s">
        <v>10</v>
      </c>
      <c r="D20" s="4"/>
      <c r="E20" s="51">
        <v>30</v>
      </c>
      <c r="F20" s="12"/>
    </row>
    <row r="21" spans="1:6">
      <c r="A21" t="s">
        <v>23</v>
      </c>
      <c r="B21" s="50">
        <f>SUMPRODUCT(B14:D14,B25:D25)</f>
        <v>30</v>
      </c>
      <c r="C21" s="4" t="s">
        <v>10</v>
      </c>
      <c r="D21" s="4"/>
      <c r="E21" s="51">
        <v>30</v>
      </c>
      <c r="F21" s="12"/>
    </row>
    <row r="22" spans="1:6">
      <c r="B22" s="10"/>
      <c r="C22" s="10"/>
      <c r="D22" s="10"/>
      <c r="F22" s="12"/>
    </row>
    <row r="23" spans="1:6">
      <c r="A23" s="3" t="s">
        <v>7</v>
      </c>
      <c r="B23" s="48" t="s">
        <v>33</v>
      </c>
      <c r="C23" s="48" t="s">
        <v>32</v>
      </c>
      <c r="D23" s="48" t="s">
        <v>52</v>
      </c>
    </row>
    <row r="24" spans="1:6">
      <c r="A24" t="s">
        <v>26</v>
      </c>
      <c r="B24" s="14">
        <v>100</v>
      </c>
      <c r="C24" s="14">
        <v>45</v>
      </c>
      <c r="D24" s="14">
        <v>30.666666666666671</v>
      </c>
      <c r="F24" s="13" t="s">
        <v>16</v>
      </c>
    </row>
    <row r="25" spans="1:6">
      <c r="A25" t="s">
        <v>27</v>
      </c>
      <c r="B25" s="14">
        <v>50</v>
      </c>
      <c r="C25" s="14">
        <v>35.714285714285715</v>
      </c>
      <c r="D25" s="14">
        <v>50</v>
      </c>
    </row>
    <row r="26" spans="1:6">
      <c r="A26" t="s">
        <v>102</v>
      </c>
      <c r="B26" s="14">
        <f>B24</f>
        <v>100</v>
      </c>
      <c r="C26" s="14">
        <f>C24</f>
        <v>45</v>
      </c>
      <c r="D26" s="14">
        <f>D24</f>
        <v>30.666666666666671</v>
      </c>
    </row>
    <row r="27" spans="1:6">
      <c r="A27" t="s">
        <v>103</v>
      </c>
      <c r="B27" s="14">
        <f>B25</f>
        <v>50</v>
      </c>
      <c r="C27" s="14">
        <f>C25</f>
        <v>35.714285714285715</v>
      </c>
      <c r="D27" s="14">
        <f>D25</f>
        <v>50</v>
      </c>
    </row>
    <row r="28" spans="1:6">
      <c r="A28" s="5" t="s">
        <v>55</v>
      </c>
      <c r="B28" s="52">
        <f>SUM(B24:B25)</f>
        <v>150</v>
      </c>
      <c r="C28" s="52">
        <f>SUM(C24:C25)</f>
        <v>80.714285714285722</v>
      </c>
      <c r="D28" s="52">
        <f>SUM(D24:D25)</f>
        <v>80.666666666666671</v>
      </c>
    </row>
    <row r="29" spans="1:6">
      <c r="B29" s="11"/>
      <c r="C29" s="11"/>
    </row>
    <row r="30" spans="1:6">
      <c r="A30" s="3" t="s">
        <v>11</v>
      </c>
    </row>
    <row r="31" spans="1:6">
      <c r="A31" t="s">
        <v>33</v>
      </c>
      <c r="B31" s="56">
        <f>SUMPRODUCT(B16:B17,B24:B25)</f>
        <v>1790</v>
      </c>
    </row>
    <row r="32" spans="1:6">
      <c r="A32" t="s">
        <v>32</v>
      </c>
      <c r="B32" s="56">
        <f>SUMPRODUCT(C16:C17,C24:C25)</f>
        <v>1406.2857142857144</v>
      </c>
      <c r="C32" s="6"/>
      <c r="D32" s="6"/>
      <c r="E32" s="1"/>
    </row>
    <row r="33" spans="1:5">
      <c r="A33" t="s">
        <v>52</v>
      </c>
      <c r="B33" s="56">
        <f>SUMPRODUCT(D16:D17,D24:D25)</f>
        <v>1501.8333333333333</v>
      </c>
      <c r="C33" s="6"/>
      <c r="D33" s="6"/>
      <c r="E33" s="1"/>
    </row>
    <row r="34" spans="1:5">
      <c r="A34" t="s">
        <v>12</v>
      </c>
      <c r="B34" s="15">
        <f>SUM(B31:B33)</f>
        <v>4698.1190476190477</v>
      </c>
      <c r="E34" s="1"/>
    </row>
    <row r="35" spans="1:5">
      <c r="B35" s="16" t="s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6034-F6CD-944E-82D8-5D49E9DE14AB}">
  <dimension ref="A1:H20"/>
  <sheetViews>
    <sheetView showGridLines="0" workbookViewId="0">
      <selection activeCell="D20" sqref="D20"/>
    </sheetView>
  </sheetViews>
  <sheetFormatPr baseColWidth="10" defaultRowHeight="15"/>
  <cols>
    <col min="1" max="1" width="2.33203125" customWidth="1"/>
    <col min="2" max="2" width="6.1640625" bestFit="1" customWidth="1"/>
    <col min="3" max="3" width="27.83203125" bestFit="1" customWidth="1"/>
    <col min="4" max="4" width="12.1640625" bestFit="1" customWidth="1"/>
    <col min="5" max="5" width="12.6640625" bestFit="1" customWidth="1"/>
    <col min="6" max="6" width="9.6640625" bestFit="1" customWidth="1"/>
    <col min="7" max="8" width="12.1640625" bestFit="1" customWidth="1"/>
  </cols>
  <sheetData>
    <row r="1" spans="1:8">
      <c r="A1" s="2" t="s">
        <v>66</v>
      </c>
    </row>
    <row r="2" spans="1:8">
      <c r="A2" s="2" t="s">
        <v>117</v>
      </c>
    </row>
    <row r="3" spans="1:8">
      <c r="A3" s="2" t="s">
        <v>125</v>
      </c>
    </row>
    <row r="6" spans="1:8" ht="16" thickBot="1">
      <c r="A6" t="s">
        <v>69</v>
      </c>
    </row>
    <row r="7" spans="1:8">
      <c r="B7" s="71"/>
      <c r="C7" s="71"/>
      <c r="D7" s="71" t="s">
        <v>72</v>
      </c>
      <c r="E7" s="71" t="s">
        <v>74</v>
      </c>
      <c r="F7" s="71" t="s">
        <v>76</v>
      </c>
      <c r="G7" s="71" t="s">
        <v>78</v>
      </c>
      <c r="H7" s="71" t="s">
        <v>78</v>
      </c>
    </row>
    <row r="8" spans="1:8" ht="16" thickBot="1">
      <c r="B8" s="72" t="s">
        <v>70</v>
      </c>
      <c r="C8" s="72" t="s">
        <v>71</v>
      </c>
      <c r="D8" s="72" t="s">
        <v>73</v>
      </c>
      <c r="E8" s="72" t="s">
        <v>75</v>
      </c>
      <c r="F8" s="72" t="s">
        <v>77</v>
      </c>
      <c r="G8" s="72" t="s">
        <v>79</v>
      </c>
      <c r="H8" s="72" t="s">
        <v>80</v>
      </c>
    </row>
    <row r="9" spans="1:8">
      <c r="B9" s="69" t="s">
        <v>118</v>
      </c>
      <c r="C9" s="69" t="s">
        <v>119</v>
      </c>
      <c r="D9" s="69">
        <v>200</v>
      </c>
      <c r="E9" s="69">
        <v>0</v>
      </c>
      <c r="F9" s="69">
        <v>9</v>
      </c>
      <c r="G9" s="69">
        <v>1E+30</v>
      </c>
      <c r="H9" s="69">
        <v>1.9047619047619078</v>
      </c>
    </row>
    <row r="10" spans="1:8">
      <c r="B10" s="69" t="s">
        <v>120</v>
      </c>
      <c r="C10" s="69" t="s">
        <v>89</v>
      </c>
      <c r="D10" s="69">
        <v>0</v>
      </c>
      <c r="E10" s="69">
        <v>-5.7142857142857242</v>
      </c>
      <c r="F10" s="69">
        <v>17</v>
      </c>
      <c r="G10" s="69">
        <v>5.7142857142857242</v>
      </c>
      <c r="H10" s="69">
        <v>1E+30</v>
      </c>
    </row>
    <row r="11" spans="1:8">
      <c r="B11" s="69" t="s">
        <v>86</v>
      </c>
      <c r="C11" s="69" t="s">
        <v>121</v>
      </c>
      <c r="D11" s="69">
        <v>49.999999999999993</v>
      </c>
      <c r="E11" s="69">
        <v>0</v>
      </c>
      <c r="F11" s="69">
        <v>8.7999999999999972</v>
      </c>
      <c r="G11" s="69">
        <v>1.9047619047619078</v>
      </c>
      <c r="H11" s="69">
        <v>1.4285714285714262</v>
      </c>
    </row>
    <row r="12" spans="1:8" ht="16" thickBot="1">
      <c r="B12" s="70" t="s">
        <v>88</v>
      </c>
      <c r="C12" s="70" t="s">
        <v>95</v>
      </c>
      <c r="D12" s="70">
        <v>64.285714285714306</v>
      </c>
      <c r="E12" s="70">
        <v>0</v>
      </c>
      <c r="F12" s="70">
        <v>17.200000000000003</v>
      </c>
      <c r="G12" s="70">
        <v>3.3333333333333277</v>
      </c>
      <c r="H12" s="70">
        <v>4.4444444444444517</v>
      </c>
    </row>
    <row r="14" spans="1:8" ht="16" thickBot="1">
      <c r="A14" t="s">
        <v>81</v>
      </c>
    </row>
    <row r="15" spans="1:8">
      <c r="B15" s="71"/>
      <c r="C15" s="71"/>
      <c r="D15" s="71" t="s">
        <v>72</v>
      </c>
      <c r="E15" s="71" t="s">
        <v>82</v>
      </c>
      <c r="F15" s="71" t="s">
        <v>84</v>
      </c>
      <c r="G15" s="71" t="s">
        <v>78</v>
      </c>
      <c r="H15" s="71" t="s">
        <v>78</v>
      </c>
    </row>
    <row r="16" spans="1:8" ht="16" thickBot="1">
      <c r="B16" s="72" t="s">
        <v>70</v>
      </c>
      <c r="C16" s="72" t="s">
        <v>71</v>
      </c>
      <c r="D16" s="72" t="s">
        <v>73</v>
      </c>
      <c r="E16" s="72" t="s">
        <v>83</v>
      </c>
      <c r="F16" s="72" t="s">
        <v>85</v>
      </c>
      <c r="G16" s="72" t="s">
        <v>79</v>
      </c>
      <c r="H16" s="72" t="s">
        <v>80</v>
      </c>
    </row>
    <row r="17" spans="2:8">
      <c r="B17" s="69" t="s">
        <v>122</v>
      </c>
      <c r="C17" s="69" t="s">
        <v>123</v>
      </c>
      <c r="D17" s="69">
        <v>20</v>
      </c>
      <c r="E17" s="69">
        <v>75.714285714285737</v>
      </c>
      <c r="F17" s="69">
        <v>20</v>
      </c>
      <c r="G17" s="69">
        <v>4.9999999999999991</v>
      </c>
      <c r="H17" s="69">
        <v>15.000000000000005</v>
      </c>
    </row>
    <row r="18" spans="2:8">
      <c r="B18" s="69" t="s">
        <v>98</v>
      </c>
      <c r="C18" s="69" t="s">
        <v>124</v>
      </c>
      <c r="D18" s="69">
        <v>30.000000000000007</v>
      </c>
      <c r="E18" s="69">
        <v>49.142857142857153</v>
      </c>
      <c r="F18" s="69">
        <v>30</v>
      </c>
      <c r="G18" s="69">
        <v>12.499999999999995</v>
      </c>
      <c r="H18" s="69">
        <v>22.500000000000007</v>
      </c>
    </row>
    <row r="19" spans="2:8">
      <c r="B19" s="69" t="s">
        <v>92</v>
      </c>
      <c r="C19" s="69" t="s">
        <v>126</v>
      </c>
      <c r="D19" s="69">
        <v>250</v>
      </c>
      <c r="E19" s="69">
        <v>1.4285714285714262</v>
      </c>
      <c r="F19" s="69">
        <v>250</v>
      </c>
      <c r="G19" s="69">
        <v>150.00000000000006</v>
      </c>
      <c r="H19" s="69">
        <v>49.999999999999993</v>
      </c>
    </row>
    <row r="20" spans="2:8" ht="16" thickBot="1">
      <c r="B20" s="70" t="s">
        <v>94</v>
      </c>
      <c r="C20" s="70" t="s">
        <v>127</v>
      </c>
      <c r="D20" s="70">
        <v>64.285714285714306</v>
      </c>
      <c r="E20" s="70">
        <v>0</v>
      </c>
      <c r="F20" s="70">
        <v>100</v>
      </c>
      <c r="G20" s="70">
        <v>1E+30</v>
      </c>
      <c r="H20" s="70">
        <v>35.714285714285701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workbookViewId="0">
      <selection activeCell="C11" sqref="C11"/>
    </sheetView>
  </sheetViews>
  <sheetFormatPr baseColWidth="10" defaultColWidth="8.83203125" defaultRowHeight="15"/>
  <cols>
    <col min="1" max="1" width="24.5" bestFit="1" customWidth="1"/>
    <col min="2" max="2" width="11.5" style="5" bestFit="1" customWidth="1"/>
    <col min="3" max="3" width="9.83203125" style="5" bestFit="1" customWidth="1"/>
    <col min="4" max="4" width="10.5" bestFit="1" customWidth="1"/>
    <col min="8" max="8" width="9.83203125" bestFit="1" customWidth="1"/>
  </cols>
  <sheetData>
    <row r="1" spans="1:9">
      <c r="A1" s="3" t="s">
        <v>17</v>
      </c>
      <c r="B1" s="5" t="s">
        <v>31</v>
      </c>
      <c r="C1" s="5" t="s">
        <v>32</v>
      </c>
    </row>
    <row r="2" spans="1:9">
      <c r="A2" t="s">
        <v>9</v>
      </c>
      <c r="B2" s="5" t="s">
        <v>10</v>
      </c>
      <c r="C2" s="5" t="s">
        <v>10</v>
      </c>
    </row>
    <row r="3" spans="1:9">
      <c r="B3" s="8">
        <v>250</v>
      </c>
      <c r="C3" s="8">
        <v>100</v>
      </c>
    </row>
    <row r="4" spans="1:9">
      <c r="B4" s="11"/>
      <c r="C4" s="11"/>
    </row>
    <row r="5" spans="1:9">
      <c r="A5" s="3" t="s">
        <v>18</v>
      </c>
    </row>
    <row r="7" spans="1:9">
      <c r="A7" t="s">
        <v>20</v>
      </c>
      <c r="B7" s="7">
        <v>10</v>
      </c>
    </row>
    <row r="8" spans="1:9">
      <c r="A8" t="s">
        <v>21</v>
      </c>
      <c r="B8" s="7">
        <v>8</v>
      </c>
    </row>
    <row r="9" spans="1:9">
      <c r="B9" s="6"/>
    </row>
    <row r="10" spans="1:9">
      <c r="B10" s="5" t="s">
        <v>31</v>
      </c>
      <c r="C10" s="5" t="s">
        <v>32</v>
      </c>
      <c r="H10" s="1"/>
      <c r="I10" s="1"/>
    </row>
    <row r="11" spans="1:9">
      <c r="A11" t="s">
        <v>4</v>
      </c>
      <c r="B11" s="7">
        <v>5</v>
      </c>
      <c r="C11" s="7">
        <v>10</v>
      </c>
    </row>
    <row r="12" spans="1:9">
      <c r="A12" t="s">
        <v>22</v>
      </c>
      <c r="B12" s="8">
        <v>0.1</v>
      </c>
      <c r="C12" s="8">
        <v>0.3</v>
      </c>
    </row>
    <row r="13" spans="1:9">
      <c r="A13" t="s">
        <v>23</v>
      </c>
      <c r="B13" s="8">
        <v>0.15</v>
      </c>
      <c r="C13" s="8">
        <v>0.35</v>
      </c>
    </row>
    <row r="14" spans="1:9">
      <c r="A14" t="s">
        <v>5</v>
      </c>
      <c r="B14" s="7">
        <v>15</v>
      </c>
      <c r="C14" s="7">
        <v>30</v>
      </c>
    </row>
    <row r="15" spans="1:9">
      <c r="A15" t="s">
        <v>24</v>
      </c>
      <c r="B15" s="10">
        <f>B$14-B$12*$B$7-B$11</f>
        <v>9</v>
      </c>
      <c r="C15" s="10">
        <f>C$14-C$12*$B$7-C$11</f>
        <v>17</v>
      </c>
    </row>
    <row r="16" spans="1:9">
      <c r="A16" t="s">
        <v>25</v>
      </c>
      <c r="B16" s="10">
        <f>B$14-B$13*$B$8-B$11</f>
        <v>8.8000000000000007</v>
      </c>
      <c r="C16" s="10">
        <f>C$14-C$13*$B$8-C$11</f>
        <v>17.2</v>
      </c>
    </row>
    <row r="17" spans="1:12">
      <c r="B17" s="10"/>
      <c r="C17" s="10"/>
    </row>
    <row r="18" spans="1:12">
      <c r="B18" s="5" t="s">
        <v>13</v>
      </c>
      <c r="D18" s="5" t="s">
        <v>14</v>
      </c>
      <c r="L18" s="57"/>
    </row>
    <row r="19" spans="1:12">
      <c r="A19" t="s">
        <v>29</v>
      </c>
      <c r="B19" s="5">
        <f>B23*B12+C23*C12</f>
        <v>20</v>
      </c>
      <c r="C19" s="4" t="s">
        <v>10</v>
      </c>
      <c r="D19" s="9">
        <v>20</v>
      </c>
      <c r="K19" s="17"/>
      <c r="L19" s="57"/>
    </row>
    <row r="20" spans="1:12">
      <c r="A20" t="s">
        <v>30</v>
      </c>
      <c r="B20" s="5">
        <f>B24*B13+C24*C13</f>
        <v>30.000000000000007</v>
      </c>
      <c r="C20" s="4" t="s">
        <v>10</v>
      </c>
      <c r="D20" s="9">
        <v>30</v>
      </c>
      <c r="K20" s="17"/>
      <c r="L20" s="57"/>
    </row>
    <row r="21" spans="1:12">
      <c r="L21" s="57"/>
    </row>
    <row r="22" spans="1:12">
      <c r="A22" s="3" t="s">
        <v>7</v>
      </c>
      <c r="B22" s="5" t="s">
        <v>31</v>
      </c>
      <c r="C22" s="5" t="s">
        <v>32</v>
      </c>
      <c r="L22" s="57"/>
    </row>
    <row r="23" spans="1:12">
      <c r="A23" t="s">
        <v>26</v>
      </c>
      <c r="B23" s="14">
        <v>200</v>
      </c>
      <c r="C23" s="14">
        <v>0</v>
      </c>
      <c r="L23" s="57"/>
    </row>
    <row r="24" spans="1:12">
      <c r="A24" t="s">
        <v>27</v>
      </c>
      <c r="B24" s="14">
        <v>49.999999999999993</v>
      </c>
      <c r="C24" s="14">
        <v>64.285714285714306</v>
      </c>
      <c r="L24" s="57"/>
    </row>
    <row r="25" spans="1:12">
      <c r="A25" t="s">
        <v>28</v>
      </c>
      <c r="B25" s="52">
        <f>SUM(B23:B24)</f>
        <v>250</v>
      </c>
      <c r="C25" s="52">
        <f>SUM(C23:C24)</f>
        <v>64.285714285714306</v>
      </c>
    </row>
    <row r="27" spans="1:12">
      <c r="A27" s="3" t="s">
        <v>11</v>
      </c>
    </row>
    <row r="28" spans="1:12">
      <c r="A28" t="s">
        <v>31</v>
      </c>
      <c r="B28" s="56">
        <f>SUMPRODUCT(B15:B16,B23:B24)</f>
        <v>2240</v>
      </c>
    </row>
    <row r="29" spans="1:12">
      <c r="A29" t="s">
        <v>32</v>
      </c>
      <c r="B29" s="56">
        <f>SUMPRODUCT(C15:C16*C23:C24)</f>
        <v>1105.714285714286</v>
      </c>
      <c r="C29" s="6"/>
      <c r="D29" s="1"/>
    </row>
    <row r="30" spans="1:12">
      <c r="A30" t="s">
        <v>12</v>
      </c>
      <c r="B30" s="15">
        <f>SUM(B28:B29)</f>
        <v>3345.7142857142862</v>
      </c>
      <c r="C30" s="6"/>
      <c r="D30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3A8B-33B1-0941-8C34-B217415833E7}">
  <dimension ref="A1:G27"/>
  <sheetViews>
    <sheetView showGridLines="0" workbookViewId="0"/>
  </sheetViews>
  <sheetFormatPr baseColWidth="10" defaultRowHeight="15"/>
  <cols>
    <col min="1" max="1" width="2.33203125" customWidth="1"/>
    <col min="2" max="2" width="5.33203125" bestFit="1" customWidth="1"/>
    <col min="3" max="4" width="12" bestFit="1" customWidth="1"/>
    <col min="5" max="5" width="9.6640625" bestFit="1" customWidth="1"/>
    <col min="6" max="6" width="10.1640625" bestFit="1" customWidth="1"/>
    <col min="7" max="7" width="12.1640625" bestFit="1" customWidth="1"/>
  </cols>
  <sheetData>
    <row r="1" spans="1:5">
      <c r="A1" s="2" t="s">
        <v>128</v>
      </c>
    </row>
    <row r="2" spans="1:5">
      <c r="A2" s="2" t="s">
        <v>129</v>
      </c>
    </row>
    <row r="3" spans="1:5">
      <c r="A3" s="2" t="s">
        <v>130</v>
      </c>
    </row>
    <row r="4" spans="1:5">
      <c r="A4" s="2" t="s">
        <v>131</v>
      </c>
    </row>
    <row r="5" spans="1:5">
      <c r="A5" s="2" t="s">
        <v>132</v>
      </c>
    </row>
    <row r="6" spans="1:5">
      <c r="A6" s="2"/>
      <c r="B6" t="s">
        <v>133</v>
      </c>
    </row>
    <row r="7" spans="1:5">
      <c r="A7" s="2"/>
      <c r="B7" t="s">
        <v>134</v>
      </c>
    </row>
    <row r="8" spans="1:5">
      <c r="A8" s="2"/>
      <c r="B8" t="s">
        <v>135</v>
      </c>
    </row>
    <row r="9" spans="1:5">
      <c r="A9" s="2" t="s">
        <v>136</v>
      </c>
    </row>
    <row r="10" spans="1:5">
      <c r="B10" t="s">
        <v>137</v>
      </c>
    </row>
    <row r="11" spans="1:5">
      <c r="B11" t="s">
        <v>138</v>
      </c>
    </row>
    <row r="12" spans="1:5">
      <c r="B12" t="s">
        <v>139</v>
      </c>
    </row>
    <row r="14" spans="1:5" ht="16" thickBot="1">
      <c r="A14" t="s">
        <v>140</v>
      </c>
    </row>
    <row r="15" spans="1:5" ht="16" thickBot="1">
      <c r="B15" s="73" t="s">
        <v>70</v>
      </c>
      <c r="C15" s="73" t="s">
        <v>71</v>
      </c>
      <c r="D15" s="73" t="s">
        <v>141</v>
      </c>
      <c r="E15" s="73" t="s">
        <v>142</v>
      </c>
    </row>
    <row r="16" spans="1:5" ht="16" thickBot="1">
      <c r="B16" s="70" t="s">
        <v>148</v>
      </c>
      <c r="C16" s="70"/>
      <c r="D16" s="74">
        <v>29544.403699999999</v>
      </c>
      <c r="E16" s="74">
        <v>30454.251400000001</v>
      </c>
    </row>
    <row r="19" spans="1:7" ht="16" thickBot="1">
      <c r="A19" t="s">
        <v>69</v>
      </c>
    </row>
    <row r="20" spans="1:7" ht="16" thickBot="1">
      <c r="B20" s="73" t="s">
        <v>70</v>
      </c>
      <c r="C20" s="73" t="s">
        <v>71</v>
      </c>
      <c r="D20" s="73" t="s">
        <v>141</v>
      </c>
      <c r="E20" s="73" t="s">
        <v>142</v>
      </c>
      <c r="F20" s="73" t="s">
        <v>143</v>
      </c>
    </row>
    <row r="21" spans="1:7" ht="16" thickBot="1">
      <c r="B21" s="70" t="s">
        <v>149</v>
      </c>
      <c r="C21" s="70" t="s">
        <v>42</v>
      </c>
      <c r="D21" s="75">
        <v>0.77700000000000002</v>
      </c>
      <c r="E21" s="75">
        <v>0.68114535169729284</v>
      </c>
      <c r="F21" s="70" t="s">
        <v>150</v>
      </c>
    </row>
    <row r="24" spans="1:7" ht="16" thickBot="1">
      <c r="A24" t="s">
        <v>81</v>
      </c>
    </row>
    <row r="25" spans="1:7" ht="16" thickBot="1">
      <c r="B25" s="73" t="s">
        <v>70</v>
      </c>
      <c r="C25" s="73" t="s">
        <v>71</v>
      </c>
      <c r="D25" s="73" t="s">
        <v>144</v>
      </c>
      <c r="E25" s="73" t="s">
        <v>145</v>
      </c>
      <c r="F25" s="73" t="s">
        <v>146</v>
      </c>
      <c r="G25" s="73" t="s">
        <v>147</v>
      </c>
    </row>
    <row r="26" spans="1:7">
      <c r="B26" s="69" t="s">
        <v>149</v>
      </c>
      <c r="C26" s="69" t="s">
        <v>42</v>
      </c>
      <c r="D26" s="76">
        <v>0.68114535169729284</v>
      </c>
      <c r="E26" s="69" t="s">
        <v>151</v>
      </c>
      <c r="F26" s="69" t="s">
        <v>152</v>
      </c>
      <c r="G26" s="69">
        <v>0.31885464830270716</v>
      </c>
    </row>
    <row r="27" spans="1:7" ht="16" thickBot="1">
      <c r="B27" s="70" t="s">
        <v>149</v>
      </c>
      <c r="C27" s="70" t="s">
        <v>42</v>
      </c>
      <c r="D27" s="75">
        <v>0.68114535169729284</v>
      </c>
      <c r="E27" s="70" t="s">
        <v>153</v>
      </c>
      <c r="F27" s="70" t="s">
        <v>152</v>
      </c>
      <c r="G27" s="75">
        <v>0.68114535169729284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69"/>
  <sheetViews>
    <sheetView tabSelected="1" topLeftCell="E1" zoomScale="90" zoomScaleNormal="90" workbookViewId="0">
      <selection activeCell="O5" sqref="O5"/>
    </sheetView>
  </sheetViews>
  <sheetFormatPr baseColWidth="10" defaultColWidth="8.83203125" defaultRowHeight="14"/>
  <cols>
    <col min="1" max="1" width="16.1640625" style="31" customWidth="1"/>
    <col min="2" max="2" width="17" style="32" customWidth="1"/>
    <col min="3" max="3" width="20.6640625" style="32" customWidth="1"/>
    <col min="4" max="4" width="21.5" style="32" customWidth="1"/>
    <col min="5" max="5" width="20.6640625" style="32" customWidth="1"/>
    <col min="6" max="6" width="19.83203125" style="32" customWidth="1"/>
    <col min="7" max="7" width="11.1640625" style="19" customWidth="1"/>
    <col min="8" max="8" width="18.6640625" style="19" customWidth="1"/>
    <col min="9" max="9" width="18.83203125" style="19" customWidth="1"/>
    <col min="10" max="11" width="16.5" style="19" customWidth="1"/>
    <col min="12" max="12" width="10.6640625" style="19" customWidth="1"/>
    <col min="13" max="13" width="17.6640625" style="19" customWidth="1"/>
    <col min="14" max="14" width="11.5" style="19" customWidth="1"/>
    <col min="15" max="15" width="13" style="19" customWidth="1"/>
    <col min="16" max="18" width="8.83203125" style="19"/>
    <col min="19" max="19" width="10.5" style="19" customWidth="1"/>
    <col min="20" max="16384" width="8.83203125" style="19"/>
  </cols>
  <sheetData>
    <row r="1" spans="1:19" ht="13">
      <c r="A1" s="18"/>
      <c r="B1" s="18"/>
      <c r="C1" s="18"/>
      <c r="D1" s="18"/>
      <c r="E1" s="18"/>
      <c r="F1" s="18"/>
      <c r="G1" s="18"/>
      <c r="H1" s="18"/>
    </row>
    <row r="2" spans="1:19" ht="13">
      <c r="A2" s="66"/>
      <c r="B2" s="66"/>
      <c r="C2" s="66"/>
      <c r="D2" s="66"/>
      <c r="E2" s="66"/>
      <c r="F2" s="66"/>
      <c r="G2" s="66"/>
      <c r="H2" s="66"/>
    </row>
    <row r="3" spans="1:19" ht="15">
      <c r="A3" s="67"/>
      <c r="B3" s="67"/>
      <c r="C3" s="20"/>
      <c r="D3" s="21" t="s">
        <v>34</v>
      </c>
      <c r="E3" s="21" t="s">
        <v>35</v>
      </c>
      <c r="F3" s="21" t="s">
        <v>36</v>
      </c>
      <c r="G3" s="22" t="s">
        <v>37</v>
      </c>
      <c r="H3" s="23" t="s">
        <v>38</v>
      </c>
      <c r="O3" s="24">
        <v>1800</v>
      </c>
      <c r="P3" s="19" t="s">
        <v>39</v>
      </c>
    </row>
    <row r="4" spans="1:19" ht="15">
      <c r="A4" s="68"/>
      <c r="B4" s="25"/>
      <c r="C4" s="26"/>
      <c r="D4" t="s">
        <v>40</v>
      </c>
      <c r="E4" s="27">
        <v>-30.585149234367943</v>
      </c>
      <c r="F4" s="27">
        <v>10.815632360794684</v>
      </c>
      <c r="G4" s="27">
        <v>-2.8278650950854511</v>
      </c>
      <c r="H4" s="27">
        <v>4.6859548819679908E-3</v>
      </c>
      <c r="O4" s="24">
        <v>3500</v>
      </c>
      <c r="P4" s="19" t="s">
        <v>41</v>
      </c>
    </row>
    <row r="5" spans="1:19" ht="15">
      <c r="A5" s="68"/>
      <c r="B5" s="25"/>
      <c r="C5" s="26"/>
      <c r="D5" t="s">
        <v>42</v>
      </c>
      <c r="E5">
        <v>4.7401037240815347</v>
      </c>
      <c r="F5">
        <v>1.8335327997269777</v>
      </c>
      <c r="G5">
        <v>2.5852298496036505</v>
      </c>
      <c r="H5" s="27">
        <v>9.7314099889811434E-3</v>
      </c>
      <c r="O5" s="60">
        <v>0.68114535169729284</v>
      </c>
      <c r="P5" s="19" t="s">
        <v>43</v>
      </c>
    </row>
    <row r="6" spans="1:19" ht="15">
      <c r="A6" s="68"/>
      <c r="B6" s="25"/>
      <c r="C6" s="28"/>
      <c r="D6" t="s">
        <v>44</v>
      </c>
      <c r="E6">
        <v>4.1274661805481248E-2</v>
      </c>
      <c r="F6">
        <v>1.4696498130503643E-2</v>
      </c>
      <c r="G6">
        <v>2.8084691631275551</v>
      </c>
      <c r="H6" s="27">
        <v>4.977764940662599E-3</v>
      </c>
    </row>
    <row r="7" spans="1:19" ht="13">
      <c r="A7" s="68"/>
      <c r="B7" s="68"/>
      <c r="C7" s="68"/>
      <c r="D7" s="68"/>
      <c r="E7" s="68"/>
      <c r="F7" s="68"/>
      <c r="G7" s="68"/>
      <c r="H7" s="68"/>
      <c r="O7" s="61">
        <f>SUM(M15:M58)</f>
        <v>30454.251425895887</v>
      </c>
      <c r="P7" s="29" t="s">
        <v>62</v>
      </c>
      <c r="S7" s="30"/>
    </row>
    <row r="8" spans="1:19">
      <c r="O8" s="33"/>
    </row>
    <row r="9" spans="1:19" ht="15">
      <c r="A9" t="s">
        <v>40</v>
      </c>
      <c r="B9" t="s">
        <v>42</v>
      </c>
      <c r="C9" t="s">
        <v>44</v>
      </c>
      <c r="D9" s="39" t="s">
        <v>46</v>
      </c>
      <c r="E9" s="39" t="s">
        <v>47</v>
      </c>
      <c r="F9" s="39" t="s">
        <v>48</v>
      </c>
    </row>
    <row r="10" spans="1:19" ht="13.5" customHeight="1">
      <c r="A10" s="27">
        <v>-30.585149234367943</v>
      </c>
      <c r="B10">
        <v>4.7401037240815347</v>
      </c>
      <c r="C10">
        <v>4.1274661805481248E-2</v>
      </c>
      <c r="D10" s="34"/>
      <c r="E10" s="34"/>
      <c r="F10" s="34"/>
      <c r="G10" s="32"/>
      <c r="N10" s="29"/>
    </row>
    <row r="11" spans="1:19">
      <c r="A11" s="35"/>
      <c r="B11" s="36"/>
      <c r="C11" s="36"/>
      <c r="D11" s="36"/>
      <c r="E11" s="36"/>
      <c r="F11" s="36"/>
      <c r="O11" s="59"/>
    </row>
    <row r="12" spans="1:19">
      <c r="O12" s="37"/>
    </row>
    <row r="13" spans="1:19">
      <c r="L13" s="38" t="s">
        <v>64</v>
      </c>
      <c r="M13" s="38" t="s">
        <v>65</v>
      </c>
      <c r="O13" s="37"/>
    </row>
    <row r="14" spans="1:19">
      <c r="B14" s="39" t="s">
        <v>45</v>
      </c>
      <c r="C14" s="39" t="s">
        <v>44</v>
      </c>
      <c r="D14" s="39" t="s">
        <v>46</v>
      </c>
      <c r="E14" s="39" t="s">
        <v>47</v>
      </c>
      <c r="F14" s="39" t="s">
        <v>48</v>
      </c>
      <c r="G14" s="39"/>
      <c r="H14" s="62" t="s">
        <v>49</v>
      </c>
      <c r="I14" s="62" t="s">
        <v>50</v>
      </c>
      <c r="J14" s="62" t="s">
        <v>60</v>
      </c>
      <c r="K14" s="62" t="s">
        <v>51</v>
      </c>
      <c r="L14" s="38" t="s">
        <v>63</v>
      </c>
      <c r="M14" s="38" t="s">
        <v>61</v>
      </c>
      <c r="O14" s="37"/>
      <c r="Q14" s="40"/>
      <c r="R14" s="58"/>
      <c r="S14" s="38"/>
    </row>
    <row r="15" spans="1:19">
      <c r="B15" s="41">
        <v>0</v>
      </c>
      <c r="C15" s="41">
        <v>610</v>
      </c>
      <c r="D15" s="41">
        <v>4</v>
      </c>
      <c r="E15" s="42">
        <v>39000</v>
      </c>
      <c r="F15" s="41">
        <v>87</v>
      </c>
      <c r="G15" s="43"/>
      <c r="H15" s="44">
        <f>$A$10+SUMPRODUCT($B$10:$F$10,B15:F15)</f>
        <v>-5.4076055330243804</v>
      </c>
      <c r="I15" s="44">
        <f>EXP(H15)</f>
        <v>4.482360235411144E-3</v>
      </c>
      <c r="J15" s="44">
        <f>I15/(I15+1)</f>
        <v>4.462358337841448E-3</v>
      </c>
      <c r="K15" s="45">
        <f>IF(J15&gt;$O$5,1,0)</f>
        <v>0</v>
      </c>
      <c r="L15" s="37">
        <f>J15*$O$3-(1-J15)*$O$4</f>
        <v>-3476.3495008094405</v>
      </c>
      <c r="M15" s="37">
        <f>L15*K15</f>
        <v>0</v>
      </c>
      <c r="O15" s="37"/>
      <c r="Q15" s="44"/>
      <c r="R15" s="45"/>
      <c r="S15" s="37"/>
    </row>
    <row r="16" spans="1:19">
      <c r="B16" s="41">
        <v>0</v>
      </c>
      <c r="C16" s="41">
        <v>590</v>
      </c>
      <c r="D16" s="41">
        <v>18</v>
      </c>
      <c r="E16" s="42">
        <v>29000</v>
      </c>
      <c r="F16" s="41">
        <v>78</v>
      </c>
      <c r="G16" s="43"/>
      <c r="H16" s="44">
        <f t="shared" ref="H16:H58" si="0">$A$10+SUMPRODUCT($B$10:$F$10,B16:F16)</f>
        <v>-6.2330987691340063</v>
      </c>
      <c r="I16" s="44">
        <f t="shared" ref="I16:I58" si="1">EXP(H16)</f>
        <v>1.9633584658350811E-3</v>
      </c>
      <c r="J16" s="44">
        <f t="shared" ref="J16:J58" si="2">I16/(I16+1)</f>
        <v>1.9595112428475374E-3</v>
      </c>
      <c r="K16" s="45">
        <f t="shared" ref="K16:K58" si="3">IF(J16&gt;$O$5,1,0)</f>
        <v>0</v>
      </c>
      <c r="L16" s="37">
        <f t="shared" ref="L16:L58" si="4">J16*$O$3-(1-J16)*$O$4</f>
        <v>-3489.614590412908</v>
      </c>
      <c r="M16" s="37">
        <f t="shared" ref="M16:M58" si="5">L16*K16</f>
        <v>0</v>
      </c>
      <c r="O16" s="37"/>
      <c r="Q16" s="44"/>
      <c r="R16" s="45"/>
      <c r="S16" s="37"/>
    </row>
    <row r="17" spans="2:19">
      <c r="B17" s="41">
        <v>0</v>
      </c>
      <c r="C17" s="41">
        <v>525</v>
      </c>
      <c r="D17" s="41">
        <v>14</v>
      </c>
      <c r="E17" s="42">
        <v>26000</v>
      </c>
      <c r="F17" s="41">
        <v>79</v>
      </c>
      <c r="G17" s="43"/>
      <c r="H17" s="44">
        <f t="shared" si="0"/>
        <v>-8.9159517864902895</v>
      </c>
      <c r="I17" s="44">
        <f t="shared" si="1"/>
        <v>1.3423054027340636E-4</v>
      </c>
      <c r="J17" s="44">
        <f t="shared" si="2"/>
        <v>1.342125248536838E-4</v>
      </c>
      <c r="K17" s="45">
        <f t="shared" si="3"/>
        <v>0</v>
      </c>
      <c r="L17" s="37">
        <f t="shared" si="4"/>
        <v>-3499.2886736182754</v>
      </c>
      <c r="M17" s="37">
        <f t="shared" si="5"/>
        <v>0</v>
      </c>
      <c r="O17" s="37"/>
      <c r="Q17" s="44"/>
      <c r="R17" s="45"/>
      <c r="S17" s="37"/>
    </row>
    <row r="18" spans="2:19">
      <c r="B18" s="41">
        <v>1</v>
      </c>
      <c r="C18" s="41">
        <v>710</v>
      </c>
      <c r="D18" s="41">
        <v>19</v>
      </c>
      <c r="E18" s="42">
        <v>25300</v>
      </c>
      <c r="F18" s="41">
        <v>44</v>
      </c>
      <c r="G18" s="43"/>
      <c r="H18" s="44">
        <f t="shared" si="0"/>
        <v>3.4599643716052775</v>
      </c>
      <c r="I18" s="44">
        <f t="shared" si="1"/>
        <v>31.815842947063267</v>
      </c>
      <c r="J18" s="44">
        <f t="shared" si="2"/>
        <v>0.96952691413067937</v>
      </c>
      <c r="K18" s="45">
        <f t="shared" si="3"/>
        <v>1</v>
      </c>
      <c r="L18" s="37">
        <f t="shared" si="4"/>
        <v>1638.4926448926005</v>
      </c>
      <c r="M18" s="37">
        <f t="shared" si="5"/>
        <v>1638.4926448926005</v>
      </c>
      <c r="O18" s="37"/>
      <c r="Q18" s="44"/>
      <c r="R18" s="45"/>
      <c r="S18" s="37"/>
    </row>
    <row r="19" spans="2:19">
      <c r="B19" s="41">
        <v>1</v>
      </c>
      <c r="C19" s="41">
        <v>592</v>
      </c>
      <c r="D19" s="41">
        <v>18</v>
      </c>
      <c r="E19" s="42">
        <v>16500</v>
      </c>
      <c r="F19" s="41">
        <v>50</v>
      </c>
      <c r="G19" s="43"/>
      <c r="H19" s="44">
        <f t="shared" si="0"/>
        <v>-1.4104457214415085</v>
      </c>
      <c r="I19" s="44">
        <f t="shared" si="1"/>
        <v>0.24403448750541304</v>
      </c>
      <c r="J19" s="44">
        <f t="shared" si="2"/>
        <v>0.19616376391201229</v>
      </c>
      <c r="K19" s="45">
        <f t="shared" si="3"/>
        <v>0</v>
      </c>
      <c r="L19" s="37">
        <f t="shared" si="4"/>
        <v>-2460.3320512663349</v>
      </c>
      <c r="M19" s="37">
        <f t="shared" si="5"/>
        <v>0</v>
      </c>
      <c r="O19" s="37"/>
      <c r="Q19" s="44"/>
      <c r="R19" s="45"/>
      <c r="S19" s="37"/>
    </row>
    <row r="20" spans="2:19">
      <c r="B20" s="41">
        <v>1</v>
      </c>
      <c r="C20" s="41">
        <v>620</v>
      </c>
      <c r="D20" s="41">
        <v>8</v>
      </c>
      <c r="E20" s="42">
        <v>16200</v>
      </c>
      <c r="F20" s="41">
        <v>55.000000000000007</v>
      </c>
      <c r="G20" s="43"/>
      <c r="H20" s="44">
        <f t="shared" si="0"/>
        <v>-0.25475519088803367</v>
      </c>
      <c r="I20" s="44">
        <f t="shared" si="1"/>
        <v>0.77510622780364447</v>
      </c>
      <c r="J20" s="44">
        <f t="shared" si="2"/>
        <v>0.43665343271466667</v>
      </c>
      <c r="K20" s="45">
        <f t="shared" si="3"/>
        <v>0</v>
      </c>
      <c r="L20" s="37">
        <f t="shared" si="4"/>
        <v>-1185.7368066122665</v>
      </c>
      <c r="M20" s="37">
        <f t="shared" si="5"/>
        <v>0</v>
      </c>
      <c r="O20" s="37"/>
      <c r="Q20" s="44"/>
      <c r="R20" s="45"/>
      <c r="S20" s="37"/>
    </row>
    <row r="21" spans="2:19">
      <c r="B21" s="41">
        <v>1</v>
      </c>
      <c r="C21" s="41">
        <v>811</v>
      </c>
      <c r="D21" s="41">
        <v>20</v>
      </c>
      <c r="E21" s="42">
        <v>13100</v>
      </c>
      <c r="F21" s="41">
        <v>3</v>
      </c>
      <c r="G21" s="43"/>
      <c r="H21" s="44">
        <f t="shared" si="0"/>
        <v>7.6287052139588845</v>
      </c>
      <c r="I21" s="44">
        <f t="shared" si="1"/>
        <v>2056.3857158377332</v>
      </c>
      <c r="J21" s="44">
        <f t="shared" si="2"/>
        <v>0.99951394627059864</v>
      </c>
      <c r="K21" s="45">
        <f t="shared" si="3"/>
        <v>1</v>
      </c>
      <c r="L21" s="37">
        <f t="shared" si="4"/>
        <v>1797.4239152341727</v>
      </c>
      <c r="M21" s="37">
        <f t="shared" si="5"/>
        <v>1797.4239152341727</v>
      </c>
      <c r="O21" s="37"/>
      <c r="Q21" s="44"/>
      <c r="R21" s="45"/>
      <c r="S21" s="37"/>
    </row>
    <row r="22" spans="2:19">
      <c r="B22" s="41">
        <v>1</v>
      </c>
      <c r="C22" s="41">
        <v>801</v>
      </c>
      <c r="D22" s="41">
        <v>20</v>
      </c>
      <c r="E22" s="42">
        <v>13200</v>
      </c>
      <c r="F22" s="41">
        <v>3</v>
      </c>
      <c r="G22" s="43"/>
      <c r="H22" s="44">
        <f t="shared" si="0"/>
        <v>7.2159585959040733</v>
      </c>
      <c r="I22" s="44">
        <f t="shared" si="1"/>
        <v>1360.9776705999752</v>
      </c>
      <c r="J22" s="44">
        <f t="shared" si="2"/>
        <v>0.99926577357207369</v>
      </c>
      <c r="K22" s="45">
        <f t="shared" si="3"/>
        <v>1</v>
      </c>
      <c r="L22" s="37">
        <f t="shared" si="4"/>
        <v>1796.1085999319905</v>
      </c>
      <c r="M22" s="37">
        <f t="shared" si="5"/>
        <v>1796.1085999319905</v>
      </c>
      <c r="O22" s="37"/>
      <c r="P22" s="44"/>
      <c r="Q22" s="45"/>
      <c r="R22" s="46"/>
      <c r="S22" s="37"/>
    </row>
    <row r="23" spans="2:19">
      <c r="B23" s="41">
        <v>1</v>
      </c>
      <c r="C23" s="41">
        <v>699</v>
      </c>
      <c r="D23" s="41">
        <v>17</v>
      </c>
      <c r="E23" s="42">
        <v>12500</v>
      </c>
      <c r="F23" s="41">
        <v>21</v>
      </c>
      <c r="G23" s="43"/>
      <c r="H23" s="44">
        <f t="shared" si="0"/>
        <v>3.0059430917449852</v>
      </c>
      <c r="I23" s="44">
        <f t="shared" si="1"/>
        <v>20.205262529605495</v>
      </c>
      <c r="J23" s="44">
        <f t="shared" si="2"/>
        <v>0.95284189485492754</v>
      </c>
      <c r="K23" s="45">
        <f t="shared" si="3"/>
        <v>1</v>
      </c>
      <c r="L23" s="37">
        <f t="shared" si="4"/>
        <v>1550.062042731116</v>
      </c>
      <c r="M23" s="37">
        <f t="shared" si="5"/>
        <v>1550.062042731116</v>
      </c>
      <c r="O23" s="37"/>
      <c r="P23" s="44"/>
      <c r="Q23" s="45"/>
      <c r="R23" s="46"/>
      <c r="S23" s="37"/>
    </row>
    <row r="24" spans="2:19">
      <c r="B24" s="41">
        <v>1</v>
      </c>
      <c r="C24" s="41">
        <v>500</v>
      </c>
      <c r="D24" s="41">
        <v>16</v>
      </c>
      <c r="E24" s="42">
        <v>12300</v>
      </c>
      <c r="F24" s="41">
        <v>82</v>
      </c>
      <c r="G24" s="43"/>
      <c r="H24" s="44">
        <f t="shared" si="0"/>
        <v>-5.2077146075457819</v>
      </c>
      <c r="I24" s="44">
        <f t="shared" si="1"/>
        <v>5.4741700295576233E-3</v>
      </c>
      <c r="J24" s="44">
        <f t="shared" si="2"/>
        <v>5.444366640862292E-3</v>
      </c>
      <c r="K24" s="45">
        <f t="shared" si="3"/>
        <v>0</v>
      </c>
      <c r="L24" s="37">
        <f t="shared" si="4"/>
        <v>-3471.1448568034298</v>
      </c>
      <c r="M24" s="37">
        <f t="shared" si="5"/>
        <v>0</v>
      </c>
      <c r="O24" s="37"/>
      <c r="P24" s="44"/>
      <c r="Q24" s="45"/>
      <c r="R24" s="46"/>
      <c r="S24" s="37"/>
    </row>
    <row r="25" spans="2:19">
      <c r="B25" s="41">
        <v>0</v>
      </c>
      <c r="C25" s="41">
        <v>763</v>
      </c>
      <c r="D25" s="41">
        <v>2</v>
      </c>
      <c r="E25" s="42">
        <v>11400</v>
      </c>
      <c r="F25" s="41">
        <v>42</v>
      </c>
      <c r="G25" s="43"/>
      <c r="H25" s="44">
        <f t="shared" si="0"/>
        <v>0.90741772321424818</v>
      </c>
      <c r="I25" s="44">
        <f t="shared" si="1"/>
        <v>2.4779156007754097</v>
      </c>
      <c r="J25" s="44">
        <f t="shared" si="2"/>
        <v>0.71247145854343119</v>
      </c>
      <c r="K25" s="45">
        <f t="shared" si="3"/>
        <v>1</v>
      </c>
      <c r="L25" s="37">
        <f t="shared" si="4"/>
        <v>276.09873028018524</v>
      </c>
      <c r="M25" s="37">
        <f t="shared" si="5"/>
        <v>276.09873028018524</v>
      </c>
      <c r="O25" s="37"/>
      <c r="P25" s="44"/>
      <c r="Q25" s="45"/>
      <c r="R25" s="46"/>
      <c r="S25" s="37"/>
    </row>
    <row r="26" spans="2:19">
      <c r="B26" s="41">
        <v>0</v>
      </c>
      <c r="C26" s="41">
        <v>760</v>
      </c>
      <c r="D26" s="41">
        <v>2</v>
      </c>
      <c r="E26" s="42">
        <v>11600</v>
      </c>
      <c r="F26" s="41">
        <v>71</v>
      </c>
      <c r="G26" s="43"/>
      <c r="H26" s="44">
        <f t="shared" si="0"/>
        <v>0.78359373779780483</v>
      </c>
      <c r="I26" s="44">
        <f t="shared" si="1"/>
        <v>2.1893260085276172</v>
      </c>
      <c r="J26" s="44">
        <f t="shared" si="2"/>
        <v>0.68645412939091177</v>
      </c>
      <c r="K26" s="45">
        <f t="shared" si="3"/>
        <v>1</v>
      </c>
      <c r="L26" s="37">
        <f t="shared" si="4"/>
        <v>138.2068857718325</v>
      </c>
      <c r="M26" s="37">
        <f t="shared" si="5"/>
        <v>138.2068857718325</v>
      </c>
      <c r="O26" s="37"/>
      <c r="P26" s="44"/>
      <c r="Q26" s="45"/>
      <c r="R26" s="46"/>
      <c r="S26" s="37"/>
    </row>
    <row r="27" spans="2:19">
      <c r="B27" s="41">
        <v>1</v>
      </c>
      <c r="C27" s="41">
        <v>802</v>
      </c>
      <c r="D27" s="41">
        <v>10</v>
      </c>
      <c r="E27" s="42">
        <v>10500</v>
      </c>
      <c r="F27" s="41">
        <v>6</v>
      </c>
      <c r="G27" s="43"/>
      <c r="H27" s="44">
        <f t="shared" si="0"/>
        <v>7.2572332577095544</v>
      </c>
      <c r="I27" s="44">
        <f t="shared" si="1"/>
        <v>1418.3269584643785</v>
      </c>
      <c r="J27" s="44">
        <f t="shared" si="2"/>
        <v>0.99929544070586673</v>
      </c>
      <c r="K27" s="45">
        <f t="shared" si="3"/>
        <v>1</v>
      </c>
      <c r="L27" s="37">
        <f t="shared" si="4"/>
        <v>1796.2658357410937</v>
      </c>
      <c r="M27" s="37">
        <f t="shared" si="5"/>
        <v>1796.2658357410937</v>
      </c>
      <c r="O27" s="37"/>
      <c r="P27" s="44"/>
      <c r="Q27" s="45"/>
      <c r="R27" s="46"/>
      <c r="S27" s="37"/>
    </row>
    <row r="28" spans="2:19">
      <c r="B28" s="41">
        <v>1</v>
      </c>
      <c r="C28" s="41">
        <v>703</v>
      </c>
      <c r="D28" s="41">
        <v>22</v>
      </c>
      <c r="E28" s="42">
        <v>10500</v>
      </c>
      <c r="F28" s="41">
        <v>21</v>
      </c>
      <c r="G28" s="43"/>
      <c r="H28" s="44">
        <f t="shared" si="0"/>
        <v>3.1710417389669097</v>
      </c>
      <c r="I28" s="44">
        <f t="shared" si="1"/>
        <v>23.832298463253796</v>
      </c>
      <c r="J28" s="44">
        <f t="shared" si="2"/>
        <v>0.9597298654621208</v>
      </c>
      <c r="K28" s="45">
        <f t="shared" si="3"/>
        <v>1</v>
      </c>
      <c r="L28" s="37">
        <f t="shared" si="4"/>
        <v>1586.5682869492402</v>
      </c>
      <c r="M28" s="37">
        <f t="shared" si="5"/>
        <v>1586.5682869492402</v>
      </c>
      <c r="O28" s="37"/>
      <c r="P28" s="44"/>
      <c r="Q28" s="45"/>
      <c r="R28" s="46"/>
      <c r="S28" s="37"/>
    </row>
    <row r="29" spans="2:19">
      <c r="B29" s="41">
        <v>1</v>
      </c>
      <c r="C29" s="41">
        <v>710</v>
      </c>
      <c r="D29" s="41">
        <v>19</v>
      </c>
      <c r="E29" s="42">
        <v>9800</v>
      </c>
      <c r="F29" s="41">
        <v>10</v>
      </c>
      <c r="G29" s="43"/>
      <c r="H29" s="44">
        <f t="shared" si="0"/>
        <v>3.4599643716052775</v>
      </c>
      <c r="I29" s="44">
        <f t="shared" si="1"/>
        <v>31.815842947063267</v>
      </c>
      <c r="J29" s="44">
        <f t="shared" si="2"/>
        <v>0.96952691413067937</v>
      </c>
      <c r="K29" s="45">
        <f t="shared" si="3"/>
        <v>1</v>
      </c>
      <c r="L29" s="37">
        <f t="shared" si="4"/>
        <v>1638.4926448926005</v>
      </c>
      <c r="M29" s="37">
        <f t="shared" si="5"/>
        <v>1638.4926448926005</v>
      </c>
      <c r="O29" s="37"/>
      <c r="P29" s="44"/>
      <c r="Q29" s="45"/>
      <c r="R29" s="46"/>
      <c r="S29" s="37"/>
    </row>
    <row r="30" spans="2:19">
      <c r="B30" s="41">
        <v>1</v>
      </c>
      <c r="C30" s="41">
        <v>670</v>
      </c>
      <c r="D30" s="41">
        <v>24</v>
      </c>
      <c r="E30" s="42">
        <v>9500</v>
      </c>
      <c r="F30" s="41">
        <v>34</v>
      </c>
      <c r="G30" s="43"/>
      <c r="H30" s="44">
        <f t="shared" si="0"/>
        <v>1.8089778993860257</v>
      </c>
      <c r="I30" s="44">
        <f t="shared" si="1"/>
        <v>6.1042051308319545</v>
      </c>
      <c r="J30" s="44">
        <f t="shared" si="2"/>
        <v>0.85923829878447044</v>
      </c>
      <c r="K30" s="45">
        <f t="shared" si="3"/>
        <v>1</v>
      </c>
      <c r="L30" s="37">
        <f t="shared" si="4"/>
        <v>1053.9629835576934</v>
      </c>
      <c r="M30" s="37">
        <f t="shared" si="5"/>
        <v>1053.9629835576934</v>
      </c>
      <c r="O30" s="37"/>
      <c r="P30" s="44"/>
      <c r="Q30" s="45"/>
      <c r="R30" s="46"/>
      <c r="S30" s="37"/>
    </row>
    <row r="31" spans="2:19">
      <c r="B31" s="41">
        <v>0</v>
      </c>
      <c r="C31" s="41">
        <v>575</v>
      </c>
      <c r="D31" s="41">
        <v>3</v>
      </c>
      <c r="E31" s="42">
        <v>8000</v>
      </c>
      <c r="F31" s="41">
        <v>63</v>
      </c>
      <c r="G31" s="43"/>
      <c r="H31" s="44">
        <f t="shared" si="0"/>
        <v>-6.8522186962162266</v>
      </c>
      <c r="I31" s="44">
        <f t="shared" si="1"/>
        <v>1.0571076882881713E-3</v>
      </c>
      <c r="J31" s="44">
        <f t="shared" si="2"/>
        <v>1.0559913916692717E-3</v>
      </c>
      <c r="K31" s="45">
        <f t="shared" si="3"/>
        <v>0</v>
      </c>
      <c r="L31" s="37">
        <f t="shared" si="4"/>
        <v>-3494.403245624153</v>
      </c>
      <c r="M31" s="37">
        <f t="shared" si="5"/>
        <v>0</v>
      </c>
      <c r="O31" s="37"/>
      <c r="P31" s="44"/>
      <c r="Q31" s="45"/>
      <c r="R31" s="46"/>
      <c r="S31" s="37"/>
    </row>
    <row r="32" spans="2:19">
      <c r="B32" s="41">
        <v>1</v>
      </c>
      <c r="C32" s="41">
        <v>770</v>
      </c>
      <c r="D32" s="41">
        <v>17</v>
      </c>
      <c r="E32" s="42">
        <v>7000</v>
      </c>
      <c r="F32" s="41">
        <v>9</v>
      </c>
      <c r="G32" s="43"/>
      <c r="H32" s="44">
        <f t="shared" si="0"/>
        <v>5.9364440799341516</v>
      </c>
      <c r="I32" s="44">
        <f t="shared" si="1"/>
        <v>378.5863105102701</v>
      </c>
      <c r="J32" s="44">
        <f t="shared" si="2"/>
        <v>0.99736555304469299</v>
      </c>
      <c r="K32" s="45">
        <f t="shared" si="3"/>
        <v>1</v>
      </c>
      <c r="L32" s="37">
        <f t="shared" si="4"/>
        <v>1786.0374311368728</v>
      </c>
      <c r="M32" s="37">
        <f t="shared" si="5"/>
        <v>1786.0374311368728</v>
      </c>
      <c r="O32" s="37"/>
      <c r="P32" s="44"/>
      <c r="Q32" s="45"/>
      <c r="R32" s="46"/>
      <c r="S32" s="37"/>
    </row>
    <row r="33" spans="2:27">
      <c r="B33" s="41">
        <v>1</v>
      </c>
      <c r="C33" s="41">
        <v>685</v>
      </c>
      <c r="D33" s="41">
        <v>15</v>
      </c>
      <c r="E33" s="42">
        <v>6100</v>
      </c>
      <c r="F33" s="41">
        <v>6</v>
      </c>
      <c r="G33" s="43"/>
      <c r="H33" s="44">
        <f t="shared" si="0"/>
        <v>2.4280978264682425</v>
      </c>
      <c r="I33" s="44">
        <f t="shared" si="1"/>
        <v>11.337296051852885</v>
      </c>
      <c r="J33" s="44">
        <f t="shared" si="2"/>
        <v>0.91894496202433151</v>
      </c>
      <c r="K33" s="45">
        <f t="shared" si="3"/>
        <v>1</v>
      </c>
      <c r="L33" s="37">
        <f t="shared" si="4"/>
        <v>1370.4082987289571</v>
      </c>
      <c r="M33" s="37">
        <f t="shared" si="5"/>
        <v>1370.4082987289571</v>
      </c>
      <c r="P33" s="44"/>
      <c r="Q33" s="45"/>
      <c r="R33" s="46"/>
      <c r="S33" s="37"/>
    </row>
    <row r="34" spans="2:27">
      <c r="B34" s="41">
        <v>0</v>
      </c>
      <c r="C34" s="41">
        <v>567</v>
      </c>
      <c r="D34" s="41">
        <v>3</v>
      </c>
      <c r="E34" s="42">
        <v>2800</v>
      </c>
      <c r="F34" s="41">
        <v>85</v>
      </c>
      <c r="G34" s="43"/>
      <c r="H34" s="44">
        <f t="shared" si="0"/>
        <v>-7.1824159906600755</v>
      </c>
      <c r="I34" s="44">
        <f t="shared" si="1"/>
        <v>7.598298809007542E-4</v>
      </c>
      <c r="J34" s="44">
        <f t="shared" si="2"/>
        <v>7.5925297780105798E-4</v>
      </c>
      <c r="K34" s="45">
        <f t="shared" si="3"/>
        <v>0</v>
      </c>
      <c r="L34" s="37">
        <f t="shared" si="4"/>
        <v>-3495.9759592176542</v>
      </c>
      <c r="M34" s="37">
        <f t="shared" si="5"/>
        <v>0</v>
      </c>
      <c r="P34" s="44"/>
      <c r="Q34" s="45"/>
      <c r="R34" s="46"/>
      <c r="S34" s="37"/>
    </row>
    <row r="35" spans="2:27">
      <c r="B35" s="41">
        <v>0</v>
      </c>
      <c r="C35" s="41">
        <v>650</v>
      </c>
      <c r="D35" s="41">
        <v>13</v>
      </c>
      <c r="E35" s="42">
        <v>1800</v>
      </c>
      <c r="F35" s="41">
        <v>35</v>
      </c>
      <c r="G35" s="43"/>
      <c r="H35" s="44">
        <f t="shared" si="0"/>
        <v>-3.7566190608051322</v>
      </c>
      <c r="I35" s="44">
        <f t="shared" si="1"/>
        <v>2.3362594510739416E-2</v>
      </c>
      <c r="J35" s="44">
        <f t="shared" si="2"/>
        <v>2.2829244136980467E-2</v>
      </c>
      <c r="K35" s="45">
        <f t="shared" si="3"/>
        <v>0</v>
      </c>
      <c r="L35" s="37">
        <f t="shared" si="4"/>
        <v>-3379.0050060740032</v>
      </c>
      <c r="M35" s="37">
        <f t="shared" si="5"/>
        <v>0</v>
      </c>
      <c r="P35" s="44"/>
      <c r="Q35" s="45"/>
      <c r="R35" s="46"/>
      <c r="S35" s="37"/>
    </row>
    <row r="36" spans="2:27">
      <c r="B36" s="41">
        <v>0</v>
      </c>
      <c r="C36" s="41">
        <v>670</v>
      </c>
      <c r="D36" s="41">
        <v>10</v>
      </c>
      <c r="E36" s="42">
        <v>3000</v>
      </c>
      <c r="F36" s="41">
        <v>45</v>
      </c>
      <c r="G36" s="43"/>
      <c r="H36" s="44">
        <f t="shared" si="0"/>
        <v>-2.9311258246955063</v>
      </c>
      <c r="I36" s="44">
        <f t="shared" si="1"/>
        <v>5.3336956268162844E-2</v>
      </c>
      <c r="J36" s="44">
        <f t="shared" si="2"/>
        <v>5.0636176724615081E-2</v>
      </c>
      <c r="K36" s="45">
        <f t="shared" si="3"/>
        <v>0</v>
      </c>
      <c r="L36" s="37">
        <f t="shared" si="4"/>
        <v>-3231.6282633595401</v>
      </c>
      <c r="M36" s="37">
        <f t="shared" si="5"/>
        <v>0</v>
      </c>
      <c r="P36" s="44"/>
      <c r="Q36" s="45"/>
      <c r="R36" s="46"/>
      <c r="S36" s="37"/>
    </row>
    <row r="37" spans="2:27">
      <c r="B37" s="41">
        <v>1</v>
      </c>
      <c r="C37" s="41">
        <v>625</v>
      </c>
      <c r="D37" s="41">
        <v>1</v>
      </c>
      <c r="E37" s="42">
        <v>1000</v>
      </c>
      <c r="F37" s="41">
        <v>26</v>
      </c>
      <c r="G37" s="43"/>
      <c r="H37" s="44">
        <f t="shared" si="0"/>
        <v>-4.8381881860628084E-2</v>
      </c>
      <c r="I37" s="44">
        <f t="shared" si="1"/>
        <v>0.95276987206416186</v>
      </c>
      <c r="J37" s="44">
        <f t="shared" si="2"/>
        <v>0.48790688841232638</v>
      </c>
      <c r="K37" s="45">
        <f t="shared" si="3"/>
        <v>0</v>
      </c>
      <c r="L37" s="37">
        <f t="shared" si="4"/>
        <v>-914.09349141467032</v>
      </c>
      <c r="M37" s="37">
        <f t="shared" si="5"/>
        <v>0</v>
      </c>
      <c r="P37" s="44"/>
      <c r="Q37" s="45"/>
      <c r="R37" s="46"/>
      <c r="S37" s="37"/>
    </row>
    <row r="38" spans="2:27">
      <c r="B38" s="41">
        <v>1</v>
      </c>
      <c r="C38" s="41">
        <v>720</v>
      </c>
      <c r="D38" s="41">
        <v>26</v>
      </c>
      <c r="E38" s="42">
        <v>4600</v>
      </c>
      <c r="F38" s="41">
        <v>45</v>
      </c>
      <c r="G38" s="43"/>
      <c r="H38" s="44">
        <f t="shared" si="0"/>
        <v>3.8727109896600886</v>
      </c>
      <c r="I38" s="44">
        <f t="shared" si="1"/>
        <v>48.072533728518309</v>
      </c>
      <c r="J38" s="44">
        <f t="shared" si="2"/>
        <v>0.97962200188129156</v>
      </c>
      <c r="K38" s="45">
        <f t="shared" si="3"/>
        <v>1</v>
      </c>
      <c r="L38" s="37">
        <f t="shared" si="4"/>
        <v>1691.9966099708454</v>
      </c>
      <c r="M38" s="37">
        <f t="shared" si="5"/>
        <v>1691.9966099708454</v>
      </c>
      <c r="P38" s="44"/>
      <c r="Q38" s="45"/>
      <c r="R38" s="46"/>
      <c r="S38" s="37"/>
      <c r="AA38" s="47"/>
    </row>
    <row r="39" spans="2:27" ht="15">
      <c r="B39" s="41">
        <v>1</v>
      </c>
      <c r="C39" s="41">
        <v>700</v>
      </c>
      <c r="D39" s="41">
        <v>6</v>
      </c>
      <c r="E39" s="42">
        <v>2400</v>
      </c>
      <c r="F39" s="41">
        <v>55</v>
      </c>
      <c r="G39" s="43"/>
      <c r="H39" s="44">
        <f t="shared" si="0"/>
        <v>3.0472177535504663</v>
      </c>
      <c r="I39" s="44">
        <f t="shared" si="1"/>
        <v>21.056677980584464</v>
      </c>
      <c r="J39" s="44">
        <f t="shared" si="2"/>
        <v>0.95466225689651651</v>
      </c>
      <c r="K39" s="45">
        <f t="shared" si="3"/>
        <v>1</v>
      </c>
      <c r="L39" s="37">
        <f t="shared" si="4"/>
        <v>1559.7099615515376</v>
      </c>
      <c r="M39" s="37">
        <f t="shared" si="5"/>
        <v>1559.7099615515376</v>
      </c>
      <c r="P39" s="44"/>
      <c r="Q39" s="45"/>
      <c r="R39" s="46"/>
      <c r="S39" s="37"/>
      <c r="AA39"/>
    </row>
    <row r="40" spans="2:27" ht="15">
      <c r="B40" s="41">
        <v>0</v>
      </c>
      <c r="C40" s="41">
        <v>630</v>
      </c>
      <c r="D40" s="41">
        <v>13</v>
      </c>
      <c r="E40" s="42">
        <v>1500</v>
      </c>
      <c r="F40" s="41">
        <v>35</v>
      </c>
      <c r="G40" s="43"/>
      <c r="H40" s="44">
        <f t="shared" si="0"/>
        <v>-4.5821122969147581</v>
      </c>
      <c r="I40" s="44">
        <f t="shared" si="1"/>
        <v>1.0233257772135551E-2</v>
      </c>
      <c r="J40" s="44">
        <f t="shared" si="2"/>
        <v>1.0129598974699094E-2</v>
      </c>
      <c r="K40" s="45">
        <f t="shared" si="3"/>
        <v>0</v>
      </c>
      <c r="L40" s="37">
        <f t="shared" si="4"/>
        <v>-3446.3131254340947</v>
      </c>
      <c r="M40" s="37">
        <f t="shared" si="5"/>
        <v>0</v>
      </c>
      <c r="P40" s="44"/>
      <c r="Q40" s="45"/>
      <c r="R40" s="46"/>
      <c r="S40" s="37"/>
      <c r="AA40"/>
    </row>
    <row r="41" spans="2:27" ht="15">
      <c r="B41" s="41">
        <v>1</v>
      </c>
      <c r="C41" s="41">
        <v>580</v>
      </c>
      <c r="D41" s="41">
        <v>23</v>
      </c>
      <c r="E41" s="42">
        <v>2700</v>
      </c>
      <c r="F41" s="41">
        <v>30</v>
      </c>
      <c r="G41" s="43"/>
      <c r="H41" s="44">
        <f t="shared" si="0"/>
        <v>-1.9057416631072819</v>
      </c>
      <c r="I41" s="44">
        <f t="shared" si="1"/>
        <v>0.14871230727946352</v>
      </c>
      <c r="J41" s="44">
        <f t="shared" si="2"/>
        <v>0.12946001042825439</v>
      </c>
      <c r="K41" s="45">
        <f t="shared" si="3"/>
        <v>0</v>
      </c>
      <c r="L41" s="37">
        <f t="shared" si="4"/>
        <v>-2813.8619447302517</v>
      </c>
      <c r="M41" s="37">
        <f t="shared" si="5"/>
        <v>0</v>
      </c>
      <c r="P41" s="44"/>
      <c r="Q41" s="45"/>
      <c r="R41" s="46"/>
      <c r="S41" s="37"/>
      <c r="AA41"/>
    </row>
    <row r="42" spans="2:27" ht="15">
      <c r="B42" s="41">
        <v>0</v>
      </c>
      <c r="C42" s="41">
        <v>650</v>
      </c>
      <c r="D42" s="41">
        <v>9</v>
      </c>
      <c r="E42" s="42">
        <v>3600</v>
      </c>
      <c r="F42" s="41">
        <v>35</v>
      </c>
      <c r="G42" s="43"/>
      <c r="H42" s="44">
        <f>$A$10+SUMPRODUCT($B$10:$F$10,B42:F42)</f>
        <v>-3.7566190608051322</v>
      </c>
      <c r="I42" s="44">
        <f t="shared" si="1"/>
        <v>2.3362594510739416E-2</v>
      </c>
      <c r="J42" s="44">
        <f t="shared" si="2"/>
        <v>2.2829244136980467E-2</v>
      </c>
      <c r="K42" s="45">
        <f t="shared" si="3"/>
        <v>0</v>
      </c>
      <c r="L42" s="37">
        <f t="shared" si="4"/>
        <v>-3379.0050060740032</v>
      </c>
      <c r="M42" s="37">
        <f t="shared" si="5"/>
        <v>0</v>
      </c>
      <c r="P42" s="44"/>
      <c r="Q42" s="45"/>
      <c r="R42" s="46"/>
      <c r="S42" s="37"/>
      <c r="AA42"/>
    </row>
    <row r="43" spans="2:27" ht="15">
      <c r="B43" s="41">
        <v>1</v>
      </c>
      <c r="C43" s="41">
        <v>510</v>
      </c>
      <c r="D43" s="41">
        <v>11</v>
      </c>
      <c r="E43" s="42">
        <v>1400</v>
      </c>
      <c r="F43" s="41">
        <v>28</v>
      </c>
      <c r="G43" s="43"/>
      <c r="H43" s="44">
        <f t="shared" si="0"/>
        <v>-4.7949679894909707</v>
      </c>
      <c r="I43" s="44">
        <f t="shared" si="1"/>
        <v>8.2712635908910731E-3</v>
      </c>
      <c r="J43" s="44">
        <f t="shared" si="2"/>
        <v>8.2034110160330454E-3</v>
      </c>
      <c r="K43" s="45">
        <f t="shared" si="3"/>
        <v>0</v>
      </c>
      <c r="L43" s="37">
        <f t="shared" si="4"/>
        <v>-3456.5219216150244</v>
      </c>
      <c r="M43" s="37">
        <f t="shared" si="5"/>
        <v>0</v>
      </c>
      <c r="P43" s="44"/>
      <c r="Q43" s="45"/>
      <c r="R43" s="46"/>
      <c r="S43" s="37"/>
      <c r="AA43"/>
    </row>
    <row r="44" spans="2:27">
      <c r="B44" s="41">
        <v>1</v>
      </c>
      <c r="C44" s="41">
        <v>700</v>
      </c>
      <c r="D44" s="41">
        <v>24</v>
      </c>
      <c r="E44" s="42">
        <v>4000</v>
      </c>
      <c r="F44" s="41">
        <v>40</v>
      </c>
      <c r="G44" s="43"/>
      <c r="H44" s="44">
        <f t="shared" si="0"/>
        <v>3.0472177535504663</v>
      </c>
      <c r="I44" s="44">
        <f t="shared" si="1"/>
        <v>21.056677980584464</v>
      </c>
      <c r="J44" s="44">
        <f t="shared" si="2"/>
        <v>0.95466225689651651</v>
      </c>
      <c r="K44" s="45">
        <f t="shared" si="3"/>
        <v>1</v>
      </c>
      <c r="L44" s="37">
        <f t="shared" si="4"/>
        <v>1559.7099615515376</v>
      </c>
      <c r="M44" s="37">
        <f t="shared" si="5"/>
        <v>1559.7099615515376</v>
      </c>
      <c r="P44" s="44"/>
      <c r="Q44" s="45"/>
      <c r="R44" s="46"/>
      <c r="S44" s="37"/>
    </row>
    <row r="45" spans="2:27">
      <c r="B45" s="41">
        <v>1</v>
      </c>
      <c r="C45" s="41">
        <v>712</v>
      </c>
      <c r="D45" s="41">
        <v>10</v>
      </c>
      <c r="E45" s="42">
        <v>3200</v>
      </c>
      <c r="F45" s="41">
        <v>49</v>
      </c>
      <c r="G45" s="43"/>
      <c r="H45" s="44">
        <f t="shared" si="0"/>
        <v>3.5425136952162397</v>
      </c>
      <c r="I45" s="44">
        <f t="shared" si="1"/>
        <v>34.553667504478668</v>
      </c>
      <c r="J45" s="44">
        <f t="shared" si="2"/>
        <v>0.97187350644278736</v>
      </c>
      <c r="K45" s="45">
        <f t="shared" si="3"/>
        <v>1</v>
      </c>
      <c r="L45" s="37">
        <f t="shared" si="4"/>
        <v>1650.9295841467729</v>
      </c>
      <c r="M45" s="37">
        <f t="shared" si="5"/>
        <v>1650.9295841467729</v>
      </c>
      <c r="P45" s="44"/>
      <c r="Q45" s="45"/>
      <c r="R45" s="46"/>
      <c r="S45" s="37"/>
    </row>
    <row r="46" spans="2:27">
      <c r="B46" s="41">
        <v>1</v>
      </c>
      <c r="C46" s="41">
        <v>780</v>
      </c>
      <c r="D46" s="41">
        <v>21</v>
      </c>
      <c r="E46" s="42">
        <v>5500</v>
      </c>
      <c r="F46" s="41">
        <v>11</v>
      </c>
      <c r="G46" s="43"/>
      <c r="H46" s="44">
        <f t="shared" si="0"/>
        <v>6.3491906979889627</v>
      </c>
      <c r="I46" s="44">
        <f t="shared" si="1"/>
        <v>572.02957694509746</v>
      </c>
      <c r="J46" s="44">
        <f t="shared" si="2"/>
        <v>0.99825488938052531</v>
      </c>
      <c r="K46" s="45">
        <f t="shared" si="3"/>
        <v>1</v>
      </c>
      <c r="L46" s="37">
        <f t="shared" si="4"/>
        <v>1790.7509137167842</v>
      </c>
      <c r="M46" s="37">
        <f t="shared" si="5"/>
        <v>1790.7509137167842</v>
      </c>
      <c r="P46" s="44"/>
      <c r="Q46" s="45"/>
      <c r="R46" s="46"/>
      <c r="S46" s="37"/>
    </row>
    <row r="47" spans="2:27">
      <c r="B47" s="41">
        <v>0</v>
      </c>
      <c r="C47" s="41">
        <v>610</v>
      </c>
      <c r="D47" s="41">
        <v>6</v>
      </c>
      <c r="E47" s="42">
        <v>500</v>
      </c>
      <c r="F47" s="41">
        <v>10</v>
      </c>
      <c r="G47" s="43"/>
      <c r="H47" s="44">
        <f t="shared" si="0"/>
        <v>-5.4076055330243804</v>
      </c>
      <c r="I47" s="44">
        <f t="shared" si="1"/>
        <v>4.482360235411144E-3</v>
      </c>
      <c r="J47" s="44">
        <f t="shared" si="2"/>
        <v>4.462358337841448E-3</v>
      </c>
      <c r="K47" s="45">
        <f t="shared" si="3"/>
        <v>0</v>
      </c>
      <c r="L47" s="37">
        <f t="shared" si="4"/>
        <v>-3476.3495008094405</v>
      </c>
      <c r="M47" s="37">
        <f t="shared" si="5"/>
        <v>0</v>
      </c>
      <c r="P47" s="44"/>
      <c r="Q47" s="45"/>
      <c r="R47" s="46"/>
      <c r="S47" s="37"/>
    </row>
    <row r="48" spans="2:27">
      <c r="B48" s="41">
        <v>1</v>
      </c>
      <c r="C48" s="41">
        <v>740</v>
      </c>
      <c r="D48" s="41">
        <v>5</v>
      </c>
      <c r="E48" s="42">
        <v>3300</v>
      </c>
      <c r="F48" s="41">
        <v>45</v>
      </c>
      <c r="G48" s="43"/>
      <c r="H48" s="44">
        <f t="shared" si="0"/>
        <v>4.698204225769711</v>
      </c>
      <c r="I48" s="44">
        <f t="shared" si="1"/>
        <v>109.74990932617118</v>
      </c>
      <c r="J48" s="44">
        <f t="shared" si="2"/>
        <v>0.99097064723497985</v>
      </c>
      <c r="K48" s="45">
        <f t="shared" si="3"/>
        <v>1</v>
      </c>
      <c r="L48" s="37">
        <f t="shared" si="4"/>
        <v>1752.1444303453934</v>
      </c>
      <c r="M48" s="37">
        <f t="shared" si="5"/>
        <v>1752.1444303453934</v>
      </c>
      <c r="P48" s="44"/>
      <c r="Q48" s="45"/>
      <c r="R48" s="46"/>
      <c r="S48" s="37"/>
    </row>
    <row r="49" spans="1:19">
      <c r="B49" s="41">
        <v>0</v>
      </c>
      <c r="C49" s="41">
        <v>710</v>
      </c>
      <c r="D49" s="41">
        <v>3</v>
      </c>
      <c r="E49" s="42">
        <v>3500</v>
      </c>
      <c r="F49" s="41">
        <v>45</v>
      </c>
      <c r="G49" s="43"/>
      <c r="H49" s="44">
        <f t="shared" si="0"/>
        <v>-1.2801393524762581</v>
      </c>
      <c r="I49" s="44">
        <f t="shared" si="1"/>
        <v>0.27799855796637729</v>
      </c>
      <c r="J49" s="44">
        <f t="shared" si="2"/>
        <v>0.21752650363607931</v>
      </c>
      <c r="K49" s="45">
        <f t="shared" si="3"/>
        <v>0</v>
      </c>
      <c r="L49" s="37">
        <f t="shared" si="4"/>
        <v>-2347.1095307287796</v>
      </c>
      <c r="M49" s="37">
        <f t="shared" si="5"/>
        <v>0</v>
      </c>
      <c r="P49" s="44"/>
      <c r="Q49" s="45"/>
      <c r="R49" s="46"/>
      <c r="S49" s="37"/>
    </row>
    <row r="50" spans="1:19">
      <c r="B50" s="41">
        <v>0</v>
      </c>
      <c r="C50" s="41">
        <v>550</v>
      </c>
      <c r="D50" s="41">
        <v>8</v>
      </c>
      <c r="E50" s="42">
        <v>1700</v>
      </c>
      <c r="F50" s="41">
        <v>24</v>
      </c>
      <c r="G50" s="43"/>
      <c r="H50" s="44">
        <f t="shared" si="0"/>
        <v>-7.8840852413532581</v>
      </c>
      <c r="I50" s="44">
        <f t="shared" si="1"/>
        <v>3.7669103536730589E-4</v>
      </c>
      <c r="J50" s="44">
        <f t="shared" si="2"/>
        <v>3.7654919266205531E-4</v>
      </c>
      <c r="K50" s="45">
        <f t="shared" si="3"/>
        <v>0</v>
      </c>
      <c r="L50" s="37">
        <f t="shared" si="4"/>
        <v>-3498.0042892788911</v>
      </c>
      <c r="M50" s="37">
        <f t="shared" si="5"/>
        <v>0</v>
      </c>
      <c r="P50" s="44"/>
      <c r="Q50" s="45"/>
      <c r="R50" s="46"/>
      <c r="S50" s="37"/>
    </row>
    <row r="51" spans="1:19">
      <c r="B51" s="41">
        <v>1</v>
      </c>
      <c r="C51" s="41">
        <v>730</v>
      </c>
      <c r="D51" s="41">
        <v>20</v>
      </c>
      <c r="E51" s="42">
        <v>4000</v>
      </c>
      <c r="F51" s="41">
        <v>47</v>
      </c>
      <c r="G51" s="43"/>
      <c r="H51" s="44">
        <f t="shared" si="0"/>
        <v>4.2854576077148998</v>
      </c>
      <c r="I51" s="44">
        <f t="shared" si="1"/>
        <v>72.635777808076028</v>
      </c>
      <c r="J51" s="44">
        <f t="shared" si="2"/>
        <v>0.98641964504528767</v>
      </c>
      <c r="K51" s="45">
        <f t="shared" si="3"/>
        <v>1</v>
      </c>
      <c r="L51" s="37">
        <f t="shared" si="4"/>
        <v>1728.0241187400245</v>
      </c>
      <c r="M51" s="37">
        <f t="shared" si="5"/>
        <v>1728.0241187400245</v>
      </c>
      <c r="P51" s="44"/>
      <c r="Q51" s="45"/>
      <c r="R51" s="46"/>
      <c r="S51" s="37"/>
    </row>
    <row r="52" spans="1:19">
      <c r="B52" s="41">
        <v>1</v>
      </c>
      <c r="C52" s="41">
        <v>650</v>
      </c>
      <c r="D52" s="41">
        <v>14</v>
      </c>
      <c r="E52" s="42">
        <v>1800</v>
      </c>
      <c r="F52" s="41">
        <v>35</v>
      </c>
      <c r="G52" s="43"/>
      <c r="H52" s="44">
        <f t="shared" si="0"/>
        <v>0.98348466327640338</v>
      </c>
      <c r="I52" s="44">
        <f t="shared" si="1"/>
        <v>2.6737571706379373</v>
      </c>
      <c r="J52" s="44">
        <f t="shared" si="2"/>
        <v>0.72779910223996847</v>
      </c>
      <c r="K52" s="45">
        <f t="shared" si="3"/>
        <v>1</v>
      </c>
      <c r="L52" s="37">
        <f t="shared" si="4"/>
        <v>357.33524187183286</v>
      </c>
      <c r="M52" s="37">
        <f t="shared" si="5"/>
        <v>357.33524187183286</v>
      </c>
      <c r="P52" s="44"/>
      <c r="Q52" s="45"/>
      <c r="R52" s="46"/>
      <c r="S52" s="37"/>
    </row>
    <row r="53" spans="1:19">
      <c r="B53" s="41">
        <v>0</v>
      </c>
      <c r="C53" s="41">
        <v>580</v>
      </c>
      <c r="D53" s="41">
        <v>1</v>
      </c>
      <c r="E53" s="42">
        <v>1200</v>
      </c>
      <c r="F53" s="41">
        <v>50</v>
      </c>
      <c r="G53" s="43"/>
      <c r="H53" s="44">
        <f t="shared" si="0"/>
        <v>-6.6458453871888175</v>
      </c>
      <c r="I53" s="44">
        <f t="shared" si="1"/>
        <v>1.299409449698697E-3</v>
      </c>
      <c r="J53" s="44">
        <f t="shared" si="2"/>
        <v>1.2977231759407864E-3</v>
      </c>
      <c r="K53" s="45">
        <f t="shared" si="3"/>
        <v>0</v>
      </c>
      <c r="L53" s="37">
        <f t="shared" si="4"/>
        <v>-3493.1220671675137</v>
      </c>
      <c r="M53" s="37">
        <f t="shared" si="5"/>
        <v>0</v>
      </c>
      <c r="P53" s="44"/>
      <c r="Q53" s="45"/>
      <c r="R53" s="46"/>
      <c r="S53" s="37"/>
    </row>
    <row r="54" spans="1:19">
      <c r="B54" s="41">
        <v>0</v>
      </c>
      <c r="C54" s="41">
        <v>670</v>
      </c>
      <c r="D54" s="41">
        <v>14</v>
      </c>
      <c r="E54" s="42">
        <v>2800</v>
      </c>
      <c r="F54" s="41">
        <v>20</v>
      </c>
      <c r="G54" s="43"/>
      <c r="H54" s="44">
        <f t="shared" si="0"/>
        <v>-2.9311258246955063</v>
      </c>
      <c r="I54" s="44">
        <f t="shared" si="1"/>
        <v>5.3336956268162844E-2</v>
      </c>
      <c r="J54" s="44">
        <f t="shared" si="2"/>
        <v>5.0636176724615081E-2</v>
      </c>
      <c r="K54" s="45">
        <f t="shared" si="3"/>
        <v>0</v>
      </c>
      <c r="L54" s="37">
        <f t="shared" si="4"/>
        <v>-3231.6282633595401</v>
      </c>
      <c r="M54" s="37">
        <f t="shared" si="5"/>
        <v>0</v>
      </c>
      <c r="P54" s="44"/>
      <c r="Q54" s="45"/>
      <c r="R54" s="46"/>
      <c r="S54" s="37"/>
    </row>
    <row r="55" spans="1:19">
      <c r="B55" s="41">
        <v>1</v>
      </c>
      <c r="C55" s="41">
        <v>560</v>
      </c>
      <c r="D55" s="41">
        <v>30</v>
      </c>
      <c r="E55" s="42">
        <v>200</v>
      </c>
      <c r="F55" s="41">
        <v>10</v>
      </c>
      <c r="G55" s="43"/>
      <c r="H55" s="44">
        <f t="shared" si="0"/>
        <v>-2.7312348992169078</v>
      </c>
      <c r="I55" s="44">
        <f t="shared" si="1"/>
        <v>6.5138800126853538E-2</v>
      </c>
      <c r="J55" s="44">
        <f t="shared" si="2"/>
        <v>6.1155222323227523E-2</v>
      </c>
      <c r="K55" s="45">
        <f t="shared" si="3"/>
        <v>0</v>
      </c>
      <c r="L55" s="37">
        <f t="shared" si="4"/>
        <v>-3175.877321686894</v>
      </c>
      <c r="M55" s="37">
        <f t="shared" si="5"/>
        <v>0</v>
      </c>
      <c r="P55" s="44"/>
      <c r="Q55" s="45"/>
      <c r="R55" s="46"/>
      <c r="S55" s="37"/>
    </row>
    <row r="56" spans="1:19">
      <c r="B56" s="41">
        <v>1</v>
      </c>
      <c r="C56" s="41">
        <v>810</v>
      </c>
      <c r="D56" s="41">
        <v>21</v>
      </c>
      <c r="E56" s="42">
        <v>3000</v>
      </c>
      <c r="F56" s="41">
        <v>10</v>
      </c>
      <c r="G56" s="43"/>
      <c r="H56" s="44">
        <f t="shared" si="0"/>
        <v>7.5874305521534033</v>
      </c>
      <c r="I56" s="44">
        <f t="shared" si="1"/>
        <v>1973.2368652331377</v>
      </c>
      <c r="J56" s="44">
        <f t="shared" si="2"/>
        <v>0.99949347516622233</v>
      </c>
      <c r="K56" s="45">
        <f t="shared" si="3"/>
        <v>1</v>
      </c>
      <c r="L56" s="37">
        <f t="shared" si="4"/>
        <v>1797.3154183809784</v>
      </c>
      <c r="M56" s="37">
        <f t="shared" si="5"/>
        <v>1797.3154183809784</v>
      </c>
      <c r="P56" s="44"/>
      <c r="Q56" s="45"/>
      <c r="R56" s="46"/>
      <c r="S56" s="37"/>
    </row>
    <row r="57" spans="1:19">
      <c r="B57" s="41">
        <v>0</v>
      </c>
      <c r="C57" s="41">
        <v>760</v>
      </c>
      <c r="D57" s="41">
        <v>15</v>
      </c>
      <c r="E57" s="42">
        <v>2100</v>
      </c>
      <c r="F57" s="41">
        <v>13</v>
      </c>
      <c r="G57" s="43"/>
      <c r="H57" s="44">
        <f t="shared" si="0"/>
        <v>0.78359373779780483</v>
      </c>
      <c r="I57" s="44">
        <f t="shared" si="1"/>
        <v>2.1893260085276172</v>
      </c>
      <c r="J57" s="44">
        <f t="shared" si="2"/>
        <v>0.68645412939091177</v>
      </c>
      <c r="K57" s="45">
        <f t="shared" si="3"/>
        <v>1</v>
      </c>
      <c r="L57" s="37">
        <f t="shared" si="4"/>
        <v>138.2068857718325</v>
      </c>
      <c r="M57" s="37">
        <f t="shared" si="5"/>
        <v>138.2068857718325</v>
      </c>
      <c r="P57" s="44"/>
      <c r="Q57" s="45"/>
      <c r="R57" s="46"/>
      <c r="S57" s="37"/>
    </row>
    <row r="58" spans="1:19">
      <c r="B58" s="41">
        <v>1</v>
      </c>
      <c r="C58" s="41">
        <v>640</v>
      </c>
      <c r="D58" s="41">
        <v>10</v>
      </c>
      <c r="E58" s="42">
        <v>1600</v>
      </c>
      <c r="F58" s="41">
        <v>19</v>
      </c>
      <c r="G58" s="43"/>
      <c r="H58" s="44">
        <f t="shared" si="0"/>
        <v>0.57073804522159222</v>
      </c>
      <c r="I58" s="44">
        <f t="shared" si="1"/>
        <v>1.7695725941970819</v>
      </c>
      <c r="J58" s="44">
        <f t="shared" si="2"/>
        <v>0.63893345778506061</v>
      </c>
      <c r="K58" s="45">
        <f t="shared" si="3"/>
        <v>0</v>
      </c>
      <c r="L58" s="37">
        <f t="shared" si="4"/>
        <v>-113.65267373917891</v>
      </c>
      <c r="M58" s="37">
        <f t="shared" si="5"/>
        <v>0</v>
      </c>
      <c r="P58" s="44"/>
      <c r="Q58" s="45"/>
      <c r="R58" s="46"/>
      <c r="S58" s="37"/>
    </row>
    <row r="63" spans="1:19" ht="13">
      <c r="A63" s="19"/>
      <c r="B63" s="19"/>
      <c r="C63" s="19"/>
      <c r="D63" s="19"/>
      <c r="E63" s="19"/>
      <c r="F63" s="19"/>
    </row>
    <row r="64" spans="1:19" ht="13">
      <c r="A64" s="19"/>
      <c r="B64" s="19"/>
      <c r="C64" s="19"/>
      <c r="D64" s="19"/>
      <c r="E64" s="19"/>
      <c r="F64" s="19"/>
    </row>
    <row r="65" spans="1:6" ht="13">
      <c r="A65" s="19"/>
      <c r="B65" s="19"/>
      <c r="C65" s="19"/>
      <c r="D65" s="19"/>
      <c r="E65" s="19"/>
      <c r="F65" s="19"/>
    </row>
    <row r="66" spans="1:6" ht="13">
      <c r="A66" s="19"/>
      <c r="B66" s="19"/>
      <c r="C66" s="19"/>
      <c r="D66" s="19"/>
      <c r="E66" s="19"/>
      <c r="F66" s="19"/>
    </row>
    <row r="67" spans="1:6" ht="13">
      <c r="A67" s="19"/>
      <c r="B67" s="19"/>
      <c r="C67" s="19"/>
      <c r="D67" s="19"/>
      <c r="E67" s="19"/>
      <c r="F67" s="19"/>
    </row>
    <row r="68" spans="1:6" ht="13">
      <c r="A68" s="19"/>
      <c r="B68" s="19"/>
      <c r="C68" s="19"/>
      <c r="D68" s="19"/>
      <c r="E68" s="19"/>
      <c r="F68" s="19"/>
    </row>
    <row r="69" spans="1:6" ht="13">
      <c r="A69" s="19"/>
      <c r="B69" s="19"/>
      <c r="C69" s="19"/>
      <c r="D69" s="19"/>
      <c r="E69" s="19"/>
      <c r="F69" s="19"/>
    </row>
  </sheetData>
  <mergeCells count="4">
    <mergeCell ref="A2:H2"/>
    <mergeCell ref="A3:B3"/>
    <mergeCell ref="A4:A6"/>
    <mergeCell ref="A7:H7"/>
  </mergeCells>
  <conditionalFormatting sqref="G15:G58">
    <cfRule type="cellIs" dxfId="3" priority="3" operator="equal">
      <formula>1</formula>
    </cfRule>
    <cfRule type="cellIs" dxfId="2" priority="4" operator="equal">
      <formula>1</formula>
    </cfRule>
  </conditionalFormatting>
  <conditionalFormatting sqref="R22:R58">
    <cfRule type="containsText" dxfId="1" priority="2" operator="containsText" text="Wrong">
      <formula>NOT(ISERROR(SEARCH("Wrong",R22)))</formula>
    </cfRule>
  </conditionalFormatting>
  <conditionalFormatting sqref="N12:O32">
    <cfRule type="top10" dxfId="0" priority="1" rank="1"/>
  </conditionalFormatting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Fundraiser1.55hrs</vt:lpstr>
      <vt:lpstr>Fundraiser1.3P</vt:lpstr>
      <vt:lpstr>Sensitivity Report q14</vt:lpstr>
      <vt:lpstr>Sensitivity Report 15-17</vt:lpstr>
      <vt:lpstr>Fundraiser2E.3</vt:lpstr>
      <vt:lpstr>Sensitivity Report 18</vt:lpstr>
      <vt:lpstr>Fundraiser2E</vt:lpstr>
      <vt:lpstr>Answer Report 1</vt:lpstr>
      <vt:lpstr>AnalyzeCutoffs2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2017-04-17T15:39:39Z</dcterms:created>
  <dcterms:modified xsi:type="dcterms:W3CDTF">2019-04-18T22:49:04Z</dcterms:modified>
</cp:coreProperties>
</file>