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baddo\Documents\CSU Global\12. MIS- 480\Week 8\"/>
    </mc:Choice>
  </mc:AlternateContent>
  <xr:revisionPtr revIDLastSave="0" documentId="13_ncr:1_{B9E1F834-8B1E-492C-8D8F-F473D139C117}" xr6:coauthVersionLast="47" xr6:coauthVersionMax="47" xr10:uidLastSave="{00000000-0000-0000-0000-000000000000}"/>
  <bookViews>
    <workbookView xWindow="-120" yWindow="-120" windowWidth="20730" windowHeight="11310" xr2:uid="{00000000-000D-0000-FFFF-FFFF00000000}"/>
  </bookViews>
  <sheets>
    <sheet name="Tesla Deaths Cleaned" sheetId="1" r:id="rId1"/>
    <sheet name="SuddenAcceleration" sheetId="2" r:id="rId2"/>
    <sheet name="Miles" sheetId="3" r:id="rId3"/>
    <sheet name="Musk claims" sheetId="4" r:id="rId4"/>
    <sheet name="Resources" sheetId="5" r:id="rId5"/>
    <sheet name="VehicleYears" sheetId="6" r:id="rId6"/>
    <sheet name="FAQ" sheetId="7" r:id="rId7"/>
    <sheet name="A note to contributors" sheetId="8" r:id="rId8"/>
    <sheet name="Backlog" sheetId="9" r:id="rId9"/>
  </sheets>
  <definedNames>
    <definedName name="_xlnm._FilterDatabase" localSheetId="0" hidden="1">'Tesla Deaths Cleaned'!$A$1:$Z$173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9" l="1"/>
  <c r="A20" i="9" s="1"/>
  <c r="A17" i="9"/>
  <c r="A18" i="9" s="1"/>
  <c r="A16" i="9"/>
  <c r="A15" i="9"/>
  <c r="A14" i="9"/>
  <c r="BR122" i="6"/>
  <c r="BQ122" i="6"/>
  <c r="AU121" i="6"/>
  <c r="BG121" i="6" s="1"/>
  <c r="AT121" i="6"/>
  <c r="BF121" i="6" s="1"/>
  <c r="BR121" i="6" s="1"/>
  <c r="AS121" i="6"/>
  <c r="BE121" i="6" s="1"/>
  <c r="BQ121" i="6" s="1"/>
  <c r="AR121" i="6"/>
  <c r="BD121" i="6" s="1"/>
  <c r="BP121" i="6" s="1"/>
  <c r="AM121" i="6"/>
  <c r="AY121" i="6" s="1"/>
  <c r="BK121" i="6" s="1"/>
  <c r="AL121" i="6"/>
  <c r="AX121" i="6" s="1"/>
  <c r="BJ121" i="6" s="1"/>
  <c r="AK121" i="6"/>
  <c r="AW121" i="6" s="1"/>
  <c r="BI121" i="6" s="1"/>
  <c r="AJ121" i="6"/>
  <c r="AV121" i="6" s="1"/>
  <c r="BH121" i="6" s="1"/>
  <c r="AI121" i="6"/>
  <c r="AH121" i="6"/>
  <c r="AG121" i="6"/>
  <c r="AF121" i="6"/>
  <c r="AE121" i="6"/>
  <c r="AQ121" i="6" s="1"/>
  <c r="BC121" i="6" s="1"/>
  <c r="BO121" i="6" s="1"/>
  <c r="AD121" i="6"/>
  <c r="AP121" i="6" s="1"/>
  <c r="BB121" i="6" s="1"/>
  <c r="BN121" i="6" s="1"/>
  <c r="AC121" i="6"/>
  <c r="AO121" i="6" s="1"/>
  <c r="BA121" i="6" s="1"/>
  <c r="BM121" i="6" s="1"/>
  <c r="AB121" i="6"/>
  <c r="AN121" i="6" s="1"/>
  <c r="AZ121" i="6" s="1"/>
  <c r="BL121" i="6" s="1"/>
  <c r="AA121" i="6"/>
  <c r="R121" i="6"/>
  <c r="B96" i="6"/>
  <c r="B100" i="6" s="1"/>
  <c r="B104" i="6" s="1"/>
  <c r="B95" i="6"/>
  <c r="B99" i="6" s="1"/>
  <c r="B103" i="6" s="1"/>
  <c r="B94" i="6"/>
  <c r="B98" i="6" s="1"/>
  <c r="B102" i="6" s="1"/>
  <c r="B93" i="6"/>
  <c r="B97" i="6" s="1"/>
  <c r="B101" i="6" s="1"/>
  <c r="A90" i="6"/>
  <c r="A91" i="6" s="1"/>
  <c r="A92" i="6" s="1"/>
  <c r="A93" i="6" s="1"/>
  <c r="A94" i="6" s="1"/>
  <c r="A95" i="6" s="1"/>
  <c r="A96" i="6" s="1"/>
  <c r="A97" i="6" s="1"/>
  <c r="A98" i="6" s="1"/>
  <c r="A99" i="6" s="1"/>
  <c r="A100" i="6" s="1"/>
  <c r="A101" i="6" s="1"/>
  <c r="A102" i="6" s="1"/>
  <c r="A103" i="6" s="1"/>
  <c r="A104" i="6" s="1"/>
  <c r="G81" i="6"/>
  <c r="H77" i="6"/>
  <c r="G77" i="6"/>
  <c r="F77" i="6"/>
  <c r="E77" i="6"/>
  <c r="B65" i="6"/>
  <c r="B54" i="6"/>
  <c r="B58" i="6" s="1"/>
  <c r="B62" i="6" s="1"/>
  <c r="B53" i="6"/>
  <c r="B57" i="6" s="1"/>
  <c r="B61" i="6" s="1"/>
  <c r="B52" i="6"/>
  <c r="B56" i="6" s="1"/>
  <c r="B60" i="6" s="1"/>
  <c r="B64" i="6" s="1"/>
  <c r="B51" i="6"/>
  <c r="B55" i="6" s="1"/>
  <c r="B59" i="6" s="1"/>
  <c r="B63" i="6" s="1"/>
  <c r="A48" i="6"/>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B22" i="6"/>
  <c r="B19" i="6"/>
  <c r="B18" i="6"/>
  <c r="B17" i="6"/>
  <c r="B16" i="6"/>
  <c r="A15" i="6"/>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14" i="6"/>
  <c r="AH4" i="6"/>
  <c r="AH5" i="6" s="1"/>
  <c r="AG4" i="6"/>
  <c r="AG5" i="6" s="1"/>
  <c r="AF4" i="6"/>
  <c r="AF5" i="6" s="1"/>
  <c r="AE4" i="6"/>
  <c r="AE5" i="6" s="1"/>
  <c r="AD4" i="6"/>
  <c r="AD5" i="6" s="1"/>
  <c r="AC4" i="6"/>
  <c r="AC5" i="6" s="1"/>
  <c r="AB4" i="6"/>
  <c r="AB5" i="6" s="1"/>
  <c r="AA4" i="6"/>
  <c r="AA5" i="6" s="1"/>
  <c r="Z4" i="6"/>
  <c r="Z5" i="6" s="1"/>
  <c r="Y4" i="6"/>
  <c r="Y5" i="6" s="1"/>
  <c r="X4" i="6"/>
  <c r="X5" i="6" s="1"/>
  <c r="W4" i="6"/>
  <c r="W5" i="6" s="1"/>
  <c r="V4" i="6"/>
  <c r="V5" i="6" s="1"/>
  <c r="U4" i="6"/>
  <c r="U5" i="6" s="1"/>
  <c r="T4" i="6"/>
  <c r="T5" i="6" s="1"/>
  <c r="S4" i="6"/>
  <c r="S5" i="6" s="1"/>
  <c r="R4" i="6"/>
  <c r="R5" i="6" s="1"/>
  <c r="Q4" i="6"/>
  <c r="Q5" i="6" s="1"/>
  <c r="P4" i="6"/>
  <c r="P5" i="6" s="1"/>
  <c r="O4" i="6"/>
  <c r="O5" i="6" s="1"/>
  <c r="N4" i="6"/>
  <c r="N5" i="6" s="1"/>
  <c r="M4" i="6"/>
  <c r="M5" i="6" s="1"/>
  <c r="L4" i="6"/>
  <c r="L5" i="6" s="1"/>
  <c r="K4" i="6"/>
  <c r="K5" i="6" s="1"/>
  <c r="J4" i="6"/>
  <c r="J5" i="6" s="1"/>
  <c r="I4" i="6"/>
  <c r="I5" i="6" s="1"/>
  <c r="H4" i="6"/>
  <c r="H5" i="6" s="1"/>
  <c r="G4" i="6"/>
  <c r="G5" i="6" s="1"/>
  <c r="M2" i="6"/>
  <c r="L2" i="6"/>
  <c r="K2" i="6"/>
  <c r="J2" i="6"/>
  <c r="I2" i="6"/>
  <c r="H2" i="6"/>
  <c r="E1" i="6"/>
  <c r="I29" i="3"/>
  <c r="H29" i="3"/>
  <c r="G29" i="3"/>
  <c r="F29" i="3"/>
  <c r="E29" i="3"/>
  <c r="J29" i="3" s="1"/>
  <c r="J28" i="3"/>
  <c r="K11" i="3"/>
  <c r="I11" i="3"/>
  <c r="C11" i="3"/>
  <c r="E11" i="3" s="1"/>
  <c r="B10" i="3"/>
  <c r="E10" i="3" s="1"/>
  <c r="K9" i="3"/>
  <c r="I9" i="3"/>
  <c r="K8" i="3"/>
  <c r="I8" i="3"/>
  <c r="L8" i="3" s="1"/>
  <c r="K7" i="3"/>
  <c r="I7" i="3"/>
  <c r="E6" i="3"/>
  <c r="B6" i="3"/>
  <c r="K5" i="3"/>
  <c r="I5" i="3"/>
  <c r="L5" i="3" s="1"/>
  <c r="K4" i="3"/>
  <c r="I4" i="3"/>
  <c r="A173" i="1"/>
  <c r="A172" i="1"/>
  <c r="A171" i="1"/>
  <c r="A170" i="1"/>
  <c r="A169" i="1"/>
  <c r="A168" i="1"/>
  <c r="A167" i="1"/>
  <c r="A166" i="1"/>
  <c r="A164" i="1"/>
  <c r="A163" i="1"/>
  <c r="A162" i="1"/>
  <c r="A161" i="1"/>
  <c r="A159" i="1"/>
  <c r="A158" i="1"/>
  <c r="A155" i="1"/>
  <c r="A153" i="1"/>
  <c r="A152" i="1"/>
  <c r="A150" i="1"/>
  <c r="A149" i="1"/>
  <c r="A147" i="1"/>
  <c r="A145" i="1"/>
  <c r="A144" i="1"/>
  <c r="A143" i="1"/>
  <c r="A141" i="1"/>
  <c r="A140" i="1"/>
  <c r="A138" i="1"/>
  <c r="A136" i="1"/>
  <c r="A135" i="1"/>
  <c r="A134" i="1"/>
  <c r="A132" i="1"/>
  <c r="A131" i="1"/>
  <c r="A130" i="1"/>
  <c r="A129" i="1"/>
  <c r="A128" i="1"/>
  <c r="A127" i="1"/>
  <c r="A123" i="1"/>
  <c r="A122" i="1"/>
  <c r="J9" i="3" l="1"/>
  <c r="J7" i="3"/>
  <c r="L9" i="3"/>
  <c r="J4" i="3"/>
  <c r="L7" i="3"/>
  <c r="J11" i="3"/>
  <c r="J5" i="3"/>
  <c r="J8" i="3"/>
  <c r="I81" i="6"/>
  <c r="I79" i="6"/>
  <c r="Q2" i="6"/>
  <c r="E48" i="6"/>
  <c r="E50" i="6"/>
  <c r="E53" i="6"/>
  <c r="B23" i="6"/>
  <c r="L11" i="3"/>
  <c r="E102" i="6"/>
  <c r="E98" i="6"/>
  <c r="E103" i="6"/>
  <c r="E99" i="6"/>
  <c r="E104" i="6"/>
  <c r="E101" i="6"/>
  <c r="E100" i="6"/>
  <c r="J81" i="6"/>
  <c r="J79" i="6"/>
  <c r="E15" i="6"/>
  <c r="E17" i="6"/>
  <c r="E19" i="6"/>
  <c r="E23" i="6"/>
  <c r="F1" i="6"/>
  <c r="F48" i="6" s="1"/>
  <c r="K81" i="6"/>
  <c r="K79" i="6"/>
  <c r="E13" i="6"/>
  <c r="F17" i="6"/>
  <c r="F19" i="6"/>
  <c r="L81" i="6"/>
  <c r="L79" i="6"/>
  <c r="M81" i="6"/>
  <c r="M79" i="6"/>
  <c r="F47" i="6"/>
  <c r="E47" i="6"/>
  <c r="F49" i="6"/>
  <c r="B20" i="6"/>
  <c r="B21" i="6"/>
  <c r="N2" i="6"/>
  <c r="E16" i="6"/>
  <c r="E18" i="6"/>
  <c r="E20" i="6"/>
  <c r="E49" i="6"/>
  <c r="O2" i="6"/>
  <c r="E14" i="6"/>
  <c r="F18" i="6"/>
  <c r="F20" i="6"/>
  <c r="B26" i="6"/>
  <c r="H81" i="6"/>
  <c r="P2" i="6"/>
  <c r="F92" i="6"/>
  <c r="E92" i="6"/>
  <c r="B69" i="6"/>
  <c r="F90" i="6"/>
  <c r="E90" i="6"/>
  <c r="B67" i="6"/>
  <c r="F91" i="6"/>
  <c r="E91" i="6"/>
  <c r="B68" i="6"/>
  <c r="F89" i="6"/>
  <c r="E89" i="6"/>
  <c r="B66" i="6"/>
  <c r="F95" i="6" l="1"/>
  <c r="E95" i="6"/>
  <c r="B72" i="6"/>
  <c r="F52" i="6"/>
  <c r="E52" i="6"/>
  <c r="B25" i="6"/>
  <c r="F22" i="6"/>
  <c r="E22" i="6"/>
  <c r="F93" i="6"/>
  <c r="B70" i="6"/>
  <c r="E93" i="6"/>
  <c r="P81" i="6"/>
  <c r="P79" i="6"/>
  <c r="T2" i="6"/>
  <c r="E57" i="6"/>
  <c r="F57" i="6"/>
  <c r="E27" i="6"/>
  <c r="B30" i="6"/>
  <c r="F27" i="6"/>
  <c r="N81" i="6"/>
  <c r="N79" i="6"/>
  <c r="R2" i="6"/>
  <c r="F94" i="6"/>
  <c r="E94" i="6"/>
  <c r="B71" i="6"/>
  <c r="F51" i="6"/>
  <c r="B24" i="6"/>
  <c r="F21" i="6"/>
  <c r="E21" i="6"/>
  <c r="E51" i="6"/>
  <c r="F101" i="6"/>
  <c r="F102" i="6"/>
  <c r="F98" i="6"/>
  <c r="F103" i="6"/>
  <c r="F99" i="6"/>
  <c r="F100" i="6"/>
  <c r="F104" i="6"/>
  <c r="F14" i="6"/>
  <c r="F16" i="6"/>
  <c r="F13" i="6"/>
  <c r="G1" i="6"/>
  <c r="G51" i="6" s="1"/>
  <c r="F15" i="6"/>
  <c r="O81" i="6"/>
  <c r="O79" i="6"/>
  <c r="S2" i="6"/>
  <c r="G54" i="6"/>
  <c r="F54" i="6"/>
  <c r="E54" i="6"/>
  <c r="E24" i="6"/>
  <c r="F24" i="6"/>
  <c r="B27" i="6"/>
  <c r="G24" i="6"/>
  <c r="F50" i="6"/>
  <c r="Q81" i="6"/>
  <c r="Q79" i="6"/>
  <c r="U2" i="6"/>
  <c r="F53" i="6"/>
  <c r="F96" i="6"/>
  <c r="E96" i="6"/>
  <c r="F23" i="6"/>
  <c r="U79" i="6" l="1"/>
  <c r="U81" i="6"/>
  <c r="Y2" i="6"/>
  <c r="G103" i="6"/>
  <c r="G99" i="6"/>
  <c r="G104" i="6"/>
  <c r="G100" i="6"/>
  <c r="G101" i="6"/>
  <c r="G98" i="6"/>
  <c r="G102" i="6"/>
  <c r="G16" i="6"/>
  <c r="G13" i="6"/>
  <c r="H1" i="6"/>
  <c r="G15" i="6"/>
  <c r="G14" i="6"/>
  <c r="G23" i="6"/>
  <c r="G89" i="6"/>
  <c r="G17" i="6"/>
  <c r="G53" i="6"/>
  <c r="G49" i="6"/>
  <c r="G90" i="6"/>
  <c r="G50" i="6"/>
  <c r="G19" i="6"/>
  <c r="G20" i="6"/>
  <c r="G48" i="6"/>
  <c r="G18" i="6"/>
  <c r="G47" i="6"/>
  <c r="G92" i="6"/>
  <c r="G91" i="6"/>
  <c r="G27" i="6"/>
  <c r="G94" i="6"/>
  <c r="G61" i="6"/>
  <c r="E61" i="6"/>
  <c r="F61" i="6"/>
  <c r="B34" i="6"/>
  <c r="G31" i="6"/>
  <c r="F31" i="6"/>
  <c r="E31" i="6"/>
  <c r="H31" i="6"/>
  <c r="H61" i="6"/>
  <c r="T81" i="6"/>
  <c r="T79" i="6"/>
  <c r="X2" i="6"/>
  <c r="F56" i="6"/>
  <c r="E56" i="6"/>
  <c r="G56" i="6"/>
  <c r="E26" i="6"/>
  <c r="F26" i="6"/>
  <c r="B29" i="6"/>
  <c r="G26" i="6"/>
  <c r="H56" i="6"/>
  <c r="H26" i="6"/>
  <c r="S81" i="6"/>
  <c r="S79" i="6"/>
  <c r="W2" i="6"/>
  <c r="G22" i="6"/>
  <c r="G95" i="6"/>
  <c r="G55" i="6"/>
  <c r="E55" i="6"/>
  <c r="F55" i="6"/>
  <c r="E25" i="6"/>
  <c r="G25" i="6"/>
  <c r="B28" i="6"/>
  <c r="F25" i="6"/>
  <c r="H25" i="6"/>
  <c r="H55" i="6"/>
  <c r="G21" i="6"/>
  <c r="F97" i="6"/>
  <c r="E97" i="6"/>
  <c r="G97" i="6"/>
  <c r="H97" i="6"/>
  <c r="F58" i="6"/>
  <c r="E58" i="6"/>
  <c r="G58" i="6"/>
  <c r="F28" i="6"/>
  <c r="E28" i="6"/>
  <c r="G28" i="6"/>
  <c r="B31" i="6"/>
  <c r="H58" i="6"/>
  <c r="H28" i="6"/>
  <c r="R81" i="6"/>
  <c r="R79" i="6"/>
  <c r="V2" i="6"/>
  <c r="G96" i="6"/>
  <c r="G57" i="6"/>
  <c r="G93" i="6"/>
  <c r="G52" i="6"/>
  <c r="W79" i="6" l="1"/>
  <c r="W81" i="6"/>
  <c r="AA2" i="6"/>
  <c r="F62" i="6"/>
  <c r="E62" i="6"/>
  <c r="G62" i="6"/>
  <c r="B35" i="6"/>
  <c r="G32" i="6"/>
  <c r="F32" i="6"/>
  <c r="E32" i="6"/>
  <c r="H62" i="6"/>
  <c r="H32" i="6"/>
  <c r="G59" i="6"/>
  <c r="E59" i="6"/>
  <c r="B32" i="6"/>
  <c r="G29" i="6"/>
  <c r="F29" i="6"/>
  <c r="E29" i="6"/>
  <c r="F59" i="6"/>
  <c r="H59" i="6"/>
  <c r="H29" i="6"/>
  <c r="Y81" i="6"/>
  <c r="Y79" i="6"/>
  <c r="AC2" i="6"/>
  <c r="V79" i="6"/>
  <c r="V81" i="6"/>
  <c r="Z2" i="6"/>
  <c r="F60" i="6"/>
  <c r="E60" i="6"/>
  <c r="B33" i="6"/>
  <c r="G60" i="6"/>
  <c r="G30" i="6"/>
  <c r="F30" i="6"/>
  <c r="E30" i="6"/>
  <c r="H30" i="6"/>
  <c r="I60" i="6"/>
  <c r="H60" i="6"/>
  <c r="X79" i="6"/>
  <c r="X81" i="6"/>
  <c r="AB2" i="6"/>
  <c r="G65" i="6"/>
  <c r="F65" i="6"/>
  <c r="E65" i="6"/>
  <c r="B38" i="6"/>
  <c r="G35" i="6"/>
  <c r="E35" i="6"/>
  <c r="F35" i="6"/>
  <c r="I35" i="6"/>
  <c r="I65" i="6"/>
  <c r="H35" i="6"/>
  <c r="H65" i="6"/>
  <c r="I1" i="6"/>
  <c r="H95" i="6"/>
  <c r="H17" i="6"/>
  <c r="H92" i="6"/>
  <c r="H23" i="6"/>
  <c r="H14" i="6"/>
  <c r="H103" i="6"/>
  <c r="H101" i="6"/>
  <c r="H93" i="6"/>
  <c r="H51" i="6"/>
  <c r="H22" i="6"/>
  <c r="H18" i="6"/>
  <c r="H15" i="6"/>
  <c r="H89" i="6"/>
  <c r="H27" i="6"/>
  <c r="H13" i="6"/>
  <c r="H16" i="6"/>
  <c r="H19" i="6"/>
  <c r="H104" i="6"/>
  <c r="H90" i="6"/>
  <c r="H49" i="6"/>
  <c r="H99" i="6"/>
  <c r="H91" i="6"/>
  <c r="H50" i="6"/>
  <c r="H48" i="6"/>
  <c r="H20" i="6"/>
  <c r="H102" i="6"/>
  <c r="H100" i="6"/>
  <c r="H54" i="6"/>
  <c r="H98" i="6"/>
  <c r="H53" i="6"/>
  <c r="H47" i="6"/>
  <c r="H24" i="6"/>
  <c r="H52" i="6"/>
  <c r="H21" i="6"/>
  <c r="H57" i="6"/>
  <c r="H94" i="6"/>
  <c r="H96" i="6"/>
  <c r="Z81" i="6" l="1"/>
  <c r="Z79" i="6"/>
  <c r="AD2" i="6"/>
  <c r="J1" i="6"/>
  <c r="I91" i="6"/>
  <c r="I50" i="6"/>
  <c r="I20" i="6"/>
  <c r="I89" i="6"/>
  <c r="I90" i="6"/>
  <c r="I99" i="6"/>
  <c r="I47" i="6"/>
  <c r="I19" i="6"/>
  <c r="I104" i="6"/>
  <c r="I48" i="6"/>
  <c r="I49" i="6"/>
  <c r="I100" i="6"/>
  <c r="I16" i="6"/>
  <c r="I92" i="6"/>
  <c r="I103" i="6"/>
  <c r="I53" i="6"/>
  <c r="I101" i="6"/>
  <c r="I98" i="6"/>
  <c r="I14" i="6"/>
  <c r="I24" i="6"/>
  <c r="I18" i="6"/>
  <c r="I13" i="6"/>
  <c r="I15" i="6"/>
  <c r="I102" i="6"/>
  <c r="I23" i="6"/>
  <c r="I17" i="6"/>
  <c r="I96" i="6"/>
  <c r="I51" i="6"/>
  <c r="I52" i="6"/>
  <c r="I94" i="6"/>
  <c r="I22" i="6"/>
  <c r="I54" i="6"/>
  <c r="I95" i="6"/>
  <c r="I21" i="6"/>
  <c r="I93" i="6"/>
  <c r="I57" i="6"/>
  <c r="I27" i="6"/>
  <c r="I26" i="6"/>
  <c r="I55" i="6"/>
  <c r="I28" i="6"/>
  <c r="I25" i="6"/>
  <c r="I61" i="6"/>
  <c r="I97" i="6"/>
  <c r="I58" i="6"/>
  <c r="I56" i="6"/>
  <c r="I31" i="6"/>
  <c r="G69" i="6"/>
  <c r="E69" i="6"/>
  <c r="F69" i="6"/>
  <c r="B42" i="6"/>
  <c r="G39" i="6"/>
  <c r="E39" i="6"/>
  <c r="F39" i="6"/>
  <c r="J69" i="6"/>
  <c r="H39" i="6"/>
  <c r="I39" i="6"/>
  <c r="I69" i="6"/>
  <c r="J39" i="6"/>
  <c r="H69" i="6"/>
  <c r="F64" i="6"/>
  <c r="E64" i="6"/>
  <c r="G64" i="6"/>
  <c r="B37" i="6"/>
  <c r="G34" i="6"/>
  <c r="F34" i="6"/>
  <c r="E34" i="6"/>
  <c r="H64" i="6"/>
  <c r="J34" i="6"/>
  <c r="I64" i="6"/>
  <c r="I34" i="6"/>
  <c r="J64" i="6"/>
  <c r="H34" i="6"/>
  <c r="AC81" i="6"/>
  <c r="AC79" i="6"/>
  <c r="AG2" i="6"/>
  <c r="I29" i="6"/>
  <c r="G63" i="6"/>
  <c r="E63" i="6"/>
  <c r="B36" i="6"/>
  <c r="F63" i="6"/>
  <c r="G33" i="6"/>
  <c r="F33" i="6"/>
  <c r="E33" i="6"/>
  <c r="H63" i="6"/>
  <c r="I63" i="6"/>
  <c r="J63" i="6"/>
  <c r="J33" i="6"/>
  <c r="I33" i="6"/>
  <c r="H33" i="6"/>
  <c r="I32" i="6"/>
  <c r="AB81" i="6"/>
  <c r="AB79" i="6"/>
  <c r="AF2" i="6"/>
  <c r="I30" i="6"/>
  <c r="I62" i="6"/>
  <c r="G66" i="6"/>
  <c r="F66" i="6"/>
  <c r="E66" i="6"/>
  <c r="B39" i="6"/>
  <c r="G36" i="6"/>
  <c r="F36" i="6"/>
  <c r="E36" i="6"/>
  <c r="I66" i="6"/>
  <c r="J36" i="6"/>
  <c r="H66" i="6"/>
  <c r="H36" i="6"/>
  <c r="I36" i="6"/>
  <c r="J66" i="6"/>
  <c r="I59" i="6"/>
  <c r="AA81" i="6"/>
  <c r="AA79" i="6"/>
  <c r="AE2" i="6"/>
  <c r="AE79" i="6" l="1"/>
  <c r="AE81" i="6"/>
  <c r="G67" i="6"/>
  <c r="E67" i="6"/>
  <c r="B40" i="6"/>
  <c r="F67" i="6"/>
  <c r="G37" i="6"/>
  <c r="E37" i="6"/>
  <c r="F37" i="6"/>
  <c r="J67" i="6"/>
  <c r="H37" i="6"/>
  <c r="I37" i="6"/>
  <c r="I67" i="6"/>
  <c r="J37" i="6"/>
  <c r="H67" i="6"/>
  <c r="K1" i="6"/>
  <c r="K37" i="6" s="1"/>
  <c r="J101" i="6"/>
  <c r="J91" i="6"/>
  <c r="J54" i="6"/>
  <c r="J24" i="6"/>
  <c r="J16" i="6"/>
  <c r="J50" i="6"/>
  <c r="J103" i="6"/>
  <c r="J102" i="6"/>
  <c r="J49" i="6"/>
  <c r="J23" i="6"/>
  <c r="J15" i="6"/>
  <c r="J99" i="6"/>
  <c r="J14" i="6"/>
  <c r="J90" i="6"/>
  <c r="J47" i="6"/>
  <c r="J104" i="6"/>
  <c r="J20" i="6"/>
  <c r="J100" i="6"/>
  <c r="J19" i="6"/>
  <c r="J53" i="6"/>
  <c r="J98" i="6"/>
  <c r="J48" i="6"/>
  <c r="J18" i="6"/>
  <c r="J92" i="6"/>
  <c r="J89" i="6"/>
  <c r="J17" i="6"/>
  <c r="J13" i="6"/>
  <c r="J51" i="6"/>
  <c r="J27" i="6"/>
  <c r="J57" i="6"/>
  <c r="J96" i="6"/>
  <c r="J52" i="6"/>
  <c r="J94" i="6"/>
  <c r="J93" i="6"/>
  <c r="J21" i="6"/>
  <c r="J95" i="6"/>
  <c r="J22" i="6"/>
  <c r="J25" i="6"/>
  <c r="J97" i="6"/>
  <c r="J61" i="6"/>
  <c r="J28" i="6"/>
  <c r="J56" i="6"/>
  <c r="J26" i="6"/>
  <c r="J31" i="6"/>
  <c r="J58" i="6"/>
  <c r="J55" i="6"/>
  <c r="J60" i="6"/>
  <c r="J65" i="6"/>
  <c r="J32" i="6"/>
  <c r="J62" i="6"/>
  <c r="J29" i="6"/>
  <c r="J30" i="6"/>
  <c r="J59" i="6"/>
  <c r="J35" i="6"/>
  <c r="G70" i="6"/>
  <c r="F70" i="6"/>
  <c r="E70" i="6"/>
  <c r="E40" i="6"/>
  <c r="G40" i="6"/>
  <c r="F40" i="6"/>
  <c r="J70" i="6"/>
  <c r="I40" i="6"/>
  <c r="I70" i="6"/>
  <c r="J40" i="6"/>
  <c r="H40" i="6"/>
  <c r="H70" i="6"/>
  <c r="K40" i="6"/>
  <c r="K70" i="6"/>
  <c r="G68" i="6"/>
  <c r="F68" i="6"/>
  <c r="E68" i="6"/>
  <c r="B41" i="6"/>
  <c r="G38" i="6"/>
  <c r="F38" i="6"/>
  <c r="E38" i="6"/>
  <c r="K38" i="6"/>
  <c r="H38" i="6"/>
  <c r="J68" i="6"/>
  <c r="K68" i="6"/>
  <c r="I38" i="6"/>
  <c r="I68" i="6"/>
  <c r="J38" i="6"/>
  <c r="H68" i="6"/>
  <c r="AD81" i="6"/>
  <c r="AD79" i="6"/>
  <c r="AH2" i="6"/>
  <c r="AF79" i="6"/>
  <c r="AF81" i="6"/>
  <c r="AG81" i="6"/>
  <c r="AG79" i="6"/>
  <c r="L1" i="6" l="1"/>
  <c r="K104" i="6"/>
  <c r="K51" i="6"/>
  <c r="K93" i="6"/>
  <c r="K48" i="6"/>
  <c r="K101" i="6"/>
  <c r="K17" i="6"/>
  <c r="K16" i="6"/>
  <c r="K92" i="6"/>
  <c r="K47" i="6"/>
  <c r="K13" i="6"/>
  <c r="K90" i="6"/>
  <c r="K91" i="6"/>
  <c r="K24" i="6"/>
  <c r="K14" i="6"/>
  <c r="K100" i="6"/>
  <c r="K23" i="6"/>
  <c r="K18" i="6"/>
  <c r="K102" i="6"/>
  <c r="K54" i="6"/>
  <c r="K50" i="6"/>
  <c r="K103" i="6"/>
  <c r="K19" i="6"/>
  <c r="K89" i="6"/>
  <c r="K98" i="6"/>
  <c r="K99" i="6"/>
  <c r="K53" i="6"/>
  <c r="K20" i="6"/>
  <c r="K15" i="6"/>
  <c r="K49" i="6"/>
  <c r="K57" i="6"/>
  <c r="K52" i="6"/>
  <c r="K22" i="6"/>
  <c r="K95" i="6"/>
  <c r="K27" i="6"/>
  <c r="K96" i="6"/>
  <c r="K21" i="6"/>
  <c r="K94" i="6"/>
  <c r="K61" i="6"/>
  <c r="K58" i="6"/>
  <c r="K25" i="6"/>
  <c r="K56" i="6"/>
  <c r="K97" i="6"/>
  <c r="K31" i="6"/>
  <c r="K55" i="6"/>
  <c r="K26" i="6"/>
  <c r="K28" i="6"/>
  <c r="K62" i="6"/>
  <c r="K29" i="6"/>
  <c r="K30" i="6"/>
  <c r="K35" i="6"/>
  <c r="K59" i="6"/>
  <c r="K60" i="6"/>
  <c r="K32" i="6"/>
  <c r="K65" i="6"/>
  <c r="K34" i="6"/>
  <c r="K33" i="6"/>
  <c r="K64" i="6"/>
  <c r="K63" i="6"/>
  <c r="K69" i="6"/>
  <c r="K36" i="6"/>
  <c r="K39" i="6"/>
  <c r="K66" i="6"/>
  <c r="G71" i="6"/>
  <c r="E71" i="6"/>
  <c r="F71" i="6"/>
  <c r="E41" i="6"/>
  <c r="G41" i="6"/>
  <c r="F41" i="6"/>
  <c r="J71" i="6"/>
  <c r="I41" i="6"/>
  <c r="I44" i="6" s="1"/>
  <c r="I76" i="6" s="1"/>
  <c r="L41" i="6"/>
  <c r="H71" i="6"/>
  <c r="H41" i="6"/>
  <c r="I71" i="6"/>
  <c r="I74" i="6" s="1"/>
  <c r="I77" i="6" s="1"/>
  <c r="J41" i="6"/>
  <c r="J44" i="6" s="1"/>
  <c r="J76" i="6" s="1"/>
  <c r="K71" i="6"/>
  <c r="K41" i="6"/>
  <c r="L71" i="6"/>
  <c r="AH81" i="6"/>
  <c r="AH79" i="6"/>
  <c r="G72" i="6"/>
  <c r="F72" i="6"/>
  <c r="E72" i="6"/>
  <c r="E42" i="6"/>
  <c r="E44" i="6" s="1"/>
  <c r="E76" i="6" s="1"/>
  <c r="G42" i="6"/>
  <c r="G44" i="6" s="1"/>
  <c r="G76" i="6" s="1"/>
  <c r="F42" i="6"/>
  <c r="F44" i="6" s="1"/>
  <c r="F76" i="6" s="1"/>
  <c r="I42" i="6"/>
  <c r="L42" i="6"/>
  <c r="J42" i="6"/>
  <c r="I72" i="6"/>
  <c r="K72" i="6"/>
  <c r="K42" i="6"/>
  <c r="H72" i="6"/>
  <c r="H42" i="6"/>
  <c r="H44" i="6" s="1"/>
  <c r="H76" i="6" s="1"/>
  <c r="J72" i="6"/>
  <c r="J74" i="6" s="1"/>
  <c r="J77" i="6" s="1"/>
  <c r="L72" i="6"/>
  <c r="K67" i="6"/>
  <c r="H78" i="6" l="1"/>
  <c r="G84" i="6"/>
  <c r="G86" i="6" s="1"/>
  <c r="G78" i="6"/>
  <c r="G85" i="6" s="1"/>
  <c r="J78" i="6"/>
  <c r="I84" i="6"/>
  <c r="I86" i="6" s="1"/>
  <c r="I78" i="6"/>
  <c r="I82" i="6" s="1"/>
  <c r="I85" i="6"/>
  <c r="K74" i="6"/>
  <c r="K77" i="6" s="1"/>
  <c r="E84" i="6"/>
  <c r="E86" i="6" s="1"/>
  <c r="E78" i="6"/>
  <c r="E85" i="6" s="1"/>
  <c r="M1" i="6"/>
  <c r="L101" i="6"/>
  <c r="L103" i="6"/>
  <c r="L19" i="6"/>
  <c r="L13" i="6"/>
  <c r="L89" i="6"/>
  <c r="L50" i="6"/>
  <c r="L15" i="6"/>
  <c r="L23" i="6"/>
  <c r="L17" i="6"/>
  <c r="L24" i="6"/>
  <c r="L54" i="6"/>
  <c r="L14" i="6"/>
  <c r="L104" i="6"/>
  <c r="L102" i="6"/>
  <c r="L99" i="6"/>
  <c r="L53" i="6"/>
  <c r="L47" i="6"/>
  <c r="L100" i="6"/>
  <c r="L98" i="6"/>
  <c r="L48" i="6"/>
  <c r="L16" i="6"/>
  <c r="L18" i="6"/>
  <c r="L90" i="6"/>
  <c r="L92" i="6"/>
  <c r="L91" i="6"/>
  <c r="L49" i="6"/>
  <c r="L20" i="6"/>
  <c r="L94" i="6"/>
  <c r="L96" i="6"/>
  <c r="L95" i="6"/>
  <c r="L93" i="6"/>
  <c r="L27" i="6"/>
  <c r="L52" i="6"/>
  <c r="L21" i="6"/>
  <c r="L51" i="6"/>
  <c r="L57" i="6"/>
  <c r="L22" i="6"/>
  <c r="L31" i="6"/>
  <c r="L28" i="6"/>
  <c r="L97" i="6"/>
  <c r="L26" i="6"/>
  <c r="L25" i="6"/>
  <c r="L58" i="6"/>
  <c r="L56" i="6"/>
  <c r="L61" i="6"/>
  <c r="L55" i="6"/>
  <c r="L32" i="6"/>
  <c r="L29" i="6"/>
  <c r="L59" i="6"/>
  <c r="L35" i="6"/>
  <c r="L30" i="6"/>
  <c r="L65" i="6"/>
  <c r="L62" i="6"/>
  <c r="L60" i="6"/>
  <c r="L39" i="6"/>
  <c r="L36" i="6"/>
  <c r="L33" i="6"/>
  <c r="L63" i="6"/>
  <c r="L64" i="6"/>
  <c r="L66" i="6"/>
  <c r="L34" i="6"/>
  <c r="L69" i="6"/>
  <c r="L70" i="6"/>
  <c r="L67" i="6"/>
  <c r="L38" i="6"/>
  <c r="L37" i="6"/>
  <c r="L68" i="6"/>
  <c r="L40" i="6"/>
  <c r="F78" i="6"/>
  <c r="F85" i="6" s="1"/>
  <c r="K44" i="6"/>
  <c r="K76" i="6" s="1"/>
  <c r="L74" i="6" l="1"/>
  <c r="L77" i="6" s="1"/>
  <c r="J82" i="6"/>
  <c r="J80" i="6"/>
  <c r="N1" i="6"/>
  <c r="M21" i="6"/>
  <c r="M99" i="6"/>
  <c r="M16" i="6"/>
  <c r="M17" i="6"/>
  <c r="M13" i="6"/>
  <c r="M104" i="6"/>
  <c r="M54" i="6"/>
  <c r="M89" i="6"/>
  <c r="M101" i="6"/>
  <c r="M24" i="6"/>
  <c r="M100" i="6"/>
  <c r="M22" i="6"/>
  <c r="M96" i="6"/>
  <c r="M51" i="6"/>
  <c r="M15" i="6"/>
  <c r="M98" i="6"/>
  <c r="M92" i="6"/>
  <c r="M18" i="6"/>
  <c r="M14" i="6"/>
  <c r="M23" i="6"/>
  <c r="M94" i="6"/>
  <c r="M53" i="6"/>
  <c r="M19" i="6"/>
  <c r="M91" i="6"/>
  <c r="M50" i="6"/>
  <c r="M48" i="6"/>
  <c r="M102" i="6"/>
  <c r="M52" i="6"/>
  <c r="M103" i="6"/>
  <c r="M90" i="6"/>
  <c r="M47" i="6"/>
  <c r="M49" i="6"/>
  <c r="M20" i="6"/>
  <c r="M27" i="6"/>
  <c r="M57" i="6"/>
  <c r="M93" i="6"/>
  <c r="M95" i="6"/>
  <c r="M61" i="6"/>
  <c r="M25" i="6"/>
  <c r="M55" i="6"/>
  <c r="M31" i="6"/>
  <c r="M56" i="6"/>
  <c r="M26" i="6"/>
  <c r="M97" i="6"/>
  <c r="M58" i="6"/>
  <c r="M28" i="6"/>
  <c r="M32" i="6"/>
  <c r="M30" i="6"/>
  <c r="M35" i="6"/>
  <c r="M29" i="6"/>
  <c r="M59" i="6"/>
  <c r="M65" i="6"/>
  <c r="M60" i="6"/>
  <c r="M62" i="6"/>
  <c r="M34" i="6"/>
  <c r="M36" i="6"/>
  <c r="M64" i="6"/>
  <c r="M33" i="6"/>
  <c r="M63" i="6"/>
  <c r="M39" i="6"/>
  <c r="M69" i="6"/>
  <c r="M66" i="6"/>
  <c r="M70" i="6"/>
  <c r="M37" i="6"/>
  <c r="M67" i="6"/>
  <c r="M68" i="6"/>
  <c r="M40" i="6"/>
  <c r="M38" i="6"/>
  <c r="M72" i="6"/>
  <c r="M71" i="6"/>
  <c r="M42" i="6"/>
  <c r="M41" i="6"/>
  <c r="J84" i="6"/>
  <c r="J86" i="6" s="1"/>
  <c r="K78" i="6"/>
  <c r="K84" i="6"/>
  <c r="F84" i="6"/>
  <c r="F86" i="6" s="1"/>
  <c r="H82" i="6"/>
  <c r="H85" i="6"/>
  <c r="L44" i="6"/>
  <c r="L76" i="6" s="1"/>
  <c r="H84" i="6"/>
  <c r="H86" i="6" s="1"/>
  <c r="J85" i="6"/>
  <c r="K82" i="6" l="1"/>
  <c r="K80" i="6"/>
  <c r="O1" i="6"/>
  <c r="N99" i="6"/>
  <c r="N54" i="6"/>
  <c r="N57" i="6"/>
  <c r="N49" i="6"/>
  <c r="N27" i="6"/>
  <c r="N18" i="6"/>
  <c r="N15" i="6"/>
  <c r="N93" i="6"/>
  <c r="N95" i="6"/>
  <c r="N53" i="6"/>
  <c r="N16" i="6"/>
  <c r="N90" i="6"/>
  <c r="N89" i="6"/>
  <c r="N52" i="6"/>
  <c r="N21" i="6"/>
  <c r="N102" i="6"/>
  <c r="N100" i="6"/>
  <c r="N51" i="6"/>
  <c r="N50" i="6"/>
  <c r="N13" i="6"/>
  <c r="N98" i="6"/>
  <c r="N92" i="6"/>
  <c r="N47" i="6"/>
  <c r="N23" i="6"/>
  <c r="N26" i="6"/>
  <c r="N94" i="6"/>
  <c r="N96" i="6"/>
  <c r="N22" i="6"/>
  <c r="N24" i="6"/>
  <c r="N91" i="6"/>
  <c r="N104" i="6"/>
  <c r="N61" i="6"/>
  <c r="N48" i="6"/>
  <c r="N31" i="6"/>
  <c r="N14" i="6"/>
  <c r="N19" i="6"/>
  <c r="N101" i="6"/>
  <c r="N103" i="6"/>
  <c r="N20" i="6"/>
  <c r="N17" i="6"/>
  <c r="N25" i="6"/>
  <c r="N56" i="6"/>
  <c r="N58" i="6"/>
  <c r="N55" i="6"/>
  <c r="N28" i="6"/>
  <c r="N97" i="6"/>
  <c r="N32" i="6"/>
  <c r="N29" i="6"/>
  <c r="N35" i="6"/>
  <c r="N60" i="6"/>
  <c r="N62" i="6"/>
  <c r="N30" i="6"/>
  <c r="N59" i="6"/>
  <c r="N65" i="6"/>
  <c r="N64" i="6"/>
  <c r="N66" i="6"/>
  <c r="N33" i="6"/>
  <c r="N69" i="6"/>
  <c r="N63" i="6"/>
  <c r="N36" i="6"/>
  <c r="N39" i="6"/>
  <c r="N34" i="6"/>
  <c r="N40" i="6"/>
  <c r="N67" i="6"/>
  <c r="N37" i="6"/>
  <c r="N70" i="6"/>
  <c r="N38" i="6"/>
  <c r="N68" i="6"/>
  <c r="N72" i="6"/>
  <c r="N41" i="6"/>
  <c r="N42" i="6"/>
  <c r="N71" i="6"/>
  <c r="L78" i="6"/>
  <c r="L84" i="6" s="1"/>
  <c r="M74" i="6"/>
  <c r="M77" i="6" s="1"/>
  <c r="K85" i="6"/>
  <c r="K86" i="6" s="1"/>
  <c r="M44" i="6"/>
  <c r="M76" i="6" s="1"/>
  <c r="N44" i="6" l="1"/>
  <c r="N76" i="6" s="1"/>
  <c r="P1" i="6"/>
  <c r="O89" i="6"/>
  <c r="O102" i="6"/>
  <c r="O48" i="6"/>
  <c r="O27" i="6"/>
  <c r="O24" i="6"/>
  <c r="O104" i="6"/>
  <c r="O97" i="6"/>
  <c r="O31" i="6"/>
  <c r="O20" i="6"/>
  <c r="O56" i="6"/>
  <c r="O18" i="6"/>
  <c r="O49" i="6"/>
  <c r="O25" i="6"/>
  <c r="O19" i="6"/>
  <c r="O100" i="6"/>
  <c r="O96" i="6"/>
  <c r="O90" i="6"/>
  <c r="O54" i="6"/>
  <c r="O57" i="6"/>
  <c r="O23" i="6"/>
  <c r="O16" i="6"/>
  <c r="O17" i="6"/>
  <c r="O98" i="6"/>
  <c r="O94" i="6"/>
  <c r="O47" i="6"/>
  <c r="O14" i="6"/>
  <c r="O91" i="6"/>
  <c r="O92" i="6"/>
  <c r="O101" i="6"/>
  <c r="O53" i="6"/>
  <c r="O55" i="6"/>
  <c r="O22" i="6"/>
  <c r="O15" i="6"/>
  <c r="O103" i="6"/>
  <c r="O52" i="6"/>
  <c r="O21" i="6"/>
  <c r="O99" i="6"/>
  <c r="O51" i="6"/>
  <c r="O13" i="6"/>
  <c r="O61" i="6"/>
  <c r="O95" i="6"/>
  <c r="O93" i="6"/>
  <c r="O50" i="6"/>
  <c r="O28" i="6"/>
  <c r="O26" i="6"/>
  <c r="O58" i="6"/>
  <c r="O30" i="6"/>
  <c r="O62" i="6"/>
  <c r="O32" i="6"/>
  <c r="O65" i="6"/>
  <c r="O59" i="6"/>
  <c r="O35" i="6"/>
  <c r="O29" i="6"/>
  <c r="O60" i="6"/>
  <c r="O64" i="6"/>
  <c r="O66" i="6"/>
  <c r="O34" i="6"/>
  <c r="O63" i="6"/>
  <c r="O69" i="6"/>
  <c r="O39" i="6"/>
  <c r="O33" i="6"/>
  <c r="O36" i="6"/>
  <c r="O67" i="6"/>
  <c r="O37" i="6"/>
  <c r="O70" i="6"/>
  <c r="O40" i="6"/>
  <c r="O68" i="6"/>
  <c r="O38" i="6"/>
  <c r="O42" i="6"/>
  <c r="O71" i="6"/>
  <c r="O72" i="6"/>
  <c r="O41" i="6"/>
  <c r="N74" i="6"/>
  <c r="N77" i="6" s="1"/>
  <c r="L82" i="6"/>
  <c r="L80" i="6"/>
  <c r="L85" i="6"/>
  <c r="L86" i="6" s="1"/>
  <c r="M78" i="6"/>
  <c r="M85" i="6" s="1"/>
  <c r="O74" i="6" l="1"/>
  <c r="O77" i="6" s="1"/>
  <c r="Q1" i="6"/>
  <c r="P95" i="6"/>
  <c r="P91" i="6"/>
  <c r="P51" i="6"/>
  <c r="P49" i="6"/>
  <c r="P21" i="6"/>
  <c r="P89" i="6"/>
  <c r="P97" i="6"/>
  <c r="P50" i="6"/>
  <c r="P19" i="6"/>
  <c r="P104" i="6"/>
  <c r="P56" i="6"/>
  <c r="P27" i="6"/>
  <c r="P17" i="6"/>
  <c r="P102" i="6"/>
  <c r="P100" i="6"/>
  <c r="P90" i="6"/>
  <c r="P47" i="6"/>
  <c r="P15" i="6"/>
  <c r="P98" i="6"/>
  <c r="P96" i="6"/>
  <c r="P101" i="6"/>
  <c r="P48" i="6"/>
  <c r="P94" i="6"/>
  <c r="P92" i="6"/>
  <c r="P54" i="6"/>
  <c r="P57" i="6"/>
  <c r="P13" i="6"/>
  <c r="P24" i="6"/>
  <c r="P20" i="6"/>
  <c r="P14" i="6"/>
  <c r="P103" i="6"/>
  <c r="P53" i="6"/>
  <c r="P23" i="6"/>
  <c r="P31" i="6"/>
  <c r="P18" i="6"/>
  <c r="P99" i="6"/>
  <c r="P93" i="6"/>
  <c r="P52" i="6"/>
  <c r="P22" i="6"/>
  <c r="P16" i="6"/>
  <c r="P28" i="6"/>
  <c r="P55" i="6"/>
  <c r="P25" i="6"/>
  <c r="P26" i="6"/>
  <c r="P61" i="6"/>
  <c r="P58" i="6"/>
  <c r="P59" i="6"/>
  <c r="P62" i="6"/>
  <c r="P35" i="6"/>
  <c r="P65" i="6"/>
  <c r="P29" i="6"/>
  <c r="P60" i="6"/>
  <c r="P30" i="6"/>
  <c r="P32" i="6"/>
  <c r="P69" i="6"/>
  <c r="P66" i="6"/>
  <c r="P39" i="6"/>
  <c r="P33" i="6"/>
  <c r="P64" i="6"/>
  <c r="P36" i="6"/>
  <c r="P63" i="6"/>
  <c r="P34" i="6"/>
  <c r="P38" i="6"/>
  <c r="P37" i="6"/>
  <c r="P68" i="6"/>
  <c r="P67" i="6"/>
  <c r="P70" i="6"/>
  <c r="P40" i="6"/>
  <c r="P71" i="6"/>
  <c r="P41" i="6"/>
  <c r="P72" i="6"/>
  <c r="P42" i="6"/>
  <c r="O44" i="6"/>
  <c r="O76" i="6" s="1"/>
  <c r="N78" i="6"/>
  <c r="M82" i="6"/>
  <c r="M80" i="6"/>
  <c r="M84" i="6"/>
  <c r="M86" i="6" s="1"/>
  <c r="N80" i="6" l="1"/>
  <c r="N82" i="6"/>
  <c r="P44" i="6"/>
  <c r="P76" i="6" s="1"/>
  <c r="P74" i="6"/>
  <c r="P77" i="6" s="1"/>
  <c r="N84" i="6"/>
  <c r="O78" i="6"/>
  <c r="R1" i="6"/>
  <c r="Q89" i="6"/>
  <c r="Q90" i="6"/>
  <c r="Q98" i="6"/>
  <c r="Q57" i="6"/>
  <c r="Q27" i="6"/>
  <c r="Q18" i="6"/>
  <c r="Q100" i="6"/>
  <c r="Q104" i="6"/>
  <c r="Q56" i="6"/>
  <c r="Q47" i="6"/>
  <c r="Q26" i="6"/>
  <c r="Q16" i="6"/>
  <c r="Q48" i="6"/>
  <c r="Q55" i="6"/>
  <c r="Q25" i="6"/>
  <c r="Q31" i="6"/>
  <c r="Q96" i="6"/>
  <c r="Q102" i="6"/>
  <c r="Q54" i="6"/>
  <c r="Q49" i="6"/>
  <c r="Q24" i="6"/>
  <c r="Q13" i="6"/>
  <c r="Q99" i="6"/>
  <c r="Q92" i="6"/>
  <c r="Q95" i="6"/>
  <c r="Q61" i="6"/>
  <c r="Q53" i="6"/>
  <c r="Q14" i="6"/>
  <c r="Q23" i="6"/>
  <c r="Q19" i="6"/>
  <c r="Q22" i="6"/>
  <c r="Q97" i="6"/>
  <c r="Q94" i="6"/>
  <c r="Q51" i="6"/>
  <c r="Q21" i="6"/>
  <c r="Q15" i="6"/>
  <c r="Q91" i="6"/>
  <c r="Q93" i="6"/>
  <c r="Q103" i="6"/>
  <c r="Q58" i="6"/>
  <c r="Q50" i="6"/>
  <c r="Q28" i="6"/>
  <c r="Q20" i="6"/>
  <c r="Q101" i="6"/>
  <c r="Q52" i="6"/>
  <c r="Q17" i="6"/>
  <c r="Q30" i="6"/>
  <c r="Q59" i="6"/>
  <c r="Q29" i="6"/>
  <c r="Q60" i="6"/>
  <c r="Q32" i="6"/>
  <c r="Q35" i="6"/>
  <c r="Q62" i="6"/>
  <c r="Q65" i="6"/>
  <c r="Q63" i="6"/>
  <c r="Q66" i="6"/>
  <c r="Q33" i="6"/>
  <c r="Q36" i="6"/>
  <c r="Q39" i="6"/>
  <c r="Q34" i="6"/>
  <c r="Q69" i="6"/>
  <c r="Q64" i="6"/>
  <c r="Q40" i="6"/>
  <c r="Q68" i="6"/>
  <c r="Q70" i="6"/>
  <c r="Q67" i="6"/>
  <c r="Q37" i="6"/>
  <c r="Q38" i="6"/>
  <c r="Q42" i="6"/>
  <c r="Q41" i="6"/>
  <c r="Q71" i="6"/>
  <c r="Q72" i="6"/>
  <c r="O85" i="6"/>
  <c r="N85" i="6"/>
  <c r="S1" i="6" l="1"/>
  <c r="R96" i="6"/>
  <c r="R92" i="6"/>
  <c r="R102" i="6"/>
  <c r="R65" i="6"/>
  <c r="R28" i="6"/>
  <c r="R20" i="6"/>
  <c r="R54" i="6"/>
  <c r="R101" i="6"/>
  <c r="R94" i="6"/>
  <c r="R61" i="6"/>
  <c r="R32" i="6"/>
  <c r="R27" i="6"/>
  <c r="R19" i="6"/>
  <c r="R47" i="6"/>
  <c r="R29" i="6"/>
  <c r="R103" i="6"/>
  <c r="R97" i="6"/>
  <c r="R89" i="6"/>
  <c r="R59" i="6"/>
  <c r="R62" i="6"/>
  <c r="R31" i="6"/>
  <c r="R26" i="6"/>
  <c r="R18" i="6"/>
  <c r="R13" i="6"/>
  <c r="R99" i="6"/>
  <c r="R93" i="6"/>
  <c r="R98" i="6"/>
  <c r="R57" i="6"/>
  <c r="R60" i="6"/>
  <c r="R53" i="6"/>
  <c r="R25" i="6"/>
  <c r="R17" i="6"/>
  <c r="R21" i="6"/>
  <c r="R95" i="6"/>
  <c r="R90" i="6"/>
  <c r="R55" i="6"/>
  <c r="R58" i="6"/>
  <c r="R48" i="6"/>
  <c r="R24" i="6"/>
  <c r="R16" i="6"/>
  <c r="R14" i="6"/>
  <c r="R104" i="6"/>
  <c r="R56" i="6"/>
  <c r="R49" i="6"/>
  <c r="R23" i="6"/>
  <c r="R15" i="6"/>
  <c r="R51" i="6"/>
  <c r="R100" i="6"/>
  <c r="R91" i="6"/>
  <c r="R52" i="6"/>
  <c r="R35" i="6"/>
  <c r="R30" i="6"/>
  <c r="R22" i="6"/>
  <c r="R50" i="6"/>
  <c r="R34" i="6"/>
  <c r="R63" i="6"/>
  <c r="R39" i="6"/>
  <c r="R33" i="6"/>
  <c r="R69" i="6"/>
  <c r="R36" i="6"/>
  <c r="R66" i="6"/>
  <c r="R64" i="6"/>
  <c r="R37" i="6"/>
  <c r="R70" i="6"/>
  <c r="R38" i="6"/>
  <c r="R40" i="6"/>
  <c r="R68" i="6"/>
  <c r="R67" i="6"/>
  <c r="R41" i="6"/>
  <c r="R72" i="6"/>
  <c r="R42" i="6"/>
  <c r="R71" i="6"/>
  <c r="O80" i="6"/>
  <c r="O82" i="6"/>
  <c r="Q44" i="6"/>
  <c r="Q76" i="6" s="1"/>
  <c r="O84" i="6"/>
  <c r="O86" i="6" s="1"/>
  <c r="N86" i="6"/>
  <c r="P85" i="6"/>
  <c r="P84" i="6"/>
  <c r="P86" i="6" s="1"/>
  <c r="P78" i="6"/>
  <c r="Q74" i="6"/>
  <c r="Q77" i="6" s="1"/>
  <c r="R74" i="6" l="1"/>
  <c r="R77" i="6" s="1"/>
  <c r="Q78" i="6"/>
  <c r="Q85" i="6"/>
  <c r="P82" i="6"/>
  <c r="P80" i="6"/>
  <c r="R44" i="6"/>
  <c r="R76" i="6" s="1"/>
  <c r="T1" i="6"/>
  <c r="S98" i="6"/>
  <c r="S62" i="6"/>
  <c r="S26" i="6"/>
  <c r="S16" i="6"/>
  <c r="S104" i="6"/>
  <c r="S94" i="6"/>
  <c r="S57" i="6"/>
  <c r="S60" i="6"/>
  <c r="S50" i="6"/>
  <c r="S25" i="6"/>
  <c r="S19" i="6"/>
  <c r="S101" i="6"/>
  <c r="S100" i="6"/>
  <c r="S55" i="6"/>
  <c r="S58" i="6"/>
  <c r="S24" i="6"/>
  <c r="S17" i="6"/>
  <c r="S20" i="6"/>
  <c r="S97" i="6"/>
  <c r="S95" i="6"/>
  <c r="S56" i="6"/>
  <c r="S32" i="6"/>
  <c r="S48" i="6"/>
  <c r="S23" i="6"/>
  <c r="S15" i="6"/>
  <c r="S93" i="6"/>
  <c r="S99" i="6"/>
  <c r="S54" i="6"/>
  <c r="S31" i="6"/>
  <c r="S30" i="6"/>
  <c r="S22" i="6"/>
  <c r="S90" i="6"/>
  <c r="S96" i="6"/>
  <c r="S53" i="6"/>
  <c r="S21" i="6"/>
  <c r="S47" i="6"/>
  <c r="S89" i="6"/>
  <c r="S91" i="6"/>
  <c r="S51" i="6"/>
  <c r="S92" i="6"/>
  <c r="S65" i="6"/>
  <c r="S52" i="6"/>
  <c r="S28" i="6"/>
  <c r="S13" i="6"/>
  <c r="S14" i="6"/>
  <c r="S59" i="6"/>
  <c r="S102" i="6"/>
  <c r="S103" i="6"/>
  <c r="S61" i="6"/>
  <c r="S49" i="6"/>
  <c r="S27" i="6"/>
  <c r="S35" i="6"/>
  <c r="S18" i="6"/>
  <c r="S29" i="6"/>
  <c r="S39" i="6"/>
  <c r="S64" i="6"/>
  <c r="S66" i="6"/>
  <c r="S69" i="6"/>
  <c r="S34" i="6"/>
  <c r="S33" i="6"/>
  <c r="S36" i="6"/>
  <c r="S63" i="6"/>
  <c r="S67" i="6"/>
  <c r="S70" i="6"/>
  <c r="S37" i="6"/>
  <c r="S40" i="6"/>
  <c r="S68" i="6"/>
  <c r="S38" i="6"/>
  <c r="S41" i="6"/>
  <c r="S42" i="6"/>
  <c r="S71" i="6"/>
  <c r="S72" i="6"/>
  <c r="U1" i="6" l="1"/>
  <c r="T90" i="6"/>
  <c r="T59" i="6"/>
  <c r="T31" i="6"/>
  <c r="T28" i="6"/>
  <c r="T48" i="6"/>
  <c r="T25" i="6"/>
  <c r="T104" i="6"/>
  <c r="T102" i="6"/>
  <c r="T57" i="6"/>
  <c r="T65" i="6"/>
  <c r="T27" i="6"/>
  <c r="T26" i="6"/>
  <c r="T23" i="6"/>
  <c r="T100" i="6"/>
  <c r="T98" i="6"/>
  <c r="T55" i="6"/>
  <c r="T56" i="6"/>
  <c r="T58" i="6"/>
  <c r="T24" i="6"/>
  <c r="T22" i="6"/>
  <c r="T96" i="6"/>
  <c r="T94" i="6"/>
  <c r="T89" i="6"/>
  <c r="T51" i="6"/>
  <c r="T62" i="6"/>
  <c r="T21" i="6"/>
  <c r="T29" i="6"/>
  <c r="T13" i="6"/>
  <c r="T92" i="6"/>
  <c r="T91" i="6"/>
  <c r="T54" i="6"/>
  <c r="T50" i="6"/>
  <c r="T35" i="6"/>
  <c r="T52" i="6"/>
  <c r="T19" i="6"/>
  <c r="T14" i="6"/>
  <c r="T101" i="6"/>
  <c r="T95" i="6"/>
  <c r="T53" i="6"/>
  <c r="T47" i="6"/>
  <c r="T17" i="6"/>
  <c r="T18" i="6"/>
  <c r="T97" i="6"/>
  <c r="T99" i="6"/>
  <c r="T49" i="6"/>
  <c r="T15" i="6"/>
  <c r="T16" i="6"/>
  <c r="T93" i="6"/>
  <c r="T103" i="6"/>
  <c r="T61" i="6"/>
  <c r="T60" i="6"/>
  <c r="T32" i="6"/>
  <c r="T30" i="6"/>
  <c r="T20" i="6"/>
  <c r="T66" i="6"/>
  <c r="T63" i="6"/>
  <c r="T36" i="6"/>
  <c r="T64" i="6"/>
  <c r="T33" i="6"/>
  <c r="T69" i="6"/>
  <c r="T39" i="6"/>
  <c r="T34" i="6"/>
  <c r="T38" i="6"/>
  <c r="T67" i="6"/>
  <c r="T40" i="6"/>
  <c r="T37" i="6"/>
  <c r="T68" i="6"/>
  <c r="T70" i="6"/>
  <c r="T42" i="6"/>
  <c r="T72" i="6"/>
  <c r="T71" i="6"/>
  <c r="T41" i="6"/>
  <c r="R78" i="6"/>
  <c r="R84" i="6" s="1"/>
  <c r="S44" i="6"/>
  <c r="S76" i="6" s="1"/>
  <c r="Q82" i="6"/>
  <c r="Q80" i="6"/>
  <c r="S74" i="6"/>
  <c r="S77" i="6" s="1"/>
  <c r="Q84" i="6"/>
  <c r="Q86" i="6" s="1"/>
  <c r="T44" i="6" l="1"/>
  <c r="T76" i="6" s="1"/>
  <c r="S78" i="6"/>
  <c r="S84" i="6" s="1"/>
  <c r="R80" i="6"/>
  <c r="R82" i="6"/>
  <c r="R85" i="6"/>
  <c r="R86" i="6" s="1"/>
  <c r="T74" i="6"/>
  <c r="T77" i="6" s="1"/>
  <c r="V1" i="6"/>
  <c r="U99" i="6"/>
  <c r="U92" i="6"/>
  <c r="U47" i="6"/>
  <c r="U50" i="6"/>
  <c r="U18" i="6"/>
  <c r="U95" i="6"/>
  <c r="U89" i="6"/>
  <c r="U53" i="6"/>
  <c r="U21" i="6"/>
  <c r="U16" i="6"/>
  <c r="U93" i="6"/>
  <c r="U31" i="6"/>
  <c r="U28" i="6"/>
  <c r="U19" i="6"/>
  <c r="U20" i="6"/>
  <c r="U102" i="6"/>
  <c r="U97" i="6"/>
  <c r="U100" i="6"/>
  <c r="U61" i="6"/>
  <c r="U27" i="6"/>
  <c r="U17" i="6"/>
  <c r="U22" i="6"/>
  <c r="U98" i="6"/>
  <c r="U90" i="6"/>
  <c r="U58" i="6"/>
  <c r="U48" i="6"/>
  <c r="U26" i="6"/>
  <c r="U15" i="6"/>
  <c r="U13" i="6"/>
  <c r="U94" i="6"/>
  <c r="U104" i="6"/>
  <c r="U56" i="6"/>
  <c r="U57" i="6"/>
  <c r="U25" i="6"/>
  <c r="U49" i="6"/>
  <c r="U91" i="6"/>
  <c r="U101" i="6"/>
  <c r="U52" i="6"/>
  <c r="U51" i="6"/>
  <c r="U24" i="6"/>
  <c r="U54" i="6"/>
  <c r="U103" i="6"/>
  <c r="U96" i="6"/>
  <c r="U55" i="6"/>
  <c r="U35" i="6"/>
  <c r="U23" i="6"/>
  <c r="U14" i="6"/>
  <c r="U59" i="6"/>
  <c r="U62" i="6"/>
  <c r="U32" i="6"/>
  <c r="U60" i="6"/>
  <c r="U29" i="6"/>
  <c r="U65" i="6"/>
  <c r="U30" i="6"/>
  <c r="U39" i="6"/>
  <c r="U64" i="6"/>
  <c r="U34" i="6"/>
  <c r="U33" i="6"/>
  <c r="U69" i="6"/>
  <c r="U66" i="6"/>
  <c r="U63" i="6"/>
  <c r="U36" i="6"/>
  <c r="U68" i="6"/>
  <c r="U37" i="6"/>
  <c r="U70" i="6"/>
  <c r="U38" i="6"/>
  <c r="U67" i="6"/>
  <c r="U40" i="6"/>
  <c r="U41" i="6"/>
  <c r="U72" i="6"/>
  <c r="U71" i="6"/>
  <c r="U42" i="6"/>
  <c r="U44" i="6" l="1"/>
  <c r="U76" i="6" s="1"/>
  <c r="U74" i="6"/>
  <c r="U77" i="6" s="1"/>
  <c r="S80" i="6"/>
  <c r="S82" i="6"/>
  <c r="T78" i="6"/>
  <c r="T84" i="6" s="1"/>
  <c r="T86" i="6" s="1"/>
  <c r="W1" i="6"/>
  <c r="V91" i="6"/>
  <c r="V62" i="6"/>
  <c r="V50" i="6"/>
  <c r="V57" i="6"/>
  <c r="V27" i="6"/>
  <c r="V18" i="6"/>
  <c r="V21" i="6"/>
  <c r="V101" i="6"/>
  <c r="V103" i="6"/>
  <c r="V60" i="6"/>
  <c r="V55" i="6"/>
  <c r="V49" i="6"/>
  <c r="V16" i="6"/>
  <c r="V19" i="6"/>
  <c r="V97" i="6"/>
  <c r="V99" i="6"/>
  <c r="V100" i="6"/>
  <c r="V58" i="6"/>
  <c r="V47" i="6"/>
  <c r="V33" i="6"/>
  <c r="V20" i="6"/>
  <c r="V17" i="6"/>
  <c r="V93" i="6"/>
  <c r="V95" i="6"/>
  <c r="V56" i="6"/>
  <c r="V48" i="6"/>
  <c r="V32" i="6"/>
  <c r="V22" i="6"/>
  <c r="V15" i="6"/>
  <c r="V90" i="6"/>
  <c r="V89" i="6"/>
  <c r="V54" i="6"/>
  <c r="V66" i="6"/>
  <c r="V35" i="6"/>
  <c r="V31" i="6"/>
  <c r="V13" i="6"/>
  <c r="V102" i="6"/>
  <c r="V104" i="6"/>
  <c r="V53" i="6"/>
  <c r="V63" i="6"/>
  <c r="V36" i="6"/>
  <c r="V30" i="6"/>
  <c r="V26" i="6"/>
  <c r="V25" i="6"/>
  <c r="V98" i="6"/>
  <c r="V96" i="6"/>
  <c r="V65" i="6"/>
  <c r="V52" i="6"/>
  <c r="V61" i="6"/>
  <c r="V29" i="6"/>
  <c r="V24" i="6"/>
  <c r="V23" i="6"/>
  <c r="V94" i="6"/>
  <c r="V92" i="6"/>
  <c r="V64" i="6"/>
  <c r="V51" i="6"/>
  <c r="V59" i="6"/>
  <c r="V28" i="6"/>
  <c r="V14" i="6"/>
  <c r="V69" i="6"/>
  <c r="V34" i="6"/>
  <c r="V39" i="6"/>
  <c r="V67" i="6"/>
  <c r="V70" i="6"/>
  <c r="V68" i="6"/>
  <c r="V37" i="6"/>
  <c r="V40" i="6"/>
  <c r="V38" i="6"/>
  <c r="V41" i="6"/>
  <c r="V72" i="6"/>
  <c r="V42" i="6"/>
  <c r="V71" i="6"/>
  <c r="S85" i="6"/>
  <c r="S86" i="6" s="1"/>
  <c r="T85" i="6"/>
  <c r="X1" i="6" l="1"/>
  <c r="W89" i="6"/>
  <c r="W101" i="6"/>
  <c r="W60" i="6"/>
  <c r="W50" i="6"/>
  <c r="W47" i="6"/>
  <c r="W18" i="6"/>
  <c r="W104" i="6"/>
  <c r="W94" i="6"/>
  <c r="W58" i="6"/>
  <c r="W16" i="6"/>
  <c r="W100" i="6"/>
  <c r="W56" i="6"/>
  <c r="W61" i="6"/>
  <c r="W20" i="6"/>
  <c r="W21" i="6"/>
  <c r="W96" i="6"/>
  <c r="W49" i="6"/>
  <c r="W59" i="6"/>
  <c r="W31" i="6"/>
  <c r="W19" i="6"/>
  <c r="W91" i="6"/>
  <c r="W92" i="6"/>
  <c r="W98" i="6"/>
  <c r="W54" i="6"/>
  <c r="W57" i="6"/>
  <c r="W35" i="6"/>
  <c r="W32" i="6"/>
  <c r="W22" i="6"/>
  <c r="W17" i="6"/>
  <c r="W103" i="6"/>
  <c r="W102" i="6"/>
  <c r="W93" i="6"/>
  <c r="W53" i="6"/>
  <c r="W55" i="6"/>
  <c r="W30" i="6"/>
  <c r="W26" i="6"/>
  <c r="W13" i="6"/>
  <c r="W15" i="6"/>
  <c r="W99" i="6"/>
  <c r="W97" i="6"/>
  <c r="W52" i="6"/>
  <c r="W48" i="6"/>
  <c r="W29" i="6"/>
  <c r="W24" i="6"/>
  <c r="W25" i="6"/>
  <c r="W27" i="6"/>
  <c r="W95" i="6"/>
  <c r="W90" i="6"/>
  <c r="W65" i="6"/>
  <c r="W62" i="6"/>
  <c r="W51" i="6"/>
  <c r="W28" i="6"/>
  <c r="W14" i="6"/>
  <c r="W23" i="6"/>
  <c r="W66" i="6"/>
  <c r="W63" i="6"/>
  <c r="W69" i="6"/>
  <c r="W64" i="6"/>
  <c r="W36" i="6"/>
  <c r="W34" i="6"/>
  <c r="W39" i="6"/>
  <c r="W33" i="6"/>
  <c r="W38" i="6"/>
  <c r="W68" i="6"/>
  <c r="W37" i="6"/>
  <c r="W40" i="6"/>
  <c r="W67" i="6"/>
  <c r="W70" i="6"/>
  <c r="W41" i="6"/>
  <c r="W71" i="6"/>
  <c r="W42" i="6"/>
  <c r="W72" i="6"/>
  <c r="T82" i="6"/>
  <c r="T80" i="6"/>
  <c r="V44" i="6"/>
  <c r="V76" i="6" s="1"/>
  <c r="V74" i="6"/>
  <c r="V77" i="6" s="1"/>
  <c r="U85" i="6"/>
  <c r="U84" i="6"/>
  <c r="U86" i="6" s="1"/>
  <c r="U78" i="6"/>
  <c r="U80" i="6" l="1"/>
  <c r="U82" i="6"/>
  <c r="F10" i="3" a="1"/>
  <c r="F10" i="3" s="1"/>
  <c r="F11" i="3" a="1"/>
  <c r="F11" i="3" s="1"/>
  <c r="F9" i="3" a="1"/>
  <c r="F9" i="3" s="1"/>
  <c r="W44" i="6"/>
  <c r="W76" i="6" s="1"/>
  <c r="W74" i="6"/>
  <c r="W77" i="6" s="1"/>
  <c r="V85" i="6"/>
  <c r="V78" i="6"/>
  <c r="Y1" i="6"/>
  <c r="X98" i="6"/>
  <c r="X96" i="6"/>
  <c r="X62" i="6"/>
  <c r="X50" i="6"/>
  <c r="X29" i="6"/>
  <c r="X59" i="6"/>
  <c r="X16" i="6"/>
  <c r="X63" i="6"/>
  <c r="X94" i="6"/>
  <c r="X92" i="6"/>
  <c r="X66" i="6"/>
  <c r="X60" i="6"/>
  <c r="X93" i="6"/>
  <c r="X28" i="6"/>
  <c r="X48" i="6"/>
  <c r="X20" i="6"/>
  <c r="X36" i="6"/>
  <c r="X103" i="6"/>
  <c r="X90" i="6"/>
  <c r="X65" i="6"/>
  <c r="X58" i="6"/>
  <c r="X91" i="6"/>
  <c r="X27" i="6"/>
  <c r="X33" i="6"/>
  <c r="X34" i="6"/>
  <c r="X99" i="6"/>
  <c r="X101" i="6"/>
  <c r="X56" i="6"/>
  <c r="X61" i="6"/>
  <c r="X55" i="6"/>
  <c r="X26" i="6"/>
  <c r="X32" i="6"/>
  <c r="X95" i="6"/>
  <c r="X54" i="6"/>
  <c r="X49" i="6"/>
  <c r="X39" i="6"/>
  <c r="X25" i="6"/>
  <c r="X31" i="6"/>
  <c r="X21" i="6"/>
  <c r="X89" i="6"/>
  <c r="X53" i="6"/>
  <c r="X57" i="6"/>
  <c r="X24" i="6"/>
  <c r="X14" i="6"/>
  <c r="X19" i="6"/>
  <c r="X104" i="6"/>
  <c r="X97" i="6"/>
  <c r="X52" i="6"/>
  <c r="X47" i="6"/>
  <c r="X35" i="6"/>
  <c r="X23" i="6"/>
  <c r="X17" i="6"/>
  <c r="X102" i="6"/>
  <c r="X100" i="6"/>
  <c r="X64" i="6"/>
  <c r="X51" i="6"/>
  <c r="X13" i="6"/>
  <c r="X30" i="6"/>
  <c r="X22" i="6"/>
  <c r="X18" i="6"/>
  <c r="X15" i="6"/>
  <c r="X69" i="6"/>
  <c r="X37" i="6"/>
  <c r="X40" i="6"/>
  <c r="X67" i="6"/>
  <c r="X70" i="6"/>
  <c r="X68" i="6"/>
  <c r="X38" i="6"/>
  <c r="X42" i="6"/>
  <c r="X72" i="6"/>
  <c r="X41" i="6"/>
  <c r="X71" i="6"/>
  <c r="X44" i="6" l="1"/>
  <c r="X76" i="6" s="1"/>
  <c r="W78" i="6"/>
  <c r="Z1" i="6"/>
  <c r="Y104" i="6"/>
  <c r="Y64" i="6"/>
  <c r="Y56" i="6"/>
  <c r="Y34" i="6"/>
  <c r="Y26" i="6"/>
  <c r="Y32" i="6"/>
  <c r="Y15" i="6"/>
  <c r="Y100" i="6"/>
  <c r="Y99" i="6"/>
  <c r="Y63" i="6"/>
  <c r="Y55" i="6"/>
  <c r="Y47" i="6"/>
  <c r="Y25" i="6"/>
  <c r="Y31" i="6"/>
  <c r="Y96" i="6"/>
  <c r="Y62" i="6"/>
  <c r="Y54" i="6"/>
  <c r="Y48" i="6"/>
  <c r="Y24" i="6"/>
  <c r="Y18" i="6"/>
  <c r="Y92" i="6"/>
  <c r="Y94" i="6"/>
  <c r="Y61" i="6"/>
  <c r="Y53" i="6"/>
  <c r="Y14" i="6"/>
  <c r="Y23" i="6"/>
  <c r="Y16" i="6"/>
  <c r="Y101" i="6"/>
  <c r="Y103" i="6"/>
  <c r="Y60" i="6"/>
  <c r="Y52" i="6"/>
  <c r="Y30" i="6"/>
  <c r="Y22" i="6"/>
  <c r="Y13" i="6"/>
  <c r="Y97" i="6"/>
  <c r="Y98" i="6"/>
  <c r="Y59" i="6"/>
  <c r="Y51" i="6"/>
  <c r="Y29" i="6"/>
  <c r="Y21" i="6"/>
  <c r="Y91" i="6"/>
  <c r="Y93" i="6"/>
  <c r="Y102" i="6"/>
  <c r="Y66" i="6"/>
  <c r="Y58" i="6"/>
  <c r="Y50" i="6"/>
  <c r="Y36" i="6"/>
  <c r="Y28" i="6"/>
  <c r="Y20" i="6"/>
  <c r="Y19" i="6"/>
  <c r="Y89" i="6"/>
  <c r="Y106" i="6" s="1"/>
  <c r="Y90" i="6"/>
  <c r="Y95" i="6"/>
  <c r="Y65" i="6"/>
  <c r="Y57" i="6"/>
  <c r="Y49" i="6"/>
  <c r="Y35" i="6"/>
  <c r="Y27" i="6"/>
  <c r="Y33" i="6"/>
  <c r="Y17" i="6"/>
  <c r="Y39" i="6"/>
  <c r="Y69" i="6"/>
  <c r="Y67" i="6"/>
  <c r="Y40" i="6"/>
  <c r="Y68" i="6"/>
  <c r="Y37" i="6"/>
  <c r="Y38" i="6"/>
  <c r="Y70" i="6"/>
  <c r="Y71" i="6"/>
  <c r="Y41" i="6"/>
  <c r="Y72" i="6"/>
  <c r="Y42" i="6"/>
  <c r="V80" i="6"/>
  <c r="V82" i="6"/>
  <c r="F8" i="3" a="1"/>
  <c r="F8" i="3" s="1"/>
  <c r="X74" i="6"/>
  <c r="X77" i="6" s="1"/>
  <c r="V84" i="6"/>
  <c r="V86" i="6" s="1"/>
  <c r="Y44" i="6" l="1"/>
  <c r="Y76" i="6" s="1"/>
  <c r="AA1" i="6"/>
  <c r="Z92" i="6"/>
  <c r="Z98" i="6"/>
  <c r="Z63" i="6"/>
  <c r="Z66" i="6"/>
  <c r="Z36" i="6"/>
  <c r="Z58" i="6"/>
  <c r="Z23" i="6"/>
  <c r="Z15" i="6"/>
  <c r="Z54" i="6"/>
  <c r="Z70" i="6"/>
  <c r="Z101" i="6"/>
  <c r="Z89" i="6"/>
  <c r="Z61" i="6"/>
  <c r="Z60" i="6"/>
  <c r="Z35" i="6"/>
  <c r="Z30" i="6"/>
  <c r="Z22" i="6"/>
  <c r="Z62" i="6"/>
  <c r="Z56" i="6"/>
  <c r="Z25" i="6"/>
  <c r="Z103" i="6"/>
  <c r="Z97" i="6"/>
  <c r="Z91" i="6"/>
  <c r="Z59" i="6"/>
  <c r="Z34" i="6"/>
  <c r="Z29" i="6"/>
  <c r="Z21" i="6"/>
  <c r="Z51" i="6"/>
  <c r="Z13" i="6"/>
  <c r="Z99" i="6"/>
  <c r="Z93" i="6"/>
  <c r="Z102" i="6"/>
  <c r="Z57" i="6"/>
  <c r="Z33" i="6"/>
  <c r="Z28" i="6"/>
  <c r="Z20" i="6"/>
  <c r="Z50" i="6"/>
  <c r="Z52" i="6"/>
  <c r="Z95" i="6"/>
  <c r="Z90" i="6"/>
  <c r="Z55" i="6"/>
  <c r="Z32" i="6"/>
  <c r="Z27" i="6"/>
  <c r="Z19" i="6"/>
  <c r="Z64" i="6"/>
  <c r="Z14" i="6"/>
  <c r="Z100" i="6"/>
  <c r="Z38" i="6"/>
  <c r="Z17" i="6"/>
  <c r="Z47" i="6"/>
  <c r="Z104" i="6"/>
  <c r="Z69" i="6"/>
  <c r="Z39" i="6"/>
  <c r="Z31" i="6"/>
  <c r="Z26" i="6"/>
  <c r="Z18" i="6"/>
  <c r="Z53" i="6"/>
  <c r="Z96" i="6"/>
  <c r="Z94" i="6"/>
  <c r="Z65" i="6"/>
  <c r="Z48" i="6"/>
  <c r="Z24" i="6"/>
  <c r="Z16" i="6"/>
  <c r="Z49" i="6"/>
  <c r="Z67" i="6"/>
  <c r="Z68" i="6"/>
  <c r="Z40" i="6"/>
  <c r="Z37" i="6"/>
  <c r="Z72" i="6"/>
  <c r="Z41" i="6"/>
  <c r="Z42" i="6"/>
  <c r="Z71" i="6"/>
  <c r="W80" i="6"/>
  <c r="W82" i="6"/>
  <c r="W84" i="6"/>
  <c r="W86" i="6" s="1"/>
  <c r="W85" i="6"/>
  <c r="X85" i="6"/>
  <c r="Y74" i="6"/>
  <c r="Y77" i="6" s="1"/>
  <c r="X78" i="6"/>
  <c r="Z44" i="6" l="1"/>
  <c r="Z76" i="6" s="1"/>
  <c r="Z106" i="6"/>
  <c r="Z74" i="6"/>
  <c r="Z77" i="6" s="1"/>
  <c r="AB1" i="6"/>
  <c r="AA102" i="6"/>
  <c r="AA100" i="6"/>
  <c r="AA59" i="6"/>
  <c r="AA56" i="6"/>
  <c r="AA68" i="6"/>
  <c r="AA35" i="6"/>
  <c r="AA34" i="6"/>
  <c r="AA23" i="6"/>
  <c r="AA15" i="6"/>
  <c r="AA22" i="6"/>
  <c r="AA101" i="6"/>
  <c r="AA99" i="6"/>
  <c r="AA69" i="6"/>
  <c r="AA95" i="6"/>
  <c r="AA52" i="6"/>
  <c r="AA33" i="6"/>
  <c r="AA89" i="6"/>
  <c r="AA98" i="6"/>
  <c r="AA57" i="6"/>
  <c r="AA54" i="6"/>
  <c r="AA51" i="6"/>
  <c r="AA47" i="6"/>
  <c r="AA30" i="6"/>
  <c r="AA14" i="6"/>
  <c r="AA16" i="6"/>
  <c r="AA104" i="6"/>
  <c r="AA94" i="6"/>
  <c r="AA55" i="6"/>
  <c r="AA53" i="6"/>
  <c r="AA48" i="6"/>
  <c r="AA29" i="6"/>
  <c r="AA21" i="6"/>
  <c r="AA18" i="6"/>
  <c r="AA103" i="6"/>
  <c r="AA70" i="6"/>
  <c r="AA39" i="6"/>
  <c r="AA19" i="6"/>
  <c r="AA20" i="6"/>
  <c r="AA97" i="6"/>
  <c r="AA96" i="6"/>
  <c r="AA67" i="6"/>
  <c r="AA64" i="6"/>
  <c r="AA66" i="6"/>
  <c r="AA40" i="6"/>
  <c r="AA32" i="6"/>
  <c r="AA27" i="6"/>
  <c r="AA13" i="6"/>
  <c r="AA31" i="6"/>
  <c r="AA63" i="6"/>
  <c r="AA93" i="6"/>
  <c r="AA92" i="6"/>
  <c r="AA65" i="6"/>
  <c r="AA62" i="6"/>
  <c r="AA50" i="6"/>
  <c r="AA26" i="6"/>
  <c r="AA90" i="6"/>
  <c r="AA60" i="6"/>
  <c r="AA38" i="6"/>
  <c r="AA91" i="6"/>
  <c r="AA61" i="6"/>
  <c r="AA58" i="6"/>
  <c r="AA49" i="6"/>
  <c r="AA37" i="6"/>
  <c r="AA36" i="6"/>
  <c r="AA24" i="6"/>
  <c r="AA17" i="6"/>
  <c r="AA28" i="6"/>
  <c r="AA25" i="6"/>
  <c r="AA71" i="6"/>
  <c r="AA42" i="6"/>
  <c r="AA72" i="6"/>
  <c r="AA41" i="6"/>
  <c r="X82" i="6"/>
  <c r="X80" i="6"/>
  <c r="X84" i="6"/>
  <c r="X86" i="6" s="1"/>
  <c r="Y78" i="6"/>
  <c r="Y85" i="6" s="1"/>
  <c r="AA106" i="6" l="1"/>
  <c r="AC1" i="6"/>
  <c r="AB100" i="6"/>
  <c r="AB98" i="6"/>
  <c r="AB63" i="6"/>
  <c r="AB66" i="6"/>
  <c r="AB32" i="6"/>
  <c r="AB24" i="6"/>
  <c r="AB22" i="6"/>
  <c r="AB30" i="6"/>
  <c r="AB101" i="6"/>
  <c r="AB37" i="6"/>
  <c r="AB47" i="6"/>
  <c r="AB21" i="6"/>
  <c r="AB95" i="6"/>
  <c r="AB34" i="6"/>
  <c r="AB96" i="6"/>
  <c r="AB94" i="6"/>
  <c r="AB61" i="6"/>
  <c r="AB64" i="6"/>
  <c r="AB51" i="6"/>
  <c r="AB39" i="6"/>
  <c r="AB31" i="6"/>
  <c r="AB20" i="6"/>
  <c r="AB25" i="6"/>
  <c r="AB28" i="6"/>
  <c r="AB57" i="6"/>
  <c r="AB92" i="6"/>
  <c r="AB91" i="6"/>
  <c r="AB59" i="6"/>
  <c r="AB62" i="6"/>
  <c r="AB50" i="6"/>
  <c r="AB52" i="6"/>
  <c r="AB13" i="6"/>
  <c r="AB23" i="6"/>
  <c r="AB103" i="6"/>
  <c r="AB60" i="6"/>
  <c r="AB90" i="6"/>
  <c r="AB18" i="6"/>
  <c r="AB54" i="6"/>
  <c r="AB69" i="6"/>
  <c r="AB97" i="6"/>
  <c r="AB55" i="6"/>
  <c r="AB58" i="6"/>
  <c r="AB49" i="6"/>
  <c r="AB36" i="6"/>
  <c r="AB48" i="6"/>
  <c r="AB19" i="6"/>
  <c r="AB14" i="6"/>
  <c r="AB27" i="6"/>
  <c r="AB93" i="6"/>
  <c r="AB89" i="6"/>
  <c r="AB56" i="6"/>
  <c r="AB65" i="6"/>
  <c r="AB35" i="6"/>
  <c r="AB67" i="6"/>
  <c r="AB17" i="6"/>
  <c r="AB70" i="6"/>
  <c r="AB15" i="6"/>
  <c r="AB104" i="6"/>
  <c r="AB102" i="6"/>
  <c r="AB99" i="6"/>
  <c r="AB53" i="6"/>
  <c r="AB33" i="6"/>
  <c r="AB26" i="6"/>
  <c r="AB29" i="6"/>
  <c r="AB16" i="6"/>
  <c r="AB40" i="6"/>
  <c r="AB68" i="6"/>
  <c r="AB38" i="6"/>
  <c r="AB71" i="6"/>
  <c r="AB72" i="6"/>
  <c r="AB42" i="6"/>
  <c r="AB41" i="6"/>
  <c r="AA44" i="6"/>
  <c r="AA76" i="6" s="1"/>
  <c r="Z85" i="6"/>
  <c r="AA74" i="6"/>
  <c r="AA77" i="6" s="1"/>
  <c r="Y82" i="6"/>
  <c r="Y80" i="6"/>
  <c r="Y84" i="6"/>
  <c r="Y86" i="6" s="1"/>
  <c r="Z84" i="6"/>
  <c r="Z86" i="6" s="1"/>
  <c r="Z78" i="6"/>
  <c r="AB74" i="6" l="1"/>
  <c r="AB77" i="6" s="1"/>
  <c r="AB106" i="6"/>
  <c r="AA78" i="6"/>
  <c r="AA84" i="6" s="1"/>
  <c r="Z82" i="6"/>
  <c r="Z80" i="6"/>
  <c r="AB44" i="6"/>
  <c r="AB76" i="6" s="1"/>
  <c r="AD1" i="6"/>
  <c r="AC94" i="6"/>
  <c r="AC61" i="6"/>
  <c r="AC66" i="6"/>
  <c r="AC54" i="6"/>
  <c r="AC39" i="6"/>
  <c r="AC31" i="6"/>
  <c r="AC27" i="6"/>
  <c r="AC15" i="6"/>
  <c r="AC50" i="6"/>
  <c r="AC20" i="6"/>
  <c r="AC91" i="6"/>
  <c r="AC104" i="6"/>
  <c r="AC59" i="6"/>
  <c r="AC47" i="6"/>
  <c r="AC49" i="6"/>
  <c r="AC26" i="6"/>
  <c r="AC22" i="6"/>
  <c r="AC103" i="6"/>
  <c r="AC89" i="6"/>
  <c r="AC57" i="6"/>
  <c r="AC69" i="6"/>
  <c r="AC58" i="6"/>
  <c r="AC35" i="6"/>
  <c r="AC25" i="6"/>
  <c r="AC21" i="6"/>
  <c r="AC24" i="6"/>
  <c r="AC99" i="6"/>
  <c r="AC100" i="6"/>
  <c r="AC55" i="6"/>
  <c r="AC67" i="6"/>
  <c r="AC48" i="6"/>
  <c r="AC36" i="6"/>
  <c r="AC14" i="6"/>
  <c r="AC70" i="6"/>
  <c r="AC19" i="6"/>
  <c r="AC95" i="6"/>
  <c r="AC93" i="6"/>
  <c r="AC97" i="6"/>
  <c r="AC65" i="6"/>
  <c r="AC64" i="6"/>
  <c r="AC34" i="6"/>
  <c r="AC23" i="6"/>
  <c r="AC18" i="6"/>
  <c r="AC60" i="6"/>
  <c r="AC101" i="6"/>
  <c r="AC51" i="6"/>
  <c r="AC53" i="6"/>
  <c r="AC30" i="6"/>
  <c r="AC56" i="6"/>
  <c r="AC16" i="6"/>
  <c r="AC33" i="6"/>
  <c r="AC98" i="6"/>
  <c r="AC92" i="6"/>
  <c r="AC63" i="6"/>
  <c r="AC62" i="6"/>
  <c r="AC52" i="6"/>
  <c r="AC32" i="6"/>
  <c r="AC28" i="6"/>
  <c r="AC17" i="6"/>
  <c r="AC13" i="6"/>
  <c r="AC102" i="6"/>
  <c r="AC96" i="6"/>
  <c r="AC90" i="6"/>
  <c r="AC29" i="6"/>
  <c r="AC40" i="6"/>
  <c r="AC37" i="6"/>
  <c r="AC68" i="6"/>
  <c r="AC38" i="6"/>
  <c r="AC42" i="6"/>
  <c r="AC71" i="6"/>
  <c r="AC41" i="6"/>
  <c r="AC72" i="6"/>
  <c r="AC74" i="6" l="1"/>
  <c r="AC77" i="6" s="1"/>
  <c r="AB78" i="6"/>
  <c r="AB84" i="6" s="1"/>
  <c r="AB86" i="6" s="1"/>
  <c r="AC44" i="6"/>
  <c r="AC76" i="6" s="1"/>
  <c r="AA82" i="6"/>
  <c r="AA80" i="6"/>
  <c r="F7" i="3" a="1"/>
  <c r="F7" i="3" s="1"/>
  <c r="AC106" i="6"/>
  <c r="AA85" i="6"/>
  <c r="AA86" i="6" s="1"/>
  <c r="AE1" i="6"/>
  <c r="AD98" i="6"/>
  <c r="AD66" i="6"/>
  <c r="AD47" i="6"/>
  <c r="AD17" i="6"/>
  <c r="AD38" i="6"/>
  <c r="AD91" i="6"/>
  <c r="AD104" i="6"/>
  <c r="AD62" i="6"/>
  <c r="AD50" i="6"/>
  <c r="AD59" i="6"/>
  <c r="AD36" i="6"/>
  <c r="AD41" i="6"/>
  <c r="AD22" i="6"/>
  <c r="AD13" i="6"/>
  <c r="AD101" i="6"/>
  <c r="AD103" i="6"/>
  <c r="AD60" i="6"/>
  <c r="AD71" i="6"/>
  <c r="AD34" i="6"/>
  <c r="AD40" i="6"/>
  <c r="AD42" i="6"/>
  <c r="AD100" i="6"/>
  <c r="AD55" i="6"/>
  <c r="AD21" i="6"/>
  <c r="AD97" i="6"/>
  <c r="AD99" i="6"/>
  <c r="AD58" i="6"/>
  <c r="AD69" i="6"/>
  <c r="AD33" i="6"/>
  <c r="AD30" i="6"/>
  <c r="AD39" i="6"/>
  <c r="AD25" i="6"/>
  <c r="AD26" i="6"/>
  <c r="AD93" i="6"/>
  <c r="AD95" i="6"/>
  <c r="AD72" i="6"/>
  <c r="AD56" i="6"/>
  <c r="AD67" i="6"/>
  <c r="AD32" i="6"/>
  <c r="AD29" i="6"/>
  <c r="AD37" i="6"/>
  <c r="AD23" i="6"/>
  <c r="AD24" i="6"/>
  <c r="AD94" i="6"/>
  <c r="AD64" i="6"/>
  <c r="AD51" i="6"/>
  <c r="AD48" i="6"/>
  <c r="AD15" i="6"/>
  <c r="AD20" i="6"/>
  <c r="AD90" i="6"/>
  <c r="AD89" i="6"/>
  <c r="AD106" i="6" s="1"/>
  <c r="AD70" i="6"/>
  <c r="AD54" i="6"/>
  <c r="AD65" i="6"/>
  <c r="AD31" i="6"/>
  <c r="AD28" i="6"/>
  <c r="AD35" i="6"/>
  <c r="AD14" i="6"/>
  <c r="AD102" i="6"/>
  <c r="AD96" i="6"/>
  <c r="AD68" i="6"/>
  <c r="AD53" i="6"/>
  <c r="AD61" i="6"/>
  <c r="AD49" i="6"/>
  <c r="AD27" i="6"/>
  <c r="AD19" i="6"/>
  <c r="AD18" i="6"/>
  <c r="AD92" i="6"/>
  <c r="AD52" i="6"/>
  <c r="AD57" i="6"/>
  <c r="AD63" i="6"/>
  <c r="AD16" i="6"/>
  <c r="AB85" i="6"/>
  <c r="AD74" i="6" l="1"/>
  <c r="AD77" i="6" s="1"/>
  <c r="AC78" i="6"/>
  <c r="AF1" i="6"/>
  <c r="AE103" i="6"/>
  <c r="AE101" i="6"/>
  <c r="AE66" i="6"/>
  <c r="AE52" i="6"/>
  <c r="AE48" i="6"/>
  <c r="AE34" i="6"/>
  <c r="AE41" i="6"/>
  <c r="AE27" i="6"/>
  <c r="AE15" i="6"/>
  <c r="AE65" i="6"/>
  <c r="AE95" i="6"/>
  <c r="AE64" i="6"/>
  <c r="AE62" i="6"/>
  <c r="AE50" i="6"/>
  <c r="AE47" i="6"/>
  <c r="AE29" i="6"/>
  <c r="AE23" i="6"/>
  <c r="AE13" i="6"/>
  <c r="AE89" i="6"/>
  <c r="AE98" i="6"/>
  <c r="AE60" i="6"/>
  <c r="AE63" i="6"/>
  <c r="AE33" i="6"/>
  <c r="AE28" i="6"/>
  <c r="AE14" i="6"/>
  <c r="AE39" i="6"/>
  <c r="AE104" i="6"/>
  <c r="AE70" i="6"/>
  <c r="AE58" i="6"/>
  <c r="AE61" i="6"/>
  <c r="AE32" i="6"/>
  <c r="AE37" i="6"/>
  <c r="AE26" i="6"/>
  <c r="AE100" i="6"/>
  <c r="AE69" i="6"/>
  <c r="AE93" i="6"/>
  <c r="AE56" i="6"/>
  <c r="AE59" i="6"/>
  <c r="AE31" i="6"/>
  <c r="AE35" i="6"/>
  <c r="AE18" i="6"/>
  <c r="AE24" i="6"/>
  <c r="AE94" i="6"/>
  <c r="AE51" i="6"/>
  <c r="AE25" i="6"/>
  <c r="AE96" i="6"/>
  <c r="AE68" i="6"/>
  <c r="AE102" i="6"/>
  <c r="AE54" i="6"/>
  <c r="AE57" i="6"/>
  <c r="AE38" i="6"/>
  <c r="AE22" i="6"/>
  <c r="AE16" i="6"/>
  <c r="AE19" i="6"/>
  <c r="AE90" i="6"/>
  <c r="AE20" i="6"/>
  <c r="AE91" i="6"/>
  <c r="AE92" i="6"/>
  <c r="AE67" i="6"/>
  <c r="AE97" i="6"/>
  <c r="AE53" i="6"/>
  <c r="AE55" i="6"/>
  <c r="AE36" i="6"/>
  <c r="AE21" i="6"/>
  <c r="AE40" i="6"/>
  <c r="AE17" i="6"/>
  <c r="AE99" i="6"/>
  <c r="AE49" i="6"/>
  <c r="AE30" i="6"/>
  <c r="AE71" i="6"/>
  <c r="AE42" i="6"/>
  <c r="AE72" i="6"/>
  <c r="AB82" i="6"/>
  <c r="AB80" i="6"/>
  <c r="AC85" i="6"/>
  <c r="AD44" i="6"/>
  <c r="AD76" i="6" s="1"/>
  <c r="AE44" i="6" l="1"/>
  <c r="AE76" i="6" s="1"/>
  <c r="AD78" i="6"/>
  <c r="AG1" i="6"/>
  <c r="AF100" i="6"/>
  <c r="AF101" i="6"/>
  <c r="AF30" i="6"/>
  <c r="AF96" i="6"/>
  <c r="AF55" i="6"/>
  <c r="AF94" i="6"/>
  <c r="AF92" i="6"/>
  <c r="AF65" i="6"/>
  <c r="AF62" i="6"/>
  <c r="AF50" i="6"/>
  <c r="AF47" i="6"/>
  <c r="AF28" i="6"/>
  <c r="AF41" i="6"/>
  <c r="AF21" i="6"/>
  <c r="AF20" i="6"/>
  <c r="AF48" i="6"/>
  <c r="AF27" i="6"/>
  <c r="AF40" i="6"/>
  <c r="AF14" i="6"/>
  <c r="AF66" i="6"/>
  <c r="AF51" i="6"/>
  <c r="AF42" i="6"/>
  <c r="AF103" i="6"/>
  <c r="AF72" i="6"/>
  <c r="AF60" i="6"/>
  <c r="AF99" i="6"/>
  <c r="AF71" i="6"/>
  <c r="AF93" i="6"/>
  <c r="AF58" i="6"/>
  <c r="AF64" i="6"/>
  <c r="AF13" i="6"/>
  <c r="AF26" i="6"/>
  <c r="AF39" i="6"/>
  <c r="AF19" i="6"/>
  <c r="AF95" i="6"/>
  <c r="AF70" i="6"/>
  <c r="AF91" i="6"/>
  <c r="AF56" i="6"/>
  <c r="AF63" i="6"/>
  <c r="AF38" i="6"/>
  <c r="AF25" i="6"/>
  <c r="AF37" i="6"/>
  <c r="AF18" i="6"/>
  <c r="AF17" i="6"/>
  <c r="AF49" i="6"/>
  <c r="AF29" i="6"/>
  <c r="AF89" i="6"/>
  <c r="AF69" i="6"/>
  <c r="AF97" i="6"/>
  <c r="AF54" i="6"/>
  <c r="AF61" i="6"/>
  <c r="AF36" i="6"/>
  <c r="AF24" i="6"/>
  <c r="AF35" i="6"/>
  <c r="AF16" i="6"/>
  <c r="AF15" i="6"/>
  <c r="AF32" i="6"/>
  <c r="AF98" i="6"/>
  <c r="AF31" i="6"/>
  <c r="AF104" i="6"/>
  <c r="AF68" i="6"/>
  <c r="AF90" i="6"/>
  <c r="AF53" i="6"/>
  <c r="AF59" i="6"/>
  <c r="AF34" i="6"/>
  <c r="AF23" i="6"/>
  <c r="AF33" i="6"/>
  <c r="AF102" i="6"/>
  <c r="AF67" i="6"/>
  <c r="AF52" i="6"/>
  <c r="AF57" i="6"/>
  <c r="AF22" i="6"/>
  <c r="AE74" i="6"/>
  <c r="AE77" i="6" s="1"/>
  <c r="AC80" i="6"/>
  <c r="AC82" i="6"/>
  <c r="F6" i="3" a="1"/>
  <c r="F6" i="3" s="1"/>
  <c r="AC84" i="6"/>
  <c r="AC86" i="6" s="1"/>
  <c r="AE106" i="6"/>
  <c r="AD85" i="6"/>
  <c r="AF74" i="6" l="1"/>
  <c r="AF77" i="6" s="1"/>
  <c r="AH1" i="6"/>
  <c r="AG60" i="6"/>
  <c r="AG67" i="6"/>
  <c r="AG59" i="6"/>
  <c r="AG51" i="6"/>
  <c r="AG36" i="6"/>
  <c r="AG29" i="6"/>
  <c r="AG21" i="6"/>
  <c r="AG19" i="6"/>
  <c r="AG66" i="6"/>
  <c r="AG58" i="6"/>
  <c r="AG50" i="6"/>
  <c r="AG35" i="6"/>
  <c r="AG28" i="6"/>
  <c r="AG20" i="6"/>
  <c r="AG17" i="6"/>
  <c r="AG65" i="6"/>
  <c r="AG57" i="6"/>
  <c r="AG42" i="6"/>
  <c r="AG34" i="6"/>
  <c r="AG27" i="6"/>
  <c r="AG32" i="6"/>
  <c r="AG15" i="6"/>
  <c r="AG37" i="6"/>
  <c r="AG52" i="6"/>
  <c r="AG22" i="6"/>
  <c r="AG72" i="6"/>
  <c r="AG64" i="6"/>
  <c r="AG56" i="6"/>
  <c r="AG41" i="6"/>
  <c r="AG47" i="6"/>
  <c r="AG26" i="6"/>
  <c r="AG18" i="6"/>
  <c r="AG68" i="6"/>
  <c r="AG33" i="6"/>
  <c r="AG71" i="6"/>
  <c r="AG63" i="6"/>
  <c r="AG55" i="6"/>
  <c r="AG40" i="6"/>
  <c r="AG48" i="6"/>
  <c r="AG25" i="6"/>
  <c r="AG16" i="6"/>
  <c r="AG61" i="6"/>
  <c r="AG38" i="6"/>
  <c r="AG23" i="6"/>
  <c r="AG30" i="6"/>
  <c r="AG70" i="6"/>
  <c r="AG62" i="6"/>
  <c r="AG54" i="6"/>
  <c r="AG39" i="6"/>
  <c r="AG14" i="6"/>
  <c r="AG24" i="6"/>
  <c r="AG31" i="6"/>
  <c r="AG69" i="6"/>
  <c r="AG53" i="6"/>
  <c r="AG49" i="6"/>
  <c r="AG13" i="6"/>
  <c r="AF44" i="6"/>
  <c r="AF76" i="6" s="1"/>
  <c r="AD80" i="6"/>
  <c r="AD82" i="6"/>
  <c r="F5" i="3" a="1"/>
  <c r="F5" i="3" s="1"/>
  <c r="AD84" i="6"/>
  <c r="AD86" i="6" s="1"/>
  <c r="AF106" i="6"/>
  <c r="AE78" i="6"/>
  <c r="AE85" i="6" s="1"/>
  <c r="AH60" i="6" l="1"/>
  <c r="AH39" i="6"/>
  <c r="AH31" i="6"/>
  <c r="AH48" i="6"/>
  <c r="AH24" i="6"/>
  <c r="AH16" i="6"/>
  <c r="AH47" i="6"/>
  <c r="AH14" i="6"/>
  <c r="AH22" i="6"/>
  <c r="AH58" i="6"/>
  <c r="AH38" i="6"/>
  <c r="AH69" i="6"/>
  <c r="AH50" i="6"/>
  <c r="AH23" i="6"/>
  <c r="AH15" i="6"/>
  <c r="AH56" i="6"/>
  <c r="AH37" i="6"/>
  <c r="AH63" i="6"/>
  <c r="AH30" i="6"/>
  <c r="AH71" i="6"/>
  <c r="AH13" i="6"/>
  <c r="AH72" i="6"/>
  <c r="AH54" i="6"/>
  <c r="AH36" i="6"/>
  <c r="AH55" i="6"/>
  <c r="AH29" i="6"/>
  <c r="AH21" i="6"/>
  <c r="AH67" i="6"/>
  <c r="AH70" i="6"/>
  <c r="AH64" i="6"/>
  <c r="AH35" i="6"/>
  <c r="AH53" i="6"/>
  <c r="AH28" i="6"/>
  <c r="AH20" i="6"/>
  <c r="AH57" i="6"/>
  <c r="AH68" i="6"/>
  <c r="AH42" i="6"/>
  <c r="AH34" i="6"/>
  <c r="AH49" i="6"/>
  <c r="AH27" i="6"/>
  <c r="AH19" i="6"/>
  <c r="AH61" i="6"/>
  <c r="AH66" i="6"/>
  <c r="AH41" i="6"/>
  <c r="AH33" i="6"/>
  <c r="AH65" i="6"/>
  <c r="AH26" i="6"/>
  <c r="AH18" i="6"/>
  <c r="AH52" i="6"/>
  <c r="AH62" i="6"/>
  <c r="AH40" i="6"/>
  <c r="AH32" i="6"/>
  <c r="AH59" i="6"/>
  <c r="AH25" i="6"/>
  <c r="AH17" i="6"/>
  <c r="AH51" i="6"/>
  <c r="AG44" i="6"/>
  <c r="AG76" i="6" s="1"/>
  <c r="AE84" i="6"/>
  <c r="AE86" i="6" s="1"/>
  <c r="AF78" i="6"/>
  <c r="AE80" i="6"/>
  <c r="AE82" i="6"/>
  <c r="AG74" i="6"/>
  <c r="AG77" i="6" s="1"/>
  <c r="AF85" i="6"/>
  <c r="AH74" i="6" l="1"/>
  <c r="AH77" i="6" s="1"/>
  <c r="AH44" i="6"/>
  <c r="AH76" i="6" s="1"/>
  <c r="AF82" i="6"/>
  <c r="AF80" i="6"/>
  <c r="AF84" i="6"/>
  <c r="AF86" i="6" s="1"/>
  <c r="AG78" i="6"/>
  <c r="AG80" i="6" l="1"/>
  <c r="AG82" i="6"/>
  <c r="AH78" i="6"/>
  <c r="AG84" i="6"/>
  <c r="AG85" i="6"/>
  <c r="AH85" i="6"/>
  <c r="AG86" i="6" l="1"/>
  <c r="AH80" i="6"/>
  <c r="AH82" i="6"/>
  <c r="AH84" i="6"/>
  <c r="AH86" i="6" s="1"/>
</calcChain>
</file>

<file path=xl/sharedStrings.xml><?xml version="1.0" encoding="utf-8"?>
<sst xmlns="http://schemas.openxmlformats.org/spreadsheetml/2006/main" count="1738" uniqueCount="937">
  <si>
    <t>Year</t>
  </si>
  <si>
    <t>Date</t>
  </si>
  <si>
    <t>Country</t>
  </si>
  <si>
    <t>State</t>
  </si>
  <si>
    <t>Description</t>
  </si>
  <si>
    <t>Tesla driver</t>
  </si>
  <si>
    <t>Tesla occupant</t>
  </si>
  <si>
    <t>Other vehicle</t>
  </si>
  <si>
    <t>Cyclists/ Peds</t>
  </si>
  <si>
    <t>TSLA+cycl / peds</t>
  </si>
  <si>
    <t>Model</t>
  </si>
  <si>
    <t>AutoPilot claimed</t>
  </si>
  <si>
    <t>Verified Tesla Autopilot Death</t>
  </si>
  <si>
    <t>Source</t>
  </si>
  <si>
    <t>Note</t>
  </si>
  <si>
    <t>Deceased 1</t>
  </si>
  <si>
    <t>Deceased 2</t>
  </si>
  <si>
    <t>Deceased 3</t>
  </si>
  <si>
    <t>Deceased 4</t>
  </si>
  <si>
    <t>Netherlands</t>
  </si>
  <si>
    <t>Four vehicle collision, Tesla catches fire</t>
  </si>
  <si>
    <t>USA</t>
  </si>
  <si>
    <t>NY</t>
  </si>
  <si>
    <t>Pedestrian hit on shoulder</t>
  </si>
  <si>
    <t>GA</t>
  </si>
  <si>
    <t>Tesla Driver loses control and hits median barrier</t>
  </si>
  <si>
    <t>Tesla driver hits man on shoulder of highway</t>
  </si>
  <si>
    <t>CA</t>
  </si>
  <si>
    <t>S</t>
  </si>
  <si>
    <t>Car goes down one way street and crashes into Tesla, fire breaks out</t>
  </si>
  <si>
    <t>MI</t>
  </si>
  <si>
    <t>Tesla hits power pole, runs off road, and ignites</t>
  </si>
  <si>
    <t>FL</t>
  </si>
  <si>
    <t>Tesla crashes, driver later dies in hospital</t>
  </si>
  <si>
    <t>Denmark</t>
  </si>
  <si>
    <t>Driver loses control of car, crashes into tree</t>
  </si>
  <si>
    <t>WA</t>
  </si>
  <si>
    <t>Tesla crashes through backyard fence</t>
  </si>
  <si>
    <t>Driver crashes into senior living facility</t>
  </si>
  <si>
    <t>Tesla hits concrete barrier, later catches on fire</t>
  </si>
  <si>
    <t>https://www.bellinghamherald.com/news/local/article251853803.html</t>
  </si>
  <si>
    <t>Samuel James Morson</t>
  </si>
  <si>
    <t>VA</t>
  </si>
  <si>
    <t>China</t>
  </si>
  <si>
    <t>Tesla hits police officers and kills one</t>
  </si>
  <si>
    <t xml:space="preserve">https://www.globaltimes.cn/page/202105/1223741.shtml </t>
  </si>
  <si>
    <t>Tesla runs into back of truck</t>
  </si>
  <si>
    <t>https://www.globaltimes.cn/page/202105/1222902.shtml</t>
  </si>
  <si>
    <t>TX</t>
  </si>
  <si>
    <t>Tesla crashes into tree with "no driver", bursts into fire</t>
  </si>
  <si>
    <t>William Varner</t>
  </si>
  <si>
    <t>Everette Talbot</t>
  </si>
  <si>
    <t>France</t>
  </si>
  <si>
    <t>Tesla crashes into tree with 5 occupants</t>
  </si>
  <si>
    <t>Collisions with cement barrier, car catches on fire</t>
  </si>
  <si>
    <t>https://www.globaltimes.cn/page/202104/1221662.shtml</t>
  </si>
  <si>
    <t>Germany</t>
  </si>
  <si>
    <t>Tesla goes off road, hits a tree, and bursts into flames</t>
  </si>
  <si>
    <t>PA</t>
  </si>
  <si>
    <t>Tesla loses control, hits railing and cut in half</t>
  </si>
  <si>
    <t>Crystal Stash</t>
  </si>
  <si>
    <t>Henry H. Abrahams</t>
  </si>
  <si>
    <t>Driver hit traffic island, Tesla catches on fire</t>
  </si>
  <si>
    <t>UK</t>
  </si>
  <si>
    <t>Pedestrian hit in collision, later dies in hospital weeks later</t>
  </si>
  <si>
    <t>Belgium</t>
  </si>
  <si>
    <t>Driver runs over curb, loses control and hit pole</t>
  </si>
  <si>
    <t>Tesla crashes into stationary van</t>
  </si>
  <si>
    <t>Tesla crashes into tree, occupants killed</t>
  </si>
  <si>
    <t>OH</t>
  </si>
  <si>
    <t>3 car collision near intersection</t>
  </si>
  <si>
    <t>High speed crash into telephone poll</t>
  </si>
  <si>
    <t>https://www.youtube.com/watch?v=C3x3fElDi8U</t>
  </si>
  <si>
    <t>AZ</t>
  </si>
  <si>
    <t>CO</t>
  </si>
  <si>
    <t>Tesla hits car and car crashes, driver later dies</t>
  </si>
  <si>
    <t>UT</t>
  </si>
  <si>
    <t>Car collides with Tesla, both drivers die</t>
  </si>
  <si>
    <t>Portugal</t>
  </si>
  <si>
    <t>Tesla driver crashes into pole and dies in resulting fire</t>
  </si>
  <si>
    <t>Pedestrians hit and run by Tesla, one died from injuries</t>
  </si>
  <si>
    <t>South Korea</t>
  </si>
  <si>
    <t>Car went out of control and crashed into a wall</t>
  </si>
  <si>
    <t>X</t>
  </si>
  <si>
    <t>https://news.lawtalk.co.kr/3072</t>
  </si>
  <si>
    <t>Car loses control, goes airborne, hits telephone pole</t>
  </si>
  <si>
    <t xml:space="preserve">Kevin Gallardo </t>
  </si>
  <si>
    <t>MO</t>
  </si>
  <si>
    <t>Y</t>
  </si>
  <si>
    <t>Car hit by a Tesla, driver later died from injuries</t>
  </si>
  <si>
    <t>Matthew Hathaway</t>
  </si>
  <si>
    <t>Driver going wrong direction hits Tesla, driver later dies</t>
  </si>
  <si>
    <t>Tesla loses control and crashes into bus shelter, kills man inside</t>
  </si>
  <si>
    <t>Car lands on Tesla, other vehicle driver dies</t>
  </si>
  <si>
    <t>IL</t>
  </si>
  <si>
    <t>Tesla runs thru red light, crashes, driver dies at scene</t>
  </si>
  <si>
    <t>Tesla crashes into crowd, 2 dead and several injured</t>
  </si>
  <si>
    <t>https://www.globaltimes.cn/content/1200006.shtml</t>
  </si>
  <si>
    <t>Two car collision at intersection, other driver dies afterwards</t>
  </si>
  <si>
    <t>Tesla crashes into tree</t>
  </si>
  <si>
    <t>Tesla hits two cars along exit ramp &amp; catches fire</t>
  </si>
  <si>
    <t>David Alan Brown</t>
  </si>
  <si>
    <t>Tesla crashes into tree, ignites, kills driver and passenger</t>
  </si>
  <si>
    <t>Tesla races other car, other car crashes</t>
  </si>
  <si>
    <t>https://web.archive.org/web/20201004080801/sanpetemessenger.com/archives/18566</t>
  </si>
  <si>
    <t>Vehicle collides with Tesla at intersection</t>
  </si>
  <si>
    <t>Tesla veers into other lane, crashes into oncoming car</t>
  </si>
  <si>
    <t>Claudia Günther</t>
  </si>
  <si>
    <t>Frau Sarah</t>
  </si>
  <si>
    <t>Claudias Mutter Sylvia</t>
  </si>
  <si>
    <t>Canada</t>
  </si>
  <si>
    <t>Motorcyclist killed in crash with Tesla</t>
  </si>
  <si>
    <t>Driver has heart attack and crashes Tesla</t>
  </si>
  <si>
    <t>Tesla goes off cliff and later found</t>
  </si>
  <si>
    <t>Gary Marchi</t>
  </si>
  <si>
    <t>Drunk driver strikes Tesla</t>
  </si>
  <si>
    <t>Norway</t>
  </si>
  <si>
    <t>Tesla strikes and kills a man standing next to his truck</t>
  </si>
  <si>
    <t>Tesla runs off road, crashes, catches fire</t>
  </si>
  <si>
    <t>Taiwan</t>
  </si>
  <si>
    <t>Tesla rolls over and catches on fire</t>
  </si>
  <si>
    <t>Tesla drive off road into tree</t>
  </si>
  <si>
    <t>Motorcyclist rear ends Tesla</t>
  </si>
  <si>
    <t>Zachary Stringer</t>
  </si>
  <si>
    <t>Three car collision</t>
  </si>
  <si>
    <t>Tesla drives off cliff</t>
  </si>
  <si>
    <t>Mike Cochlin</t>
  </si>
  <si>
    <t>Liam Cochlin</t>
  </si>
  <si>
    <t>Quinn Cochlin</t>
  </si>
  <si>
    <t>Nissan in front of Tesla loses control</t>
  </si>
  <si>
    <t>Arthur Henry Oliver</t>
  </si>
  <si>
    <t>Sudden unintended acceleration kills store patron</t>
  </si>
  <si>
    <t>https://tw.news.appledaily.com/local/20200119/XX25RREJHMJLCRKF4ZZNV2VERI/?utm_campaign=twad_social_appledaily.tw&amp;utm_medium=social&amp;utm_source=twitter</t>
  </si>
  <si>
    <t>Zhang</t>
  </si>
  <si>
    <t>Tesla strikes sign, burns</t>
  </si>
  <si>
    <t>https://abc7news.com/5862228/</t>
  </si>
  <si>
    <t>NV</t>
  </si>
  <si>
    <t>Tesla runs red, strikes car, burns</t>
  </si>
  <si>
    <t>Sarina Astorga</t>
  </si>
  <si>
    <t>Tesla strikes Mercury</t>
  </si>
  <si>
    <t>Augustina Lillie</t>
  </si>
  <si>
    <t>IN</t>
  </si>
  <si>
    <t>Tesla rear ends parked fire truck</t>
  </si>
  <si>
    <t>Jenna Monet</t>
  </si>
  <si>
    <t>Tesla runs red light after exiting freeway</t>
  </si>
  <si>
    <t>Slovenia</t>
  </si>
  <si>
    <t>Police SUV strikes Tesla</t>
  </si>
  <si>
    <t>Charles Barancik</t>
  </si>
  <si>
    <t>Tesla strikes turning Lexus</t>
  </si>
  <si>
    <t>Kia rear ends Tesla</t>
  </si>
  <si>
    <t>Struck Ford veers into Tesla's lane</t>
  </si>
  <si>
    <t>Tesla strikes divider, driver falls to death</t>
  </si>
  <si>
    <t>Tire strikes Tesla</t>
  </si>
  <si>
    <t>Tesla kills pedestrian</t>
  </si>
  <si>
    <t>Emelio Perez</t>
  </si>
  <si>
    <t>Austria</t>
  </si>
  <si>
    <t>Tesla strikes impact attenuator</t>
  </si>
  <si>
    <t>Tesla turns into oncoming traffic</t>
  </si>
  <si>
    <t>Robert Krottner</t>
  </si>
  <si>
    <t>Tesla in multi vehicle crash</t>
  </si>
  <si>
    <t>Wrong way driver strikes Tesla</t>
  </si>
  <si>
    <t>Two car collision</t>
  </si>
  <si>
    <t>Nina Mogster</t>
  </si>
  <si>
    <t>Man thrown from vehicle, struck by Tesla</t>
  </si>
  <si>
    <t>Joan Fernando Valerio Jimenez</t>
  </si>
  <si>
    <t>Tesla turns into oncoming motorcyclist</t>
  </si>
  <si>
    <t>Wrong way driver strikes Tesla, Tesla burns</t>
  </si>
  <si>
    <t>Tesla runs red light</t>
  </si>
  <si>
    <t>Tesla into oncoming traffic</t>
  </si>
  <si>
    <t>AP claimed in NHTSA complaint</t>
  </si>
  <si>
    <t>Subaru strikes Tesla</t>
  </si>
  <si>
    <t>Marjorie Hill</t>
  </si>
  <si>
    <t>Tesla kills motorcyclist</t>
  </si>
  <si>
    <t>Wayne Marbury</t>
  </si>
  <si>
    <t>Honda rear ends Tesla</t>
  </si>
  <si>
    <t>Tesla drives through T intersection, into woods</t>
  </si>
  <si>
    <t>Daniel J. Rodkey</t>
  </si>
  <si>
    <t>Tesla rear ends Ford</t>
  </si>
  <si>
    <t>DE</t>
  </si>
  <si>
    <t>Tesla drives into office building, kills occupant</t>
  </si>
  <si>
    <t>Kaity West</t>
  </si>
  <si>
    <t>IA</t>
  </si>
  <si>
    <t>Car drifts into Tesla's lane</t>
  </si>
  <si>
    <t>Single car crash near Menifee</t>
  </si>
  <si>
    <t>Case ID: 91121642</t>
  </si>
  <si>
    <t>Ukraine</t>
  </si>
  <si>
    <t>Tesla strikes construction vehicle</t>
  </si>
  <si>
    <t>Six vehicle crash</t>
  </si>
  <si>
    <t>Janet Genao</t>
  </si>
  <si>
    <t>Spain</t>
  </si>
  <si>
    <t>Tesla strikes pole, burns</t>
  </si>
  <si>
    <t>BMW strikes Tesla</t>
  </si>
  <si>
    <t>AutoPilot into 18 wheeler</t>
  </si>
  <si>
    <t>Tesla crashes into tree, burns</t>
  </si>
  <si>
    <t>Omar Awan</t>
  </si>
  <si>
    <t>Tesla rear ends stopped car</t>
  </si>
  <si>
    <t>https://twitter.com/CaliforniaBrief/status/1098008474745679872</t>
  </si>
  <si>
    <t>Holland</t>
  </si>
  <si>
    <t>Driver mistakenly believes Autopilot is on</t>
  </si>
  <si>
    <t>Early morning, single car collision</t>
  </si>
  <si>
    <t>Car model confirmed in personal correspondence</t>
  </si>
  <si>
    <t>Rod Rhines</t>
  </si>
  <si>
    <t>NH</t>
  </si>
  <si>
    <t>Burned in New Ipswich crash</t>
  </si>
  <si>
    <t>Tesla drives off road</t>
  </si>
  <si>
    <t>James Accurso</t>
  </si>
  <si>
    <t>https://twitter.com/TotalTrafficLA/status/1043131566757699584?s=20</t>
  </si>
  <si>
    <t>ST_CASE number 62037</t>
  </si>
  <si>
    <t>Japan</t>
  </si>
  <si>
    <t>https://blog.goo.ne.jp/carintelligenceagency/e/13c86532c9a5dbdc8ef08ca9c006e782</t>
  </si>
  <si>
    <t>Concrete falls on Tesla</t>
  </si>
  <si>
    <t>Tesla drives into pond</t>
  </si>
  <si>
    <t>Keith Leund</t>
  </si>
  <si>
    <t>Switzerland</t>
  </si>
  <si>
    <t>Tesla drives into median, burns</t>
  </si>
  <si>
    <t>Two teens trapped in burning Tesla</t>
  </si>
  <si>
    <t>Edgar Martinez</t>
  </si>
  <si>
    <t>Barrett Riley</t>
  </si>
  <si>
    <t>Sleeping Tesla driver kills motorcyclist</t>
  </si>
  <si>
    <t>Ohio prom night crash</t>
  </si>
  <si>
    <t>AutoPilot into highway barrier</t>
  </si>
  <si>
    <t>Sudden unintended acceleration into wall</t>
  </si>
  <si>
    <t>https://www.reddit.com/r/teslamotors/comments/83wmpe/first_death_recorded_in_a_tesla_in_norway/</t>
  </si>
  <si>
    <t>Australia</t>
  </si>
  <si>
    <t>Tesla kills cyclist</t>
  </si>
  <si>
    <t>TN</t>
  </si>
  <si>
    <t>A Twitter search for "Cruzelite" and "Tesla" confirms Joel owned a Tesla. Joel also had a TMC account.</t>
  </si>
  <si>
    <t>Joel Michael</t>
  </si>
  <si>
    <t>Greg Dolphin</t>
  </si>
  <si>
    <t>Tesla strikes Camry</t>
  </si>
  <si>
    <t>HI</t>
  </si>
  <si>
    <t>Unclear; see note at right</t>
  </si>
  <si>
    <t>News report describes a speeding driver striking a Tesla; video footage and Copart photos of car show an unblemished Tesla missing a rear wheel, suggesting another of Tesla's characteristic "snap off" wheels</t>
  </si>
  <si>
    <t>Bryant Gonzalez</t>
  </si>
  <si>
    <t>Driver died in pileup</t>
  </si>
  <si>
    <t>James Scott</t>
  </si>
  <si>
    <t>Driver dead in Winnebago County</t>
  </si>
  <si>
    <t>https://medium.com/@MidwesternHedgi/teslas-driver-fatality-rate-is-more-than-triple-that-of-luxury-cars-and-likely-even-higher-433670ddde17</t>
  </si>
  <si>
    <t>Indianapolis fire</t>
  </si>
  <si>
    <t>Casey Speckman</t>
  </si>
  <si>
    <t>Kevin McCarthy</t>
  </si>
  <si>
    <t>Pileup</t>
  </si>
  <si>
    <t>Drove into wooded ravine</t>
  </si>
  <si>
    <t>Tesla rear ended</t>
  </si>
  <si>
    <t>Passat strikes Tesla</t>
  </si>
  <si>
    <t>Nissan Altima wrong way into Tesla</t>
  </si>
  <si>
    <t>Joshua Brown</t>
  </si>
  <si>
    <t>Pedestrian killed in pileup</t>
  </si>
  <si>
    <t>Chevy Cobalt wrong way into Tesla</t>
  </si>
  <si>
    <t>AutoPilot into street sweeper</t>
  </si>
  <si>
    <t>Gao Yaning</t>
  </si>
  <si>
    <t>Sudden unintended acceleration into pool</t>
  </si>
  <si>
    <t>No FARS report</t>
  </si>
  <si>
    <t>Struck by dumptruck</t>
  </si>
  <si>
    <t>Tim Devine</t>
  </si>
  <si>
    <t>Peter Kleis</t>
  </si>
  <si>
    <t>Louis Francis Thoelecke</t>
  </si>
  <si>
    <t>Thief crashes stolen Tesla</t>
  </si>
  <si>
    <t>Joshua Slot</t>
  </si>
  <si>
    <t>Tesla veers into opposite lane</t>
  </si>
  <si>
    <t>VIN</t>
  </si>
  <si>
    <t>Report Date</t>
  </si>
  <si>
    <t>Incident Date</t>
  </si>
  <si>
    <t>Location</t>
  </si>
  <si>
    <t>NHTSA Complaint</t>
  </si>
  <si>
    <t>Details</t>
  </si>
  <si>
    <t>5YJSA1DN0DF****</t>
  </si>
  <si>
    <t>2013 MODEL S</t>
  </si>
  <si>
    <t>LOS GATOS, CA</t>
  </si>
  <si>
    <t>TL THE CONTACT OWNED A 2013 TESLA MODEL S. WHILE THE CONTACT'S HUSBAND WAS MAKING A RIGHT TURN AT AN UNKNOWN SPEED, THE VEHICLE FAILED TO STOP WHEN THE BRAKES WERE APPLIED AND CRASHED INTO A SIDE DITCH. THE FRONT DRIVER'S SIDE AIR BAG DEPLOYED WITH EXCESSIVE FORCE, CAUSING MULTIPLE INJURIES TO THE DRIVER. AS A RESULT, THE DRIVER WAS PRONOUNCED DEAD AT THE SCENE. A POLICE REPORT WAS FILED. THE VEHICLE WAS TOWED TO AN IMPOUND LOT WHERE IT WAS DEEMED A TOTAL LOSS. THE VEHICLE WAS NOT TAKEN TO A DEALER FOR DIAGNOSTIC TESTING. THE MANUFACTURER WAS NOTIFIED AND DID NOT ASSIST. THE FAILURE MILEAGE WAS UNKNOWN.</t>
  </si>
  <si>
    <t>5YJXCDE24KF****</t>
  </si>
  <si>
    <t>2019 MODEL X</t>
  </si>
  <si>
    <t>BAKERSFIELD, CA</t>
  </si>
  <si>
    <t>WHILE I WAS PARKING SUDDEN UNINTENDED ACCELERATION OCCURRED VEHICLE JUMPED THE CURB AND THE VEHICLE SMASHED THE BUILDING WENT THRU THE WALL. THERE WERE TWICE PRIOR INCEDENTS WITH NO ACCIDENT BUT FREAKING OUT WHITHIN LAST 4 WEEKS.THE VEHICLE WAS IN MOTION IN CITY STREET ALL THREE INSTANCES. ALL THREE INCIDENTS I WAS TURNING THE CORNER OR PARKING WITH LESS THAN 5 MILES PER HOUR.</t>
  </si>
  <si>
    <t>5YJ3E1EA4KF****</t>
  </si>
  <si>
    <t>2019 MODEL 3</t>
  </si>
  <si>
    <t>WEXFORD, PA</t>
  </si>
  <si>
    <t>MY WIFE WAS TRYING TO PARK THE CAR IN OUR GARAGE WHEN THE CAR SUDDENLY SPED UP AND HIT OUR INNER GARAGE WALL. IT THEN REVERSED BACK AND HIT THE WALL A SECOND TIME. THEN IT AUTOMATICALLY REVERSED AND PARKED ON THE NEIGHBOR?S DRIVEWAY. BOTH THE STERLING AIR BAG AND AIRBAG NEAR THE FEET DEPLOYED. THE CAR?S FRONT WAS SMASHED. OUR GARAGE WALL AND DOOR ARE ALSO BADLY DAMAGED. I HAVE ASKED TESLA TO INVESTIGATE IF IT WAS BECAUSE OF THE AUTOPILOT TAKING OVER BUT HAVE NOT RECEIVED A RESPONSE FROM THEM YET AFTER MORE THAN A WEEK.</t>
  </si>
  <si>
    <t>5YJ3E1EA2JF****</t>
  </si>
  <si>
    <t>2018 MODEL 3</t>
  </si>
  <si>
    <t>FREMONT, CA</t>
  </si>
  <si>
    <t>HELLO- I WAS TRYING TO PARK MY VEHICLE IN A PARKING SPOT IN SANTA CLARA, CALIFORNIA WHEN THE CAR AUTOMATICALLY ACCELERATED AND HIT ANOTHER CAR. IT THEN IMMEDIATELY HAD A FLAT TIRE. I DID NOT HIT THE WRONG PEDAL NOR WAS I ACCELERATING IT. IT WAS QUITE DANGEROUS. IT CAME TO A HALT AFTER HITTING ANOTHER CAR. BOTH THE CARS WERE DAMAGED.PRIOR TO THAT WE HAD DIFFICULTY TRYING TO CONNECT TO THE CAR USING THE APP ON THE PHONE BUT THOUGHT IT COULD HAVE BEEN DUE TO AN APP ERROR. NOT SURE IF IT WAS CORRELATED. THIS EVENT HAPPENED ON SEP 24. TESLA ADVISED ME TO TOW THE CAR TO THE SERVICE CENTER. SINCE THEN MY CAR HAS BEEN WITH TESLA SERVICE. THEY HAVE NOT GIVEN US ANY UPDATES ABOUT THE DIAGNOSTICS AND KEEP TELLING US TO TAKE THE CAR BACK. THEY HAVE CLEARED TO DRIVE THE CAR FOR 20 MILES. MY CAR WAS EXTENSIVELY DAMAGED. I REQUEST YOU TO HELP. THIS IS QUITE SERIOUS FOR THE SAFETY OF EVERYONE. WHILE I AM WILLING TO ACCEPT IF TESLA PROVES BEYOND A DOUBT THAT IT WAS MY ERROR, I AM QUITE CONFIDENT THAT IT DID IT AUTOMATICALLY. I AM ALSO CONCERNED THAT TESLA HAS NOT GIVEN US ANY UPDATE FOR THE LAST 3 WEEKS AND HAVE NOT PROVIDED US WITH ANY DETAILS OF WHAT THE COURSE OF ACTION IS BEYOND ASKING US TO TAKE THE CAR BACK AND CLEARING IT TO DRIVE FOR 20 MILES. I HAVE 2 KIDS AND WANT A THOROUGH INVESTIGATION FOR THE SAFETY OF EVERYONE INVOLVED. PLEASE HELP.</t>
  </si>
  <si>
    <t>5YJSA1E28KF****</t>
  </si>
  <si>
    <t>2019 MODEL S</t>
  </si>
  <si>
    <t>GERMANTOWN, TN</t>
  </si>
  <si>
    <t>TL THE CONTACT OWNS A 2019 TESLA MODEL S. WHILE THE CONTACT WAS PULLING INTO THE DRIVEWAY AT 4 MPH, THE VEHICLE ACCELERATED AND CRASHED INTO THE GARAGE DOOR AND WALL. THE AIR BAGS DID NOT DEPLOY, AND THE STEERING WHEEL AND BRAKES SEIZED. THERE WERE NO INJURIES. THE VEHICLE WAS NOT TAKEN TO A DEALER OR AN INDEPENDENT MECHANIC FOR DIAGNOSTIC TESTING. THE MANUFACTURER WAS NOT MADE AWARE OF THE FAILURE. THE APPROXIMATE FAILURE MILEAGE WAS 50.</t>
  </si>
  <si>
    <t>5YJXCBE44KF****</t>
  </si>
  <si>
    <t>ORLANDO, FL</t>
  </si>
  <si>
    <t>5 WEEK OLD VEHICLE WITH 2200 MILES HAD THE LEFT REAR AXLE BECOME DISCONNECTED SPONTANEOUSLY AFTER ACCELERATING STRAIGHT AHEAD FROM A CITY STREET RED LIGHT WITHOUT ANY PRIOR COLLISION OR ACCIDENT. THIS WHEEL WAS TILTED 30 DEGREES INTO THE WHEEL WELL RENDERING THE CAR UNDRIVABLE. THE LEFT REAR AXLE OR CONTROL ARM WAS VISIBLY HANGING FREELY UNDERNEATH THE CAR. TESLA SERVICE HAS BEEN UNABLE TO DIAGNOSE THE CAUSE FOR SPONTANEOUS FAILURE AND AWAIT INPUT FROM THE ENGINEERING DEPARTMENT. THEY HAVE SUGGESTED THAT IT COULD BE A CONTROL ARM FAILURE OR A BROKEN ALUMINUM CAR FRAME.</t>
  </si>
  <si>
    <t>5YJ3E1EA0KF****</t>
  </si>
  <si>
    <t>BEAVERTON, OR</t>
  </si>
  <si>
    <t xml:space="preserve">LAW ENFORCEMENT ENTRY - VEHICLE WAS INVOLVED IN A 10-VEHICLE CRASH. DRIVER AND PASSENGER BOTH STATED VEHICLE HAD UNINTENDED ACCELERATION. ADDITIONAL WITNESS STATEMENTS APPEAR TO VERIFY REPORT. *DT AS VEHICLE WAS TRAVELING ON THE HIGHWAY, THE DRIVER REPORTEDLY TRIED TO SLOW THE VEHICLE AS IT APPROACHED STOPPED/SLOWED TRAFFIC. VEHICLE DID NOT RESPOND AND DRIVER WAS NOT ABLE TO SLOW IT BEFORE IT CRASHED INTO STOPPED TRAFFIC.
</t>
  </si>
  <si>
    <t>Not Reported</t>
  </si>
  <si>
    <t>2015 MODEL S</t>
  </si>
  <si>
    <t>SAN FRANCISCO, CA</t>
  </si>
  <si>
    <t>WHILE USING THE AUTOPILOT ON A BUSY I-80 FREEWAY IN SAN FRANCISCO. I WAS DRIVING SOUTH AND IN THE MIDDLE LANE TRYING TO MAKE A LANE CHANGE INTO THE LEFT LANE.
I HIT THE SPEED ADJUSTER KNOB INSTEAD OF THE TURN SIGNAL, THIS AUTOMATICALLY INCREASES THE SPEED OF THE CAR WITHOUT INTENDING TO PERFORM SUCH ACTION. THIS ACTION COULD PROVE FATAL IF A BICYCLIST OR OTHER BIKES IN THE CATEGORY ARE IN FRONT. THIS IS A DESIGN FLAW. THE TURN SIGNAL IS TOO CLOSE TO THE SPEED ADJUSTER KNOB, AND I COULD FORESEE A SAFETY INCIDENCE OCCURRING DUE TO THIS LAPSE.
THANK YOU. *TR</t>
  </si>
  <si>
    <t>5YJ3E1EB1KF****</t>
  </si>
  <si>
    <t>VALENCIA, CA</t>
  </si>
  <si>
    <t>I WAS STOPPED AT A RED LIGHT, SECOND IN LINE. MY CAR LUNGED BACKWARDS HITTING THE CAR BEHIND ME. I HAD DONE NOTHING TO MOVE THE VEHICLE. THERE WAS SLIGHT DAMAGE TO MY REAR END AND THEIR FRONT END. MY NECK DID WHIPLASH. THERE WAS AN INFANT IN THE BACKSEAT WHO WAS INJURED IN THE OTHER CAR. THE DRIVER OF THE OTHER CAR WAS NOT INJURED. 
 PLEASE CALL ME (XXXX)
 PARTS OF THIS DOCUMENT HAVE BEEN REDACTED TO PROTECT PERSONALLY IDENTIFIABLE INFORMATION PURSUANT TO THE FREEDOM OF INFORMATION ACT (FOIA), 5 U.S.C. 552(B)(6).</t>
  </si>
  <si>
    <t>5YJ3E1EB0KF****</t>
  </si>
  <si>
    <t>COLUMBIA, MD</t>
  </si>
  <si>
    <t>MY TESLA MODEL 3 JUST SUDDENLY ACCELERATED AS I WAS TURNING RIGHT TRYING TO THE LOT TO PARK THE CAR. MY CAR HIT THE WALL AND THEN THE HAZARD LIGHT CAME ON.</t>
  </si>
  <si>
    <t>5YJ3E1EA8KF****</t>
  </si>
  <si>
    <t>SAN JOSE, CA</t>
  </si>
  <si>
    <t>MY CAR WAS FIVE WEEKS OLD. WHILE I WAS DRIVING HOME ON MY COMMUTE I REALIZE THE SCREEN HAD FROZE, AND THEN SUDDENLY BLACKED OUT. I THOUGHT IT WAS A SOFTWARE UPDATE AS I AM A FAMILY THAT OWNS TESLA, BUT IT WASNT BECAUSE SUDDENLY THE ABILITY TO STEER AND BREAK OR COMPROMISED AND THE CAR HAD SPED WITHOUT ANY INDICATION AS TO WHY. I REPORTED IT TO TESLA AND THE EARLIEST THEY COULD SET FOR AN APPOINTMENT WITH SEVERAL WEEKS LATER. WITHIN ONE WEEK OF THIS INCIDENT INITIALLY OCCURRING, THIS HAPPENED AGAIN DURING TRAFFIC AND MY CAR INSTEAD OF BREAKING, INCREASED TREMENDOUSLY AND SMASHED INTO A CAR IN FRONT OF ME. I HAD CONTACTED. TESLA LETTING THEM KNOW THAT THE FIRST TIME THIS HAPPENED I WAS VERY LUCKY BECAUSE I WASNT ON THE HIGHWAY, BUT 95% OF MY COMMUTE IS ON MAJOR HIGHWAYS IN THE BAY AREA. I SAID THIS COULD BE DANGEROUS AND I REALLY THINK THIS NEEDS TO BE LOOKED UP FASTER, I GOT ZERO RESPONSE. SO WHEN THIS HAPPENED THERE WAS ABSOLUTELY NOTHING I COULD DO AND I ROLLED AND SPRAINED MY ANKLE VERY AGGRESSIVELY. NOT ONLY THAT BUT ALL OF THE AIRBAGS IN THE ENTIRE CAR MALFUNCTIONED EVEN THOUGH I WAS ABLE TO FOCUS THE BRUNT OF THE DAMAGE TO THE RIGHT FRONT. UNFORTUNATELY ONE OF THE BACK WINDOWS DIDNT OPEN NOR DID THE PASSENGER LOWER AIRBAG. THERE WAS NO ONE IN THE PASSENGER SEAT BUT IF THERE WAS THAT WOULD HAVE NOT GONE OFF AND THATS NOT OK. THERE WAS NO REASON FOR THIS TO HAPPEN AND THERE WERE NO UPDATES ON SOFTWARE THAT NEEDED TO HAPPEN AND THE CAR WAS FIVE WEEKS OLD. TESLA HAS REFUSED TO PROVIDE ME WITH THEIR DATA AND I HAVE AN SSD THAT SHOWS MY CAR SHUT DOWN.</t>
  </si>
  <si>
    <t>2018 MODEL X</t>
  </si>
  <si>
    <t>PLEASANTON, CA</t>
  </si>
  <si>
    <t>WAS PARKING MY 2018 MODEL X ON FEB 1, 2019, IN MY DRIVEWAY. THE VEHICLE SUDDENLY ACCELERATED, HIT THE GARAGE DOOR(CLOSED. NO WARNING FROM SENSOR), WENT THROUGH GARAGE DOOR( VEHICLE DID NOT STOP AFTER HITTING THE GARAGE DOOR), DID NOT SENSE THINGS(LIKE WASHER, DRYER, WATER HEATER, WALL TO MY KITCHEN) IN THE GARAGE DOOR AND FINALLY SMASHED THE WASHER/DRYER BEFORE COMING TO STOP. WASHER/DRYER HIT THE WALL AND DAMAGE THE ENTIRE KITCHEN. NO AIRBAGS CAME OUT. MY WIFE WAS IN THE FRONT SEAT, MY DAUGHTER WAS IN THE BACKSEAT AND MY SON WAS INSIDE THE HOME WHEN IT HAPPENED.</t>
  </si>
  <si>
    <t>5YJXCDE27JF****</t>
  </si>
  <si>
    <t>SAN CLEMENTE, CA</t>
  </si>
  <si>
    <t>ON NOV 17, 2018 AT 4:50 PM, I WAS DRIVING MY TESLA X SLOWLY WITH AUTO PILOT OFF AND AUTO STEER OFF ON A SURFACE STREET IN SAN CLEMENTE, CA. I WAS TRYING TO DO A U TURN. I VERIFIED THAT THERE WAS NO TRAFFIC, THAT THERE WAS AN AREA WHERE CARS WERE NOT PARKED ON THE LEFT SIDE OF THE STREET AND COULD USE A PARKING DRIVEWAY ON THE RIGHT THAT WILL ALLOW MORE SPACE TO PERFORM THE U TURN. I GENTLY PRESSED THE BREAK TO FURTHER SLOWDOWN AND THEN VEERED A LITTLE TO THE RIGHT INTO THE DRIVEWAY AT LESS THAN 5 MPH. I STARTED TO TURN TO THE LEFT WHILE STILL GENTLY PRESSING THE BREAK. AS SOON AS THE FRONT RIGHT WHEEL LEFT THE DRIVEWAY AND BEFORE I HAD COMPLETED THE U TURN, THE TESLA ALL OF A SUDDEN, ON ITS OWN SPONTANEOUSLY ACCELERATED TO FULL POWER (A TESLA X CAN GO FROM 0-60 MILES IN APPROX. 4 SECONDS). MY FOOT WAS STILL ON THE BREAK, I DID NOT MOVE IT AND THEREFORE I DID NOT PRESS THE ACCELERATOR. THERE WERE NO OBJECTS OBSTRUCTING THE PEDALS. IN A SMALL FRACTION OF A SECOND, THE TESLA TRAVELED AT FULL SPEED TOWARDS THE TACOMA CAR PARKED AHEAD ON THE LEFT (LESS THAN 20 FEET). SOMETHING IN THE TESLA SYSTEM TRIGGERED THE SUDDEN SPONTANEOUS FULL ACCELERATION RESULTING IN THIS COLLISION. THE TESLA HAD MAJOR DAMAGE IN THE FRONT, THE AIR BAGS WERE DEPLOYED. I HAD A MAJOR BRUISE ON MY ABDOMEN AND SEVERAL SMALL BRUISES ON MY CHEST. THE TACOMA SUFFERED DAMAGE IN THE FRONT, MOVED BACKWARDS AND HIT THE CAR PARKED BEHIND IT. THERE WERE NO PASSENGERS IN THE OTHER VEHICLES. IT IS MY FIRM BELIEF THAT THIS ACCIDENT OCCURRED DUE NOT TO A DRIVERS ERROR BUT TO A TECHNOLOGICAL ERROR WITHIN THE TESLA VEHICLE. I FOUND MORE THAN 60 COMPLAINTS FOR SPONTANEOUS SUDDEN ACCELERATION FOR TESLA VEHICLES THAT HAVE BEEN FILED TO NHTSA. WHAT THESE COMPLAINTS HAVE IN COMMON ARE THAT VEHICLES ARE TRAVELING SLOWLY TRYING TO PARK OR MAKE TURNS AT LOW SPEED WHEN SUDDEN SPONTANEOUS FULL ACCELERATION WAS TRIGGERED.</t>
  </si>
  <si>
    <t>5YJXCBE47JF****</t>
  </si>
  <si>
    <t>TAMPA, FL</t>
  </si>
  <si>
    <t>WHILE IN A PARKING LOT AT LOW SPEED AND COMING AROUND A TURN TO PARK, TESLA SUDDENLY ACCELERATED FROM LOW SPEED TO HIGH SPEED HITTING A POLE. AIRBAGS DEPLOYED. SUDDEN ACCELERATION WAS WITHOUT WARNING. SEVERE DAMAGE TO CAR. LUCKILY NO PEDESTRIANS WERE NEARBY.</t>
  </si>
  <si>
    <t>5YJXCBE27JF****</t>
  </si>
  <si>
    <t>SEATTLE, WA</t>
  </si>
  <si>
    <t>WHEN SLOWLY PULLING INTO A PARKING SPOT, THE CAR ACCELERATED ON ITS OWN JUMPING THE CURB AND SLAMMED INTO A CHAIN LINK FENCE. I PRESSED THE BRAKE PEDAL BUT IT DIDNT RESPOND. MY TEN YEAR OLD CHILD WAS IN THE BACK SEAT AND THANKFULLY WE ARE BOTH UNHARMED. THIS IS THE SECOND INCIDENT OF THE CAR ACCELERATING ON ITS OWN. THE FIRST TIME THIS OCCURRED WAS DURING MY FIRST WEEK WITH THE CAR AND WHEN I WAS SLOWLY DRIVING AROUND A TRAFFIC CIRCLE IN A RESIDENTIAL AREA AND THE CAR TOOK OFF ON ITS OWN. NO DAMAGE OTHER THAN MISALIGNMENT THAT TIME BUT I WAS VERY SCARED AND CALLED TESLA SERVICE. IT TOOK SEVERAL WEEKS FOR THEM TO RESPOND WITH THE DATA REPORT FROM THE CAR AND SAID THAT THE VEHICLE INCREASED SPEED DUE TO THE DRIVER PRESSING THE ACCELERATOR. I ACCEPTED THEIR EXPLANATION AND ASSUMED THAT I WAS INDEED AT FAULT EVEN THOUGH I WAS POSITIVE THAT I DIDNT PRESS THE ACCELERATOR. IM INCREDIBLY SADDENED BY THIS SITUATION AS I TRULY LOVED THIS CAR BUT IM TOO FRIGHTENED TO DRIVE IT AGAIN. ITS CURRENTLY AT A BODY SHOP.</t>
  </si>
  <si>
    <t>5YJXCDE2XJF****</t>
  </si>
  <si>
    <t>TUSTIN, CA</t>
  </si>
  <si>
    <t>TL* THE CONTACT OWNS A 2018 TESLA MODEL X. WHILE PULLING INTO A PARKING SPACE, THE BRAKE PEDAL WAS DEPRESSED BUT THE VEHICLE INADVERTENTLY ACCELERATED OVER A CURB BEFORE CRASHING INTO A CEMENT LIGHT POLE. THE FRONT END OF THE VEHICLE WAS SEVERELY DAMAGED, AND THE AIR BAGS DID NOT DEPLOY. THE DRIVER SUSTAINED NECK, SHOULDER, AND CHEST INJURIES THAT REQUIRED MEDICAL ATTENTION. A POLICE REPORT WAS FILED. THE VEHICLE WAS TOWED TO A TOW YARD. ON SEVERAL OCCASIONS, PRIOR TO THE FAILURE, AN ERRONEOUS WARNING MESSAGE DISPLAYED WHILE DRIVING, INDICATING THAT THE VEHICLE WAS DRIVING TOO CLOSELY TO THE PRECEDING VEHICLE, EVEN THOUGH ANOTHER VEHICLE WAS NOWHERE IN THE VICINITY. THE CONTACT INDICATED THAT THE FAILURE OCCURRED ON MULTIPLE OCCASIONS, INCLUDING SHORTLY BEFORE THE CRASH. THE MANUFACTURER WAS NOTIFIED OF THE FAILURES. THE LOCAL DEALER WAS NOT CONTACTED FOR DIAGNOSTIC TESTING OR REPAIRS. THE FAILURE MILEAGE WAS 1,500</t>
  </si>
  <si>
    <t>5YJSA1E22JF****</t>
  </si>
  <si>
    <t>2018 MODEL S</t>
  </si>
  <si>
    <t>MAPLE GROVE, MN</t>
  </si>
  <si>
    <t>THE CAR UNINTENDED ACCELERATED WHEN I PULLED INTO GARAGE AND WAIT FOR GARAGE DOOR OPEN. THE SUDDEN ACCELERATION IS TOTALLY OUT OF CONTROL, EVEN MY FOOT FIRMLY STEP ON THE BREAK PEDAL. THE ACCELERATED CAR WENT THROUGH THE GARAGE DOOR TOWARDS RIGHT, AND HIT AND LIFT THE OTHER PARKED SUV INSIDE THE GARAGE. THE SPEED AND FORCE PUSH THE SUV TOWARDS THE BACK OF GARAGE WALL, AND TOTALLY DAMAGED THE PART OF MY GARAGE.</t>
  </si>
  <si>
    <t>5YJSA1E24JF****</t>
  </si>
  <si>
    <t>PLYMOUTH, MN</t>
  </si>
  <si>
    <t>I DROVE TO WORK ON MAY 2, 2019, AND WAS TRYING TO PARK IN MY ALLOTTED PARKING STALL ON THE 3RD LEVEL OF MY OFFICE PARKING GARAGE. MY PARKING STALL WAS ALONG THE OUTER EDGE OF THE GARAGE AND THE ONLY BARRIER TO THE OUTSIDE WAS A SET OF THREE (ABOUT ¾ " DIAMETER) CABLES STRUNG BETWEEN OUTSIDE COLUMNS OF THE GARAGE, BESIDES A THIN PERFORATED CORRUGATED METAL SHEET OUTSIDE THE CABLES, ACTING AS A RAIN STOP. I WAS TRYING TO SLOWLY TURN RIGHT FROM THE PARKING AISLE TO PARK BETWEEN TWO PICKUP TRUCKS ON EITHER SIDE OF MY STALL. WHEN I HAD TURNED PARTWAY INTO MY STALL, MY TESLA SUDDENLY ACCELERATED INTO MY PARKING STALL AT HIGH SPEED, HIT THE OUTSIDE CABLES, REBOUNDED BACKWARDS AND STOPPED ABOUT 10 FEET FROM THE OUTSIDE CABLES. THE CABLES SAVED ME FROM PLUNGING 3 FLOORS DOWN FROM THE GARAGE. THERE WAS EXTENSIVE DAMAGE TO THE HOOD AND FRONT PORTIONS OF MY TESLA. THERE WAS ALSO SOME DAMAGE TO THE METAL CORRUGATED SHEETS OUTSIDE THE CABLES AND A SLIGHT DENT ON THE CORNER OF THE VEHICLE PARKED TO MY RIGHT.
 I HAVE BEEN PARKING IN MY OFFICE PARKING STALL FOR ABOUT THE PAST SIX MONTHS WITHOUT ANY ISSUE LIKE THIS. I WANT TO KNOW WHY MY CAR ACCELERATED LIKE THAT WITHOUT WARNING AND WHY THE COLLISION WARNING SYSTEM WAS NOT TRIGGERED BY THE OUTSIDE CORRUGATED METAL SHEET. 
 ALSO, THERE WAS AN ISSUE WITH MY TESLA THE PREVIOUS EVENING. WHEN I TRIED TO START MY TESLA AFTER WORK, I GOT THE SYSTEMS ARE POWERING.. MESSAGE ON THE SCREEN AND MY CAR WOULD NOT START EVEN AFTER A LONG WAIT. THEN, I HAD TO GOOGLE TO FIND A WAY TO REBOOT THE CAR COMPUTER, BY PRESSING TWO BUTTONS ON THE STEERING WHEEL. ON THE DAY OF THE ACCIDENT, I USED THE INTERMITTENT RAIN SENSING WIPERS FOR THE FIRST TIME, AS THERE WAS A LIGHT RAIN.
 MY CAR IS STILL IN THE BODY SHOP WAITING FOR SOME BACK ORDERED PARTS. I HAVE ASKED TESLA TO DO A DIAGNOSTICS TO SEE IF THERE WERE ANY SOFTWARE BUGS IN THE SYSTEM.</t>
  </si>
  <si>
    <t>PALO ALTO, CA</t>
  </si>
  <si>
    <t>TL* THE CONTACT OWNS A 2018 TESLA MODEL S. WHILE ATTEMPTING TO MAKE A LEFT TURN FROM A PARKING SPACE, THE VEHICLE ACCELERATED BACKWARDS IN A TIGHT CIRCLE. THE VEHICLE STRUCK SOME TREES ON THE PASSENGER SIDE AND CRASHED INTO ANOTHER VEHICLE THAT WAS PARALLEL PARKED ON THE SAME STREET. THERE WAS NO WARNING INDICATOR ILLUMINATED. A POLICE REPORT WAS FILED. THERE WERE NO INJURIES. THE VEHICLE WAS DAMAGED AND TOWED TO A TOW YARD. THE CONTACT CALLED THE MANUFACTURER AND WAS CONNECTED TO TESLA ROADSIDE ASSISTANCE. THE CONTACT REQUESTED THE DEALER. TESLA (831-264-6896, LOCATED AT 1901 DEL MONTE BLVD, SEASIDE, CA 93955) WAS NOTIFIED, BUT DID NOT ASSIST. THE CONTACT DID NOT KNOW IF THE VEHICLE WAS TOTALED. THE CAUSE OF THE FAILURE WAS NOT DETERMINED. THE FAILURE MILEAGE WAS 4,757</t>
  </si>
  <si>
    <t>5YJSA1E23JF****</t>
  </si>
  <si>
    <t>WALNUT, CA</t>
  </si>
  <si>
    <t>CAR WAS STOPPED PRIOR TO ENTERING CAR GARAGE. CAR SUDDENLY REVERSED THEN SPED UP AUTONOMOUSLY AND CRASHED INTO THE HOME. SUSPECT CAR ELECTRONICS COMPROMISED AND ENDANGERED DRIVER. REQUESTING INVESTIGATION IF CAR DEFECT VS USER ERROR. 
 THANK YOU !</t>
  </si>
  <si>
    <t>SAN DIEGO, CA</t>
  </si>
  <si>
    <t>TL* THE CONTACT OWNS A 2018 TESLA MODEL S. WHILE APPROACHING A RED LIGHT, THE SPEED INCREASED AND THE VEHICLE FAILED TO RESPOND WHEN THE BRAKE PEDAL WAS DEPRESSED. THE VEHICLE DROVE THROUGH THE TRAFFIC LIGHT AND CRASHED INTO A VEHICLE THAT WAS MAKING A LEFT TURN. THE FRONT DRIVERS AIR BAG AND KNEE AIR BAGS DEPLOYED. THE FRONT DRIVERS SIDE CURTAIN AIR BAGS HAD NOT DEPLOYED. THE DRIVER SUSTAINED SHOULDER AND BACK INJURIES THAT REQUIRED MEDICAL ATTENTION. A POLICE REPORT WAS FILED. THE INSURANCE COMPANY TOWED THE VEHICLE TO A COLLISION REPAIR FACILITY. THE DEALER (SAN DIEGO MIRAMAR TESLA, 9250 TRADE PL, SAN DIEGO, CA 92121, (858) 271-5100) WAS NOTIFIED OF THE CRASH AND THE CONTACT WAS WAITING FOR FEEDBACK FROM THE INSURANCE COMPANY. THE DEALER AND THE MANUFACTURER WERE WAITING TO RETRIEVE THE INFORMATION FROM THE ELECTRONIC DATA RECORDER TO INVESTIGATE THE CAUSE OF THE FAILURE. THE APPROXIMATE FAILURE MILEAGE WAS 49.</t>
  </si>
  <si>
    <t>5YJSA1E25JF****</t>
  </si>
  <si>
    <t>BUENA PARK, CA</t>
  </si>
  <si>
    <t>TL* THE CONTACT OWNS A 2018 TESLA MODEL S. WHILE ATTEMPTING TO PARK THE VEHICLE, IT INDEPENDENTLY ACCELERATED AND CRASHED INTO A WALL. THE AIR BAGS DEPLOYED. A POLICE REPORT WAS NOT FILED. THE CONTACT SOUGHT MEDICAL ATTENTION TEN DAYS LATER FOR A STERNAL FRACTURE. THE TESLA BUENA PARK DEALER (6692 AUTO CENTER DR., BUENA PARK, CA 90621, (714) 735-5696) WAS CONTACTED AND THE VEHICLE WAS TOWED TO A TESLA APPROVED FACILITY TO BE DIAGNOSED. THE CONTACT WAS INFORMED THAT THE ON BOARD DIAGNOSTIC TESTING REPORTED THAT THE ACCELERATOR PEDAL WAS DEPRESSED AT THE TIME OF THE CRASH. THE CONTACT WAS ALSO INFORMED THAT THE AUTOMATED FEATURES, INCLUDING THE CRUISE CONTROL WERE UNABLE TO HAVE INDUCED THE ACCELERATED RESPONSE. THE VEHICLE WAS NOT REPAIRED. THE MANUFACTURER WAS ALSO NOTIFIED OF THE FAILURE. THE APPROXIMATE FAILURE MILEAGE WAS 214.</t>
  </si>
  <si>
    <t>5YJ3E1EA7JF****</t>
  </si>
  <si>
    <t>ATLANTA, GA</t>
  </si>
  <si>
    <t>I TURNED INTO MY DRIVEWAY AND WAS GOING TO PULL INTO MY GARAGE TO PARK THE CAR, WHEN THE CAR ACCELERATED SUDDENLY AND VIOLENTLY AND CRASHED INTO THE FRONT STONE WALL OF OUR HOUSE. THE STONE WALL IS DAMAGED AND THE FRONT RIGHT SIDE OF THE TESLA HAS SIGNIFICANT DAMAGES.</t>
  </si>
  <si>
    <t>MCLEAN, VA</t>
  </si>
  <si>
    <t>ON APRIL 24 19 MORNING ARTI DOSHI (MY WIFE) DROVE UP MULTILAVEL PARKING LOT AT WORK 8100 JONES BRANCH DRIVE, SHE INITIALLY CHOSE A HEAD IN PARKING SPOT, THEN ATTEMPTED TO MOVE THE CAR FORWARD TO THE NEXT AISLE, SO THE CAR WOULD BE FACING FRONT WHEN SHE GOT OUT. THE CAR PICKED UP UNCONTROLLABLE AND EXTREMELY HIGH SPEED AND SHE FELT OUT OF CONTROL AND COULD NOT MOVE FOOT FROM ACCELERATOR TO BRAKE IN THE SPLIT SECOND, ALL SHE COULD DO WAS TO STEER SLIGHTLY TO HIT A POLE AT THAT NEXT SPOT, AND AVOID GOING ACROSS DRIVE LANE AND OVER THE BARRICADE TO A DROP. THE CAR SUFFERED SEVERE FRONT DAMAGE AND AIRBAGS OPENED, SHE HAD MINOR BRUISE. REPAIR ESTIMATES CAUSED INSURANCE COMPANY TO CALL IT A TOTAL LOSS.
 1. TESLA CLAIMS TO BE REVIEWING ELECTRONIC DATA BUT HAS NOT RELEASED CONCLUSIONS SO FAR.
 2. WHY SUCH HIGH SPEED WAS PICKED UP WHEN ALL SHE WANTED TO DO WAS CRAWL OVER TO THE NEXT SPOT DIRECTLY AHEAD (ABOUT 20 FEET) FROM THE PREVIOUS SPOT.
 3. WHY VARIOUS ELECTRONIC SYSTEM, FRONT COLLISION WARNING, FRONT COLLISION AVOIDANCE, VIDEO SENSORS ABOUT OBSTRUCTIONS, AVOIDANCE BASED ACCELERATION CONTROL ETC, FAILED TO APPLY ANY SPEED REDUCTIONS.
 PHOTOS OF EVENT, ESTIMATE FROM INSURANCE ARE ENCLOSED.
 I REQUEST YOUR KIND ATTENTION, AND YOUR ANALYSIS AS TO THE SAFETY FAILURES.</t>
  </si>
  <si>
    <t>5YJ3E1EA6JF****</t>
  </si>
  <si>
    <t>SNELLVILLE, GA</t>
  </si>
  <si>
    <t>VEHICLE ENTERED A SHOPPING PLAZA AT SPEED UNDER 10MPH AND SUDDENLY ACCELERATED TO HIGH SPEED ON IT'S OWN. IT HIT THREE STATIONARY VEHICLES AND KNOCKED DOWN A SMALL TREE. TRIED STOPPING THE CAR BUT THE BRAKES WOULD NOT WORK AND THE CAR FINALLY STOPPED AFTER HITTING THE THIRD VEHICLE.</t>
  </si>
  <si>
    <t>5YJ3E1EAXJF****</t>
  </si>
  <si>
    <t>MY WIFE ( DRIVER FOR OVER 40 YEARS, NO ACCIDENTS, NO TICKETS) WAS STOPPED AT A TRAFFIC LIGHT ON A DOWNGRADE, FOOT ON THE BRAKE, IN OUR BRAND NEW TESLA MODEL 3 WHEN IT SUDDENLY BEGAN TO MOVE FORWARD AND CRASHED INTO CARS STOPPED AT THE LIGHT IN FRONT OF HER. MY WIFE TRIED DESPERATELY TO STOP THE TESLA WITH THE BRAKES AND EMERGENCY BRAKE. OU CAR WAS STOPPED BY THE CAR IN FRONT. I HATE TO THINK OF WHAT COULD HAVE HAPPENED HAD THERE NOT BEEN CAR IN FRONT. WE PURCHASED THE TESLA IN DECEMBER OF 2018 AND THE CRASH OCCURRED IN FEBRUARY OF 2019. AFTER THE CRASH I CALLED TESLA, THEN I WENT TO THEIR SHOWROOM IN SAN DIEGO, THEY REFERRED ME TO TESLALEGAL.COM. SO I ASKED MY ATTORNEY TO HELP. IN THE MEANTIME, AFTER THE TESLA WAS RELEASED FROM THE BODY SHOP IT WAS SENT TO THE TESLA SERVICE CENTER IN SAN DIEGO. IMMEDIATELY, MY ATTORNEY EMAILED SERVICEHELPNA@TESLA.COM FOR TESLA TO PRESERVE AND PROVIDE THE ELECTRONIC DRIVING RECORD TO DETERMINE WHAT HAPPENED TO THE CAR. SERVICE CENTER DID NOT RESPOND TO OUR REQUEST. AT THIS POINT TESLA DEFINITELY KNOWS THAT WE HAVE A PROBLEM. OUR ATTEMPTS AT CONTACT BEGAN IMMEDIATELY AFTER THE CRASH IN FEBRUARY. AS OF MAY 15TH THERE IS NO CONTACT YET. WITH THE KNOWLEDGE THAT I HAD AN ATTORNEY, TESLA SERVICE STILL SENT ME DOCUMENTS TO SIGN. THEY RECENTLY SENT ME A TEXT THAT THEY HAVE UPDATED FIRMWARE WITH THE LATEST VERSION AND THE CAR IS SAFE TO DRIVE AT THIS TIME. TO ME IT SOUNDS LIKE THEY MODIFIED THE TESLA. MY ATTORNEY HAS CALLED AND EMAILED TESLA SERVICE, TESLA CUSTOMER SERVICE, TESLA LEGAL, AND TESLA HEADQUARTERS IN FREMONT. SHE HAS WRITTEN LETTERS TO ALL OF THE ABOVE AND MAILED THEM CERTIFIED MAIL. IN THE LETTERS SHE HAS EXPLAINED THAT MY WIFE AND I ARE FEARFUL OF DRIVING THE CAR AND DEFINITELY DONT WANT ANYONE ELSE TO GET KILLED. THE TESLA SITS IN THE SERVICE CENTER STORAGE.</t>
  </si>
  <si>
    <t>UNION CITY, CA</t>
  </si>
  <si>
    <t>1. WE PICKED UP THE CAR ON DEC 30TH, FROM THE FREMONT FACTORY, THE CAR WAS NOT EVEN FULLY CHARGED, AND THERE WAS A MESSAGE ON THE CONSOLE SAYING, THAT, 
 IT NEEDS A SOFTWARE UPGRADE. 
 WE WENT BACK INSIDE AND ASKED ONE OF THE SALES PEOPLE, HE SAID, THIS IS THE END OF THE YEAR, THE CARS ARE NOT COMING FULLY CHARGED, AND HE LAUGHED ABOUT
 THE SOFTWARE UPGRADE. WE CAME HOME AND UPGRADED THE SOFTWARE. 
 NO-ONE WENT OVER THE OPERATIONS OF THE CAR. 
 2. ON JAN 1ST, THE 30 DAY TRIAL FOR THE AUTOPILOT FEATURE POPPED UP ON THE CONSOLE, AND WE CLICKED YES. 
 WE DECIDED TO TRY THE AUTO-TRIAL FEATURE IN THE EVENING FROM SANTA CRUZ TO OUR HOME. WE ENABLED THE AUTO-PILOT ON ROUTE 880, IT KEPT ASKING TO KEEP YOUR HANDS LIGHTLY ON THE STEERING WHEEL, WHILE THE HANDS WERE ON THE STEERING WHEEL AT ALL TIMES. AFTER MAYBE 10 MINUTES, IN THE CENTRE LINE, AT A SPEED OF 63 MPH, RED WARNING STARTED SAYING, THE CAR CAN NO LONGER AUTO STEER. WE CANCELED THE AUTOPILOT, MANUALLY DROVE THE CAR. 
 ON LOCAL STREET ON MOWRY AVENUE, BETWEEN 6:30 PM AND 7 PM, WHILE DRIVING, THE CAR IN FRONT OF US SLOWED DOWN, REMOVED THE FOOT FROM THE ACCELERATOR, CAR CONTINUE TO ACCELERATE, WHILE THE BRAKE PEDAL WAS PRESSED. NO COLLISION WARNING, AND CAR KEPT GOING UNTIL IT RAN INTO THE NEXT CAR AND STOPPED. 
 WE PULLED OVER AND ASSESSED THE DAMAGE, OUR CAR HAS SMALL NICK ON THE CENTER OF THE BUMPER. 
 3. ARRIVED HOME, WITH ABOUT 80 MILES CHARGE LEFT. AFTER PLUGGING IN THE CHARGER, ABOUT 15 MINUTES LATER, MESSAGE ON THE PHONE CAME THAT CHARGING INTERRUPTED, AS IT HAS 78% OF CHARGE ON THE BATTERY. 
 ADDITIONALLY, THESE ARE THE SOME OF THE OTHER CONCERNS,
 -RATTLING NOISE ON THE RIGHT SIDE DURING DRIVING
 -WHILE DRIVING SLOWLY AT ABOUT 5 MILES AN HOUR, THERE IS A BRAKE NOISE
 -THERE IS WIND LEAK ON BOTH FRONT WINDOWS AND DOORS. 
 -RIGHT REAR SEAT BELT DOES NOT ALWAYS LOCK</t>
  </si>
  <si>
    <t>5YJ3E1EB4JF****</t>
  </si>
  <si>
    <t>BURLINGAME, CA</t>
  </si>
  <si>
    <t>MY TESLA MODEL 3 WAS SO NEW THAT DIDN'T EVEN HAVE THE LICENSE PLATE YET. I'VE DONE SELF-PARK QUITE A FEW TIMES, AND EVEN WENT TO THE SALES CENTER TO CONFIRM THE WAY TO ENGAGE SELF PARK. WHEN THE VEHICLE SENSE THE SPACE AND YOU GO REVERSE, THE BLUE START BUTTON WILL BE ON SO YOU CAN PRESS AND LET THE AUTO SELF PARK. SADLY, THE SELF PARK CAUSED THE ACCIDENT ON 11/30/18 WHEN I WAS ON LYON STREET IN SAN FRANCISCO. WHEN PRESSED ON THE REVERSE 'START' BUTTON, THE CAR WENT UNCONTROLLABLY (LIKE A DEMON WAS IN THE CAR) AND HIT THE REAR PARKED CAR. I COULD BARELY HIT THE BRAKE IN TIME TO STOP THE ZOOMED REVERSE. THIS ACCIDENT NOT ONLY DAMAGED MY NEW MODEL 3 AND IT HIT THE BUMPER AND HEADLIGHT OF ANOTHER PARKED VEHICLE, THE INCIDENT TRULY TRAUMATIZED ME ON THE TESLA CAR FUNCTIONS. THANKFULLY, THERE WAS NOT ANY UPCOMING REAR TRAFFIC, WITH THE SELF REVERSE SPEED, THE ACCIDENT COULD BE A LOT WORSE. TESLA INSISTED THAT IT IS NOT AN AUTO-PILOT OR SELF-PARK ISSUE. THEY SAID WE HAVE TO WAIT 4 WEEKS FOR THE ENGINEERING REVIEW AND REPORT. AFTER WAITING FOR THE TESLA REPORT FOR 4 WEEKS, THEY CLAIMED THE VEHICLE WAS 'NOT' ENGAGED IN THE 'SELF-PARK' FUNCTION - WELL, WHY WOULD THE BLUE START BUTTON IS AVAILABLE FOR ME TO BELIEVE THAT THE SELF PARK WAS READY????? THEY MADE THE EXCUSE THE CREEP FUNCTION WAS ACTIVATED. THAT IS RIDICULOUS! YOUR BLUE START BUTTON WAS AVAILABLE FOR SELF-PARK, DRIVER WOULD ASSUME THE VEHICLE IS READY TO BE PARKED. WHO WOULD GUESS THE VEHICLE WOULD ZOOM BACK UNCONTROLLABLY? COULD YOU IMAGINE HOW DANGEROUS THIS IS FOR ALL THE SELF PARK DRIVERS AND PASSENGERS? THE ACCIDENT COULD BE MUCH WORSE. NHTSA MUST ISSUE INVESTIGATION AND FINING FOR SUCH TESLA SELF PARK ISSUE!</t>
  </si>
  <si>
    <t>UPPER ARLINGTON, OH</t>
  </si>
  <si>
    <t>TESLA MODEL 3 (2018) PROCEEDED TO ACCELERATE WHILE BRAKE PEDAL WAS DEPRESSED GOING THROUGH AN INTERSECTION CAUSING UNCONTROLLABLE MANEUVER AND VEHICLE CONTROL LOSS. THE VEHICLE FAILED TO RESPOND TO PEDAL INPUT AND FAILED TO DEPLOY AIRBAGS UPON IMPACT WITH A TREE AND FENCE CONTINUING TO ACCELERATE THROUGHOUT SUCH INCIDENT. AUTOPILOT WAS ENGAGED PRIOR TO CRASH. NO FORWARD COLLISION WARNING ACTIVATED.</t>
  </si>
  <si>
    <t>5YJ3E1EB1JF****</t>
  </si>
  <si>
    <t>LEXINGTON, MA</t>
  </si>
  <si>
    <t>ON OCTOBER 3RD, AT 5:26PM, I ENTERED THE VEHICLE, STEPPED ON THE BRAKE AND SHIFTED THE CAR INTO D TO PULL FORWARD OUT OF A PARKING SPACE (I BACKED IN).
 AS I GENTLY APPLIED THE ACCELERATOR PEDAL TO EASE FORWARD (AND TURN LEFT) OUT OF THE PARKING SPACE TO HEAD DOWN THE PARKING AISLE, THE CAR MOVED FORWARD MUCH FASTER THAN EXPECTED SO I LET OFF THE PEDAL. THE VEHICLE STOPS ACCELERATING AFTER LETTING OFF THE PEDAL. I TRY PRESSING THE PEDAL GENTLY AGAIN AND THE CAR LURCHES FORWARD PRETTY QUICKLY AS IF I DEPRESSED THE PEDAL ABOUT HALFWAY DOWN (I DID NOT). LETTING GO OF THE ACCELERATOR PEDAL DIDN'T SEEM TO KICK IN REGENERATIVE BRAKING SO I PRESSED ON THE BRAKE TO SLOW THE CAR DOWN TO A SPEED APPROPRIATE FOR A PARKING LOT.
 AFTER USING THE BRAKE, THE PROBLEM NEVER REAPPEARED AND I RESUMED MY DRIVE ALTHOUGH I WAS SHAKEN A BIT BY THE INCIDENT.
 IT'S ALMOST AS IF THE "THROTTLE MAP" WAS MESSED UP FOR A FEW SECONDS ASKING THE CAR TO DELIVER MUCH HIGHER CURRENT THAN IT SHOULD HAVE AT A 5-10% PEDAL POSITION.</t>
  </si>
  <si>
    <t>5YJ3E1EA1JF****</t>
  </si>
  <si>
    <t>SIMI VALLEY, CA</t>
  </si>
  <si>
    <t>SUDDEN UNEXPECTED ACCELERATION
 CAR WAS IN PARKING LOT (BOTH ON AUGUST12 2018 AND ON SEPTEMBER 26 201 AND COMING TO A STOP.. MY FOOT WAS NOT ON THE ACCELERATOR BUT CAR JOLTED FORWARD APPROXIMATELY 10 FEET.</t>
  </si>
  <si>
    <t>RIVERSIDE, CA</t>
  </si>
  <si>
    <t>I WAS PULLING INTO A DRIVEWAY WHEN MY FOUR WEEK OLD TESLA MODEL 3, UNEXPECTEDLY ACCELERATED FOR NO OBVIOUS REASON. IT FELT LIKE CAR WAS FLYING AT A HIGH SPEED AND I HAD NO CONTROL. IN A BLURR, WE WERE SURROUNDED BY INFLATED AIRBAGS ON ALL SIDES IN A SMOKE FILLED CAR AND I REALIZED CAR HAD CRASHED INTO THE GARAGE DOOR AND NOW WAS PINNED UNDER A CRUMPLED GARAGE DOOR. IN SECONDS, AN EVERYDAY INSTANCE OF PULLING INTO THE DRIVEWAY HAD SUDDENLY CHANGED INTO A NIGHTMARE.</t>
  </si>
  <si>
    <t>PLACITAS, NM</t>
  </si>
  <si>
    <t>TL* THE CONTACT OWNS A 2018 TESLA MODEL 3. WHILE DRIVING WITH THE CRUISE CONTROL SET AT APPROXIMATELY 67 MPH, THE VEHICLE INDEPENDENTLY ACCELERATED TO 75 MPH. THE FAILURE OCCURRED WITHOUT WARNING. THE CONTACT WAS ABLE TO DISENGAGE THE CRUISE CONTROL. A DEALER WAS NOT CONTACTED. THE MANUFACTURER WAS CONTACTED AND AN ENGINEER WAS SENT TO DIAGNOSE THE VEHICLE. THE ENGINEER WAS UNABLE TO PROVIDE A CAUSE FOR THE INDEPENDENT ACCELERATION. THE CONTACT STATED THAT THE FAILURE RECURRED SEVERAL TIMES. THE VEHICLE WAS NOT REPAIRED. THE APPROXIMATE FAILURE MILEAGE WAS 4,000. *BF 
 CONSUMER STATED VEHICLE EITHER SLOWS DOWN SUDDENLY OR SPEEDS UP. THIS HAS HAPPENED MULTIPLE TIMES.*JB</t>
  </si>
  <si>
    <t>5YJ3E1EA3JF****</t>
  </si>
  <si>
    <t>SUDDEN UNINTENDED ACCELERATION.
 VEHICLE WAS RETRIEVED FROM SERVICE CENTER AFTER A CENTER SCREEN/COMPUTER REPLACEMENT. LATER THAT EVENING, WHEN ARRIVING AT THE DESTINATION AT A RESIDENTIAL NEIGHBORHOOD, I RELEASED THE ACCELERATOR PEDAL AND TURNED TO APPROACH THE CURB. WHEN THE VEHICLE WAS NEXT TO THE CURB, IT SUDDENLY ACCELERATED. I QUICKLY APPLIED THE BRAKE PEDAL AND TURNED THE WHEEL TO STEER AWAY FROM THE CURB TO AVOID COLLISION WITH A PARKED CONSTRUCTION VEHICLE. VIDEO OF THE INCIDENT WAS CAPTURED WITH THE RING DOORBELL CAMERA AND VIDEO FOOTAGE IS AVAILABLE.</t>
  </si>
  <si>
    <t>5YJ3E1EA9JF****</t>
  </si>
  <si>
    <t>DUBLIN, CA</t>
  </si>
  <si>
    <t>I WAS AT THE SUPERCHARGING STATION IN DUBLIN ( CALIFORNIA) . WHEN I WANTED TO TAKE REVERSE AND PARK MY CAR FOR SUPERCHARGING.MY CAR SHOWED THE OPTION OF AUTOPARK. SINCE THERE WAS AN OPEN SPOT AVAILABLE FOR PARKING MY CAR (WHERE MY CAR FITS PROPERLY - AS PER TESLA GUIDELINES) .I STARTED AUTO PARKING ,IN AUTOPARK FEATURE USUALLY THE CAR COMES CLOSE TO THE OTHER CAR AND THEN TAKES NECESSARY TURN. BUT IN MY CASE THE CAR CAME VERY CLOSE TO THE OTHER CAR AND INSTEAD OF STOPPING IT SPEEDED UP AND DASHED TO THE OTHER CAR IN THE PARKING SPOT. MY CAR HAS COLLISION PREVENTION PLUS IT PROVIDES ACCURATE DISTANCE IF THERE IS SOME OBJECT BEHIND MY CAR, BUT IN THIS CAR NEITHER OF THE SYSTEMS ALERTED ME AND LED TO A CRASH.I RAISED A COMPLAINT TO TESLA ABOUT THE AUTO PARK FEATURES PROBLEM BUT HAVENT RECEIVED ANY ANY WORD FROM THEM. I HAVE ATTACHED THE IMAGES OF THE CAR.</t>
  </si>
  <si>
    <t>5YJ3E1EA0JF****</t>
  </si>
  <si>
    <t>DOVER, DE</t>
  </si>
  <si>
    <t>TL* THE CONTACT OWNS A 2018 TESLA MODEL 3. WHILE ATTEMPTING TO PARK THE VEHICLE, THE BRAKE PEDAL WAS DEPRESSED, BUT THE VEHICLE ACCELERATED RAPIDLY ON ITS OWN WITHOUT WARNING. AS A RESULT, THE VEHICLE DROVE OVER A CURB AND CRASHED INTO PART OF A STORE. THE FRONT END OF THE VEHICLE WAS DAMAGED. THE AIR BAGS FAILED TO DEPLOY. A POLICE REPORT WAS FILED AND THERE WERE NO INJURIES. THE VEHICLE WAS DRIVEN TO THE CONTACT'S HOME. THE CONTACT NOTIFIED TESLA'S SERVICE CENTER AT (610) 407-7030, BUT THE DEALER AND MANUFACTURER WERE NOT CONTACTED. THE VEHICLE WAS NOT DIAGNOSED OR REPAIRED. THE FAILURE MILEAGE WAS NOT AVAILABLE. *TT</t>
  </si>
  <si>
    <t>5YJ3E1EA5JF****</t>
  </si>
  <si>
    <t>PHOENIX, AZ</t>
  </si>
  <si>
    <t>DRIVER FELT SUDDEN UNINTENDED ACCELERATION WHILE PARKING THE CAR. THE ACCELERATION HAPPENED WITHIN THE LAST COUPLE OF SECONDS WHEN THE CAR WAS TURNING 90% AT PRETTY NORMAL SPEEDS TO PARK. THE CAR HIT A TREE, AND SUFFERED SIGNIFICANT FRONTAL DAMAGE.</t>
  </si>
  <si>
    <t>CHANDLER, AZ</t>
  </si>
  <si>
    <t>UNINTENDED ACCELERATION OF 2018 TESLA MODEL 3.
 ISSUE DESCRIPTION: ISSUE OCCURRED ON 05/04/18 AT APPROX. 11:52 AM WHILE TRYING TO PARK THE VEHICLE IN A PARKING LOT OF A GROCERY STORE. THE VEHICLE WAS IN THE PARKING SPACE POSITION WHEN IT SUDDENLY ACCELERATED WITHOUT ANY INPUT FROM THE DRIVER. THE BRAKES WERE APPLIED HOWEVER THEY FELT INOPERATIVE. IT FELT AS THOUGH THE DRIVER HAD NO CONTROL OVER BRAKING AND THE VEHICLE HAD A MIND OF ITS OWN. THE DRIVER TURNED THE STEERING WHEEL TO AVOID DIRECTLY HITTING A DUMPSTER WHILE TRYING TO BRAKE. THE PASSENGER SIDE OF THE VEHICLE THEN HIT A CURB AND A PONY WALL. AFTER THE IMPACT, THE DRIVER WAS ABLE TO TURN THE VEHICLE WHILE APPLYING THE BRAKES THAT EVENTUALLY BROUGHT THE VEHICLE TO A STOP. 
 PROBABLE CAUSE: UNKNOWN. GIVEN THE VEHICLE IS NEW, IT IS DIFFICULT TO IDENTIFY A REASON WHY WOULD IT ACCELERATE UNINTENTIONALLY. THE VEHICLE IS EQUIPPED WITH ENHANCED AUTO PILOT WHICH WAS NOT ENGAGED AT THE TIME OF INCIDENT. THE NIGHT PRIOR TO THE INCIDENT THE VEHICLE DISPLAYED SOFTWARE GLITCH WHERE IN IT WOULD NOT CONTROL THE VOLUME OF THE RADIO WHILE DRIVING WITH THE BUTTONS ON THE STEERING WHEEL AND WAS STUCK IN CONTROLLING THE STEERING WHEEL POSITION.
 CAR IS RUNNING SOFTWARE VERSION 8.1 (2018.14.13 9E3B7FF)</t>
  </si>
  <si>
    <t>2017 MODEL X</t>
  </si>
  <si>
    <t>LONDON, UT</t>
  </si>
  <si>
    <t>ON AUG 4, 2018, IN VENTURA, CA, AT ABOUT 2:30 PM I WAS DRIVING A PASSENGER TO A MEDICAL CLINIC IN A RENTED TESLA MODEL X. AS I WAS PULLING INTO THE PARKING SPACE THE TESLA RAPIDLY ACCELERATED FORWARD UNEXPECTEDLY. SURPRISED AND SCARED I TURNED THE STEERING WHEEL AS HARD AS I COULD AND PRESSED ON THE BRAKE TO STOP THE CAR TO AVOID THE BUILDING IN FRONT OF ME. EVEN WITH MY EFFORTS OF STOPPING, THE CAR WENT OVER THE CURB ONTO THE SIDEWALK AND THEN OVER A LOW CEMENT WALL AND FINALLY STOPPED NEXT TO THE BUILDING. THIS CAUSED DAMAGE TO THE CEMENT WALL, THE FRONT RIGHT WHEEL WELL AND THE UNDERCARRIAGE OF THE CAR. LUCKILY NO ONE WAS HURT. IF I HADN'T AVOIDED HITTING THE BUILDING OR IF A PERSON HAD BEEN WALKING OR STANDING IN FRONT OF ME ON THE SIDEWALK SOMEONE COULD HAVE EASILY BEEN INJURED. THE POLICE WERE CALLED AND THERE WAS AN INCIDENT REPORT.</t>
  </si>
  <si>
    <t>5YJXCDE26HF****</t>
  </si>
  <si>
    <t>DANVILLE, CA</t>
  </si>
  <si>
    <t>THE CAR SUDDENLY TOOK OVER AND ACCELERATED BEYOND CONTROL WHILE I PULLED THE CAR INTO A PARKING SPACE. FRONT AIRBAGS WERE DEPLOYED AND THE FRONT END OF THE CAR WAS DAMAGED BEYOND REPAIR. THE CAR WAS TOTALED.</t>
  </si>
  <si>
    <t>I WAS SLOWLY MOVING INTO A PARKING SPACE IN FRONT OF A SUPERMARKET WHEN THE CAR SUDDENLY ACCELERATED, HIT THE CONCRETE PARKING SPACE BLOCK IN THE FRONT OF THE PARKING SPACE, JUMPED THE CURB, AND GLANCED OFF THE CORNER OF THE SUPERMARKET BUILDING BEFORE TURNING 90 DEGREES AND STOPPING. THE ENTIRE INCIDENT LITERALLY TOOK SECONDS. ALL THE AIR BAGS DEPLOYED, AND THE INSURANCE COMPANY HAS TOTALED THE CAR. THE ACCIDENT WAS CAUGHT ON THE SUPERMARKET'S SURVEILLANCE CAMERAS.</t>
  </si>
  <si>
    <t>5YJXCDE29HF****</t>
  </si>
  <si>
    <t>MY CAR HAD AN UNINTENDED ACCELERATION WHEN I WAS TRYING TO PARK IN THE PARKING LOT OF MY OFFICE. THE CAR ACCELERATED, JUMPED THE PARKING CURB AND HIT ANOTHER PARKED CAR. MY CAR SUFFERED SUBSTANTIAL DAMAGE, AIR BAGS WERE DEPLOYED AND I ESCAPED WITH MINOR BRUISES. THE CAR WHICH WAS I COLLIDED WITH WAS PARKED AND DID NOT HAVE ANY PASSENGERS IN IT. NOBODY ELSE WAS INJURED.</t>
  </si>
  <si>
    <t>5YJXCBE29HF****</t>
  </si>
  <si>
    <t>I WAS PARKING WHEN I FELT THE VEHICLE SUDDENLY ACCELERATE AND JUMP THE CURB, SMASHING THROUGH THE FRONT WINDOWS/DOOR OF A BUSINESS.</t>
  </si>
  <si>
    <t>ARCADIA, CA</t>
  </si>
  <si>
    <t>TL* THE CONTACT OWNS A 2017 TESLA MODEL X. WHILE ATTEMPTING TO PARK THE VEHICLE AND APPLY THE BRAKES AT 5 MPH, THE VEHICLE PICKED UP SPEED. AS A RESULT OF THE FAILURE, THE VEHICLE CRASHED INTO A SCHOOL BUILDING. THE AIR BAGS DID NOT DEPLOY. THERE WERE NO INJURIES AND A POLICE REPORT WAS FILED. THE VEHICLE WAS TOWED TO AN INDEPENDENT MECHANIC WHO DETERMINED THAT THE ACCELERATOR PEDAL WAS DEPRESSED TO CAUSE THE COLLISION. THE VEHICLE WAS NOT REPAIRED. THE DEALER WAS NOT NOTIFIED OF THE FAILURE. THE MANUFACTURER WAS NOTIFIED. THERE WAS NO RECALL RELATED TO THE FAILURE. THE VIN WAS NOT PROVIDED. THE APPROXIMATE FAILURE MILEAGE WAS 800.</t>
  </si>
  <si>
    <t>5YJXCBE2XHF****</t>
  </si>
  <si>
    <t>BELLEVUE, WA</t>
  </si>
  <si>
    <t>WE WERE IN A PARKING LOT OF "KIDQUEST MUSEUM" IN BELLEVUE , WA. , TAKING OUR GRAND DAUGHTER, ONE YEAR OLD, TO THE MUSEUM. OUR CAR WAS IN STATIONARY POSITION. WE WERE TRYING TO FIGURE OUT WHERE TO PARK. DURING THIS TIME, OUR MODEL X, TOOK OFF WITH UNINTENDED ACCELERATION AND WE COULD NOT CONTROL THE CAR. IT WAS INSTANTANEOUS, OUR CAR WENT AND HIT A PARKED CHEVY VAN. THIS VAN FWENT UPSIDE DOWN AND WENT OVER THE FENCE INTO THE LOT NEXT TO IT. AFTER THE IMPACT OUR CAR WENT AND HIT ELETRIC POLE, WENT INTO BUSHES AND OVER AN ELECTRICAL BOX OF 5 BY 5. I COULD NOT OPEN THE DOOR. THERE WAS SMOKE IN THE CAR (MY WIFE THINKS SMOKE MIGHT HAVE STARTED WHILE THE CAR WAS ACCELERATING"). MUSEUM STAFF CAME AND OPENED THE PASSENGER DOOR. AFTER SHE GOT OUT, FIRST THING THEY DID WAS TO OPEN THE REAR PASSENGER DOOR AND TOOK OUT OUR GRANDDAUGHTER. I CAME OUT THRU PASSENGER DOO.
 FORTUNATELY NO ONE WAS HURT. MANY OF THE AIRBAGS CAME OUT. WE ARE UNBELIEVABLY LUCKY. THE PARKING LOT IS APPROXIMATELY 100 FT X 100. THIS IS THE PARKING LOT USUALLY WHERE MANY KIDS ARE IN THE LOT. FORTUNATELY THAT MOMENT THERE WAS NONE. ACCIDENT HAPPENED AROUND 4:20 P.M . WEATHER WAS GRAY BUT NO RAIN. WE STILL CAN NOT COMPREHEND HOW CAR CAN TAKE OFF AT THAT SPEED. NONE OF THE EMERGENCY BRAKING SYSTEM OR THE CAMERAS WORKED TO STOP THE CAR</t>
  </si>
  <si>
    <t>5YJSA1E13HF****</t>
  </si>
  <si>
    <t>2017 MODEL S</t>
  </si>
  <si>
    <t>PALM DESERT, CA</t>
  </si>
  <si>
    <t>WHILE ATTEMPTING TO PARK THE CAR IN A PARKING SPACE THE CAR ACCELERATED ON IT'S OWN AND CRASHED OVER A SMALL CONCRETE RETAINING WALL AND CRASHED INTO ANOTHER VEHICLE.
 MY CAR AND THE CAR THAT WAS STRUCK WERE TOTALED.</t>
  </si>
  <si>
    <t>5YJSA1E23HF****</t>
  </si>
  <si>
    <t>FALLBROOK, CA</t>
  </si>
  <si>
    <t>TL* THE CONTACT OWNS A 2017 TESLA MODEL S. WHILE PULLING IN THE DRIVEWAY AT APPROXIMATELY 5 MPH, THE CONTACT ATTEMPTED TO STEP ON THE BRAKE PEDAL TO SLOW DOWN THE VEHICLE. HOWEVER, THE VEHICLE ACCELERATED THROUGH THE GARAGE AND CRASHED INTO THE HOUSE. THERE WAS NO WARNING INDICATOR ILLUMINATED. THE AIR BAGS DID NOT DEPLOY. A POLICE REPORT WAS NOT FILED. THE CONTACT SUSTAINED MINOR INJURIES THAT DID NOT REQUIRE MEDICAL ATTENTION. THE CONTACT STATED THAT THE VEHICLE WOULD NEED TO BE TOWED. THE CONTACT CALLED TESLA AT 858-558-1555 (LOCATED AT 4545 LA JOLLA VILLAGE DR, SUITE D17, SAN DIEGO, CA 92122) AND WAS REFERRED TO THE MANUFACTURER. THE MANUFACTURER WAS MADE AWARE OF THE FAILURE AND PROVIDED A CASE NUMBER. THE VEHICLE WAS NOT DIAGNOSED OR REPAIRED. THE FAILURE MILEAGE WAS 21,859. *TT
 THE CONSUMER STATED SHE DID RECEIVE MEDICAL ATTENTION FOR THIS ACCIDENT. *TR</t>
  </si>
  <si>
    <t>5YJSA1E21HF****</t>
  </si>
  <si>
    <t>NORTH BERGEN, NJ</t>
  </si>
  <si>
    <t>2017 TESLA MODEL S STARTED TO ACCELERATE ON ITS OWN OVER 100 MPH, WHEN TRAVELING ON HIGHWAY AROUND 70 MPH, WITHOUT AUTOPILOT ENGAGED. AS SOON AS IT STARTED TO ACCELERATE, THE CAR TOOK CONTROL OVER THE STEERING WHEEL AND DROVE INTO THE GUARDRAIL ON THE LEFT OF THE LANE, THEN QUICKLY STEERED TO THE RIGHT LANES AND STEERED TO THE LEFT AGAIN. SLAMMED ON THE BRAKE BUT DID NOT WORK AT ALL, AND STEERING WHEEL DID NOT RESPOND. THE CAR COMPLETELY TOOK CONTROL OVER TRAVELING OVER 100 MPH GOING ZIG-ZAG ON THREE LANE HIGHWAY, FINALLY CAME TO A STOP AFTER HITTING NUMBER OF TREES IN THE WOODS ON THE RIGHT SIDE OF THE HIGHWAY. THE CAR IS COMPLETELY TOTALED.</t>
  </si>
  <si>
    <t>5YJSA1E26HF****</t>
  </si>
  <si>
    <t>HENDERSON, NV</t>
  </si>
  <si>
    <t>OUR TESLA HAS HAD TWO INCIDENTS IN THE LAST THREE MONTHS OF UNCONTROLLABLE ACCELERATION....ONCE SLOWLY GOING INTO A PARKING PLACE AND ONCE BACKING OUT OF OUR GARAGE. THE FIRST ONE RESULTED IN A COUPLE OF CRACKED RIBS (WITH SEATBELT ON) AND $18,000 IN DAMAGE. THE SECOND INCIDENT: THE TESLA, WHEN BACKING UP WENT TOTALLY OUT OF CONTROL BY ACCELERATING AND IT BARRELED ACROSS THE STREET AND KNOCKING DOWN A TREE BEFORE COMING TO A STOP. THE TESLA IS NOW IN THE REPAIR SHOP WITH EXTENSIVE DAMAGE TO THE REAR OF THE CAR. NOT SURE YET OF THE DOLLAR AMOUNT. I FEEL THIS IS A SERIOUS DEFECT IN THE TESLA MODEL S.</t>
  </si>
  <si>
    <t>5YJSA1E22HF****</t>
  </si>
  <si>
    <t>LOS ALTOS, CA</t>
  </si>
  <si>
    <t>I WAS MAKING A LEGAL U TURN ON A CITY STREET TO PARK. I PULLED BEHIND A PARKED CAR AND WAS GOING ABOUT 1MPH WHEN MY CAR SUDDENLY ACCELERATED AND HIT THE PARKED CAR. THERE WERE NO WARNING SOUNDS UNTIL THE CAR HIT THE OTHER CAR AND THEN THE HORN AND LIGHTS ON MY CAR WENT OFF. THE CAR WAS NOT ON AUTO PARK AND NO AIR BAGS WERE DEPLOYED HOWEVER MY CAR AND THE CAR THAT WAS HIT HAD EXTENSIVE BODY DAMAGE. THERE WERE NOT INJURIES TO PEOPLE. I DON'T KNOW WHY THE CAR ACCELERATED INSTEAD OF STOPPING. I HAVE NEVER HIT THE ACCELERATOR PEDDLE INSTEAD OF THE BRAKE AND I DOUBT IF I DID IT IN THIS CASE.</t>
  </si>
  <si>
    <t>5YJSA1E18HF****</t>
  </si>
  <si>
    <t>LAGUNA NIGUEL, CA</t>
  </si>
  <si>
    <t>TL* THE CONTACT OWNS A 2017 TESLA MODEL S. WHILE DRIVING 5 MPH, THE VEHICLE ACCELERATED RAPIDLY WITHOUT WARNING. AS A RESULT, THE CONTACT CRASHED INTO A GARAGE DOOR. THE AIR BAGS DID NOT DEPLOY. A POLICE REPORT WAS NOT FILED. THERE WERE NO INJURIES SUSTAINED. THE VEHICLE WAS TOWED TO TESLA BUENA PARK (6692 AUTO CENTER DR, BUENA PARK, CA 90621, (714) 735-5696) AND WAS AWAITING DIAGNOSTIC TESTING AND REPAIRS. THE MANUFACTURER WAS MADE AWARE OF THE FAILURE. THE FAILURE MILEAGE WAS APPROXIMATELY 10,000.</t>
  </si>
  <si>
    <t>NAPLES, FL</t>
  </si>
  <si>
    <t>TL* THE CONTACT OWNS A 2017 TESLA MODEL S. WHILE ATTEMPTING TO PARK THE VEHICLE AT A LOW SPEED, THE VEHICLE SUDDENLY ACCELERATED WITH THE BRAKE PEDAL DEPRESSED. THE VEHICLE PROCEEDED TO JUMP THE CURB AND CRASHED INTO SOME BUSHES. THERE WAS NO WARNING INDICATOR ILLUMINATED BEFORE, DURING, OR AFTER THE FAILURE OCCURRED. THERE WERE NO INJURIES AND A POLICE REPORT WAS NOT FILED. THE VEHICLE WAS DRIVEN TO THE CONTACT?S RESIDENCE. THE VEHICLE WAS NOT TAKEN TO A DEALER FOR DIAGNOSTIC TESTING. THE MANUFACTURER WAS NOTIFIED OF THE FAILURE. THE VEHICLE WAS NOT REPAIRED. THE FAILURE MILEAGE WAS 1,772.</t>
  </si>
  <si>
    <t>5YJSA1E14HF****</t>
  </si>
  <si>
    <t>SANTA CLARA, CA</t>
  </si>
  <si>
    <t>STOPPED AT A BUSY CITY STREET INTERSECTION FOR AROUND 2 MINUTES WAITING FOR THE GREEN LIGHT. MY CAR WAS SECOND CAR FROM THE INTERSECTION ON A SLIGHT UP SLOPE. OBVIOUSLY THE BRAKE WAS FULLY ENGAGED BUT MY CAR SUDDENLY CREEPS UP SLOPE AND GENTLY BUMPS INTO THE CAR IN THE FRONT. THIS IMPACT PUSHES THE OTHER CAR FORWARD AND MY CAR ROLLS BACK. THE FORWARD COLLISION ALARM WENT OFF BUT I COULD DO LITTLE TO STOP THE CAR OTHER THAN TRY AND PRESS ON THE BRAKE EVEN HARDER. THE CAR AGAIN ROLLS UP AGAIN AND GENTLY BUMPS THE OTHER CAR AGAIN. AGAIN THE COLLISION WARNING WENT OFF BUT I FELT I HAD NO CONTROL OVER THE CAR. I COULD FINALLY GET THE CONTROL BACK AFTER THAT. LUCKILY THERE WERE NO PEDESTRIANS AND CROSS TRAFFIC HAD ALREADY STOPPED. PLEASE NOTE THAT THERE WAS LITTLE OR NO DAMAGE TO EITHER CAR. THE CAR SEEMED TO HAVE A MIND OF IT'S OWN!
 THERE WAS LITTLE CHANCE OF DRIVER ERROR IN THIS CASE AS I WAS JUST WAITING FOR THE GREEN LIGHT AND THERE WAS NO PANIC SITUATION FOR A MISTAKEN ACCELERATOR PRESS. I COULD NOT GET ACCESS TO THE CAR LOGS AS TESLA POLICY WOULDN'T ALLOW IT.
 PLEASE NOTE THAT NO SELF-DRIVING SOFTWARE WAS INSTALLED AND CREEP MODE WAS OFF AS IT ALWAYS IS.</t>
  </si>
  <si>
    <t>5YJSA1E29GF****</t>
  </si>
  <si>
    <t>PARAMUS, NJ</t>
  </si>
  <si>
    <t>WHILE PULLING INTO A PARKING SPOT AT A BUSY SHOPPING CENTER, AND APPLYING THE BRAKE PEDAL (HAVING MOVED IT OVER FROM ACCELERATOR) TO STOP THE CAR AT ABOUT 5 MPH, THE MODEL S SUDDENLY LURCHED FORWARD AT FULL ACCELERATION HITTING NOT 1 BUT 2 PARKED CARS. NOTHING WOULD STOP THE CAR AS IT TOOK OVER AND WENT FORWARD WITH BOTH MY FEET PRESSING THE BRAKE PEDAL AS HARD AS I COULD. FINALLY IT STOPPED AFTER HITTING A SECOND PARKED CAR. TESLA HAS NOT RESPONDED, DESPITE 2 DAYS OF EMAILS AND CALLS.</t>
  </si>
  <si>
    <t>5Y5SA1E11HF****</t>
  </si>
  <si>
    <t>TESLA MODEL S 2017 SUDDEN UNINTENDED ACCELERATION- 
 1/18/2018, MORNING 9:05 AM. I WAS PULLING IN TO MY OFFICE PARKING SPOT WHERE I PARKED FOR 6 YEARS, I LET THE CAR SLOW TO ROLL CLOSER IN FRONT OF THE CURB. ALL OF A SUDDEN THE CAR ACCELERATED, GOT ON THE CURB, HIT THE OFFICE BUILDING. THE CAR WAS STILL GOING UNTIL I APPLIED THE BRAKE. THE ACCELERATION POINT WAS RIGHT BEFORE THE CURB, MEASURING FROM THE POINT TO THE WALL IS ONLY 7 FEET. TESLA SAID I WAS ON THE PEDAL FOR A SECOND LONG, I APPLIED PEDAL FROM 0-18%, AND QUICKLY APPLIED THE BRAKE. IF I APPLIED THE PEDAL, I WOULD NOT BE ABLE TO APPLY MY BRAKE IN A SPLIT SECOND. TESLA REFUSED TO PROVIDE THE FORCE GIVEN TO THE PEDAL AND ANY TELEGRAPHY. TESLA SAID THEY WILL NOT BE RESPONSIBLE FOR ANY DAMAGE AND SAID IT IS DRIVER'S ERROR. I TOLD MY CAR WAS ONLY 6 WEEK NEW, I NO LONGER FEEL SAFE TO DRIVE THIS VEHICLE, I REQUEST TO RETURN THE CAR. TESLA REFUSED. TESLA CLAIMED THERE IS NO PARTS FAILURE AND REFUSED TO DO ANY FAILURE ANALYSIS WITHOUT EVEN LOOKING AT THE CAR AND ACCIDENT PICTURES. 
 CONSUMER FIGHTING WITH ODDS?--
 WHEN INSURANCE COMPANY SENT TOW TRUCK DRIVER ON THE NEXT DAY(1/19/2018), THE DRIVER SAID MY CAR WAS THE SECOND BRAND NEW MODEL S HE TOWED IN THE SAME WEEK WITH THE SAME ISSUE. THE OTHER LADY RAN THRU HER DRYWALL AND GOT IN HER LAUNDRY ROOM WHILE PARKING, SAME SITUATION- WHILE LETTING THE CAR "SLOW", ROLL ITSELF. GIVEN TESLA HAS MANUFACTURED CLOSE TO 200,000 CARS, LAUNCHED 5 YEARS SINCE 2012, DIVIDED BY 52 WEEKS A YEAR, THE ODD IS PRETTY HIGH FOR THE SAME ISSUE---0.7%. AT A TOTAL OF 1400 TESLA CARS OUT THERE, THESE 1400 CARS ARE ACTING AS TICKING BOMB FOR THE DESIGN FAILURE CAUSING SUA. I BELIEVE THIS ISSUE REQUIRES NHTSA OR FEDERAL REGULATION TO TAKE A LOOK.</t>
  </si>
  <si>
    <t>NEWPORT BEACH, CA</t>
  </si>
  <si>
    <t>AT OUR DRIVEWAY ON SUN. 1/14/18, COMING BACK FROM SHOPPING A FEW MINUTES BEFORE FOUR PM, SUDDENLY THE CAR TOOK OFF BY ITSELF. IT ACCELERATED TREMENDOUSLY WITH THE SPEED WHICH WAS FELT AROUND 65-80 M/HR, HITTING OUR HEAVY GARAGE DOOR, WHICH WAS CLOSED AT THE TIME, WENT THROUGH THE GARAGE, HIT MY PARKED PORSCHE AND PUSHED IT TO THE LEFT TO THE WATER HEATER. IT THEN HIT AND BROKE THE WALL BETWEEN OUR GARAGE AND COURTYARD, BROKE AND PUSHED OUR CONCRETE PLANTER AND STOPPED HALFWAY BETWEEN THE GARAGE AND OUR FAMILY ROOM WINDOWS IN THE COURTYARD.I FIRMLY BELIEVE THAT THIS WAS THE RESULT OF UNINTENDED ACCELERATION. THIS IS OUR NEW AND SECOND TESLA MY WIFE AND I OWNED AND DROVE.WHEN MY WIFE TALKED TO LOCAL TESLA REPRESENTATIVE, HE REFUSED TO GIVE US ANY COMPUTER GENERATED REPORT.THE CAR STILL ON THE WALL BETWEEN GARAGE AND COURTYARD. WE UNDERSTAND, TESLA HAS A BLACK BOX THAT WE DO NOT KNOW WHERE IT WILL END UP IF WE TAKE IT TO TESLA CERTIFIED BODY SHOP.WE APPRECIATE IT VERY MUCH IF YOU ADVISE US WHAT TO DO.</t>
  </si>
  <si>
    <t>5YJSA1E17HF****</t>
  </si>
  <si>
    <t>SANTA BARBARA, CA</t>
  </si>
  <si>
    <t>TL* THE CONTACT OWNS A 2017 TESLA S75. WHILE THE VEHICLE WAS IN AUTOPILOT MODE, IT INDEPENDENTLY VEERED TO THE LEFT TO MAKE A LANE CHANGE. ADDITIONALLY, WHILE THE VEHICLE WAS AT A TRAFFIC LIGHT, IT INDEPENDENTLY ACCELERATED, MADE A SHARP LEFT TURN, AND DROVE INTO VEGETATION ON THE OFF RAMP OF A FREEWAY. THERE WERE NO INJURIES AND A POLICE REPORT WAS NOT FILED. TESLA OF SANTA BARBARA (400 HITCHCOCK WAY, SANTA BARBARA, CA 93105, (805) 770-6090) WAS CONTACTED AND THE VEHICLE OWNER WAS INFORMED TO HAVE THE VEHICLE REPAIRED. AFTERWARDS, A DIAGNOSTIC TEST WOULD BE PERFORMED. THE CONTACT STATED THAT THE FAILURE RECURRED THREE TIMES. THE VEHICLE WAS NOT REPAIRED. THE MANUFACTURER WAS NOTIFIED OF THE FAILURE. THE APPROXIMATE FAILURE MILEAGE WAS 3,000.</t>
  </si>
  <si>
    <t>BRONXVILLE, NY</t>
  </si>
  <si>
    <t>THE TESLA SPED UP AND HAD A SUDDEN UNINTENTIONAL ACCELERATION. I WAS DRIVING DOWN THE DRIVEWAY SLOWLY AND THE CAR SUDDENLY ACCELERATED TO A VERY HIGH SPEED. IT ALMOST WENT OVER A WALL AND I HAD TO SWERVE THE WHEEL TO AVOID GOING OVER A WALL. WHEN I SLAMMED ON THE BRAKES, THE CAR STOPPED FULLY ONLY A FEW INCHES AWAY FROM ANOTHER PARKED VEHICLE.</t>
  </si>
  <si>
    <t>5YJSA1E15HF****</t>
  </si>
  <si>
    <t>CORAL GABLES, FL</t>
  </si>
  <si>
    <t>WHILE TURNING RIGHT AND SLOWLY PULLING INTO A PARKING SPACE WHEN I HIT THE BRAKE THE CAR ACCELERATED RAPIDLY AND JUMPED OVER THE BUMPER AND LANDED IN A GRASSY SPOT. FORTUNATE IT DIDN'T HIT ANYTHING OR ANYONE, I'M CONCERNED THAT THIS COULD HAPPEN AGAIN AND NOT HAVE A BENIGN OUTCOME. TESLA'S FIRST REACTION IS "I" MUST HAVE HIT THE GAS PETAL BY MISTAKE; I WOULD LIKE TO ACCEPT THAT HOWEVER I DON'T. TO START A TESLA YOU TOUCH THE BRAKE, MORE TESTING IS NEEDED TO ASSURE BRAKES DON'T CREATE FALSE ACCELERATION THIS IS A VERY DANGEROUS SITUATION. I WAS AFRAID TO DRIVE THE CAR HOME ON A BUSY STREET WHERE PEDESTRIANS CROSS AT STOP LIGHT; IMAGINE THAT OUTCOME? TESLA NEEDS TO RUN TEST TO DETERMINE IF THIS MALFUNCTION OF RAPID ACCELERATION WHEN APPLYING BRAKES IS AN ENGINEERING PROBLEM AND NOT WRITE IT OFF AS DRIVERS HITTING THE GAS!</t>
  </si>
  <si>
    <t>5YJXCBE23GF****</t>
  </si>
  <si>
    <t>2016 MODEL X</t>
  </si>
  <si>
    <t>RANCHO PALOS VERDES, CA</t>
  </si>
  <si>
    <t>THE CAR AUTO ACCELERATED ON A SURFACE STREET AND CRASHED</t>
  </si>
  <si>
    <t>5YJXCBE2XGF****</t>
  </si>
  <si>
    <t>LYNNFIELD, MA</t>
  </si>
  <si>
    <t>WHILE VISITING A FUNERAL HOME IN MELROSE, MA., I NEEDED TO BACK INTO A SPOT TO BE ABLE TO TAKE PART IN THE FUNERAL PROCESSION. I PULLED OUT OF THE SPOT I WAS IN AND PROCEEDED TO PUT THE CAR IN REVERSE TO BACK INTO THE SAME PARKING SPOT. AT THE SAME MOMENT THAT I STARTED TO BACK IN THE CAR SURGED AND MADE AN ARC IN THE PARKING LOT ONLY STOPPING AFTER I HIT A PARKED CAR WITH SUCH FORCE THAT IT CAUSED TWO MORE CARS TO BE HIT BY THE IMPACT. I ATTEMPTED TO STOP THE CAR BY STEPPING ON THE BREAK WHICH HAD NO EFFECT AND EVEN THOUGH I WASN'T HURT, MY ARMS ACHED FOR DAYS BECAUSE I WAS TRYING TO CONTROL THE WHEEL TO NO AVAIL. I HAVE A CLEAN DRIVING RECORD AND WAS IN REVERSE AT THE TIME WHICH MEANT I HAD MY FOOT ON THE GAS TO BACK IN SLOWLY. I HAVE REQUESTED THAT TESLA CHECK THE THE COMPUTER TO SEE IF I AM OF FAULT OR NOT AND THEY HAVE REFUSED. MY TESLA IS BEING REPAIRED AND I NEED TO KNOW IF THIS WAS A TECHNICAL ERROR . I WAS TOLD IT COULD BE THE AUTO PILOT SYSTEM THAT COULD BE A FAULT EVEN THOUGH I HAVE NEVER USED IT. PLEASE HELP BECAUSE I AM CONCERNED THAT WE SHOULD BE AWARE OF HOW THIS HAPPENED.</t>
  </si>
  <si>
    <t>5YJXCAE42GF****</t>
  </si>
  <si>
    <t>LOS ANGELES, CA</t>
  </si>
  <si>
    <t>I WAS DRIVING MY TESLA MODEL X EV HOME AND THERE WERE NO PROBLEMS. WHEN I PULLED INTO THE DRIVEWAY THE SELF DRIVING FEATURES ACCELERATED THE VEHICLE CAUSING AN ACCIDENT.</t>
  </si>
  <si>
    <t>5YJXCAE25GF****</t>
  </si>
  <si>
    <t>SOUTHLAKE, TX</t>
  </si>
  <si>
    <t>MY TESLA MODEL X 2016 ACCELERATED ON ITS OWN AFTER I COME TO A COMPLETE STOP AT A PARKING LOT, CRASHED INTO THE FRONT OF A PEDIATRICS BUILDING. 2 INJURIES. AIRBAG WAS INFLATED.</t>
  </si>
  <si>
    <t>5YJXCAE23GF****</t>
  </si>
  <si>
    <t>I WAS IN A PARKING LOT WAITING ON A LUNCH ORDER. AFTER GETTING MY ORDER I WAS READY TO PULL THE CAR OUT OF MY PARKING SPACE. THE CAR WAS STATIONARY AND NOT MOVING . AS I STEP ON THE GAS TO PULL OUT , THE CAR WENT INTO 100% ACCELERATION FORWARD CLIMB THE CURB AND CRASH INTO A CONCRETE WALL THAT SURROUND THE GARBAGE DUMPSTER . THE WALL WAS ABOUT 3 TO 5 FEET FROM MY PARKING SPACE.I CONTACTED TESLA AND WAS TOLD I STEP ON THE GAS 100% IN UNDER 2 SECOND , AND THEY WOULD NOT CLAIM RESPONSIBILITY . AS I TELL THEM I AM 100% SURE I DID NOT STEP ON ANYTHING 100%( GAS OR BREAK ) WHEN I AM IN A BUSY PARKING LOT. THEY STILL DENIED AND SAID IT WAS MY FAULT .</t>
  </si>
  <si>
    <t>5YJXCAE24GF****</t>
  </si>
  <si>
    <t>MARIETTA, GA</t>
  </si>
  <si>
    <t>I DROVE MY TESLA MODEL X 2016 TODAY TO WORK AND WHEN I WAS ABOUT TO PARK THE CAR IN THE PARKING LOT (AROUND 6 MILES PER HOUR MAY BE) IT SUDDENLY ACCELERATED AND HIT THE CONCRETE WALL AND BOUNCED BACK AROUND 8 FEET. SINCE IT WAS FOR PARKING I CAN SURELY SAY THAT I DID NOT ACCELERATE THE CAR. THE STEERING AIR BAGS AND KNEE AIR BAGS CAME OFF AND ALSO THE PASSENGER SIDE KNEE AIR BAGS CAME OFF AS WELL. I SEARCHED ONLINE AND THERE SEEMS TO BE A CLASS ACTION SUITE ON THIS ISSUE BUT TESLA IS NOT ACCEPTING IT AS THE GLITCH IN THEIR SOFTWARE OR SOME OTHER COMPONENT. I FELT LIKE THE ACCELERATOR GOT PRESSED THE WAY WHEN THE CAR WAS IN CRUISE MODE. UNLESS I WANTED TO HIT THE WALL INTENTIONALLY THERE WAS NO NEED FOR ME TO PRESS THE ACCELERATOR TO SPEED FROM ALMOST ZERO TO WHATEVER THE HIGH SPEED IT ATTAINED AT THE TIME OF HITTING THE WALL.</t>
  </si>
  <si>
    <t>5YJXCBE24GF****</t>
  </si>
  <si>
    <t>AMAGANSETT, NY</t>
  </si>
  <si>
    <t>I HAD PULLED INTO A PARKING LOT, PROCEEDED TO PULL INTO A SPOT ADJACENT TO A CINDER BLOCK BUILDING. I HAD MY FOOT LIGHTLY ON THE GAS PEDAL, THEN AS I MADE THE TURN INTO THE SPOT, MY FOOT WAS ON THE BRAKE - THE CAR LURCHED FORWARD AND SPED UP AND THE BRAKES DID NOT STOP IT. I WENT RIGHT INTO THE CONCRETE BUILDING, HEAD ON - AIR BAGS DEPLOYED. THE FRONT END CRUSHED AND THE 2 AIRBAGS ON THE DRIVERS SIDE DEPLOYED AND WERE SMOKING. I READ ON LINE THAT THERE HAVE BEEN NUMEROUS INCIDENCES OF THIS HAPPENING WITH THE TESLA. SPONTANEOUS ACCELERATION WITH MY FOOT NOT ON THE GAS PEDAL. THE CAR WOULD NOT STOP BY THE BRAKES! I COULD HAVE BEEN SERIOUSLY INJURED OR HIT ANOTHER PERSONA OR VEHICLE. THE CAR HIT THE BUILDING AS WELL AS A NATURAL GAS PIPE THAT WAS RUNNING ALONG THE BUILDINGS SIDE AT THE LEVEL OF MY FRONT BUMPER. I FILED A POLICE REPORT.</t>
  </si>
  <si>
    <t>5YJXCBE27GF****</t>
  </si>
  <si>
    <t>CUPERTINO, CA</t>
  </si>
  <si>
    <t>VEHICLE ACCELERATED SUDDENLY AND CRASHED INTO A TREE IN FRONT WHILE PARKING THE CAR IN A PARKING LOT. WE REPORTED THE PROBLEM TO TESLA BUT THEY GOT BACK TO US DENYING ANY CAR MALFUNCTION THAT CAUSED THE ACCELERATION. HOWEVER WE RECEIVED A RECALL LETTER TODAY SAYING THAT AFFECTED PARKING BRAKE CALIPER MAY CAUSE IN ROLLAWAY AND CRASH.</t>
  </si>
  <si>
    <t>5YJXCAE27GF****</t>
  </si>
  <si>
    <t>WHILE TURNING LEFT INTO A PARKING SPOT AT A VERY SLOW SPEED, THE CAR SUDDENLY ACCELERATED WITH EXTREME FORCE. IT RAN OVER A CURB AND COLLIDED WITH A TREE AND A TRUCK. THERE WAS ONLY LIGHT PRESSURE ON THE ACCELERATOR. THE AUTOMATIC BRAKING AND THE AIRBAGS DID NOT DEPLOY. THERE WAS OVER $18 000 DAMAGE TO THE TWO VEHICLES AND THE TESLA MODEL X IS NOT DRIVEABLE WITHOUT REPAIRS</t>
  </si>
  <si>
    <t>5YJXCBE22GF****</t>
  </si>
  <si>
    <t>TL* THE CONTACT OWNS A 2016 TESLA MODEL X. WHILE PARKING THE VEHICLE, IT ACCELERATED WHILE DEPRESSING THE BRAKE PEDAL AND CRASHED INTO A FENCE. THERE WERE NO INJURIES AND A POLICE REPORT WAS NOT FILED. THE AIR BAGS DID NOT DEPLOY. THE VEHICLE WAS NOT DIAGNOSED OR REPAIRED. THE MANUFACTURE WAS NOTIFIED OF THE FAILURE. THE FAILURE MILEAGE WAS 1,000.</t>
  </si>
  <si>
    <t>5YJXCAE44GF****</t>
  </si>
  <si>
    <t>I WAS GOING UP BY DRIVEWAY WAITING FOR MY GARAGE DOOR TO OPEN. I TOOK MY FOOT OFF THE ACCELERATOR AND WAS SLOWING DOWN WITHOUT HITTING THE BREAKS WAITING FOR THE GARAGE DOOR TO OPEN. THE CAR TOOK OFF THROUGH THE GARAGE DOOR AND HIT MY HUSBANDS CAR SITTING IN THE GARAGE.</t>
  </si>
  <si>
    <t>WHILE COMING TO A STOP IN A PARKING GARAGE GOING 3 MPH THE AUTO SUDDENLY PROJECTED FORWARD AT FULL SPEED INTO A CONCRETE WALL DESTROYING THE ENTIRE FRONT END OF THE CAR AND INJURING THE PASSENGERS BY DEPLOYMENT OF THE AIR BAGS08102016</t>
  </si>
  <si>
    <t>5YJXCAE29GF****</t>
  </si>
  <si>
    <t>DANBURY, CT</t>
  </si>
  <si>
    <t>TL* THE CONTACT OWNS A 2016 TESLA MODEL X. WHILE ATTEMPTING TO PARK, THE VEHICLE INDEPENDENTLY ACCELERATED WITHOUT WARNING AND CRASHED INTO A WOOD FENCE. THE AIR BAGS FAILED TO DEPLOY. THERE WERE NO INJURIES. A POLICE REPORT WAS FILED. THE VEHICLE WAS NOT DIAGNOSED OR REPAIRED. THE MANUFACTURER WAS NOTIFIED OF THE FAILURE. THE APPROXIMATE FAILURE MILEAGE WAS 49.</t>
  </si>
  <si>
    <t>5YJXCBE21GF****</t>
  </si>
  <si>
    <t>ORMOND BEACH, FL</t>
  </si>
  <si>
    <t>ON JULY 8TH 2016, AT 9:37 A.M., WHILE SLOWLY PULLING INTO A PARKING SPACE AT CREEKWOOD DOG PARK IN BRADENTON FLORIDA, MY TESLA MODEL X SUDDENLY ACCELERATED UNDER ITS OWN VOLITION, DROVE OVER A PARKING STOP, OVER A FIVE INCH CURB, AND THEN HIT AND KNOCKED OVER A CONCRETE LIGHT POLE. ALL THIS HAPPENED IN A DISTANCE OF LESS THAN TWENTY FEET. TESLA WAS NOTIFIED IMMEDIATELY AND THE CAR WAS TAKEN TO DIMMITT COLLISION CENTER IN CLEARWATER, FLORIDA. THE SERVICE MANAGER AT TESLA OF TAMPA, TOLD ME VERBALLY THE LOG FROM THE EDR SAYS THE CAR WAS TRAVELING AT 6 MPH, THEN THE ACCELERATOR WAS ADVANCED TO OVER 50% AND THEN TO 87%. THE CAR ACCELERATED TO 20 MPH AND ABRUPTLY STOPPED. I DENIED THIS SCENARIO AND ASKED FOR A SUPERVISOR. TESLAS SOUTHEAST REGIONAL MANAGER MET US AT THE BODY SHOP. HE HANDED ME A LETTER THAT HAD DIFFERENT EDR RESULTS-VEHICLE SPEED WAS 7 MPH, PEDAL POSITION WENT FROM 3.2% TO 15.6% TO 100% AND CAR WENT TO 14 MPH. THE FIRST REPAIR ESTIMATE SHOWED ACTUAL MILEAGE AS 205 AND A SUBSEQUENT REPAIR ESTIMATE SHOWS THE ACTUAL MILEAGE AS 1425. THESE FIGURES ARE INACCURATE SINCE I HAD LOOKED AT THE ODOMETER SEVERAL DAYS BEFORE THE ACCIDENT AND THE MILEAGE WAS OVER 1800. I INFORMED TESLA THAT I AM POSITIVE BEYOND A SHADOW OF DOUBT THAT THE CARS ELECTRONIC THROTTLE COMPUTER WAS RESPONSIBLE FOR THE ACCIDENT WHICH THEY DENY. THIS APPEARS TO BE THE INDUSTRY STANDARD SINCE EXPERTS WILL TESTIFY THAT ALTHOUGH A CAR IS RESPONSIBLE FOR UNINTENDED ACCELERATION THERE WILL BE NO TRACEABLE EVIDENCE OF THAT RESPONSIBILITY AND THEREFORE THE MANUFACTURER HAS PLAUSIBLE DENIABILITY. TESLAS ARE UNDERGOING UNINTENDED ACCELERATION AT A RATE MORE FREQUENT THAN 1/5,000 VEHICLES MANUFACTURED. THIS IS WAY MORE FREQUENT THAN THE INDUSTRY STANDARD. GENERAL MOTORS HAS AN EXTREMELY GOOD RATE OF 1/123,000 VEHICLES.</t>
  </si>
  <si>
    <t>5YJXCAE46GF****</t>
  </si>
  <si>
    <t>ANAHEIM, CA</t>
  </si>
  <si>
    <t>OUR 5 DAY OLD TESLA X WHILE ENTERING A PARKING STALL SUDDENLY AND UNEXPECTEDLY ACCELERATED AT HIGH SPEED ON ITS OWN CLIMBING OVER GRASS AND AND CRASHED INTO A BUILDING.
 THE AIRBAGS DEPLOYED AND MY WIFE'S ARMS HAVE BURN MARKS AS A CONSEQUENCE.</t>
  </si>
  <si>
    <t>BOSTON, MA</t>
  </si>
  <si>
    <t>WHILE TURNING LEFT TO ENTER A VERY NARROW GARAGE ENTRANCE I NEEDED TO DETERMINE WHETHER OR NOT I HAD TO STRAIGHTEN OUT BEFORE PULLING IN OR IF MY LEFT TURN WAS TIGHT ENOUGH TO PULL IN WITHOUT REVERSING TO STRAIGHTEN OUT. I SAW THAT I WAS IN THE POSITION THAT I COULD CONTINUE INTO THE GARAGE AND LIGHTLY PRESSED THE ACCELERATOR TO FINISH MY TURN INTO THE GARAGE. 
 IT WAS AT THIS POINT THAT THE CAR ACCELERATED WITH EXTREME FORCE AND WITHIN A SECOND SLAMMED INTO A LARGE CONCRETE POLE THAT WAS JUST INSIDE THE GARAGE TO THE LEFT.
 I NEVER FELT THE CAR SLOW IN THAT MOMENT, ONLY SPEED UP AND I BELIEVE THE CAR SLAMMED INTO THE POLE WHILE ACCELERATING AND WOULD HAVE CONTINUED TO ACCELERATE IF NOT FOR THE LARGE POLE. 
 I DID NOT HAVE EITHER FOOT DEPRESSED ON EITHER PEDAL AT THE MOMENT OF COLLISION. THE AIR BAGS DID NOT DEPLOY, BUT THERE WAS VERY SEVERE DAMAGE TO THE FRONT END OF THE CAR THAT WILL BE AT LEAST $25K.
 I WAS NOT ON THE PHONE OR DISTRACTED IN ANY WAY. I WAS DRIVING CAREFULLY AND PAYING FULL ATTENTION. THIS IS NOT A CASE OF MISTAKEN PEDAL BECAUSE I WAS INTENDING TO ACCELERATE. 
 AT FIRST TESLA TOLD US OVER THE PHONE THAT THEIR LOGS SHOW THAT THE DRIVER PRESSED THE PEDAL 100% AND THEN TAPPED THE BRAKE BEFORE IMPACT. THIS EXPLANATION SOUNDED PHYSICALLY IMPOSSIBLE BECAUSE THE DISTANCE COVERED WAS LESS THAN 3 CAR LENGTHS. A MONTH LATER TESLA SENT A LETTER STATING THE DRIVER PRESSED THE ACCELERATOR 100% UNTIL THE VEHICLE SENSED A CRASH. TESLA DID NOT RESPOND TO OUR QUERY ABOUT WHY THEIR LOG STORY HAD CHANGED. TESLA ALSO REFUSED TO PROVIDE DATA ABOUT ACCELERATOR/BRAKE PERCENTAGE AND CAR SPEED FOR THE CAR EARLIER IN THE DAY. IF A DRIVER IS PRESSING THE PEDAL 100% IT IS A VERY DELIBERATE ACTION. 
 THIS IS A FAILURE OF THE ACCELERATOR AND THE AUTOMATIC BRAKING. THE CAR ACCELERATED ON ITS OWN AND CRASHED FULL FORCE INTO A LARGE CONCRETE POLE.</t>
  </si>
  <si>
    <t>5YJSA1E15GF****</t>
  </si>
  <si>
    <t>2016 MODEL S</t>
  </si>
  <si>
    <t>HONOLULU, HI</t>
  </si>
  <si>
    <t>ON2/20/18 I WAS DRIVING UP MY DRIVEWAY. UPON REACHING THE TOP OF THE DRIVEWAY, THE CAR SUDDENLY ACCELERATED BY ITSELF RESULTING IN THE FRONT OF THE CAR HITTING THE CONCRETE WALL IN FRONT. I INFORMED TESLA AND THEY CLAIM THAT THE COMPUTER SHOWED THAT I PRESSED ON THE ACCELERATOR INSTEAD OF THE BREAK. MY ANSWER IS THAT I DID NOT PRESSED ON THE ACCELERATOR. IT JUST ACCELERATED BY ITSELF. ASIDE FROM ME, I HAVE 4 PASSENGERS THAT CAN ATTEST TO THIS. I HAVE LIVED IN THIS PLACE SINCE 1986 AND THIS HAS NEVER HAPPENED. SINCE I HAVE BEEN DRIVING UP MY DRIVEWAY FOR 32 YEARS, IT IS SO ROUTINE FOR ME THAT IT IS ALREADY RITUAL FOR ME AT ALMOST THE SAME SPEED AND WHEN TO PRESSED ON THE GAS AND BRAKE PEDALS THE SAME WAY EVERY TIME. THIS HAS NOT HAPPENED TO MY OTHER CARS AND AS MY CAR INSURANCE WILL SHOW I HAVE NOT BEEN INVOLVED IN CAR ACCIDENTS FOR MANY YEARS.
 I HAVE NOT BEEN SHOWN ANY EVIDENCE EXCEPT WHAT TESLA TOLD ME. IT IS THEIR WORDS VERSUS MINE AND MY 4 OTHER PASSENGERS WHO EXPERIENCED WHAT ACTUALLY HAPPENED. 
 I HAVE PROBLEM TRYING TO DOWNLOAD PICTURES AND CORRESPONDENCES /RECORDS HERE. I WILL BE GLAD TO MAIL THEM TO YOU OR SOME OTHER WAYS WITH YOUR INSTRUCTIONS. THANK YOU.</t>
  </si>
  <si>
    <t>5YJSA1E10GF****</t>
  </si>
  <si>
    <t>MIAMI BEACH, FL</t>
  </si>
  <si>
    <t>MY HUSBAND WAS DRIVING MY CAR, WE ARRIVED AT THE PARKING LOT AND AS HE WAS PULLING INTO A PARKING SPACE AND COMING TO A STOP, THE CAR SUDDENLY ACCELERATED AT HIGH SPEED, WENT OVER THE CEMENT BUMPER FOR THE SPACE, OVER THE ONE FOR THE SPACE IN FRONT AND HIT A PARKED SATURN IN FRONT OF US. HE IS CERTAIN THAT HE WAS BRAKING AT THE TIME. WE TOOK THE CAR IN TO TESLA WHO RAN A DIAGNOSTIC. THEY ADVISED THAT THE THROTTLE WENT SUDDENLY FROM 2% TO 97% AND THEN THE BRAKE WAS APPLIED, BUT WHEN I ASKED FOR MORE DETAILS ABOUT THE APPROACH TO THE PARKING SPACE, FOR A COPY OF THE REPORT THEY SAID THEY WOULD NOT PROVIDE IT WITHOUT A SUBPOENA.</t>
  </si>
  <si>
    <t>5YJSA1E22GF****</t>
  </si>
  <si>
    <t>OLYMPIA, WA</t>
  </si>
  <si>
    <t>WHILE ATTEMPTING TO PARK MY TESLA S75 D IN A COSTCO SPACE, THE CAR BOLTED. IT FELT LIKE IT WAS IN AUTOPILOT MODE WITHOUT ME ENGAGING IT MANUALLY. I SLAMMED ON THE BRAKES. IT HIT THE REAR BUMPER OF THE CAR PARKED IN FRONT. FORTUNATELY, IT DIDNT DO ANY DAMAGE TO THAT VEHICLE BUT IT CAUSED PLENTY OF DAMAGE TO MY FRONT END. ILL NEED A NEW BUMPER AND HOOD. IT ALSO DEACTIVATED MY AUTOPILOT AND RADAR WHICH ARE BEHIND THE BUMPER. I CAN STILL DRIVE THE CAR AND FEEL FAIRLY SAFE AS I BELIEVE THE COMPUTER ACCIDENTALLY ENGAGED THE AUTOPILOT AND NOW THE AUTOPILOT ISNT OPERATIONAL. HOWEVER, I NO LONGER TRUST THIS CAR. IVE PRESENTED THIS PROBLEM TO TESLA AND THEY SAID IS WAS USER ERROR BUT THERE IS ABSOLUTELY NO DOUBT IN MY MIND THAT I WAS NOT AT FAULT. IVE DONE RESEARCH AND THERE IS A CLASS ACTION LAWSUIT IN THE WORKS AS THIS HAS HAPPENED TO OTHER TESLA USERS. MY ADVISE, DONT BUY A TESLA!!!!!</t>
  </si>
  <si>
    <t>5YJSA1E27GF****</t>
  </si>
  <si>
    <t>ROGERS, AR</t>
  </si>
  <si>
    <t>I WAS ATTEMPTING TO PARK IN FRONT OF A RETAIL BUSINESS WHEN THE CAR SUDDENLY AND UNEXPECTEDLY ACCELERATED. I BELIEVE THIS ACCIDENT WAS CAUSED BY A MALFUNCTION OR GLITCH IN THE VEHICLES TROUBLED SOFTWARE FOR DRIVER ASSIST AND/OR SAFETY FEATURES. FEATURES WHICH ARE UNIQUE TO TESLA.
 THE SUDDEN AND UNEXPECTED ACCELERATION HAPPENED WITH NO INPUT TO THE ACCELERATOR PEDAL. I WAS LIGHTLY BRAKING, INTENT ON COMING TO A COMPLETE STOP. I HAD NEARLY COMPLETED THE PARKING MANEUVER WHEN THE CAR RACED FORWARD, JUMPED A CURB, KNOCKED DOWN A HANDICAPPED PARKING SIGN, TRAVELED ACROSS A WALKWAY AND SMASHED INTO THE FRONT OF THE BUSINESS. THIS HAPPENED SO FAST, I DIDNT REALIZE WHAT OCCURRED UNTIL I COULD GATHER MY THOUGHTS AFTER THE INCIDENT. NO AUDIBLE OR VISUAL WARNING OF AN IMPENDING COLLISION WERE HEARD OR SEEN. NO AIRBAGS DEPLOYED. 
 FORTUNATELY NO ONE INSIDE THE BUSINESS, NO PEDESTRIAN NOR MYSELF WERE INJURED. THIS COULD HAVE BEEN A TRAJIC ACCIDENT. MY TESLA SUSTAINED OVER $25,000 IN DAMAGE AND IS STILL IN THE REPAIR SHOP. AS OF THIS DATE, NO CLAIM HAS BEEN SETTLED FOR REPAIRS TO THE BUSINESS PROPERTY. 
 I HAVE UPLOADED A PHOTO SHOWING THE END RESULT OF THE EVENT.</t>
  </si>
  <si>
    <t>TL* THE CONTACT OWNS A 2016 TESLA S60. WHILE THE CONTACT WAS ATTEMPTING TO EXIT THE PARKED VEHICLE, IT INDEPENDENTLY ACCELERATED. THE VEHICLE CRASHED INTO A PILLAR. A POLICE REPORT WAS NOT FILED AND THERE WERE NO INJURIES. WHEN THE BRAKES WERE APPLIED, THE VEHICLE CAME TO A STOP. THE CONTACT STATED THAT SHE WAS UNCERTAIN IF SHE MAY HAVE DEPRESSED THE ACCELERATOR PEDAL ACCIDENTALLY. THE LOCAL DEALER (TESLA 750 E. EL CAMINO REAL, SUNNYVALE, CA, 94087) CONFIRMED THAT THE VEHICLE WAS NOT ABLE TO BE SERVICED UNTIL OCTOBER OF 2017. THE VEHICLE WAS NOT DIAGNOSED. THE CONTACT RECEIVED NOTIFICATION OF NHTSA CAMPAIGN NUMBER: 17V260000 (PARKING BRAKE). THE MANUFACTURER WAS NOTIFIED AND INFORMED THE CONTACT THAT THE FAILURE WAS STILL UNDER INVESTIGATION. THE VEHICLE WAS REPAIRED. THE VIN WAS INVALID. THE FAILURE MILEAGE WAS APPROXIMATELY 5,977. UPDATED 08/23/17*LJ
 *CN</t>
  </si>
  <si>
    <t>5YJSA1E1XGF****</t>
  </si>
  <si>
    <t>MOUNTAIN VIEW, CA</t>
  </si>
  <si>
    <t>I WAS STOPPED AT A STOP LIGHT ON MY WAY TO WORK AROUND 8AM ON A VERY CROWDED CITY STREET. AS THE LIGHT TURNED GREEN, I SLOWLY PRESSED ON THE GAS TO MOVE FORWARD AND THE CAR TOOK OFF AT TOP SPEED. I HIT THE BRAKE BUT THE CAR DID NOT RESPOND - IT DID NOT SLOW DOWN OR STOP, NOR DID ANY ALARM, EITHER VISUAL OR AUDITORY, GO OFF INSIDE THE CAR. TO HIT THE CAR IN FRONT OF ME AND THEN HAD TO SWERVE TO AVOID HITTING DOZENS OF CARS IN MY PATH. I GRAZED PAST A LAMP POST, ANOTHER CAR AND FINALLY CRASHED INTO A TREE.</t>
  </si>
  <si>
    <t>PASADENA, CA</t>
  </si>
  <si>
    <t>COMPLAINANT, A PHYSICIAN, HAD TAKEN DELIVERY OF A 2016 TESLA MODEL S ON DECEMBER 22, 2016. THE FOLLOWING DAY, SHE PULLED INTO HER DRIVEWAY AT HOME AND BROUGHT THE VEHICLE TO A STOP. WITH HER FOOT STILL ON THE BRAKE, THE VEHICLE SUDDENLY ACCELERATED ON ITS OWN FROM A STOPPED POSITION TO SPEEDS OF BETWEEN 40-60 MPH. THE VEHICLE PLOWED THROUGH THE BRICKS OF HER DRIVEWAY, THROUGH SHRUBS SEPARATING HER PROPERTY FROM HER NEIGHBOR, WENT THROUGH AND ACROSS THE NEIGHBORS YARD AND ONTO AND ADJOINING STREET, WHERE IT COLLIDED WITH A TRUCK.</t>
  </si>
  <si>
    <t>CHINA</t>
  </si>
  <si>
    <t>HERE IS A REPORT OF A TESLA CRASH IN CHINA THAT INJURED 2 PEOPLE.
 HTTPS://TRANSLATE.GOOGLE.COM.AU/TRANSLATE?SL=AUTO&amp;TL=EN&amp;JS=Y&amp;PREV=_T&amp;HL=EN&amp;IE=UTF-8&amp;U=HTTP%3A%2F%2FHK.APPLE.NEXTMEDIA.COM%2FNEWS%2FART%2F20160621%2F19662689&amp;EDIT-TEXT=&amp;ACT=URL
 THE CAR SUFFERED UNINTENDED ACCELERATION AND THEN THE WHEELS FELL OFF.
 THAT IS A BIT OF A WORRY, TO SAY THE VERY LEAST.
 PLEASE ISSUE A RECALL.</t>
  </si>
  <si>
    <t>HERE IS A DISCUSSION THREAD IN WHICH AN OWNER COMPLAINS OF UNINTENDED ACCELERATION CAUSING A CRASH.
 HTTPS://WEBCACHE.GOOGLEUSERCONTENT.COM/SEARCH?Q=CACHE:L1PLIGGJRGQJ:HTTPS://FORUMS.TESLA.COM/SV_SE/NODE/75376+&amp;CD=1&amp;HL=EN&amp;CT=CLNK&amp;GL=AU
 THE POSTER SEEMS GENUINE BUT WAS IMMEDIATELY ATTACKED BY TESLA DEFENDERS AND ACCUSED OF DRIVING WHILST FEMALE.
 THE THREAD HAS BEEN TAKEN PRIVATE AND/OR DELETED BUT I HAVE ARCHIVED IT.
 SAMPLE:
 SUDDEN ACCELERATION
 SUBMITTED BY REGINALHA ON DECEMBER 4, 2016
 I'M STILL SHAKING. I LOVED MY CAR UNTIL TODAY. I WAS GOING VERY SLOW INTO A PARKING SPACE WITH MY FOOT ON THE BRAKE AND THE CAR ACCELERATED REALLY FAST AND INTO ANOTHER CAR. I PUSHED ON THE BRAKE SO HARD AND MY FOOT WAS STILL ON THE BRAKE WHEN THE CAR STOPPED (YES, I LOOKED). I THOUGHT THERE WAS INFORMATION ABOUT OTHER PEOPLE WHO'VE HAD THIS PROBLEM ON THIS FORUM BUT I CAN'T FIND IT. I'VE REPORTED IT TO TESLA. DAMAGE TO BOTH CARS ASIDE, I'M NOW AFRAID OF MY CAR! CAN SOMEONE TELL ME THE FORUM TO READ ABOUT OTHER'S EXPERIENCES? THANK YOU.
 ***********************
 SBMD | DECEMBER 4, 2016
 BTW, PEOPLE HAVE TRIED TO POST FALSE REPORTS ON THIS IN THE PAST, AND NOT JUST WITH TESLA. I'M GIVING YOU THE BENEFIT OF THE DOUBT. YOU CAN CONSIDER MAKING THIS A PRIVATE POST, WHICH WILL DEMONSTRATE THAT YOU ARE A BONA FIDE OWNER AND NOT A PERSON SIMPLY TRYING TO POST FALSELY HERE.
 *******************
 LILBEAN | DECEMBER 4, 2016
 IS ANYONE KEEPING TRACK OF THESE ACCELERATIONS? WEREN'T TWO OF THEM IN FRONT OF NAIL SALONS?
 ************
 SILVERP85PLUS | DECEMBER 4, 2016
 BEANMEISTER, THERE WAS A GYM TOO
 LILBEAN | DECEMBER 4, 2016
 ALL WOMEN DRIVERS RIGHT? JUST SAYIN...
 THE GYM...I MEAN REALLY, PEOPLE THAT ANXIOUS TO GO THERE
 IT IS NOT IMPOSSIBLE THAT THE TESLA HAS A DEFECT CAUSING UNINTENDED ACCELERATION.
 PLEASE INVESTIGATE. *TR</t>
  </si>
  <si>
    <t>HOW MUCH MORE EVIDENCE DO YOU NEED TO PROVE THAT THE TESLA AUTOPILOT IS UNSAFE?
 HTTPS://TESLAMOTORSCLUB.COM/TMC/THREADS/AUTOPILOT-FAILED-TO-NOTICE-A-BUS-TODAY.78833/
 AUTOPILOT FAILED TO NOTICE A BUS TODAY
 LOCATION:SACRAMENTO, CA
 STOPPED AT AN INTERSECTION BEHIND A BUS TODAY AT A RED LIGHT. DECIDED TO LOOK FOR SOME NEW MUSIC SO I TURNED AUTOPILOT ON, SEEING AS HOW I COULDN'T SEE THE RED/GREEN LIGHT AND THAT'D TELL ME WHEN TO PAY ATTENTION (CAR STARTS MOVING... DON'T TELL ME YOU GUYS NEVER USE IT FOR THIS, EITHER!).
 WAS AT A COMPLETE STOP ABOUT TWO CAR LENGTHS FROM THE BUS. ENGAGED AP. CAR IMMEDIATELY LURCHED FORWARD. HIT BRAKES FAST, WHICH FORTUNATELY MY FOOT WAS ALREADY OVER THE PEDAL AS I'D BEEN PREVIOUSLY STOPPED. SAT FOR A SECOND CONFUSED. I'M NOW ABOUT A CAR LENGTH FROM THE BUS. VERIFIED MY AP WAS SET TO 4 CAR LENGTHS. ENGAGED AGAIN. CAR IMMEDIATELY SHOT FORWARD, HIT BRAKES. CAR DISPLAYED THE WARNING THAT AN OBJECT WAS IN FRONT OF ME.
 I AM PRETTY CONFIDENT THAT EITHER THE CAR WOULD HAVE EMERGENCY BRAKED OR I WOULD HAVE HIT THE BUS HAD I LEFT IT ENGAGED. IT DEFINITELY PULLED FORWARD FULL-POWER LIKE IT DOES IF THE PERSON IN FRONT OF YOU CHANGES LANES AND THE LANE IS OTHERWISE CLEAR.
 IT DEFINITELY MADE ME THINK OF ALL THOSE PEOPLE WHO ACCIDENTALLY DROVE INTO BUILDINGS AND SUCH AND THE LITTLE REACTION TIME THEY MUST HAVE HAD TO FIGURE OUT WHAT WAS GOING ON.
 I'M QUITE AWARE OF HOW CLOSE AP WILL TAKE YOU WHEN STOPPED. THE BEHAVIOR WAS ABNORMAL -- NOT ONLY DID THIS NOT SEEM TO CARE THAT I WAS ALREADY QUITE CLOSE, IT ACCELERATED IMMEDIATELY AND RAPIDLY WHEN ENGAGING AND GAVE NO INDICATION IT WOULD QUIT. TYPICALLY ENGAGING IT WHILE STOPPED OR BEHIND SOMEONE WILL MOVE FORWARD VERY SLIGHTLY IF AT ALL ONCE YOU'RE ALREADY CLOSE.</t>
  </si>
  <si>
    <t>DESOTO, TX</t>
  </si>
  <si>
    <t>TL* THE CONTACT OWNS A 2016 TESLA MODEL S. WHILE PARKING, THE VEHICLE INADVERTENTLY ACCELERATED AND CRASHED INTO A FENCE AND A NEIGHBOR'S AIR CONDITIONING UNIT. THE BRAKE PEDAL WAS DEPRESSED, BUT THE VEHICLE FAILED TO STOP. THERE WERE NO WARNING INDICATORS ILLUMINATED. THERE WERE NO INJURIES. THE POLICE ARRIVED AT THE SCENE, BUT THE CONTACT WAS UNAWARE IF A POLICE REPORT WAS FAILED. THE VEHICLE WAS TOWED TO DALLAS-CEDAR SPRINGS ROAD TESLA (6500 CEDAR SPRINGS ROAD, SUITE 100 (214) 736-0587), BUT NO FAILURES WERE DIAGNOSED. THE CONTACT WAS INFORMED THAT THE FAILURE WAS DUE TO HUMAN ERROR. THE BODY DAMAGE WAS REPAIRED. THE CONTACT STATED THAT THE FAILURE OCCURRED A SECOND TIME WHILE PARKING IN A HOSPITAL PARKING LOT. THE VEHICLE ACCELERATED WITHOUT WARNING, JUMPED A CURB, AND COLLIDED WITH A METAL POLE, A SMALL TREE, AND AN AMBULANCE. THE HOSPITAL POLICE WAS AT THE SCENE, BUT WAS UNAWARE IF A REPORT WAS FILED. THE VEHICLE WAS TOWED TO JOHN EAGLE COLLISION CENTER (6125 PEELER ST, DALLAS, TX 75235 (855) 575-6368), BUT NO REPAIRS OR DIAGNOSTIC TESTING WERE COMPLETED. THE MANUFACTURER WAS NOTIFIED OF THE FAILURE AND OFFERED NO ASSISTANCE. THE FAILURE MILEAGE WAS APPROXIMATELY 5,000. *TT
 UPDATED 8/6/18*JB</t>
  </si>
  <si>
    <t>WHILE IN REVERSE BACKING UP TO A CHARGE STATION IN A COVERED PARKING LOT, THE CAR WENT INTO SUDDEN ACCELERATION AND FAILED TO STOP AND COLLIDED WITH THE CHARGE STATION AND THE WALL NEXT TO IT. NONE OF THE WARNING LIGHTS OR SOUNDS WENT OFF EITHER. ALTHOUGH THE CAR HAS, ON SEVERAL OCCASIONS DEMONSTRATED ITS ABILITY TO STOP SHORT OF COLLIDING WITH OBSTACLES, IT FAILED TO REACT IN THIS INSTANCE. TESLA HAS IGNORED OUR REPEATED REQUESTS FOR PROVIDING AN EXPLANATION OR ANY EVALUATION OF THE LOGS ASSOCIATED WITH THE CAR, AND HAS BLAMED THE MATTER ON DRIVER ERROR.</t>
  </si>
  <si>
    <t>5YJSA1E13GF****</t>
  </si>
  <si>
    <t>FREDERICK, MD</t>
  </si>
  <si>
    <t>UNINTENDED ACCELERATION OCCURRED ON 2 SEPARATE OCCASIONS WITH 2 DIFFERENT DRIVERS WITHIN 2 WEEKS. MODEL S 70D
 INCIDENT 1: MY WIFE WAS AT A STOP SIGN. SHE REMOVED HER FOOT FROM THE BRAKE AND BEFORE APPLYING THE ACCELERATOR THE CAR SURGED FORWARD AGGRESSIVELY. SINCE HER FOOT NEVER TOUCHED THE ACCELERATOR SHE WAS ABLE TO APPLY THE BRAKE AND STOP WITHIN 8-10 FEET. SHE WAS VISIBLY SHAKEN WHEN SHE GOT HOME BUT, REGRETTABLY, NO REPORT WAS FILED.
 INCIDENT 2: ABOUT 2 WEEKS LATER, MAY 6, I WAS PULLING INTO MY GARAGE WITH MY WIFE AND BABY IN THE VEHICLE. 2-3 FEET FROM THE THE GARAGE WALL (IN CREEP MODE) I GENTLY TOUCHED THE BRAKE TO COME TO A STOP. AT THAT POINT THE CAR SURGED FORWARD VERY AGGRESSIVELY. I IMMEDIATELY APPLIED HEAVY BRAKE AND WAS ABLE TO STOP THE CAR IN A FEW FEET (SINCE MY FOOT WAS ALREADY OVER THE BRAKE PEDAL). THE FRONT END HIT THE GARAGE WALL AND PENETRATED 10-12 INCHES CAUSING DRYWALL DAMAGE AND SIGNIFICANT DAMAGE TO OUR POWDER ROOM ON THE OTHER SIDE.
 A REPORT WITH TESLA WAS FILED IMMEDIATELY. LOGS WERE DOWLOADED AND SHOW THAT THE ACCELERATOR WAS DEPRESSED TO 97% POWER IN LESS THAN A SECOND AND THAT IT WAS DRIVER ERROR. MY WIFE AND I HAVE A COMBINED 48 YEARS OF ACCIDENT FREE DRIVING AND NEITHER OF US HAVE EVER MISTAKEN CONTROL PEDALS OR HAVE EVER FLOORED A GAS PEDAL IN A SECOND.
 MY WIFE IS 37, HEALTHY AND A PHYSICIAN, I AM A HEALTHY 42 YEAR OLD PILOT. WE CAN BOTH SAY WITH 100% CERTAINTY THAT NEITHER INCIDENT WAS DRIVER ERROR. TESLA HAS A SERIOUS UNINTENDED ACCELERATION PROBLEM ALSO MADE EVIDENT BY THE OTHER COMPLAINTS FILED ON NHTSA, ALL OF WHICH SEEM TO FALL UNDER SIMILAR OPERATING PARAMETERS.
 WE NOW HAVE A $90,000 CAR SITTING IN OUR GARAGE THAT IS UNSAFE FOR MY FAMILY, IT SEEMS TESLA IS GOING THE ROUTE OF WAITING FOR INJURY AND DEATHS TO OCCUR BEFORE THEY ACKNOWLEDGE THIS SAFETY DEFECT.</t>
  </si>
  <si>
    <t>5YJSA1S24FF****</t>
  </si>
  <si>
    <t>WESTMONT, IL</t>
  </si>
  <si>
    <t>ON THURSDAY , JUNE 7 AROUND 6:30 PM I MET WITH A BIZARRE INCIDENT ON MY 2015 TESLA MODEL S , 70D. INCIDENT TOOK PLACE ON RT 83 NEAR OAK BROOK MALL NEAR CHICAGO.
 THE CAR SLOWLY ROLLED AND APPROACHED A SEMI IN FRONT IN A TRAFFIC JAM. I HEARD A BEEPING SENSOR AS IT WAS ABOUT TO TOUCH THE SEMI, I IMMEDIATELY PRESSED THE BRAKE BUT THE CAR STARTED ACCELERATING INSTEAD. I THOUGHT I MUST HAVE PRESSED THE GAS PEDAL, SO IMMEDIATELY LIFTED MY FOOT TO MAKE SURE I WAS PRESSING THE BREAK PEDAL. THE SECOND TIME ALSO IT STARTED ACCELERATING AND KEPT PUSHING THE SEMI IN FRONT BECAUSE IT WAS TOUCHING IT.
 PERPLEXED I THEN BROUGHT THE CAR TO PARKING MODE TO MAKE IT STOP. AS THE SEMI STARTED MOVING AGAIN AND THERE WAS SUFFICIENT GAP, THE CAR STARTED FUNCTIONING NORMALLY.
 I GOT A REPAIR ESTIMATE ON THE FOLLOWING DAY FROM A TESLA APPROVED GARAGE AND THEY HAVE QUOTED ABOVE $4000 TO REPAIR.</t>
  </si>
  <si>
    <t>5YJSA1H4XFF****</t>
  </si>
  <si>
    <t>CHAPEL HILL, NC</t>
  </si>
  <si>
    <t>AS I PARKED MY CAR IN MY GARAGE ON 1/19/2019, I HAD PLACED THE CAR IN PARK AND WAS PREPARING TO EXIT THE VEHICLE WHEN IT SUDDENLY ACCELERATED AND HIT THE FRONT OF MY GARAGE WALL. THE CAR WAS IN PARK AND NOT MOVING. I HAD MY HAND ON THE DOOR HANDLE TO EXIT. I IMMEDIATELY SLAMMED THE BREAKS BUT THE CAR SEEMED TO KEEP GOING INTO MY WALL AND THEN IT JOLTED AND STOPPED. IT WAS LIKE IT HAD A MIND OF ITS OWN. THERE WAS NO ALERT OR ANYTHING. IT JUST SUDDENLY ACCELERATED WHILE IN PARK. AS YOU CAN IMAGINE THIS IS A VERY SCARY OCCURRENCE AND I AM NOT GOING TO DRIVE THIS VEHICLE UNTIL IT IS RENDERED SAFE. IM VERY CONCERNED WITH WHAT COULD HAPPEN IF THIS OCCURRED IN A PARKING LOT OR AREA WITH PEOPLE. I CONTACTED TESLA IMMEDIATELY FOLLOWING THE INCIDENT TO FILE A REPORT AND SHARE MY CONCERN. THEY TOLD ME THEY WOULD PULL LOGS AND BE IN TOUCH. I ALSO CALLED MY INSURANCE COMPANY. THE INCIDENT HAPPENED AT 5:50 PM.</t>
  </si>
  <si>
    <t>5YJSA1H23FF****</t>
  </si>
  <si>
    <t>A MALFUNCTION CAUSED THE SUDDEN DEPLOYMENT OF THE AIRBAGS AND SUBSEQUENT UNINTENTIONAL UNEXPECTED ACCELERATION CAUSING THE VEHICLE TO JUMP A CEMENT BLOCK AND VIOLENTLY SMASH INTO A POLE WHILE I WAS SLOWLY PULLING INTO A PARKING STALL AT A GROCERY STORE.</t>
  </si>
  <si>
    <t>ANN ARBOR, MI</t>
  </si>
  <si>
    <t>WHILE PULLING INTO A PERPENDICULAR PARKING SPOT IN A PARKING GARAGE, AT ~4-5 FEET FROM A WALL, THE CAR EXPERIENCED SUDDEN ACCELERATION, SLAMMING INTO THE WALL, RESULTING IN MODERATE BODY DAMAGE TO THE FRONT OF THE CAR AND DEPLOYING THE DRIVER-SIDE AIRBAGS. THERE WERE NO OTHER PASSENGERS IN THE CAR, AND THERE WAS NO SIGNIFICANT INJURY OR DAMAGE TO THE GARAGE OR OTHER CARS. THOUGH I RECOGNIZE THAT THE VAST MAJORITY OF ACCIDENTS OF THIS TYPE ARE DUE TO DRIVER ERROR, THERE ARE SEVERAL FACTORS THAT LEAVE ME WITH CONCERN FOR A POSSIBLE ELECTRONIC SYSTEMS MALFUNCTION. SPECIFICALLY, ~3 DAYS PRIOR TO THE ACCIDENT, THE CAR BEGAN DISPLAYING A CONSTANT ERROR MESSAGE: DRIVER ASSISTANCE FEATURES UNAVAILABLE". I NOTIFIED TESLA SERVICE BY PHONE AND EMAIL, AND ON THEIR INSTRUCTIONS, REBOOTED THE COMPUTER SYSTEM, AND FULLY POWERED DOWN AND RESTARTED THE SYSTEM. HOWEVER, THE ERROR MESSAGE PERSISTED. THE ACCIDENT OCCURRED BEFORE I WAS ABLE TO SCHEDULE A SERVICE CALL. I HAVE REQUESTED DETAILS FROM THE DATA LOGS FOR THE ACCIDENT FROM TESLA, BUT THEY HAVE PROVIDED ONLY VERY LIMITED INFORMATION, STATING THAT LEGAL ACTION ON MY PART WOULD BE REQUIRED TO OBTAIN MORE DETAIL. THEY HAVE TOLD ME THAT THE CAR SPEED WAS 3.6 MPH AT WHICH TIME THE DATA INDICATES THAT THE ACCELERATOR WAS PRESSED TO AS FAR AS 100%, RESULTING IN ACCELERATION OF THE CAR TO 7 MPH AT THE TIME OF IMPACT, WITH THIS ACCELERATION OCCURRING OVER A 2 SECOND TIME PERIOD. THIS INFORMATION SEEMS INCOMPATIBLE WITH THE OTHERWISE RAPID ACCELERATION TYPICALLY EXHIBITED BY THIS CAR WITH A FULLY DEPRESSED ACCELERATOR, AND THE SHORT DISTANCE TRAVELED (ONLY SEVERAL FEET).</t>
  </si>
  <si>
    <t>5YJSA1H2XFF****</t>
  </si>
  <si>
    <t>DENVER, CO</t>
  </si>
  <si>
    <t>DRIVING WEST ON HAMPDEN AVE TOWARDS INTERSECTION AT TAMARAC ST. 
 GOING THE SPEED LIMIT, &amp; RELEASED THE ACCELERATOR SO THAT "ENGINE BRAKING" WOULD SLOW THE CAR.
 BUT I WAS SLOWING DOWN FASTER THAN NECESSARY WITH ~100 YARDS REMAINING TO REACH THE INTERSECTION.
 I LIGHTLY PRESSED THE ACCELERATOR TO STOP ENGINE BRAKING BRIEFLY, THEN RELEASED THE ACCELERATOR TO REINSTATE "ENGINE BRAKING". 
 INSTEAD OF SLOWING, MY CAR BEGAN TO WILDLY ACCELERATE. 
 ALARMED AT THE INCREASING SPEED OF THE CAR, AS I WAS RAPIDLY APPROACHING THE INTERSECTION WHERE THE SIGNAL WAS RED, (ANOTHER CAR WAS ALREADY STOPPED AT THE SIGNAL). QUICKLY APPLIED THE BRAKES, BUT CAR WAS TRAVELING TOO FAST TO AVOID IMPACT WITH THE OTHER CAR. OTHER CAR WAS SIGNIFICANTLY DAMAGED, THOUGH IT SEEMED UNLIKELY (BASED ON COMMENTS FROM THE PARAMEDICS &amp; POLICE) THAT THE OTHER DRIVER &amp; PASSENGER WERE INJURED, BUT WERE TRANSPORTED TO AN ER TO BE CHECKED</t>
  </si>
  <si>
    <t>5YJSA1S27FF****</t>
  </si>
  <si>
    <t>LAGUNA WOODS, CA</t>
  </si>
  <si>
    <t>TL* THE CONTACT OWNED A 2015 TESLA MODEL S. THE CONTACT STATED THAT WHEN STOPPED AT THE SIGNAL, THE VEHICLE ACCELERATED INDEPENDENTLY WITHOUT WARNING. AS A RESULT, THE VEHICLE CRASHED INTO THE VEHICLE IN FRONT. A POLICE REPORT WAS FILED BUT THERE WERE NO INJURIES REPORTED. THE VEHICLE WAS TOWED TO THE DEALER BUT WAS NOT DIAGNOSED OR REPAIRED. THE MANUFACTURER WAS NOT MADE AWARE OF THE FAILURE. THE FAILURE MILEAGE WAS 6,000.</t>
  </si>
  <si>
    <t>5YJSA1H22FF****</t>
  </si>
  <si>
    <t>LA VERNE, CA</t>
  </si>
  <si>
    <t>I WAS PARKING IN MY USUAL PARKING SPOT IN A PARKING LOT AT MY OFFICE AT APPROXIMATELY 8:15 A.M. AS I APPROACHED MY PARKING SPOT, I SLOWED MY CAR BY PRESSING ON THE BRAKE AND MADE A 90 DEGREE TURN INTO MY PARKING SPOT. THE VEHICLE WAS SLOWING MOVING FORWARD AND WAS LESS THAN 10 FEET FROM WHERE I INTENDED TO STOP THE VEHICLE WHEN THE VEHICLE SUDDENLY ACCELERATED ON ITS OWN AND CRASHED INTO THE CONCRETE WALL THAT WAS AT THE BASE OF MY PARKING SPOT, CAUSING THE CARS AIRBAGS TO DEPLOY. I DID NOT HAVE MY FOOT ON THE ACCELERATOR PEDAL AT THE TIME THE VEHICLE ACCELERATED INTO THE WALL. I INFORMED TESLA OF THE INCIDENT AND THEY TOLD ME THAT THE VEHICLE HAD EXPERIENCED 100% ACCELERATION IMMEDIATELY PRIOR TO THE COLLISION WITH THE WALL.)</t>
  </si>
  <si>
    <t>5YJSA1H4SFF****</t>
  </si>
  <si>
    <t>TUCSON, AZ</t>
  </si>
  <si>
    <t>I DROVE THE CAR INTO A PARKING SPACE AT THE SCHOOL (DESERT CHRISTIAN ELEMENTARY) IN TUCSON ARIZONA ON SEPT 16TH ABOUT 11:05 AM, WHEN THE CAR ACCELERATED ON ITS OWN (UNINTENDED ACCELERATION) AND CRASHED INTO 2 PARKED VEHICLES AND AIRBAGS DEPLOYED AND I SUSTAINED A FRACTURE OF MY RIGHT ARM REQUIRING SURGERY. ALSO MY CAR (THE TESLA MODEL S) WAS DAMAGED AND THE TWO OTHER PARKED CARS.</t>
  </si>
  <si>
    <t>5YJSA1H41FF****</t>
  </si>
  <si>
    <t>HOUSTON, TX</t>
  </si>
  <si>
    <t>TL* THE CONTACT OWNS A 2015 TESLA MODEL S. THE CONTACT STATED THAT THE VEHICLE EXPERIENCED UNINTENDED ACCELERATION AFTER MAKING CONTACT WITH A CURB. IT WAS DISCOVERED THAT THE AUTOMATIC TRANSMISSION FEATURE WAS TURNED OFF. THE CONTACT STATED THAT THE FAILURE OCCURRED WITHOUT WARNING. NO DEALER THE CAR IS PURCHASED DIRECTLY FROM CALIFORNIA. THE MANUFACTURER WAS CONTACTED, BUT NO FURTHER COMMUNICATION WAS INITIATED. THE FAILURE MILEAGE WAS APPROXIMATELY 6,000. *TT *TR</t>
  </si>
  <si>
    <t>5YJSA1E28FF****</t>
  </si>
  <si>
    <t>UNINTENDED, UNCOMMANDED ACCELERATION. CAR RAPIDLY ACCELERATED TO MAXIMUM THROTTLE DURING PARKING MANEUVER IN A PARKING STRUCTURE. I WAS TRAVELLING AT 3MPH. CAR ACCELERATED, HIT ANOTHER VEHICLE AND A WALL. TESLA CLAIMS VEHICLE LOGS SHOW THROTTLE WAS COMMANDED TO 98%. AT NO TIME DID I HAVE ANYTHING BUT A LIGHT TOUCH ON THE THROTTLE.</t>
  </si>
  <si>
    <t>5YJSA1E23FF****</t>
  </si>
  <si>
    <t>DENHAM SPRINGS, LA</t>
  </si>
  <si>
    <t>WHILE DRIVING SLOWLY ~5MPH IN A WAL MART PARKING LOT, MY WIFE WENT TO PULL INTO A PARKING SPOT, SHE TOOK HER FOOT OFF THE ACCELERATOR PEDAL AND THE CAR ACCELERATED "FULLY" ALMOST HITTING THE CAR IN FRONT. MY WIFE HAD TO SLAM ON THE BRAKES TO PREVENT AN ACCIDENT.</t>
  </si>
  <si>
    <t>NEW CITY, NY</t>
  </si>
  <si>
    <t>THE CAR WAS BEING SLOWLY PULLED INTO A PARKING SPACE AT A BANK WHEN IT EXPECTANTLY ACCELERATED. IT JUMPED A CURB, PASSED THOUGH SHRUBS, CLIPPED A TREE, AND WAS ABLE TO BE STEERED AWAY FROM A LIGHT POLE. IT CAME TO REST HALF INTO THE ROAD. THERE WERE SKID MARKS FROM THE ATTEMPTED BRAKING THAT WERE PHOTOGRAPHED. NONE THE SAFETY FEATURES INCLUDING PROXIMITY WARNING, AND COLLISION AVOIDANCE OR AIR BAGS ACTIVATED.</t>
  </si>
  <si>
    <t>5YJSA1H26FFP****</t>
  </si>
  <si>
    <t>WEST CHICAGO, IL</t>
  </si>
  <si>
    <t>ELECTRONIC PARKING, WHILE PARKING THE AUTOMOBILE IN THE GARAGE I PRESSED THE PARKING OPTION. THE AUTOMOBILE SURGED, RAMMED THE GARAGE, BACKED UP AND RAMMED THE GARAGE AGAIN AND CAREENED BACKWARDS INTO THE STREET.</t>
  </si>
  <si>
    <t>5YJSA1S28FF****</t>
  </si>
  <si>
    <t>COPPELL, TX</t>
  </si>
  <si>
    <t>ON THE AFTERNOON OF NOVEMBER 25, 2015, I WAS DRIVING INTO A STRIP MALL PARKING LOT. I WAS GOING TO PULL INTO ONE OF THOSE SPACES WHERE YOU CAN PARK PERPENDICULAR TO A SIDEWALK CURB AND THE SIDEWALK LEADS UP TO THE STORE FRONTS.
 WHEN APPROACHING THE PARKING SPACE, THE CAR WAS ALREADY IN REGENERATIVE BRAKING MODE, AND ACCORDING TO TESLAS LOGS, THE CAR SLOWED DOWN TO 3.5 MPH. SINCE THE CAR HAD ENOUGH MOMENTUM TO ROLL INTO THE SPACE ON ITS OWN, MY FOOT WAS NOT ON THE ACCELERATOR OR THE BRAKE PEDAL. MY FOOT WAS UP RESTING ON ITS HEEL, READY TO TAP THE BRAKE WHEN IT GOT CLOSE ENOUGH TO THE CURB.
 WHILE THE CAR WAS COASTING INTO THE SPACE THE MOTOR WAS VERY QUIET. ALL OF A SUDDEN, I HEARD A WHIRRING SOUND FROM THE MOTOR. I DONT KNOW HOW BETTER TO DESCRIBE IT, THAN TO SAY IT WAS ALMOST LIKE THE MOTOR WENT FROM A STATE OF SLUMBER TO A FULL STATE OF AWARENESS.
 I BELIEVE THE MOTOR WAS WHIRRING LOUDLY FOR ABOUT A SECOND BEFORE THE CAR TOOK OFF AT SUCH A FAST PACE AND WOUND UP HITTING A BRICK WALL. IT HAPPENED SO QUICKLY, I DIDNT HAVE ANY TIME TO REACT. AFTER THE IMPACT, I DIDNT EVEN KNOW THE AIRBAGS DEPLOYED UNTIL I OPENED MY EYES AND SAW THE DEFLATED AIRBAGS IN THE CAR. IT LOOKED LIKE THE CAR JUMPED THE CURB, HIT THE BRICK WALL, BOUNCED BACKWARDS FROM THE IMPACT AND LANDED BACK INTO THE PARKING SPACE. 
 ACCORDING TO TESLAS LOGS, THE DATA READS THAT THE PEDAL WAS DEPRESSED DOWN TO 97% AND THE CAUSE OF THE ACCIDENT WAS DUE TO DRIVER ERROR. I STAND FIRMLY BY MY STATEMENT THAT MY FOOT WAS NOT ON EITHER THE ACCELERATOR OR THE BRAKE PEDAL WHEN THE CAR ACCELERATED. DATA MAY SHOW THERE WAS PEDAL DEPRESSION BUT I DID NOT DO THE DEPRESSING. THIS WAS DUE TO UNINTENDED ACCELERATION BY THE CAR</t>
  </si>
  <si>
    <t>LAKE FOREST, IL</t>
  </si>
  <si>
    <t>CAR WAS PARKED IN THE PARKING LOT . WHILE BACKING THE CAR, IT SPIN FAST OUT OF CONTROL EVEN THOUGH BACKING WAS STARTED AT A VERY SLOW SPEED . CAR STOPPED AFTER HITTING FOUR VEHICLES DIRECTLY, AND ONE OF THE VEHICLE HIT OTHER TWO VEHICLES. MAJOR DAMAGE ON THE TESLA CAR IS ON DRIVER SIDE AT BACK, WHERE IT HIT OTHER CARS. IT SPIN ALMOST 180 DEGREES FACING IN THE OPPOSITE DIRECTION. IT HIT THE CARS ON BOTH SIDE OF THE PARKING LOT LANE .IT ALL HAPPENED IN 2 TO 3 SECONDS.
 I WONDER, IF THERE IS AUTOMATIC CONTROL IN THE CAR SO THAT IT DOES NOT GO FAST WHILE REVERSING , AS ACCELERATOR SEEMS TO BE VERY SENSITIVE, OR DOES IT GET STUCK? FLOOR MATS IN THE CAR WERE ORIGINAL AND CAME WITH THE CAR.</t>
  </si>
  <si>
    <t>5YJSA1S11EE****</t>
  </si>
  <si>
    <t>2014 MODEL S</t>
  </si>
  <si>
    <t>IT'S ABOUT 8:18 ON SATURDAY, MARCH 2ND, DRIZZLE. I WAS DRIVING FROM FREEWAY 56 WEST TO SOUTH HIGHWAY 5. AFTER MERGE TO 5 FREEWAY, I FELT THE TIRES SLIP, THEN THE CAR SUDDENLY UNINTENDED ACCELERATED AND STEERING WHEEL FAILED, CAR WHIRLED AT HIGH SPEED BUMP INTO THE LEFT SIDE OF FREEWAY GUARD WALL, CONTINUED TO BE ACCELERATED SPIN CROSSED FOUR LANES HIT ON TO THE RIGHT GUARD WALL, SPIN ANOTHER HALF CIRCLE THEN STOP ON EMERGENCY LANE. LUCKILY, NO OTHER CAR WAS INVOLVED, I WAS NOT HURT AT ALL, EXCEPT THAT THE CAR COULD NOT DRIVE. BY THAT TIME THE CAR SHOW ?STABILITY CONTROL DISABLED? SEE PICTURE. SITTING IN MY CAR AND CALLING TESLA REPORT ABOUT THE ACCIDENT. THEY TOLD ME THE REASON WAS THE WEATHER. ABOUT TEN MINUTES LATER, THE POLICE CAME AND LOOKED AT THE SCENE OF THE ACCIDENT. AS NO OTHER CAR WAS INVOLVED, NO ONE WAS INJURED, NO PUBLIC EQUIPMENT WAS DAMAGED, THE POLICE DID NOT ISSUE TICKETS AND REPORTS.</t>
  </si>
  <si>
    <t>N/A</t>
  </si>
  <si>
    <t>KIRKLAND, WA</t>
  </si>
  <si>
    <t>TL* THE CONTACT WAS LOANED A 2014 TESLA MODEL S. WHILE ATTEMPTING TO PARK THE VEHICLE IN THE DRIVEWAY, IT SPONTANEOUSLY ACCELERATED AND CRASHED INTO ANOTHER VEHICLE PARKED IN THE DRIVEWAY. THE AIR BAGS DEPLOYED. THERE WERE NO INJURIES. AFTER APPROXIMATELY ONE HOUR, THE VEHICLE DOORS AUTOMATICALLY LOCKED AND COULD NOT BE UNLOCKED WITH THE KEY FOB. A POLICE REPORT WAS NOT FILED. THE VEHICLE WAS NOT TAKEN TO THE DEALER FOR DIAGNOSTIC TESTING. THE MANUFACTURER WAS NOT NOTIFIED OF THE FAILURE. THE FAILURE MILEAGE AND VIN WERE UNKNOWN. *DT</t>
  </si>
  <si>
    <t>5YJSA1S18EF****</t>
  </si>
  <si>
    <t>WEST PALM BEACH, FL</t>
  </si>
  <si>
    <t>I WAS PARKING MY CAR I HEARD AND FELT THE CAR BEGIN TO ACCELERATE. I PUT THE CAR IN PARK AND STEP FIRMLY ON THE BRAKE PEDDLE.THEN OF IT OWN VOLITION IT MOUNTED THE ADJOINING EMBANKMENT AND COLLIDED WITH THE TREE. THIS CAUSED EXTENSIVE FRONT END DAMAGE.</t>
  </si>
  <si>
    <t>5YJSA1H11EF****</t>
  </si>
  <si>
    <t>SILVERADO, CA</t>
  </si>
  <si>
    <t>I WAS STOPPED AT A RED LIGHT AT AN INTERSECTION THE EVENING OF MARCH 2, 2016, WITHOUT ANY NOTICE, THE CAR ABRUPTLY ACCELERATED AND HIT THE CAR IN FRONT OF ME. MY FOOT WAS ONLY ON THE BRAKE, SO THERE WAS NO REASON FOR THE CAR TO MOVE FORWARD, THERE WAS DAMAGE TO MY CAR, THE CAR IN FRONT OF ME AND A THIRD CAR. 
 I EXPERIENCE THIS ACCELERATION PROBLEM OCCURRED WITH THIS CAR BEFORE, BUT NO HAZARDOUS EVENT OCCURRED. IS THERE A PROBLEM WITH THE COMPUTER OVERRIDING THE CONTROL OF THIS CAR?</t>
  </si>
  <si>
    <t>5YJSA3H12EF****</t>
  </si>
  <si>
    <t>DRIVER PURCHASED A 2014 TESLA MODEL S CAR IN JUNE 2015 FROM THE HANGZHOU CHINA DEALERSHIP. THIS CAR WAS DRIVEN MODERATELY IN THE FOLLOWING MONTHS. IN SEPTEMBER 14, 2015, THE CAR WAS BEING DRIVEN WITHIN A SMALL, ENCLOSED HOUSING COMPOUND. THE CAR WAS GOING VERY SLOW AS THE DRIVER WAS TURNING TO EXIT THE COMPOUND THROUGH A GATED ENTRANCE. THE CAR SUDDENLY ACCELERATED WITHOUT THE DRIVERS ASSISTANCE AND DROVE THROUGH THE TRAFFIC GATE BEFORE THE DRIVER WAS ABLE TO QUICKLY BREAK AND BRING THE CAR TO A STOP. 
 ELECTRONIC RECORDS ACCESSED ON SEPTEMBER 15, 2015 REVEALED THE FOLLOWING INFORMATION: THE CAR WAS ORIGINALLY BEING DRIVEN AT 4.7 KM/HR WITH THE ACCELERATION PEDAL DEPRESSED AT 2.8%. WITHIN ONE SECOND, THE ACCELERATION PEDAL WENT FROM BEING DEPRESSED 2.8% TO 84.8% AND THE CAR INCREASED TO 10.75 KM/HR. DURING THE FOLLOWING SECOND, THE CARS RECORDS SHOW THE ACCELERATION PEDAL TO CONTINUE TO BE COMPRESSED AT 84% WITH THE SPEED INCREASING TO 18.35 KM/HR, BUT WITH THE BREAK PEDAL ALSO BEING SIMULTANEOUSLY COMPRESSED. IN THE SUBSEQUENT SECOND, THE ANTI-LOCK BRAKES INITIATED, AND THE CAR WAS BROUGHT TO A STOP A SECOND LATER. 
 WE REJECT THE DEALERSHIPS DECISION THAT THIS WAS DRIVERS ERROR. IN SUCH A NARROW ENVIRONMENT AS THE HOUSING COMPOUND, AND DURING A SLOW AND CONTROLLED TURN, THERE THE DRIVER HAD NO REASON TO PUT SIGNIFICANT PRESSURE ON THE ACCELERATION PEDAL AS THE RECORDS SHOW  WHETHER INTENTIONAL OR UNINTENTIONAL. WE ALSO FEEL THAT IT WOULD HAVE BEEN DIFFICULT FOR THE DRIVER TO PUSH BOTH THE ACCELERATOR AND BREAK PEDAL TO SUCH A DEGREE SIMULTANEOUSLY. THEREFORE, WE BELIEVE THAT THE CAR EXPERIENCED AN UNINTENDED ACCELERATION, WHICH WAS NOT OF THE DRIVERS CAUSING. 
 THERE HAVE BEEN MANY SIMILAR REPORTS OF TESLA MODEL S UNINTENDED ACCELERATION CRASHES IN CHINA. WE FEEL THAT THIS IS A SERIOUS SAFETY HAZARD WHICH NEEDS TO BE FURTHER INVESTIGATED.</t>
  </si>
  <si>
    <t>5YJSA1H1XEF****</t>
  </si>
  <si>
    <t>GAINESVILLE, FL</t>
  </si>
  <si>
    <t>SEEING THE VEHICLES A CONSIDERABLE DISTANCE AHEAD OF ME STOPPED FOR A TRAFFIC LIGHT I TOOK MY FOOT OFF THE ACCELERATOR AND ALLOWED THE REGENERATIVE BRAKES TO SLOW MY TESLA DOWN. WHEN I PUT MY FOOT ON THE BRAKES TO STOP THE CAR IT ACCELERATED VERY FAST AND I HIT THE PICKUP TRUCK IN FRONT OF ME WHICH HIT THE CAR IN FRONT OF IT. THE AIRBAGS FAILED TO INFLATE. ALTHOUGH THERE WERE NO INJURIES THE PICKUP DRIVER IS SUING GEICO FOR NECK INJURY. THIS WAS A VERY FRIGHTENING SITUATION. MY CAR SUSTAINED SEVERE DAMAGE AND HAD TO BE TOWED TO REPAIR. IT WILL TAKE AT LEAST 30 DAYS TO REPAIR. THE PICKUP ALSO SUSTAINED CONSIDERABLE DAMAGE. THE CAR IT HIT HAD VERY LITTLE DAMAGE.</t>
  </si>
  <si>
    <t>5YJSA1H13EF****</t>
  </si>
  <si>
    <t>I PULLED SLOWLY IN TO A PARKING SPOT &amp; MY CAR WAS AT A STOP POSITION JUST READY TO PUSH PARK BUTTON. WITHIN A SPLIT OF A SECOND, MY CAR (TESLA) JUMPED THE CURB AND TRAVELED 5' OF SIDEWALK BREAKING A GLASS WALL &amp; TRAVELING THROUGH A RESTAURANT BREAKING TABLES &amp; CHAIRS WITHIN COUPLE OF SECONDS W/O ME ACCELERATING THE PEDAL. BRAKE PEDAL WAS APPLIED BY ME HALF WAY THROUGH THE RESTAURANT BEFORE THE CAR STOPPED. NO SERIOUS INJURIES TO ANYONE. TESLA WAS NOTIFIED &amp; THIS IS THE LOG FILE DATA WORD BY WORD FROM THEM. ?AT THE TIME OF THE INCIDENT THAT RESULTED IN DAMAGE TO YOUR VEHICLE, YOU INCREASED THE ACCELERATOR PEDAL POSITION FROM 1% TO 50% IN LESS THAN ONE SECOND WITHOUT DEPRESSING THE BRAKE PEDAL. ONE SECOND LATER, YOU INCREASED THE ACCELERATOR PEDAL TO 100% WITHOUT DEPRESSING THE BRAKE PEDAL. ONE SECOND LATER, YOU CONTINUED DEPRESSING THE ACCELERATOR PEDAL AT 100% WITHOUT DEPRESSING THE PEDAL; HOWEVER, THE VEHICLE'S TRACTION CONTROL ENGAGED &amp; THEREFORE LIMITED THE VEHICLE'S TORQUE DESPITE THE FACT YOU WERE DEPRESSING THE ACCELERATOR PEDAL AT 100% UNTIL YOU DEPRESSED THE BRAKE PEDAL IN THE FOLLOWING SECOND.? INSUFFICIENT INFORMATION PROVIDED BY TESLA. HOW MUCH WAS THE ACCELERATOR PEDAL DEPRESSED? SPEED OF THE CAR? DISTANCE TRAVEL? HOW DOES THIS PROVE THAT THIS IS NOT SUDDEN ACCELERATION? THE LOG DOES PROVE THAT I WAS AT A STOP. MY CAR WILL BE TOTALED BUT IS STILL SITTING AT STORAGE WITH INSURANCE COMPANY FOR A SHORT PERIOD OF TIME. MANY ACCIDENTS WITH TESLA HAS OCCURRED, EVEN JUST LIKE MINE IN TO A RESTAURANT( HTTP://INSIDEEVS.COM/TESLA-MODEL-S-CRASHES-THROUGH-RESTAURANT-DRIVER-BLAMES-IT-ON-UNINTENDED-ACCELERATION/) (HTTP://WWW.MOTORAUTHORITY.COM/NEWS/1087171_TESLA-MODEL-S-UNINTENDED-ACCELERATION-COMPLAINT-FILED-WITH-NHTSA.) THEY CAN'T ALL BE DRIVERS FAULT. NHTSA NEEDS TO INVESTIGATE THE BOX IN THE CAR BEFORE FATAL INJURIES OCCUR. PUBLIC SAFETY SHOULD BE THE PRIORITY. *TR</t>
  </si>
  <si>
    <t>5YJSA1DP6DF****</t>
  </si>
  <si>
    <t>2013 MODEL S RWD P85</t>
  </si>
  <si>
    <t>CASTLE ROCK, CO</t>
  </si>
  <si>
    <t>IT WAS A 2HR45MIN DRIVE INTO WORK ON AN ICY BLIZZARDY MORNING, DRIVING MY 2013 MODEL S RWD P85 WITH 90,000MI. HAVE OWNED THIS CAR FOR 4 YRS. MADE IT TO WORK SAFELY AND THE LAST 6 FEET IN THE PARKING GARAGE, GOING ABOUT 3 MPH PULLING AT A RIGHT ANGLE INTO A PARKING STALL. HAD BRAKE PEDAL DEPRESSED, SHIFTED MY FOOT TO TAP ON THE ACCELERATOR TO INCH FORWARD AND NEXT THING YOU KNOW, CAR IS ACCELERATING FULL THROTTLE INTO A CEMENT WALL. CRASHED HEAD ON AND AIRBAG DIDN'T EVEN DEPLOY. SAT FOR A MOMENT TO CATCH MY BREATH AND TRY TO PROCESS WHAT HAPPENED. SENT "BUG REPORT" ON TO TESLA CENTRAL FROM THE CAR. THE DASHBOARD HAD PRND LIT UP IN RED AND THE VEHICLE WOULD NOT GO INTO DRIVE OR REVERSE. ACCELERATOR PEDAL WAS COMPLETELY LIMP. ZERO RESISTANCE. THANKFULLY, NO OTHER CAR WAS AROUND ME. CALLED TESLA SERVICE AND THEY TOLD US TO REBOOT THE CAR. WE DID, BUT ACCELERATOR PEDAL REMAINED COMPLETELY UNRESPONSIVE. HAD TO PUSH OUT OF THE 5 STORY GARAGE AND TOW IT TO AN AUTOBODY SHOP. FILED POLICE REPORT. REPORTED TO LOCAL TESLA SERVICE CENTER IMMEDIATELY. A FEW DAYS LATER, WE HEARD BACK FROM THE TESLA REP THAT SAID THAT REPORT SHOWED NO MALFUNCTION. ACCORDING TO TESLA ACCELERATOR WENT FROM 0% TO 88% SUDDENLY, IMPLYING "DRIVER ERROR." YET THEY ALSO SAID THE BRAKE WAS TAPPED AND THEN RELEASED PRIOR TO IMPACT. THIS DOES NOT JIVE, WHY WE A PERSON ACCELERATE, TAP THE BRAKE THEN RELEASE? SKID MARKS FROM REAR TIRES LEFT ON GARAGE FLOOR. TESLA WON'T RELEASE DATA. WE DO NOT WANT TO ACCEPT THIS REPORT AND THIS IS NOT WHAT HAPPENED DURING THE CRASH. TODAY THE AUTO BODY SHOP INFORMED US THAT THEY WERE CURIOUS WHY THE CAR IS NOT DRIVEABLE. AFTER BEING RESET, THEY DISCOVERED THE ACCELERATOR PEDAL IS BROKEN. EXPERIENCE DURING THE CRASH, COMBINED WITH VERY UNUSUAL CAR BEHAVIOR, AND A BROKEN ACCELERATOR REFUTE TESLA'S CLAIM OF OPERATOR ERROR.</t>
  </si>
  <si>
    <t>5YJSA1CP2DF****</t>
  </si>
  <si>
    <t>2013 MODEL S P85+</t>
  </si>
  <si>
    <t>THE DRIVER OF OUR CAR WAS PARKING OUR TESLA MODEL S P85+ AND SLOWLY MOVING INTO THE PARKING SPOT NEARING THE FINAL DISTANCE IN TO THE SPOT, WHEN THE CAR SUDDENLY LURCHED FORWARD, HITTING AND KNOCKING DOWN A LIGHT POLE. THE DRIVER DID NOT CAUSE THIS ACCELERATION TO OCCUR AND WAS QUITE SURPRISED TO HAVE THIS HAPPEN. 
 THERE WERE NO INJURIES INVOLVED IN THE INCIDENT, BUT A LIGHT POLE LOCATED 1.5 FEET WAY FROM END OF THE PARKING SPOT WAS KNOCKED DOWN AND WE HAVE MINIMAL DAMAGE TO THE FRONT OF THE VEHICLE.</t>
  </si>
  <si>
    <t>2013 MODEL S 60</t>
  </si>
  <si>
    <t>THOUSAND OAKS, CA</t>
  </si>
  <si>
    <t>ON JULY 16, 2015 WHILE DRIVING MY 2013 MODEL S 60, I MADE A RIGHT HAND TURN INTO A PARKING SPACE IN SIMI VALLEY, CALIFORNIA. AS I PULLED INTO THE SPACE, I TOOK MY FOOT OFF OF THE ACCELERATOR AND APPLIED THE BREAKS. INSTEAD OF STOPPING, THE CAR LURCHED FORWARD OVER A CURB AND A BERM, STOPPING WHEN IT HIT A FIRE HYDRANT, PROPELLING IT OFF OF ITS BOLTS, GENERATING A HUGE GEYSER OF WATER. 
 BECAUSE OF THE TREMENDOUS AMOUNT OF WATER GUSHING OVER MY CAR, I HAD NO VISIBILITY AND ELECTED TO STAY IN THE CAR WHILE ATTEMPTING TO DIAL 911. MOMENTS LATER, A MAN WHO HAD BEEN SITTING IN THE CAR NEXT TO THE SPACE WHERE I WAS ATTEMPTING TO PARK, OPENED THE BACK DOOR TO ASK ABOUT MY CONDITION. I THEN EXITED THE CAR. 
 I WAS NOT INJURED AND THANK GOODNESS THE CAR HAD NOT HIT ANOTHER PERSON OR ANOTHER CAR. IT TOOK A TOW TRUCK ABOUT 15 MINUTES TO ARRIVE AT THE SCENE. ALL THE WHILE THE TORRENTIAL WATER SURGED AROUND, UNDER AND OVER MY CAR AND NOW FLOODED THE INTERIOR. ACCORDING TO TESLA, EITHER THE CAR SHORTED-OUT CAUSING ALL OF THE WINDOWS TO ROLL DOWN OR THERE IS A SAFETY FEATURE THAT CAUSES THE WINDOWS TO ROLL DOWN IF THE CAR PERCEIVES IT IS UNDER WATER. 
 THE MAN WHO BRAVED THE FLOOD OF WATER FROM THE FIRE HYDRANT TO CHECK ON ME SAW THE ENTIRE ACCIDENT AS HE WAS SITTING IN HIS CAR. HE SAID THAT MY BREAK LIGHTS WERE ON AS MY CAR WENT OVER THE BERM. I HAVE NO IDEA WHAT CAUSED THE CAR TO ACCELERATE BY ITSELF AND I AM CERTAIN THAT MY FOOT WAS ON THE BRAKE PEDAL.
 THE NEXT DAY, I HEARD FROM BOTH MY INSURANCE COMPANY AND THE BODY SHOP THAT TESLA WANTED THE CAR AT THEIR SERVICE CENTER IN VAN NUYS. SEVERAL WEEKS AGO, THE CLAIMS ADJUSTER CALLED TO SAY THAT DUE TO THE HEAVY WATER DAMAGE, THE CAR HAS BEEN “TOTALED”. 
 I AM WRITING THIS COMPLAINT ON THE NHTSA'S WEBSITE BECAUSE I BELIEVE THERE IS SOMETHING TERRIBLY WRONG WITH THIS PARTICULAR CAR. ALSO, SEE NHTSA REPORT OF PREVIOUS 2013 ACCIDENT.</t>
  </si>
  <si>
    <t>5YJSA1CG5DF****</t>
  </si>
  <si>
    <t>THIS ACCIDENT REPORT IS A PREVIOUS ACCIDENT INVOLVING THE SAME 2013 TESLA MODEL S 60 AS REPORTED IN THE NHTSA REPORT FILED ON AUGUST 24, 2015.
 ON ON MAY 7, 2013 WHILE DRIVING MY 2013 MODEL S 60, I PULLED INTO A PARKING SPACE IN THOUSAND OAKS, CALIFORNIA MAKING A LEFT TURN INTO THE SPOT. AS I PULLED IN, I LET MY FOOT OFF OF THE ACCELERATOR,AND APPLIED THE BREAK. THE CAR LURCHED FORWARD, JUMPING A PARKING BLOCK, THEN OVER A CURB, AND FINALLY INTO A CEMENT LIGHT POST. THE AIRBAGS DEPLOYED AND I WAS STUNNED. 
 I IMMEDIATELY CALLED TESLA WHO SENT A QUALIFIED TESLA TOW TRUCK. IT TOOK TWO HOURS TO GET THE CAR ONTO A FLAT-BED TRUCK BECAUSE THE CAR LOST ALL POWER AND SHUT DOWN. IT HAD TO BE DRAGGED OVER TWO PARKING BLOCKS, SUSTAINING EVEN MORE DAMAGE. TESLA SENT THE CAR DIRECTLY TO THE BODY SHOP. I INSISTED THAT THEY RUN A DIAGNOSTIC TEST BECAUSE I WAS (AND STILL AM) CERTAIN THAT THE CAR ACCELERATED ON ITS OWN. THE VAN NUYS SERVICE CENTER REP SAID THAT THE CAR HAD TO BE REPAIRED FIRST BEFORE ANY DIAGNOSTIC TEST COULD BE RUN. AFTER THREE WEEKS I RECEIVED A LETTER FROM TESLA. THE ENGINEERS REPORTED TO ME THAT THE ACCELERATOR WAS DEPRESSED TO 48%, SECONDS BEFORE THE ACCIDENT AND 98.4% AT THE TIME OF IMPACT. I STILL BELIEVE THAT THE CAR ACCELERATED BY ITSELF.
 IT IS MY SINCERE HOPE THAT BY REPORTING THIS ACCIDENT (AND THE SUBSEQUENT ACCIDENT ON JULY 16, 2015) FURTHER INVESTIGATIONS CAN BE CONDUCTED BEFORE PEOPLE ARE SERIOUSLY INJURED OR WORSE. MY INSURANCE COMPANY (FARMERS) DOES NOT INTEND TO INVESTIGATE. IT IS LESS EXPENSIVE FOR THEM TO PAY FOR A REPLACEMENT VALUE THAN TO DETERMINE THE TRUE CAUSE OF THIS INCIDENT. FORTUNATELY, YOU AND YOUR AGENCY ASPIRE TO A HIGHER PURPOSE.</t>
  </si>
  <si>
    <t>5YJSA1CP9DF****</t>
  </si>
  <si>
    <t>MILPITAS, CA</t>
  </si>
  <si>
    <t>I WAS DRIVING MY TESLA MODEL S EARLY IN THE MORNING IN A QUIET NEIGHBORHOOD WHEN WAS SLOWLY APPROACHING TO FOUR-WAY STOP SIGN INTERSECTION BY GRADUALLY STEP ON THE BRAKE. AT THE VERY BEGINNING, I CAN FEEL THE CAR DECELERATED, SUDDENLY THERE WAS UNINTENDED ACCELERATION THAT I FELT. THERE WAS A JERKING FORWARD OF THE CAR, SO I WAS NOT ABLE TO MAKE A FULL STOP AT THE STOP SIGN. THEN THE SPEED DROPS DOWN SIGNIFICANTLY, ALMOST TO ZERO. I PRESSED THE FLASHING LIGHT BECAUSE THERE WAS A LINE OF CARS BEHIND ME AND I WAS IN THE MIDDLE OF THE ROAD. THE CAR WAS IN ALMOST ZERO SPEED, SO I TRIED TO MOVE THE CAR TO THE SIDE OF THE ROAD AND PRESSED THE ACCELERATION PEDAL A LITTLE. THE CAR DIDN'T ACCELERATE, INSTEAD, IT TURNED INTO A STOP SITUATION. I REALIZED I LOST DRIVING POWER OF THIS CAR. I PRESSED THE "P" BUTTON, THEN ALL FOUR MODE LETTERS "P", "N", "R", "D" TURNED RED, BLICKING. THE CAR STOPPED CLOSE TO THE CURB BUT PARTIALLY IN THE MIDDLE OF THE ROAD. I WAS ABLE TO GET OUT OF THE CAR AND CALLED TESLA ROADSIDE ASSISTANCE. THEY CHECKED SOME LOG AND RESPONDED WITH TOWING SERVICE TO SEND THE CAR TO THE SERVICE CENTER. THE OVERALL SITUATION COULD HAVE TURNED VERY SEVERE SAFETY ISSUE IF EVER THIS HAPPENED ON THE HIGHWAY, OR THERE WAS HUMAN BEING WALKING ACROSS THE STREET WHILE I WAS NOT ABLE TO FULLY STOP THE CAR, NEITHER CONTROL IT. I AM WAITING FOR OFFICIAL SERVICE REPORT BUT THE CAR IS CONFIRMED NOT IN DRIVABLE CONDITION. AND I FEEL EXTREMELY UNSAFE TO DRIVE IT NOW AND EVEN NOT COMFORTABLE TO DRIVE IT AFTER WHAT JUST HAPPENED THIS MORNING. THE ENTIRE DRIVE UNIT WAS MAINTAINED AND CHANGED TO A NEW ONE IN 2015, SO ITS LIFE ONLY ABOUT 3 YEARS IN THIS CAR. PLUS, I JUST HAD THE CAR SERVICE AT THE TESLA SERVICE CENTER MONTH AGO. IT IS WORRISOME THEY CAN'T EVEN PREVENT SUCH ISSUE AND DETECT IT IN AN EARLY STAGE, PERHAPS A DESIGN ISSUE TO ADDRESS?</t>
  </si>
  <si>
    <t>SAN RAMON, CA</t>
  </si>
  <si>
    <t>SUDDEN UNINTENDED ACCELERATION TESLA. I DROVE MY TESLA FROM WORK, DRIVING OVER 35MILES DURING RUSH HOUR OF THE BAY AREA. WHEN I ENTERED MY SUBDIVISION, I WAS DRIVING AT 10 MPH, PULLED INTO MY DRIVEWAY MADE 90 DEGREES TURN AT 5 MPH, APPLIED THE BRAKES. INSTEAD OF STOPPING, CAR SPED UP AT EXTREMELY HIGH ACCELERATION. IT DROVE THROUGH THE GARAGE DOOR, HIT MASERATI PARKED IN THE GARAGE, AND A MOTORCYCLE PARKED NEXT TO IT. THE MASERATI TRUNK WAS PUSHED IN APPROX 3 FEET, IT SLID SIDEWAYS, HIT THE PILLAR, SMASHING DRIVER DOOR AND WINDOW, SLID TO THE FRONT AND HIT THE MOTORBIKE PARKED NEXT TO IT. IT COMPLETELY SMASHED THE REAR TRUCK, FRONT AND SIDE OF THE MASERATI. IT SMASHED THE FRONT END OF THE MOTORCYCLE. THERE WERE FLUIDS FRONT TESLA, MASERATI, AND BIKE ALL OVER THE GARAGE. THE BATTERY IN MASERATI EXPLODED LEAKING ACID ALL OVER THE GARAGE. WE THOUGHT THE FUEL TANK IN MASERATI BROKE. WE HAD TO CALL 911, DOZENS OF PERSONNEL SHOWED UP INCLUDING SEVERAL FIRE TRUCKS, POLICE CARS, AMBULANCE, HAZMAT AMONG OTHERS. THEY SPEND OVER THREE HOURS CONTROLLING THE SITUATION. THEY HAD TO CUT THE GARAGE DOOR TO PULL OUT THE MASERATI AND TESLA. IT WAS TOWED TO A STORAGE FACILITY NEARBY. MASERATI WAS DECLARED A TOTAL LOSS. I WAS COMPLETELY SHAKEN AND HAVE NOT BEEN ABLE TO SLEEP AT ALL FOR LAST THREE DAYS. WHAT IF MY KIDS HAD BEEN PLAYING IN THE DRIVEWAY OR IN FRONT OF THE HOUSE. AFTER DOING SOME RESEARCH I FOUND THIS IS NOT A RANDOM INSTANCE. THERE ARE DOZENS IF NOT HUNDREDS OF SIMILAR INCIDENTS WHEREIN, WHEN A DRIVER MAKES A SHARP TURN INTO A DRIVEWAY OR GARAGE AND APPLIES THE BRAKE, RATHER THAN SLOWING DOWN CAR JUST DECIDES TO SPEED UP LIKE A BULLET AND GOES THROUGH THE WALLS OR WHATEVER COMES ITS WAY. I HAVE STOPPED DRIVING FOR FORESEEABLE FUTURE, I AM NOT GOING TO PUT MY STEP IN ANOTHER TESLA FOR MY SAFETY AND SAFETY OF OTHERS. STAY AWAY FROM THIS UNPROVEN TECHNOLOGY FOR YOUR/OTHERS</t>
  </si>
  <si>
    <t>5YJSA1CN5DF****</t>
  </si>
  <si>
    <t>MCMINNVILLE, OR</t>
  </si>
  <si>
    <t>TL* THE CONTACT OWNED A 2013 TESLA MODEL S. THE CONTACT STATED THAT WHILE STATIONARY WITH THE BRAKE PEDAL DEPRESSED, THE VEHICLE INDEPENDENTLY ACCELERATED RAPIDLY WITHOUT WARNING AND CRASHED INTO A WALL. THE AIR BAGS DEPLOYED. A POLICE REPORT WAS FILED. THERE WERE NO INJURIES SUSTAINED BY THE CONTACT. THE VEHICLE WAS TOWED AND DEEMED DESTROYED. A DEALER WAS NOT CONTACTED. THE MANUFACTURER WAS MADE AWARE OF THE FAILURE. THE FAILURE MILEAGE WAS 40,000.</t>
  </si>
  <si>
    <t>SAN ANTONIO, TX</t>
  </si>
  <si>
    <t>DRIVER STOPPED CAR WHILE PULLING INTO GARAGE WITH REAR WHEELS ON DRIVEWAY SLOPING DOWN AND AWAY FROM GARAGE AND FRONT WHEELS JUST INSIDE GARAGE. VEHICLE CREEP MODE IN OFF POSITION. CAR AT REST. BRAKE RELEASED, AND VEHICLE BEGAN ROLLING BACKWARD DUE TO GRAVITY. ACCELERATOR APPLIED, AND NO INITIAL RESPONSE, CAR CONTINUED TO ACCELERATE BACKWARD ROLL SPEED, SO PEDAL DEPRESSED FURTHER (TESLA VEHICLE LOGS SHOW 25-50% PEDAL TRAVEL AT THIS POINT), AT WHICH TIME DRIVE UNIT QUICKLY ENGAGED AT 25-50% OF FULL ACCELERATION RESULTING IN A SUDDEN UNINTENTIONAL FORWARD ACCELERATION. DRIVER CAUGHT BY SURPRISE AND ATTEMPTED BRAKING. UNFORTUNATELY, VEHICLE IMPACTED FREEZER UNIT IN GARAGE DESTROYING THE FREEZER AND CAUSING SIGNIFICANT VEHICLE STRUCTURAL DAMAGE. THIS SET OF OPERATING PARAMETERS WAS REPRODUCIBLE AND RELIABLY RESULTED IN A SHORT, BUT NOTABLE, DELAY IN PEDAL RESPONSE WHEN ROLLING BACKWARD, RESULTING IN FURTHER PEDAL DEPRESSION, THEN FOLLOWED BY A SUDDEN ACCELERATION FORWARD, WHICH WAS SHORT, BUT, WITH THE POTENTIAL TO BE SIGNIFICANT WHEN COLLISION HAZARDS EXIST NEARBY. THE VEHICLE OPERATING MANUAL CONTAINS NO WARNING REGARDING THIS SITUATION. TESLA WAS MADE AWARE AND WOULD ONLY COMMENT THAT THE VEHICLE DID NOT MALFUNCTION. WHILE THAT MAY BE THE CASE, THE VEHICLE DESIGN SETS UP DRIVERS FOR ACCIDENTS THAT MIGHT RESULT IN INJURY AND PROPERTY DAMAGE WHEN DRIVERS ARE NOT WARNED OF THE VEHICLE'S RESPONSE IN THIS UNIQUE OPERATING CIRCUMSTANCE. AT THE VERY LEAST, IT SEEMS, TESLA SHOULD INCLUDE A WARNING TO DRIVERS ABOUT THIS SITUATION SO THAT DRIVERS MIGHT BE READY FOR SUDDEN ACCELERATIONS IN SUCH INSTANCES, OR DRIVERS MIGHT SIMPLY SELECT CREEP MODE ON IN SUCH SITUATIONS, WHICH WOULD PREVENT THE SUDDEN ACCELERATION.</t>
  </si>
  <si>
    <t>5YJSA1CN0DF****</t>
  </si>
  <si>
    <t>SLOWLY PULLING INTO A PARKING SPOT AT A STRIP MALL, I RELEASED MY FOOT OFF OF THE GAS, LIGHTLY TAPPED BRAKE AND THE CAR "UNINTENTIONALLY ACCELERATED" INTO A PALM TREE IN FRONT OF A BRICK PILLAR AT A STRIP MALL. I BACKED OUT TO ASSESS THE DAMAGE. HUSBAND WAS WITNESS IN DRIVER'S SEAT. THIS IS THE 2ND TIME THIS HAPPENED TO ME, (LAST YEAR AT A GROCERY STORE PARKING LOT) ALTHO THE FIRST TIME NO DAMAGE WAS DONE AND NO REPORTS WERE FILED. POOR DECISION IN HINDSIGHT! SINCE NO PERSON WAS INJURED, THE POLICE DEPT WOULD NOT TAKE A REPORT. INSURANCE WAS CALLED AS WELL AS TESLA. TESLA TOOK 6 DAYS TO PULL LOGS AND ASSURED US IT WAS BEING TAKEN SERIOUSLY AND ESCALATED TO MANAGEMENT. WE RECEIVED A CALL YESTERDAY FROM TOSHA AT TESLA, RELAYING THAT THEY DETERMINED THAT T WAS DRIVER ERROR AND LOG REPORTS SHOW THAT AS THE CAR WAS PULLING INTO THE SPOT, IT WAS ON A 3 ON A SCALE OF 100 AND THEN IT ACCELERATED 87% AND THE BRAKE WAS APPLIED. DOES NOT MAKE LOGICAL SENSE THAT THE CAR COULD ACCELERATE 87% IN A MATTER OF 2 FEET! I AM 150% SURE I DID NOT HIT THE ACCELERATOR. I AM 47, NOT A 90 YR OLD WOMAN WHO MAY HAVE PEDAL CONFUSION. THIS HAS NEVER HAPPENED WITH ANY OF OUR OTHER NON-TESLA CARS NOR IN MY 40+ YEARS OF DRIVING CARS OR MOTORCYCLES. THEIR RESPONSE IS SUSPECT AND WE ARE QUITE FRANKLY FEARFUL TO DRIVE THE CAR SAFELY. THIS STIP MALL HAS LOTS OF PEOPLE THAT WALK BY, ESP ELDERLY AND THE FACT THAT NO ONE OR THE PILLAR WAS HIT IS A BLESSING. AIR BAGS DID NOT DEPLOY. I WILL BE ASKING TESLA FOR A WRITTEN REPORT OF THEIR FINDINGS BUT NOT CONFIDENT IT WILL BE PROVIDED. WE PLAN TO SEEK COUNSEL AS WELL ESP SINCE THIS IS CONSIDERED AN "AT FAULT ACCIDENT".</t>
  </si>
  <si>
    <t>5YJSA1DN5DF****</t>
  </si>
  <si>
    <t>RANCHO SANTA FE, CA</t>
  </si>
  <si>
    <t>TL* THE CONTACT OWNS A 2013 TESLA MODEL S. THE CONTACT STATED THAT THE VEHICLE SUDDENLY ACCELERATED WITHOUT WARNING TO ITS MAXIMUM ACCELERATION RATE AND CRASHED INTO FIVE PARKED VEHICLES. THE DRIVER SIDE OF THE VEHICLE WAS DAMAGED AND THE AIR BAGS DID NOT DEPLOY. THERE WERE NO INJURIES. A POLICE REPORT WAS FILED. THE VEHICLE WAS TOWED AWAY BY AAA. THE MANUFACTURER WAS NOTIFIED BUT WAS UNABLE TO ADVISE THE CONTACT OF THE CAUSE OF THE FAILURE. THE FAILURE MILEAGE WAS 9,021.</t>
  </si>
  <si>
    <t>5YJSA1CN9DF****</t>
  </si>
  <si>
    <t>THE CAR WAS GOING AT ABOUT 5 MPH GOING DOWN A SHORT RESIDENTIAL DRIVEWAY. BRAKE WAS CONSTANTLY APPLIED. THE CAR SUDDENLY ACCELERATED. IT HIT A CURB AND THE MIDDLE PORTION OF THE CAR LANDED ON A 4.5 FT HIGH VERTICAL RETAINING WALL. THE WALL IS ONE FOOT AWAY FROM THE CURB. THE FRONT PORTION OF THE CAR WAS HANGING UP IN THE AIR. THE CAR WAS AT ABOUT 45 DEGREE UP AND ABOUT 20 DEGREE TILTED TOWARD THE RIGHT SIDE. AN ENGINEER FROM TESLA SAID THE RECORD SHOWED THE ACCELERATING PEDAL WAS STEPPED ON AND IT ACCELERATED FROM 18% TO 100% IN SPLIT SECOND. HE BLAMED MY WIFE STEPPING ON THE ACCELERATING PEDAL. BUT HE ALSO SAID THERE WAS A BUILT-IN SAFE-GUARD THAT THE ACCELERATOR COULDNOT GO BEYOND 92%. THE STATEMENTS ARE CONTRADICTORY. IF THERE IS A SAFEGUARD THAT THE ACCELERATOR CANNOT GO BEYOUND 92%, THERE WOULD BE NO WAY THAT MY WIFE COULD STEP ON IT 100%. THERE WERE SOME MECHANICAL PROBLEM THAT CAUSED THE ACCELERATOR TO ACCELERATE ON ITS OWN FROM 18% TO 100% IN SPLIT SECOND. *LN UPDATED 12/30/2013 *JS</t>
  </si>
  <si>
    <t>5YJSA1CN1DF****</t>
  </si>
  <si>
    <t>LAGUNA HILLS, CA</t>
  </si>
  <si>
    <t>I WAS AT A FULL STOP WAITING TO TURN LEFT INTO THE PARKING GARAGE. WHEN IT WAS CLEAR OF ONCOMING TRAFFIC FOR ME TO MAKE THE LEFT TURN, I RELEASED MY FOOT OFF THE BRAKE PEDAL AND THE CAR INSTANTLY SURGED FORWARD VERY FAST AND HIT ANOTHER VEHICLE PARKED IN THE FRONT OF THE GARAGE. THIS ALL HAPPENED SO QUICKLY THAT I DID NOT HAVE TIME TO AVOID THE IMPACT. THE TIME OF OCCURRENCE WAS IN BROAD DAYLIGHT AT ABOUT 6PM PST.
 I HAVE DRIVEN THIS CAR FOR ALMOST 10000 MILES PRIOR TO THE ACCIDENT AND KNOW HOW TO HANDLE THE CAR AND UNDERSTAND THE TORQUE THIS CAR HAS. I HAVE MADE THOUSANDS UPON THOUSANDS OF STOPS AND STARTS WITH THIS VEHICLE AND THIS IS THE FIRST TIME THIS HAS EVER HAPPENED. THERE IS NO OTHER TERM TO DESCRIBE THIS OTHER THAN SUDDEN ACCELERATION.
 THE LOCAL POLICE DEPARTMENT DISPATCHED AN OFFICER AND NO DRUGS OR ALCOHOL WAS INVOLVED. *JS
 TESLA INSTRUCTED THEIR STAFF TO NOT COMMUNICATE WITH ME ABOUT THIS ACCIDENT. *JS</t>
  </si>
  <si>
    <t>Miles driven</t>
  </si>
  <si>
    <t>Cumulative deaths*</t>
  </si>
  <si>
    <t>Miles per death</t>
  </si>
  <si>
    <t>Fleet</t>
  </si>
  <si>
    <t>Autopilot</t>
  </si>
  <si>
    <t>Nav on AP</t>
  </si>
  <si>
    <t>Autopilot %</t>
  </si>
  <si>
    <t>Per vehicle yr</t>
  </si>
  <si>
    <t>Model 3</t>
  </si>
  <si>
    <t>Model S/X</t>
  </si>
  <si>
    <t>https://www.youtube.com/watch?v=oBklltKXtDE</t>
  </si>
  <si>
    <t>https://twitter.com/Tesla/status/1109495034959675393</t>
  </si>
  <si>
    <t>https://www.reddit.com/r/teslamotors/comments/b3oht0/and_counting/</t>
  </si>
  <si>
    <t>https://twitter.com/Tesla/status/1067810392322109441</t>
  </si>
  <si>
    <t>https://electrek.co/2018/04/22/tesla-fleet-miles-energy-products/</t>
  </si>
  <si>
    <t>https://electrek.co/2017/03/20/tesla-global-fleet-reaches-4-billion-electric-miles-ahead-model-3/</t>
  </si>
  <si>
    <t>https://electrek.co/2016/12/26/tesla-global-fleet-3-5-billion-miles/</t>
  </si>
  <si>
    <t>https://twitter.com/elonmusk/status/784487348562198529</t>
  </si>
  <si>
    <t>https://electrek.co/2016/10/01/teslas-global-fleet-just-reached-3-billion-electric-miles-driven/</t>
  </si>
  <si>
    <t>https://electrek.co/2016/05/24/tesla-autopilot-miles-data/</t>
  </si>
  <si>
    <t>https://twitter.com/tesla/status/718845153318834176</t>
  </si>
  <si>
    <t>*Excludes occupants of other vehicles, includes cyclists and pedestrians (consistent with NHTSA methodology)</t>
  </si>
  <si>
    <t>Notes</t>
  </si>
  <si>
    <t>1. Red figures are interpolated</t>
  </si>
  <si>
    <t>Need to weight the non-US average by Tesla's sales in each geography</t>
  </si>
  <si>
    <t>US</t>
  </si>
  <si>
    <t>Average non-US</t>
  </si>
  <si>
    <t>Kilometers driven per automobile per year</t>
  </si>
  <si>
    <t>Miles driven per automobile per year</t>
  </si>
  <si>
    <t>Sources for annual mileage stats:</t>
  </si>
  <si>
    <t>www.fhwa.dot.gov</t>
  </si>
  <si>
    <t>www.ssb.no</t>
  </si>
  <si>
    <t>www.cbs.nl</t>
  </si>
  <si>
    <t>Claim</t>
  </si>
  <si>
    <t>Data cited</t>
  </si>
  <si>
    <t>Link</t>
  </si>
  <si>
    <t>"4x better than average"</t>
  </si>
  <si>
    <t>None</t>
  </si>
  <si>
    <t>Twitter</t>
  </si>
  <si>
    <t>https://twitter.com/elonmusk/status/996102919811350528</t>
  </si>
  <si>
    <t>One death per 320M miles (includes occupants, other vehicles, cyclists/peds)</t>
  </si>
  <si>
    <t>NHTSA</t>
  </si>
  <si>
    <t>https://twitter.com/elonmusk/status/996112995636858880</t>
  </si>
  <si>
    <t>"Wrong to exclude non-occupant deaths"</t>
  </si>
  <si>
    <t>https://twitter.com/elonmusk/status/750353176570789888</t>
  </si>
  <si>
    <t>Model S has "no injuries or deaths ever"</t>
  </si>
  <si>
    <t>https://twitter.com/elonmusk/status/402836392566202368</t>
  </si>
  <si>
    <t>IIHS article showing that Teslas have 2-4x more non-crash fires than the average car, and incur damages up to 7x higher</t>
  </si>
  <si>
    <t>https://www.iihs.org/media/c93b98d8-6a7d-44a1-810e-4468ec539e05/uIu4tg/HLDI%20Research/Fire%20losses/HLDI_FireLosses_1218.pdf</t>
  </si>
  <si>
    <t>Article citing Norwegian Road Traffic Information Office data showing that Teslas crash twice as often as regular cars</t>
  </si>
  <si>
    <t>https://www.elbil24.no/nyheter/elbiler-bulker-mest/71498210</t>
  </si>
  <si>
    <t>Article showing that Teslas have triple the driver deaths of comparably priced luxury vehicles</t>
  </si>
  <si>
    <t>Article about an NHTSA coverup of data showing Tesla 'AutoPilot' to lead to *more* crashes than regular driving</t>
  </si>
  <si>
    <t>https://jalopnik.com/feds-tesla-autosteer-safety-investigation-was-bullshit-1832542003</t>
  </si>
  <si>
    <t>An early article that discusses the methodology behind Musk's safety claims</t>
  </si>
  <si>
    <t>https://www.zerohedge.com/news/2018-05-29/are-teslas-self-proclaimed-worlds-safest-cars-actually-among-worlds-deadliest</t>
  </si>
  <si>
    <t>IIHS/HLDI article showing "Tesla Model S has higher insurance losses than other large luxury cars" (higher frequency and severity)</t>
  </si>
  <si>
    <t>https://www.iihs.org/iihs/sr/statusreport/article/52/4/4</t>
  </si>
  <si>
    <t>https://www.iihs.org/media/e894e9dc-b9aa-4ba1-a088-87d8587b1b6e/Wfv7GQ/HLDI%20Research/Bulletins/hldi_bulletin_33_04.pdf</t>
  </si>
  <si>
    <t>Norwegian article citing insurance data that shows Teslas are unusually prone to accidents</t>
  </si>
  <si>
    <t>https://www.dn.no/motor/fremtind-forsikring/bilforsikring/forsikring/elbiler-krasjer-mer-enn-andre-biler/2-1-558339</t>
  </si>
  <si>
    <t>Article presenting evidence that Tesla has fire deaths at 4x the rate of other vehicles</t>
  </si>
  <si>
    <t>https://www.businessinsider.com/why-tesla-cars-catch-on-fire-2019-4</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</si>
  <si>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</si>
  <si>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</si>
  <si>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</si>
  <si>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</si>
  <si>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</si>
  <si>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</si>
  <si>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</si>
  <si>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</si>
  <si>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</si>
  <si>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</si>
  <si>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</si>
  <si>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</si>
  <si>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</si>
  <si>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</si>
  <si>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</si>
  <si>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</si>
  <si>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</si>
  <si>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</si>
  <si>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</si>
  <si>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</si>
  <si>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</si>
  <si>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</si>
  <si>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</si>
  <si>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</si>
  <si>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</si>
  <si>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</si>
  <si>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</si>
  <si>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</si>
  <si>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</si>
  <si>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</si>
  <si>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</si>
  <si>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US per InsideEVs</t>
  </si>
  <si>
    <t>Foreign - implied</t>
  </si>
  <si>
    <t>Total per Tesla</t>
  </si>
  <si>
    <t>Total Model 3 per Tesla</t>
  </si>
  <si>
    <t>Generic scrappage rate</t>
  </si>
  <si>
    <t>US vehicle years</t>
  </si>
  <si>
    <t>Cumulative US vehicle years</t>
  </si>
  <si>
    <t>Foreign vehicle years</t>
  </si>
  <si>
    <t>Cumulative foreign vehicle years</t>
  </si>
  <si>
    <t>Foreign</t>
  </si>
  <si>
    <t>Global cumulative vehicle years</t>
  </si>
  <si>
    <t>Cumulative driver/pedestrian deaths</t>
  </si>
  <si>
    <t>Vehicle years per death</t>
  </si>
  <si>
    <t>Cumulative total deaths</t>
  </si>
  <si>
    <t>Vehicle years per total deaths</t>
  </si>
  <si>
    <t>Model 3 vehicle years</t>
  </si>
  <si>
    <t>Cumulative Model 3 vehicle years</t>
  </si>
  <si>
    <t>Q: What do these fatality numbers indicate? What can we compare them to?</t>
  </si>
  <si>
    <t xml:space="preserve">The IIHS periodically releases data about car by type and, according to its 2017 model year dataset, plenty of so-called midsized luxury models from traditional car manufacturers (Mercedes, Lexus, etc.) experienced far fewer total fatalities than Tesla (this is even without taking into consideration existing inventory numbers). This is the closest categorization to apply to Tesla's as they certainly are not cheap, what with the total cost of a hard-to-find standard Model 3 is still more than 35,000 USD. </t>
  </si>
  <si>
    <t>As of 4/20/2021, we are aware of the following non-Tesla electric vehicle deaths:</t>
  </si>
  <si>
    <t>November 9, 2020: Chevrolet - Bolt - 1 death (https://kyiv.24tv.ua/ru/kieve-legkovushka-nasmert-sbil-policejskij-kriminalnye-novosti-ukrainy_n1455187)</t>
  </si>
  <si>
    <t>June 18, 2020: Jaguar - IPace - 1 death (https://www.bt.no/nyheter/lokalt/i/vQa4ym/19-aaring-doede-etter-ulykke-paa-soeraas)</t>
  </si>
  <si>
    <t>May 29, 2012: BYD - e6 electric taxi - 1 death (https://www.greencarreports.com/news/1076517_byd-e6-electric-taxi-burns-after-112-mph-drunk-supercar-driver-crash)</t>
  </si>
  <si>
    <t>Q: Why do you include deaths where the Tesla was not at fault?</t>
  </si>
  <si>
    <t>A: NHTSA death statistics cited by Elon Musk do not differentiate between at-fault and not-at-fault. All manufacturers are treated the same way. For the purposes of calculating Tesla fatalities in accordance with NHTSA methodology, I also do not include the many deaths in other vehicles, despite Teslas being at fault in the majority of those cases.</t>
  </si>
  <si>
    <t>Q: Why do you include deaths in other vehicles, as well as pedestrian and cyclist deaths?</t>
  </si>
  <si>
    <t>A: There is also a column that shows only driver deaths</t>
  </si>
  <si>
    <r>
      <rPr>
        <b/>
        <sz val="11"/>
        <rFont val="Calibri"/>
        <family val="2"/>
      </rPr>
      <t xml:space="preserve">Q: Your data captures </t>
    </r>
    <r>
      <rPr>
        <b/>
        <i/>
        <sz val="11"/>
        <rFont val="Calibri"/>
        <family val="2"/>
      </rPr>
      <t xml:space="preserve">all </t>
    </r>
    <r>
      <rPr>
        <b/>
        <sz val="11"/>
        <rFont val="Calibri"/>
        <family val="2"/>
      </rPr>
      <t>driving miles. But AutoPilot is safer</t>
    </r>
  </si>
  <si>
    <t>A: See the Jalopnik article on the 'Resources' tab, which discusses the NHTSA coverup of AutoPilot data</t>
  </si>
  <si>
    <t>Q: You are just counting deaths in news articles. You can't base any conclusions on that</t>
  </si>
  <si>
    <t>A: Deaths reported in news articles are a lower bound on Tesla deaths</t>
  </si>
  <si>
    <r>
      <rPr>
        <sz val="11"/>
        <color rgb="FF000000"/>
        <rFont val="Calibri"/>
        <family val="2"/>
      </rPr>
      <t xml:space="preserve">Data available at </t>
    </r>
    <r>
      <rPr>
        <u/>
        <sz val="11"/>
        <color rgb="FF1155CC"/>
        <rFont val="Calibri"/>
        <family val="2"/>
      </rPr>
      <t>IIHS.org</t>
    </r>
    <r>
      <rPr>
        <sz val="11"/>
        <color rgb="FF000000"/>
        <rFont val="Calibri"/>
        <family val="2"/>
      </rPr>
      <t>.</t>
    </r>
  </si>
  <si>
    <t>Q: Tesla only has 3x the driver deaths of luxury vehicles because you're comparing Tesla to Lamborghinis and Bugattis that are seldom driven</t>
  </si>
  <si>
    <t>A: No. The 'Medium' article on the 'Resources' tab compares Teslas to BMW, Lexus, and Mercedes</t>
  </si>
  <si>
    <t>Q: You include a death where a piece of concrete fell on a Tesla. That's absurd!</t>
  </si>
  <si>
    <t>A: See the first question above. Auto fatality statistics include *all* deaths, no matter how absurd. So to compare Tesla to other vehicles, we need to include all deaths.</t>
  </si>
  <si>
    <t>The list of Tesla deaths is crowd sourced (mostly from English language news articles) and almost certainly undercounts total deaths, particularly</t>
  </si>
  <si>
    <t>in non English speaking geographies. If you live in a non English speaking country, please help us out by searching government databases</t>
  </si>
  <si>
    <t>and local news archives. Thank you!</t>
  </si>
  <si>
    <t>Special thanks to @icapulet and @paul91701736 for help in creating this site, and to @Marshmall0wpeep for much sleuthing through news stories</t>
  </si>
  <si>
    <t>Details for unreported June 30, 2019 Autopilot death:</t>
  </si>
  <si>
    <t>FARS-NHTSA instructions:</t>
  </si>
  <si>
    <t>Click on "Vehicle" search option on the query page, then download the entire dataset as CSV. See 2018 file for Make codes</t>
  </si>
  <si>
    <t>NHTSA-FARS years checked:</t>
  </si>
  <si>
    <t>NHTSA EWR quarters checked:</t>
  </si>
  <si>
    <t>x</t>
  </si>
  <si>
    <t>The Q1 2019 report includes a death on Nov 10, 2018 that we classify as Nov 9, 2018 (and it was eventually two deaths)</t>
  </si>
  <si>
    <t>FARS0NHTSA case filing</t>
  </si>
  <si>
    <t>https://www.telegraaf.nl/nieuws/675387459/tesla0vliegt0in0brand0na0botsing0met0vrachtwagen0bij0bergambacht0een0dode0en0drie0gewonden</t>
  </si>
  <si>
    <t>https://www.pe.com/2021/07/07/motorist0killed0in020car0collision0in0moreno0valley/</t>
  </si>
  <si>
    <t>https://www.ajc.com/news/traffic0alert0crash0with0injuries0shuts0down0i02850in0cobb0county/AUBTX3HUPVGMPFZ2KDTG5RFXCQ/</t>
  </si>
  <si>
    <t>https://www.yahoo.com/entertainment/woman0charged0felony0vehicular0homicide0221800206.html</t>
  </si>
  <si>
    <t>Other driver dies in head0on collision</t>
  </si>
  <si>
    <t>https://www.latimes.com/california/story/2021006029/20killed0in0wrong0way0crash0on02100in0rialto</t>
  </si>
  <si>
    <t>https://www.uppermichiganssource.com/2021/06/19/20dead0after010car0crash0marquette0county0road0550/</t>
  </si>
  <si>
    <t xml:space="preserve">https://www.google.com/amp/s/amp.news0press.com/amp/7817548002 </t>
  </si>
  <si>
    <t>https://www.berlingske.dk/samfund/530aarig0mand0omkommer0i0bilulykke0uden0for0brande</t>
  </si>
  <si>
    <t>https://www.krem.com/article/news/local/driver0dead0after0crashing0tesla0through0backyard0fence0in0cheney/2930e7385a690b53404d320b8ee09109c62ceda0?utm_campaign=snd0autopilot</t>
  </si>
  <si>
    <t>https://www.nydailynews.com/new0york/nyc0crime/ny0nyc0fatal0crash0tesla0senior0living0facility0202106110eom4yrt7onfkjb6w5rxoovdvxu0story.html</t>
  </si>
  <si>
    <t>Tesla involved in multi0car highway accident</t>
  </si>
  <si>
    <t>https://www.nbcnews.com/news/us0news/four0killed0three0injured0multivehicle0crash0virginia0n1268593</t>
  </si>
  <si>
    <t>Multi0event collision with truck on highway</t>
  </si>
  <si>
    <t>https://apnews.com/article/california0business0technology0204e5600ec902d0bfda10feca74a9ed0</t>
  </si>
  <si>
    <t>https://www.foxbusiness.com/lifestyle/two0killed0in0driverless0tesla0crash</t>
  </si>
  <si>
    <t>Tesla in rear0end collision and spontaneously combusts</t>
  </si>
  <si>
    <t>https://finance.sina.cn/tech/2021004021/detail0ikmxzfmk8086812.d.html?fromtech=1&amp;from=wap</t>
  </si>
  <si>
    <t xml:space="preserve">https://www.leprogres.fr/faits0divers0justice/2021/04/17/une0tesla0s0ecrase0contre0un0arbre0deux0morts0et0trois0blesses0graves </t>
  </si>
  <si>
    <t>Head0on collision involving a Tesla</t>
  </si>
  <si>
    <t>https://www.statesman.com/story/news/2021/04/22/austin0traffic0fatalities0police0identify0800year0old0man0killed/7337707002/</t>
  </si>
  <si>
    <t>https://www.focus.de/regional/mecklenburg0vorpommern/ursache0fuer0toedlichen0tesla0unfall0weiter0unklar_id_13215813.html</t>
  </si>
  <si>
    <t>https://www.citizensvoice.com/news/crime0emergencies/double0fatal0butler0twp0crash0investigation0continues/article_e699403c019a505a3d09e76038737719bd7b.html</t>
  </si>
  <si>
    <t>https://taiwanenglishnews.com/tesla0catches0fire0after0crash0driver0dies/</t>
  </si>
  <si>
    <t>https://www.gloucestershirelive.co.uk/news/cheltenham0news/woman0dies0after0collision0involving05328704</t>
  </si>
  <si>
    <t>https://www.hln.be/roeselare/410jarige0bestuurder0sterft0na0klap0met0tesla0tegen0elektriciteitspaal~acf62870/</t>
  </si>
  <si>
    <t>https://www.bucksfreepress.co.uk/news/19159878.man0dies0driver0crashes0stationary0van0milton0keynes/</t>
  </si>
  <si>
    <t>https://www.ocregister.com/2021/03/10/driver0killed0in0fiery0irvine0crash0prompting0road0closure/</t>
  </si>
  <si>
    <t>https://www.tribtoday.com/news/local0news/2021/03/man0killed0at0howland0intersection/</t>
  </si>
  <si>
    <t>https://www.azcentral.com/story/news/local/phoenix0traffic/2021/01/22/20dead0after0tesla0crashes0into0tree0phoenix0intersection0closed/6678414002/?utm_campaign=snd0autopilot&amp;cid=twitter_azcentral</t>
  </si>
  <si>
    <t>https://www.kktv.com/2021/01/20/man0dies0from0injuries0in0weekend0crash/</t>
  </si>
  <si>
    <t>Head0on collision involving a Tesla, other driver dies</t>
  </si>
  <si>
    <t>https://www.actionnewsjax.com/news/local/st0johns0county/fiery0fatal0crash0st0johns0county/RXTWMVQ37VAMPBQ575QXD3W2UA/</t>
  </si>
  <si>
    <t>https://www.deseret.com/utah/2021/1/10/22224294/20killed0when0car0traveling0wrong0way0hits0tesla0on0freeway0uhp0says</t>
  </si>
  <si>
    <t>https://www.jn.pt/local/noticias/porto/felgueiras/homem0morre0carbonizado0em0tesla0que0se0incendiou0apos0despiste0em0felgueiras013157645.html</t>
  </si>
  <si>
    <t>https://nbc02.com/news/local/2020/12/18/teen0killed0lehigh0acres0hit0and0run0arrest/</t>
  </si>
  <si>
    <t>Yoon Hong0geun</t>
  </si>
  <si>
    <t>https://www.fox13news.com/news/community0mourning0after0sarasota0high0baseball0star0killed0in0late0night0car0crash</t>
  </si>
  <si>
    <t>Five0vehicle pileup involving truck</t>
  </si>
  <si>
    <t>https://ksisradio.com/kc0woman0fatally0injured0in0multi0vehicle0crash0in0platte0county/</t>
  </si>
  <si>
    <t>https://www.10news.com/news/local0news/man0220killed0in0crash0in0mission0valley0west</t>
  </si>
  <si>
    <t>Motorcyclist died after rear0ending a Tesla</t>
  </si>
  <si>
    <t>https://mynewsla.com/life/2020/10/10/biker0killed0in0three0vehicle0crash0on0foothill0freeway0in0irwindale03/</t>
  </si>
  <si>
    <t>https://www.sudinfo.be/id263566/article/2020010011/la0tesla0dun0vervietois0explosee0par0un0conducteur0fantome0dans0lechangeur0de</t>
  </si>
  <si>
    <t>https://www.ajc.com/news/10dead0after0tesla0driver0loses0control0hits0man0at0cobb0bus0shelter/TLV4M4XY5BHWVAO77GGSM5Y24M/</t>
  </si>
  <si>
    <t>https://fox5sandiego.com/news/local0news/10person0killed0in0oceanside0rollover0crash/</t>
  </si>
  <si>
    <t>https://www.dailyherald.com/news/20200906/driver0killed0in0crash0sunday0at0lisle0intersection</t>
  </si>
  <si>
    <t>https://www.loudountimes.com/news/update0multi0vehicle0crash0leaves0ashburn0woman0dea...</t>
  </si>
  <si>
    <t>https://www.mopo.de/hamburg/polizei/unfall0in0hamburg0tesla0prallt0gegen0baum000fahrerin0stirbt0in0klinik037181790</t>
  </si>
  <si>
    <t>https://www.mercurynews.com/2020/08/13/saratoga0man0killed0in0fiery0freeway0crash0identified/</t>
  </si>
  <si>
    <t>https://www.vcstar.com/story/news/local/communities/conejo0valley/2020/08/02/two0men0killed0fiery0crash0thousand0oaks/5568539002/</t>
  </si>
  <si>
    <t>https://www.ajc.com/news/crime00law/woman0killed0vehicle0crash0south0fulton/NguJzzvD9eWtN403a2zAhP/</t>
  </si>
  <si>
    <t>https://www.freiepresse.de/drei0tote0bei0unfall0auf0autobahnzubringer0bei0aue0artikel10894951</t>
  </si>
  <si>
    <t>https://www.northdeltareporter.com/news/crash0kills0motorcyclist0in...</t>
  </si>
  <si>
    <t>https://www.112hm.nl/2020/06/08/automobilist0500overleden0op0de0a40bij0roelofarendsveen/rr46pt/</t>
  </si>
  <si>
    <t>https://www.sfgate.com/news/bayarea/article/Tesla0Goes0Off0Cliff0Driver0Found0Dead015296778.php</t>
  </si>
  <si>
    <t>Two0car collision</t>
  </si>
  <si>
    <t>https://www.newsopi.com/breaking0news/fatal0two0car0crash02050freeway0near011th0street0tracy/15223</t>
  </si>
  <si>
    <t>https://www.sfgate.com/news/bayarea/article/Sunday0Fatal0Dui0Crash0Victim0Was0700Year0Old0San015249727.php</t>
  </si>
  <si>
    <t>https://motor.no/autopilot0nyheter0tesla/tesla0pa0auto0styring0da0mann0ble0meid0ned/188623</t>
  </si>
  <si>
    <t>https://www.omroepgelderland.nl/nieuws/2446697/Tesla0vat0vlam0na0ongeluk0bestuurder0470overleden</t>
  </si>
  <si>
    <t>https://www.ddcar.com.tw/blogs/articles/detail/2136/Model030%E8%BB%8A%E7%A6%8D%E7%BF%BB%E8%A6%86%E5%BE%8C%E8%B5%B7%E7%81%AB%EF%BC%8C%E6%B6%88%E9%98%B2%E5%93%A1%E8%A9%B3%E8%BF%B0%E6%90%B6%E6%95%91%E8%88%87%E6%96%B7%E9%9B%BB%E6%BB%85%E7%81%AB%E9%81%8E%E7%A8%8B</t>
  </si>
  <si>
    <t>https://www.nbc4i.com/news/local0news/fatal0crash0in0madison0county/</t>
  </si>
  <si>
    <t>https://www.ajc.com/news/crime00law/motorcyclist0dies0after0vehicle0crash0gwinnett/SUGaJvGwLyPB4ye12V6zgO/</t>
  </si>
  <si>
    <t>https://112vechtdal.nl/page/Nieuwsdetail/56859/hardenberger0360omgekomen0bij0heftig0ongeval0op0n360bij0beerze</t>
  </si>
  <si>
    <t>https://vancouversun.com/news/local0news/victims0in0fatal0crash0near0kamloops0were0father0and0two0sons0from0alberta</t>
  </si>
  <si>
    <t>https://www.winknews.com/2020/01/31/state0troopers0responding0to0charlotte0county0fatal0crash0along0us0410tribune0blvd/</t>
  </si>
  <si>
    <t>https://www.ln0online.de/Nachrichten/Norddeutschland/Unfall0in0Nortorf0Tesla0faehrt0in0Glasfassade0Baumarkt0Kundin0stirbt</t>
  </si>
  <si>
    <t>Tesla t0bones sedan, kills pedestrian</t>
  </si>
  <si>
    <t>https://www.deseret.com/utah/2020/1/10/21060343/tesla0west0valley0city0utah0woman0hit0in0weekend0collision0dies0north0temple</t>
  </si>
  <si>
    <t>https://www.news0press.com/story/news/local/2020/02/15/cape0coral0woman0dies0injuries0jan040crash/4770506002/</t>
  </si>
  <si>
    <t>https://www.12news.com/article/news/local/arizona/arizona0woman0dies0after0her0car0crashes0into0fire0truck0on0indiana0freeway/750349be661018ff0452d0a0e00e438b2e1f8e7</t>
  </si>
  <si>
    <t>https://www.latimes.com/business/story/2019012031/fatal0tesla0crash0nhtsa0gardena0los0angeles</t>
  </si>
  <si>
    <t>https://www.vecer.com/za0smrtno0nesreco0v0mariboru0kriv0voznik0peugeota0ki0z0vozilom0sploh0ne0bi0smel0biti0v0prometu010107555</t>
  </si>
  <si>
    <t>https://www.wtsp.com/article/news/local/sarasotacounty/charles0barancik0philanthropist0killed0in0crash0involving0police0cruiser/670df1c320b00aa704e620ba9e099890579b43f</t>
  </si>
  <si>
    <t>https://www.10news.com/news/local0news/san0diego0news/witness0comforts0driver0as0he0dies0from0crash0injuries?_amp=true&amp;__twitter_impression=true</t>
  </si>
  <si>
    <t>https://www.8newsnow.com/news/local0news/police0driver0dies0weeks0after0crash0in0west0valley/</t>
  </si>
  <si>
    <t>https://www.fox44news.com/news/local0news/two0killed0in0three0vehicle0crash0near0hearne/</t>
  </si>
  <si>
    <t>http://taiwanenglishnews.com/driver0falls0to0his0death0from0elevated0road0after0crashing0tesla/</t>
  </si>
  <si>
    <t>https://patch.com/california/sanclemente/fatal0crash0northbound0i050after0tire0crashes0car</t>
  </si>
  <si>
    <t>http://teslaspacex.trendolizer.com/2019/11/abc70breaking0news0emelio0perez0340has0died0days.html</t>
  </si>
  <si>
    <t>https://www.tt.com/panorama/unfall/16287163/tesla0fahrer0nach0unfall0auf0inntalautobahn0bei0inzing0verstorben</t>
  </si>
  <si>
    <t>https://www.wptv.com/news/region0c0palm0beach0county/driver0dies0in0three0vehicle0crash0on0state0road07</t>
  </si>
  <si>
    <t>https://www.kron4.com/news/bay0area/man0killed0in0san0jose0hit0and0run0driver0sought/</t>
  </si>
  <si>
    <t>https://www.rtl.de/cms/unfall0auf0b190bei0ulm0tesla0erfasst0joggerin0frau0tot04437269.html</t>
  </si>
  <si>
    <t>https://www.orlandosentinel.com/news/osceola0county/os0ne0fatal0crash0state0road04290201911100igqitu74urfsphce572av5x44e0story.html</t>
  </si>
  <si>
    <t>https://losangeles.cbslocal.com/2019/11/07/fatal0crash0tesla0van0nuys/</t>
  </si>
  <si>
    <t>https://www.nettavisen.no/nyheter/politiet0frigir0navn0etter0dodsulykke0pa0e160ber0om0tips/s/1209503423873110</t>
  </si>
  <si>
    <t>https://www.dailyitem.com/news/local_news/driver0dies0after0being0ejected0from0vehicle/article_00ad510709d8205fcb0b1ee0c7d31d39471e.html</t>
  </si>
  <si>
    <t>https://www.idowa.de/inhalt.niederviehbach0schwerer0unfall0zwischen0auto0und0motorrad.e29294340cf9e045360bab304c54840748c1.html</t>
  </si>
  <si>
    <t>https://onscene.tv/chino0hills0one0dead0after0fiery0crash/</t>
  </si>
  <si>
    <t>https://www.reviewjournal.com/local/local0las0vegas/10dead0after0multi0vehicle0crash0in0northwest0las0vegas01854434/</t>
  </si>
  <si>
    <t>https://www.orlandosentinel.com/news/osceola0county/os0ne0osceola0polk0line0road0fatal0crash0201909180m5hgbty6l5csfe2qo3mlmxr7sa0story.html</t>
  </si>
  <si>
    <t>https://www.wkyc.com/article/news/local/geauga0county/830year0old0woman0dies0in0chardon0crash/950ee8778bf01f58042ba0a16a02f217c75f518</t>
  </si>
  <si>
    <t>https://fcpdnews.wordpress.com/2019/09/12/fatal0crash0in0springfield05/amp/?__twitter_impression=true</t>
  </si>
  <si>
    <t>https://www.mercurynews.com/2019/09/13/child0dies0days0after0san0jose0vehicle0accident/</t>
  </si>
  <si>
    <t>https://www.post0gazette.com/local/east/2019/09/07/One0dead0vehicle0crash0in0Indiana0County0Daniel0Rodkey/stories/201909070084</t>
  </si>
  <si>
    <t>https://www.n0tv.de/wirtschaft/Tesla0Fahrer0sorgt0fuer0toedlichen0Crash0article21248572.html</t>
  </si>
  <si>
    <t>https://www.nytimes.com/2021/07/05/business/tesla0autopilot0lawsuits0safety.html</t>
  </si>
  <si>
    <t>http://www.wiesbadenaktuell.de/startseite/news0detail0view/article/toedlicher0unfall0rollerfahrer0stirbt0bei0kollision0auf0der0b4550bei0wiesbaden.html</t>
  </si>
  <si>
    <t>http://firststateupdate.com/2019/08/woman0injured0when0tesla0crashed0into0bay0to0the0beach0has0succumbed0to0her0injuries/</t>
  </si>
  <si>
    <t>https://sanfrancisco.cbslocal.com/2019/07/21/pedestrian0dead0speeding0tesla0crash0san0francisco0red0light/</t>
  </si>
  <si>
    <t>https://www.ocregister.com/2019/07/14/pedestrian0hit0killed0near0tustin0marketplace0saturday0night/</t>
  </si>
  <si>
    <t>https://www.desmoinesregister.com/story/news/2019/07/08/black0hawk0county0iowa0fatal0crash0elk0hauling0trucks0collision0honda0tesla0driving0safety/1678196001/</t>
  </si>
  <si>
    <t>https://www.riverdavesplace.com/forums/threads/tesla0model030crash015s0saturday0night.202200/</t>
  </si>
  <si>
    <t>https://autogeek.com.ua/na0trasse0zhitomir0kiev0jelektromobil0tesla0model0x0vletel0pod0gruzovik/</t>
  </si>
  <si>
    <t>https://www.pe.com/2019/06/04/fatal0crash0on0southbound0150freeway0in0temecula0sends0car0into0city0hall0parking0building/</t>
  </si>
  <si>
    <t>https://www.mercurynews.com/2019/06/01/seven0people0injured0in0four0car0pile0up0in0downtown0berkeley/</t>
  </si>
  <si>
    <t>https://www.carscoops.com/2019/05/tesla0model0s0driver0survives0harsh0head0on0collision0in0spain/</t>
  </si>
  <si>
    <t>https://amp.miamiherald.com/news/local/community/florida0keys/article230945733.html?__twitter_impression=true</t>
  </si>
  <si>
    <t>Tesla strikes on0ramp curb</t>
  </si>
  <si>
    <t>https://www.nbclosangeles.com/news/local/Woman0770Ejected0From0Tesla0Struck0By0BMW0and0Killed0on04050in0Long0Beach0508673011.html</t>
  </si>
  <si>
    <t>https://bc.ctvnews.ca/driver0dead0after0tesla0crashes0into0pole0on0lougheed0highway01.4340542</t>
  </si>
  <si>
    <t>https://www.sun0sentinel.com/local/broward/deerfield0beach/fl0ne0deerfield0fatal0crash0201903110story.html</t>
  </si>
  <si>
    <t>https://electrek.co/2019/03/01/tesla0driver0crash0truck0trailer0autopilot/</t>
  </si>
  <si>
    <t>https://www.local10.com/news/florida/broward/tesla0crashes0into0tree0in0davie0killing0driver0police0say?__vfz=medium%3Dsharebar</t>
  </si>
  <si>
    <t>https://linkeddata.overheid.nl/front/portal/document0viewer?ext0id=ECLI:NL:RBOBR:2019:5057</t>
  </si>
  <si>
    <t>https://www.legacy.com/obituaries/washingtonpost/obituary.aspx?fhid=17018&amp;n=rod0rhines&amp;pid=191245630</t>
  </si>
  <si>
    <t>https://www.ledgertranscript.com/New0Ipswich0teen0passes022902528</t>
  </si>
  <si>
    <t>https://www.tvmidtvest.dk/artikel/kvinde0draebt0i0ulykke0mand0alvorligt0kvaestet</t>
  </si>
  <si>
    <t>https://www.ocala.com/news/20181112/motorcyclist0330killed0in0crash0sunday0near0micanopy?template=ampart</t>
  </si>
  <si>
    <t>https://bondtaylor.com/palm0springs0ca020dead020injured0after0car0crashes0into0tree0at0north0farrell0and0francis0drives/</t>
  </si>
  <si>
    <t>John Renner, investigation #1811902207</t>
  </si>
  <si>
    <t>https://www.cbc.ca/news/canada/montreal/jimmy0accurso0dies0car0collision0laurentians01.4879309</t>
  </si>
  <si>
    <t>Single car collision in Anaheim on SR091</t>
  </si>
  <si>
    <t>https://www.omroepgelderland.nl/nieuws/2321309/Vrouw0verliest0ongeboren0kindje0bij0ongeval0in0Nijmegen</t>
  </si>
  <si>
    <t>http://www.dailymail.co.uk/news/article05987991/Former0St0Louis0police0chiefs0wife0killed0freak0accident.html</t>
  </si>
  <si>
    <t>https://www.nbcbayarea.com/news/local/Fatal0Vehicle0Crash0Pond0San0Ramon0Crow0Canyon0Road0483200591.html?amp=y&amp;__twitter_impression=true</t>
  </si>
  <si>
    <t>https://www.thelocal.ch/20180515/swiss0tesla0accident0crash0may0have0sparked0battery0fire</t>
  </si>
  <si>
    <t>http://www.abc.net.au/news/2018005010/tesla0crash0battery0fire0kills0two0teenagers/9747648</t>
  </si>
  <si>
    <t>https://www.carscoops.com/2020/04/tesla0autopilot0blamed0on0fatal0japanese0model0x0crash/</t>
  </si>
  <si>
    <t>https://www.journal0news.com/news/teen0admits0guilt0fatal0monroe0prom0night0crash/D5kGMQdhmoIIMF08eubVQL/</t>
  </si>
  <si>
    <t>https://www.theguardian.com/technology/2018/mar/31/tesla0car0crash0autopilot0mountain0view</t>
  </si>
  <si>
    <t>https://web.archive.org/web/20180312053226/http://www.atimes.com/article/filipino0dies0run0car0causeway0bay/</t>
  </si>
  <si>
    <t>https://www.blick.ch/news/schweiz/zuerich/nach0auffahrunfall0auf0der0a40wegen0fahrlaessiger0toetung0verurteilt0tesla0fahrer0kommt0mit0busse0davon0id15140089.html</t>
  </si>
  <si>
    <t>http://www.dailymail.co.uk/news/article05081395/Champion0poker0player0490involved0fatal0crash.html</t>
  </si>
  <si>
    <t>https://www.wkrn.com/news/deadly0morning0on0middle0tennessee0roads050dead0in030crashes/1057466355</t>
  </si>
  <si>
    <t>https://www0fars.nhtsa.dot.gov/QueryTool/QuerySection/AccidentDisplayForm.aspx?ShowData=accform&amp;CaseNum=666&amp;StateNum=47&amp;CaseYear=2017</t>
  </si>
  <si>
    <t>http://www.fox10phoenix.com/news/arizona0news/friends0remember0man0who0was0killed0in0a0motorcycle0crash0in0scottsdale</t>
  </si>
  <si>
    <t>https://www0fars.nhtsa.dot.gov/QueryTool/QuerySection/AccidentDisplayForm.aspx?ShowData=accform&amp;CaseNum=570&amp;StateNum=4&amp;CaseYear=2017</t>
  </si>
  <si>
    <t>https://www.abc15.com/news/region0northeast0valley/scottsdale/wrong0way0driver0dead0in0l01010crash0in0scottsdale</t>
  </si>
  <si>
    <t>https://www0fars.nhtsa.dot.gov/QueryTool/QuerySection/AccidentDisplayForm.aspx?ShowData=accform&amp;CaseNum=483&amp;StateNum=4&amp;CaseYear=2017</t>
  </si>
  <si>
    <t>https://www.nbcsandiego.com/news/local/10Killed0in0Collision0on0Del0Dios0Hwy0in0Escondido0430915993.html</t>
  </si>
  <si>
    <t>https://www0fars.nhtsa.dot.gov/QueryTool/QuerySection/AccidentDisplayForm.aspx?ShowData=accform&amp;CaseNum=1066&amp;StateNum=6&amp;CaseYear=2017</t>
  </si>
  <si>
    <t>http://www.khon2.com/news/local0news/waimanalo0man0killed0in0crash0on0pali0hwy/901491841</t>
  </si>
  <si>
    <t>https://www0fars.nhtsa.dot.gov/QueryTool/QuerySection/AccidentDisplayForm.aspx?ShowData=accform&amp;CaseNum=41&amp;StateNum=15&amp;CaseYear=2017</t>
  </si>
  <si>
    <t>https://www.palmbeachpost.com/news/crime00law/just0tesla0driver0loses0license0after0wreck0that0killed0glades0man/VasZGNTvfuIscNJA1zRPNO/</t>
  </si>
  <si>
    <t>https://www0fars.nhtsa.dot.gov/QueryTool/QuerySection/AccidentDisplayForm.aspx?ShowData=accform&amp;CaseNum=1197&amp;StateNum=12&amp;CaseYear=2017</t>
  </si>
  <si>
    <t>https://www.dt.no/nyheter/royken/ulykke/mann0i0500arene0siktet0for0uaktsomt0drap0etter0dodsulykke/s/50570620919</t>
  </si>
  <si>
    <t>http://thefoothillspaper.com/2017/03/16/traffic0fatality0on0wentworth/</t>
  </si>
  <si>
    <t>https://www0fars.nhtsa.dot.gov/QueryTool/QuerySection/AccidentDisplayForm.aspx?ShowData=accform&amp;CaseNum=1578&amp;StateNum=6&amp;CaseYear=2017</t>
  </si>
  <si>
    <t>http://www.ln0online.de/Lokales/Stormarn/Massenkarambolage0Unfall0Tesla0wird0untersucht</t>
  </si>
  <si>
    <t>https://walterclark.com/blog/elderly0man0killed0palm0springs0pedestrian0collision/</t>
  </si>
  <si>
    <t>https://www0fars.nhtsa.dot.gov/QueryTool/QuerySection/AccidentDisplayForm.aspx?ShowData=accform&amp;CaseNum=2962&amp;StateNum=6&amp;CaseYear=2016</t>
  </si>
  <si>
    <t>https://medium.com/@MidwesternHedgi/teslas0driver0fatality0rate0is0more0than0triple0that0of0luxury0cars0and0likely0even0higher0433670ddde17</t>
  </si>
  <si>
    <t>https://www0fars.nhtsa.dot.gov/QueryTool/QuerySection/AccidentDisplayForm.aspx?ShowData=accform&amp;CaseNum=964&amp;StateNum=17&amp;CaseYear=2016</t>
  </si>
  <si>
    <t>In NHTSA0FARS database</t>
  </si>
  <si>
    <t>https://www.indystar.com/story/news/crime/2016/11/03/20killed0fiery0tesla0crash0near0downtown/93227456/</t>
  </si>
  <si>
    <t>https://www0fars.nhtsa.dot.gov/QueryTool/QuerySection/AccidentDisplayForm.aspx?ShowData=accform&amp;CaseNum=673&amp;StateNum=18&amp;CaseYear=2016</t>
  </si>
  <si>
    <t>https://patch.com/new0hampshire/londonderry/one0killed0others0injured050vehicle0accident0i0930nh</t>
  </si>
  <si>
    <t>https://www0fars.nhtsa.dot.gov/QueryTool/QuerySection/AccidentDisplayForm.aspx?ShowData=accform&amp;CaseNum=102&amp;StateNum=33&amp;CaseYear=2016</t>
  </si>
  <si>
    <t>http://www.latimes.com/local/lanow/la0me0ln0pasadena0hit0and0run0201610070snap0story.html</t>
  </si>
  <si>
    <t>https://www.wanttoknow.nl/nieuws/teslaongeluk0baarn0tesla0waarschijnlijk0toch0schuldig/</t>
  </si>
  <si>
    <t>https://www.local10.com/news/fhp0identifies0motorcyclist0killed0on0i0950crash</t>
  </si>
  <si>
    <t>https://www0fars.nhtsa.dot.gov/QueryTool/QuerySection/AccidentDisplayForm.aspx?ShowData=accform&amp;CaseNum=1905&amp;StateNum=12&amp;CaseYear=2016</t>
  </si>
  <si>
    <t>https://electrek.co/2016/08/15/rare0fatal0accident0tesla0model0s0rear0ended0large0suv/</t>
  </si>
  <si>
    <t>https://www0fars.nhtsa.dot.gov/QueryTool/QuerySection/AccidentDisplayForm.aspx?ShowData=accform&amp;CaseNum=1521&amp;StateNum=6&amp;CaseYear=2016</t>
  </si>
  <si>
    <t>https://www.local10.com/traffic/police0investigate0womans0death0in0hit0and0run0near0miami0shores</t>
  </si>
  <si>
    <t>https://www0fars.nhtsa.dot.gov/QueryTool/QuerySection/AccidentDisplayForm.aspx?ShowData=accform&amp;CaseNum=1615&amp;StateNum=12&amp;CaseYear=2016</t>
  </si>
  <si>
    <t>https://www.ojaivalleynews.com/?view=article&amp;id=12017:woman0in0fatal0baldwin0road0crash0identified&amp;catid=864</t>
  </si>
  <si>
    <t>https://www0fars.nhtsa.dot.gov/QueryTool/QuerySection/AccidentDisplayForm.aspx?ShowData=accform&amp;CaseNum=1448&amp;StateNum=6&amp;CaseYear=2016</t>
  </si>
  <si>
    <t>http://www.khon2.com/news/local0news/maui0woman0killed0another0critically0injured0in0paia0crash/1025915044</t>
  </si>
  <si>
    <t>https://www0fars.nhtsa.dot.gov/QueryTool/QuerySection/AccidentDisplayForm.aspx?ShowData=accform&amp;CaseNum=41&amp;StateNum=15&amp;CaseYear=2016</t>
  </si>
  <si>
    <t>https://www.nytimes.com/2016/07/02/business/joshua0brown0technology0enthusiast0tested0the0limits0of0his0tesla.html</t>
  </si>
  <si>
    <t>https://www0fars.nhtsa.dot.gov/QueryTool/QuerySection/AccidentDisplayForm.aspx?ShowData=accform&amp;CaseNum=918&amp;StateNum=12&amp;CaseYear=2016</t>
  </si>
  <si>
    <t>https://www.ocregister.com/2016/04/26/homeless0man0identified0as0pedestrian0killed0after0getting0hit0by0cars0in0huntington0beach/</t>
  </si>
  <si>
    <t>https://www0fars.nhtsa.dot.gov/QueryTool/QuerySection/AccidentDisplayForm.aspx?ShowData=accform&amp;CaseNum=2090&amp;StateNum=6&amp;CaseYear=2016</t>
  </si>
  <si>
    <t>http://www.nbc4i.com/local0news/serious0crash0shuts0down0part0of0i02700in0west0columbus/1114360123</t>
  </si>
  <si>
    <t>https://www0fars.nhtsa.dot.gov/QueryTool/QuerySection/AccidentDisplayForm.aspx?ShowData=accform&amp;CaseNum=206&amp;StateNum=39&amp;CaseYear=2016</t>
  </si>
  <si>
    <t>https://www.nytimes.com/2016/09/15/business/fatal0tesla0crash0in0china0involved0autopilot0government0tv0says.html</t>
  </si>
  <si>
    <t>https://www.chron.com/houston/article/Man0dies0after0crashing0Tesla0into0Houston06723626.php?utm_campaign=twitter0mobile&amp;utm_source=CMS%20Sharing%20Button&amp;utm_medium=social</t>
  </si>
  <si>
    <t>https://electrek.co/2015/12/22/man0dies0tesla0model0s0crash0dump0truck0first0death/</t>
  </si>
  <si>
    <t>https://patch.com/california/fremont/pedestrian0dies0injuries0following0wednesdays0crash00</t>
  </si>
  <si>
    <t>https://www0fars.nhtsa.dot.gov/QueryTool/QuerySection/AccidentDisplayForm.aspx?ShowData=accform&amp;CaseNum=2046&amp;StateNum=6&amp;CaseYear=2015</t>
  </si>
  <si>
    <t>https://www.dailynews.com/2015/06/25/malibu0tesla0crash0victim0is0tim0devine0woodland0hills0husband0father/</t>
  </si>
  <si>
    <t>https://www.mercurynews.com/2015/01/22/los0gatos0man0killed0in0solo0vehicle0crash/</t>
  </si>
  <si>
    <t>https://www0fars.nhtsa.dot.gov/QueryTool/QuerySection/AccidentDisplayForm.aspx?ShowData=accform&amp;CaseNum=103&amp;StateNum=6&amp;CaseYear=2015</t>
  </si>
  <si>
    <t>http://www.pressdemocrat.com/news/33187730181/pd0default0story0headline0xy?gallery=3314901</t>
  </si>
  <si>
    <t>http://injurylawcentral.com/blog/dwight0dene0palmer0killed0newport0beach0motorcycle0accident0car</t>
  </si>
  <si>
    <t>https://www0fars.nhtsa.dot.gov/QueryTool/QuerySection/AccidentDisplayForm.aspx?ShowData=accform&amp;CaseNum=1169&amp;StateNum=6&amp;CaseYear=2014</t>
  </si>
  <si>
    <t>https://www.theverge.com/2014/7/10/5888463/car0thief0becomes0first0tesla0model0s0fatality</t>
  </si>
  <si>
    <t>https://www0fars.nhtsa.dot.gov/QueryTool/QuerySection/AccidentDisplayForm.aspx?ShowData=accform&amp;CaseNum=2795&amp;StateNum=6&amp;CaseYear=2014</t>
  </si>
  <si>
    <t>https://insideevs.com/30dead0in0toyota0corolla0tesla0model0s0collision0video/</t>
  </si>
  <si>
    <t>https://www0fars.nhtsa.dot.gov/QueryTool/QuerySection/AccidentDisplayForm.aspx?ShowData=accform&amp;CaseNum=2846&amp;StateNum=6&amp;CaseYear=2014</t>
  </si>
  <si>
    <t>http://www.santacruzsentinel.com/general0news/20140718/judge0sentences0man0for0fatal0tesla0vs0bike0collision0calls0driver0a0saint0victim0an0angel</t>
  </si>
  <si>
    <t>https://web.archive.org/web/20150425055520/http://articles.latimes.com/2013/apr/02/local/la0me0ln0laguna0beach0accident020130402</t>
  </si>
  <si>
    <t>https://www0fars.nhtsa.dot.gov/QueryTool/QuerySection/AccidentDisplayForm.aspx?ShowData=accform&amp;CaseNum=2508&amp;StateNum=6&amp;CaseYear=2013</t>
  </si>
  <si>
    <t>Alberto Casique0Salinas</t>
  </si>
  <si>
    <t>Armando Garcia0Gonzales</t>
  </si>
  <si>
    <t>Unknown</t>
  </si>
  <si>
    <t>Total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</si>
</sst>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_(* \(#,##0\);_(* &quot;-&quot;??_);_(@_)"/>
    <numFmt numFmtId="165" formatCode="d\-mmmm\-yy"/>
    <numFmt numFmtId="166" formatCode="mmmm\ d\,\ yyyy"/>
    <numFmt numFmtId="167" formatCode="mmm\-d"/>
  </numFmts>
  <fonts count="22">
    <font>
      <sz val="11"/>
      <color rgb="FF000000"/>
      <name val="Calibri"/>
    </font>
    <font>
      <b/>
      <sz val="10"/>
      <color rgb="FF000000"/>
      <name val="Calibri"/>
      <family val="2"/>
    </font>
    <font>
      <sz val="10"/>
      <color rgb="FFED7D31"/>
      <name val="Calibri"/>
      <family val="2"/>
    </font>
    <font>
      <sz val="10"/>
      <color rgb="FF000000"/>
      <name val="Calibri"/>
      <family val="2"/>
    </font>
    <font>
      <u/>
      <sz val="11"/>
      <color rgb="FF1155CC"/>
      <name val="Calibri"/>
      <family val="2"/>
    </font>
    <font>
      <u/>
      <sz val="11"/>
      <color rgb="FF0000FF"/>
      <name val="Calibri"/>
      <family val="2"/>
    </font>
    <font>
      <sz val="11"/>
      <color rgb="FF000000"/>
      <name val="Calibri"/>
      <family val="2"/>
    </font>
    <font>
      <u/>
      <sz val="11"/>
      <color rgb="FF4A86E8"/>
      <name val="Calibri"/>
      <family val="2"/>
    </font>
    <font>
      <u/>
      <sz val="10"/>
      <color rgb="FF4A86E8"/>
      <name val="Calibri"/>
      <family val="2"/>
    </font>
    <font>
      <sz val="11"/>
      <name val="Calibri"/>
      <family val="2"/>
    </font>
    <font>
      <sz val="11"/>
      <color rgb="FF000000"/>
      <name val="Arial"/>
      <family val="2"/>
    </font>
    <font>
      <b/>
      <sz val="11"/>
      <name val="Calibri"/>
      <family val="2"/>
    </font>
    <font>
      <sz val="11"/>
      <color rgb="FF000000"/>
      <name val="Calibri"/>
      <family val="2"/>
    </font>
    <font>
      <sz val="11"/>
      <color rgb="FF000000"/>
      <name val="Inconsolata"/>
    </font>
    <font>
      <sz val="11"/>
      <color rgb="FFFF0000"/>
      <name val="Calibri"/>
      <family val="2"/>
    </font>
    <font>
      <u/>
      <sz val="11"/>
      <color rgb="FF0000FF"/>
      <name val="Calibri"/>
      <family val="2"/>
    </font>
    <font>
      <sz val="11"/>
      <color rgb="FF14171A"/>
      <name val="&quot;Segoe UI&quot;"/>
    </font>
    <font>
      <sz val="11"/>
      <name val="Calibri"/>
      <family val="2"/>
    </font>
    <font>
      <sz val="11"/>
      <name val="Calibri"/>
      <family val="2"/>
    </font>
    <font>
      <b/>
      <sz val="11"/>
      <color rgb="FF000000"/>
      <name val="Calibri"/>
      <family val="2"/>
    </font>
    <font>
      <sz val="11"/>
      <color rgb="FF000000"/>
      <name val="Docs-Calibri"/>
    </font>
    <font>
      <b/>
      <i/>
      <sz val="11"/>
      <name val="Calibri"/>
      <family val="2"/>
    </font>
  </fonts>
  <fills count="5">
    <fill>
      <patternFill patternType="none"/>
    </fill>
    <fill>
      <patternFill patternType="gray125"/>
    </fill>
    <fill>
      <patternFill patternType="solid">
        <fgColor rgb="FFFFFFFF"/>
        <bgColor rgb="FFFFFFFF"/>
      </patternFill>
    </fill>
    <fill>
      <patternFill patternType="solid">
        <fgColor rgb="FFE6ECF0"/>
        <bgColor rgb="FFE6ECF0"/>
      </patternFill>
    </fill>
    <fill>
      <patternFill patternType="solid">
        <fgColor rgb="FFFFFF00"/>
        <bgColor indexed="64"/>
      </patternFill>
    </fill>
  </fills>
  <borders count="16">
    <border>
      <left/>
      <right/>
      <top/>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127">
    <xf numFmtId="0" fontId="0" fillId="0" borderId="0" xfId="0" applyFont="1" applyAlignment="1"/>
    <xf numFmtId="14" fontId="1" fillId="0" borderId="0" xfId="0" applyNumberFormat="1" applyFont="1"/>
    <xf numFmtId="164" fontId="1" fillId="0" borderId="0" xfId="0" applyNumberFormat="1" applyFont="1" applyAlignment="1"/>
    <xf numFmtId="164" fontId="2" fillId="0" borderId="0" xfId="0" applyNumberFormat="1" applyFont="1"/>
    <xf numFmtId="14" fontId="3" fillId="0" borderId="0" xfId="0" applyNumberFormat="1" applyFont="1" applyAlignment="1"/>
    <xf numFmtId="164" fontId="3" fillId="0" borderId="0" xfId="0" applyNumberFormat="1" applyFont="1" applyAlignment="1"/>
    <xf numFmtId="164" fontId="4" fillId="0" borderId="0" xfId="0" applyNumberFormat="1" applyFont="1" applyAlignment="1"/>
    <xf numFmtId="164" fontId="3" fillId="0" borderId="0" xfId="0" applyNumberFormat="1" applyFont="1" applyAlignment="1"/>
    <xf numFmtId="164" fontId="3" fillId="0" borderId="0" xfId="0" applyNumberFormat="1" applyFont="1"/>
    <xf numFmtId="164" fontId="5" fillId="0" borderId="0" xfId="0" applyNumberFormat="1" applyFont="1" applyAlignment="1"/>
    <xf numFmtId="164" fontId="7" fillId="0" borderId="0" xfId="0" applyNumberFormat="1" applyFont="1" applyAlignment="1"/>
    <xf numFmtId="164" fontId="8" fillId="0" borderId="0" xfId="0" applyNumberFormat="1" applyFont="1" applyAlignment="1"/>
    <xf numFmtId="14" fontId="3" fillId="0" borderId="0" xfId="0" applyNumberFormat="1" applyFont="1"/>
    <xf numFmtId="0" fontId="9" fillId="0" borderId="0" xfId="0" applyFont="1" applyAlignment="1"/>
    <xf numFmtId="164" fontId="0" fillId="0" borderId="0" xfId="0" applyNumberFormat="1" applyFont="1" applyAlignment="1"/>
    <xf numFmtId="0" fontId="10" fillId="0" borderId="0" xfId="0" applyFont="1" applyAlignment="1"/>
    <xf numFmtId="165" fontId="10" fillId="0" borderId="0" xfId="0" applyNumberFormat="1" applyFont="1" applyAlignment="1">
      <alignment horizontal="right"/>
    </xf>
    <xf numFmtId="0" fontId="10" fillId="0" borderId="0" xfId="0" applyFont="1" applyAlignment="1">
      <alignment horizontal="right"/>
    </xf>
    <xf numFmtId="15" fontId="10" fillId="0" borderId="0" xfId="0" applyNumberFormat="1" applyFont="1" applyAlignment="1">
      <alignment horizontal="right"/>
    </xf>
    <xf numFmtId="3" fontId="9" fillId="0" borderId="6" xfId="0" applyNumberFormat="1" applyFont="1" applyBorder="1" applyAlignment="1">
      <alignment horizontal="center"/>
    </xf>
    <xf numFmtId="0" fontId="11" fillId="0" borderId="0" xfId="0" applyFont="1" applyAlignment="1">
      <alignment horizontal="center"/>
    </xf>
    <xf numFmtId="3" fontId="11" fillId="0" borderId="7" xfId="0" applyNumberFormat="1" applyFont="1" applyBorder="1" applyAlignment="1">
      <alignment horizontal="center"/>
    </xf>
    <xf numFmtId="0" fontId="11" fillId="0" borderId="2" xfId="0" applyFont="1" applyBorder="1" applyAlignment="1">
      <alignment horizontal="center"/>
    </xf>
    <xf numFmtId="0" fontId="11" fillId="0" borderId="8" xfId="0" applyFont="1" applyBorder="1" applyAlignment="1">
      <alignment horizontal="center"/>
    </xf>
    <xf numFmtId="0" fontId="11" fillId="0" borderId="9" xfId="0" applyFont="1" applyBorder="1" applyAlignment="1">
      <alignment horizontal="center"/>
    </xf>
    <xf numFmtId="0" fontId="11" fillId="0" borderId="10" xfId="0" applyFont="1" applyBorder="1" applyAlignment="1">
      <alignment horizontal="center"/>
    </xf>
    <xf numFmtId="0" fontId="11" fillId="0" borderId="0" xfId="0" applyFont="1" applyAlignment="1"/>
    <xf numFmtId="166" fontId="9" fillId="0" borderId="0" xfId="0" applyNumberFormat="1" applyFont="1" applyAlignment="1"/>
    <xf numFmtId="3" fontId="9" fillId="0" borderId="8" xfId="0" applyNumberFormat="1" applyFont="1" applyBorder="1" applyAlignment="1">
      <alignment horizontal="center"/>
    </xf>
    <xf numFmtId="3" fontId="9" fillId="0" borderId="0" xfId="0" applyNumberFormat="1" applyFont="1" applyAlignment="1">
      <alignment horizontal="center"/>
    </xf>
    <xf numFmtId="3" fontId="12" fillId="0" borderId="0" xfId="0" applyNumberFormat="1" applyFont="1" applyAlignment="1">
      <alignment horizontal="center"/>
    </xf>
    <xf numFmtId="0" fontId="9" fillId="0" borderId="8" xfId="0" applyFont="1" applyBorder="1" applyAlignment="1">
      <alignment horizontal="center"/>
    </xf>
    <xf numFmtId="3" fontId="13" fillId="2" borderId="0" xfId="0" applyNumberFormat="1" applyFont="1" applyFill="1" applyAlignment="1">
      <alignment horizontal="center"/>
    </xf>
    <xf numFmtId="3" fontId="13" fillId="2" borderId="9" xfId="0" applyNumberFormat="1" applyFont="1" applyFill="1" applyBorder="1" applyAlignment="1">
      <alignment horizontal="center"/>
    </xf>
    <xf numFmtId="3" fontId="9" fillId="0" borderId="11" xfId="0" applyNumberFormat="1" applyFont="1" applyBorder="1" applyAlignment="1">
      <alignment horizontal="center"/>
    </xf>
    <xf numFmtId="0" fontId="9" fillId="0" borderId="0" xfId="0" applyFont="1" applyAlignment="1"/>
    <xf numFmtId="0" fontId="9" fillId="0" borderId="0" xfId="0" applyFont="1" applyAlignment="1">
      <alignment horizontal="center"/>
    </xf>
    <xf numFmtId="3" fontId="14" fillId="0" borderId="8" xfId="0" applyNumberFormat="1" applyFont="1" applyBorder="1" applyAlignment="1">
      <alignment horizontal="center"/>
    </xf>
    <xf numFmtId="9" fontId="14" fillId="0" borderId="0" xfId="0" applyNumberFormat="1" applyFont="1" applyAlignment="1">
      <alignment horizontal="center"/>
    </xf>
    <xf numFmtId="3" fontId="14" fillId="0" borderId="0" xfId="0" applyNumberFormat="1" applyFont="1" applyAlignment="1">
      <alignment horizontal="center"/>
    </xf>
    <xf numFmtId="3" fontId="9" fillId="0" borderId="12" xfId="0" applyNumberFormat="1" applyFont="1" applyBorder="1" applyAlignment="1">
      <alignment horizontal="center"/>
    </xf>
    <xf numFmtId="3" fontId="12" fillId="0" borderId="1" xfId="0" applyNumberFormat="1" applyFont="1" applyBorder="1" applyAlignment="1">
      <alignment horizontal="center"/>
    </xf>
    <xf numFmtId="0" fontId="9" fillId="0" borderId="1" xfId="0" applyFont="1" applyBorder="1" applyAlignment="1">
      <alignment horizontal="center"/>
    </xf>
    <xf numFmtId="0" fontId="9" fillId="0" borderId="12" xfId="0" applyFont="1" applyBorder="1" applyAlignment="1">
      <alignment horizontal="center"/>
    </xf>
    <xf numFmtId="3" fontId="13" fillId="2" borderId="1" xfId="0" applyNumberFormat="1" applyFont="1" applyFill="1" applyBorder="1" applyAlignment="1">
      <alignment horizontal="center"/>
    </xf>
    <xf numFmtId="3" fontId="13" fillId="2" borderId="13" xfId="0" applyNumberFormat="1" applyFont="1" applyFill="1" applyBorder="1" applyAlignment="1">
      <alignment horizontal="center"/>
    </xf>
    <xf numFmtId="3" fontId="9" fillId="0" borderId="14" xfId="0" applyNumberFormat="1" applyFont="1" applyBorder="1" applyAlignment="1">
      <alignment horizontal="center"/>
    </xf>
    <xf numFmtId="3" fontId="9" fillId="0" borderId="0" xfId="0" applyNumberFormat="1" applyFont="1" applyAlignment="1"/>
    <xf numFmtId="3" fontId="9" fillId="0" borderId="0" xfId="0" applyNumberFormat="1" applyFont="1"/>
    <xf numFmtId="0" fontId="9" fillId="0" borderId="0" xfId="0" applyFont="1" applyAlignment="1">
      <alignment horizontal="right"/>
    </xf>
    <xf numFmtId="3" fontId="12" fillId="0" borderId="0" xfId="0" applyNumberFormat="1" applyFont="1" applyAlignment="1">
      <alignment horizontal="center"/>
    </xf>
    <xf numFmtId="0" fontId="15" fillId="0" borderId="0" xfId="0" applyFont="1" applyAlignment="1"/>
    <xf numFmtId="0" fontId="16" fillId="3" borderId="0" xfId="0" applyFont="1" applyFill="1" applyAlignment="1"/>
    <xf numFmtId="14" fontId="9" fillId="0" borderId="0" xfId="0" applyNumberFormat="1" applyFont="1" applyAlignment="1"/>
    <xf numFmtId="3" fontId="17" fillId="0" borderId="0" xfId="0" applyNumberFormat="1" applyFont="1" applyAlignment="1">
      <alignment horizontal="right"/>
    </xf>
    <xf numFmtId="3" fontId="17" fillId="0" borderId="1" xfId="0" applyNumberFormat="1" applyFont="1" applyBorder="1" applyAlignment="1">
      <alignment horizontal="right"/>
    </xf>
    <xf numFmtId="0" fontId="9" fillId="0" borderId="2" xfId="0" applyFont="1" applyBorder="1"/>
    <xf numFmtId="0" fontId="9" fillId="0" borderId="2" xfId="0" applyFont="1" applyBorder="1" applyAlignment="1">
      <alignment horizontal="right"/>
    </xf>
    <xf numFmtId="0" fontId="9" fillId="0" borderId="2" xfId="0" applyFont="1" applyBorder="1" applyAlignment="1"/>
    <xf numFmtId="3" fontId="9" fillId="0" borderId="2" xfId="0" applyNumberFormat="1" applyFont="1" applyBorder="1" applyAlignment="1"/>
    <xf numFmtId="0" fontId="6" fillId="0" borderId="0" xfId="0" applyFont="1" applyAlignment="1"/>
    <xf numFmtId="3" fontId="6" fillId="0" borderId="0" xfId="0" applyNumberFormat="1" applyFont="1" applyAlignment="1"/>
    <xf numFmtId="3" fontId="18" fillId="0" borderId="0" xfId="0" applyNumberFormat="1" applyFont="1" applyAlignment="1"/>
    <xf numFmtId="3" fontId="17" fillId="0" borderId="0" xfId="0" applyNumberFormat="1" applyFont="1" applyAlignment="1">
      <alignment horizontal="right"/>
    </xf>
    <xf numFmtId="3" fontId="11" fillId="0" borderId="0" xfId="0" applyNumberFormat="1" applyFont="1" applyAlignment="1"/>
    <xf numFmtId="0" fontId="18" fillId="0" borderId="0" xfId="0" applyFont="1" applyAlignment="1"/>
    <xf numFmtId="0" fontId="6" fillId="0" borderId="0" xfId="0" applyFont="1" applyAlignment="1">
      <alignment horizontal="right"/>
    </xf>
    <xf numFmtId="0" fontId="6" fillId="0" borderId="2" xfId="0" applyFont="1" applyBorder="1" applyAlignment="1"/>
    <xf numFmtId="0" fontId="6" fillId="0" borderId="2" xfId="0" applyFont="1" applyBorder="1" applyAlignment="1">
      <alignment horizontal="right"/>
    </xf>
    <xf numFmtId="3" fontId="6" fillId="0" borderId="2" xfId="0" applyNumberFormat="1" applyFont="1" applyBorder="1" applyAlignment="1"/>
    <xf numFmtId="0" fontId="18" fillId="0" borderId="2" xfId="0" applyFont="1" applyBorder="1" applyAlignment="1"/>
    <xf numFmtId="9" fontId="6" fillId="0" borderId="0" xfId="0" applyNumberFormat="1" applyFont="1" applyAlignment="1"/>
    <xf numFmtId="9" fontId="6" fillId="0" borderId="0" xfId="0" applyNumberFormat="1" applyFont="1" applyAlignment="1">
      <alignment horizontal="right"/>
    </xf>
    <xf numFmtId="9" fontId="18" fillId="0" borderId="0" xfId="0" applyNumberFormat="1" applyFont="1" applyAlignment="1"/>
    <xf numFmtId="9" fontId="6" fillId="0" borderId="2" xfId="0" applyNumberFormat="1" applyFont="1" applyBorder="1" applyAlignment="1"/>
    <xf numFmtId="9" fontId="6" fillId="0" borderId="2" xfId="0" applyNumberFormat="1" applyFont="1" applyBorder="1" applyAlignment="1">
      <alignment horizontal="right"/>
    </xf>
    <xf numFmtId="9" fontId="18" fillId="0" borderId="2" xfId="0" applyNumberFormat="1" applyFont="1" applyBorder="1" applyAlignment="1"/>
    <xf numFmtId="0" fontId="19" fillId="0" borderId="0" xfId="0" applyFont="1" applyAlignment="1"/>
    <xf numFmtId="14" fontId="9" fillId="0" borderId="0" xfId="0" applyNumberFormat="1" applyFont="1" applyAlignment="1"/>
    <xf numFmtId="167" fontId="6" fillId="0" borderId="0" xfId="0" applyNumberFormat="1" applyFont="1" applyAlignment="1">
      <alignment horizontal="right"/>
    </xf>
    <xf numFmtId="0" fontId="9" fillId="0" borderId="0" xfId="0" applyFont="1" applyAlignment="1">
      <alignment wrapText="1"/>
    </xf>
    <xf numFmtId="0" fontId="9" fillId="0" borderId="7" xfId="0" applyFont="1" applyBorder="1"/>
    <xf numFmtId="0" fontId="9" fillId="0" borderId="15" xfId="0" applyFont="1" applyBorder="1"/>
    <xf numFmtId="0" fontId="9" fillId="0" borderId="8" xfId="0" applyFont="1" applyBorder="1"/>
    <xf numFmtId="0" fontId="9" fillId="0" borderId="9" xfId="0" applyFont="1" applyBorder="1"/>
    <xf numFmtId="0" fontId="9" fillId="0" borderId="12" xfId="0" applyFont="1" applyBorder="1" applyAlignment="1">
      <alignment horizontal="center"/>
    </xf>
    <xf numFmtId="0" fontId="9" fillId="0" borderId="1" xfId="0" applyFont="1" applyBorder="1" applyAlignment="1">
      <alignment horizontal="center"/>
    </xf>
    <xf numFmtId="0" fontId="20" fillId="0" borderId="1" xfId="0" applyFont="1" applyBorder="1" applyAlignment="1">
      <alignment horizontal="center"/>
    </xf>
    <xf numFmtId="0" fontId="9" fillId="0" borderId="13" xfId="0" applyFont="1" applyBorder="1" applyAlignment="1">
      <alignment horizontal="center"/>
    </xf>
    <xf numFmtId="0" fontId="9" fillId="0" borderId="0" xfId="0" applyFont="1"/>
    <xf numFmtId="1" fontId="1" fillId="0" borderId="0" xfId="0" applyNumberFormat="1" applyFont="1" applyAlignment="1">
      <alignment horizontal="center" wrapText="1"/>
    </xf>
    <xf numFmtId="1" fontId="0" fillId="0" borderId="0" xfId="0" applyNumberFormat="1" applyFont="1" applyAlignment="1">
      <alignment horizontal="right"/>
    </xf>
    <xf numFmtId="1" fontId="0" fillId="0" borderId="0" xfId="0" applyNumberFormat="1" applyFont="1" applyAlignment="1"/>
    <xf numFmtId="1" fontId="3" fillId="0" borderId="0" xfId="0" applyNumberFormat="1" applyFont="1"/>
    <xf numFmtId="1" fontId="3" fillId="0" borderId="0" xfId="0" applyNumberFormat="1" applyFont="1" applyAlignment="1"/>
    <xf numFmtId="49" fontId="1" fillId="0" borderId="0" xfId="0" applyNumberFormat="1" applyFont="1" applyAlignment="1">
      <alignment horizontal="right" wrapText="1"/>
    </xf>
    <xf numFmtId="49" fontId="0" fillId="0" borderId="0" xfId="0" applyNumberFormat="1" applyFont="1" applyAlignment="1">
      <alignment horizontal="right"/>
    </xf>
    <xf numFmtId="49" fontId="3" fillId="0" borderId="0" xfId="0" applyNumberFormat="1" applyFont="1" applyAlignment="1">
      <alignment horizontal="right"/>
    </xf>
    <xf numFmtId="49" fontId="1" fillId="0" borderId="0" xfId="0" applyNumberFormat="1" applyFont="1"/>
    <xf numFmtId="49" fontId="1" fillId="0" borderId="0" xfId="0" applyNumberFormat="1" applyFont="1" applyAlignment="1"/>
    <xf numFmtId="49" fontId="3" fillId="0" borderId="0" xfId="0" applyNumberFormat="1" applyFont="1" applyAlignment="1"/>
    <xf numFmtId="49" fontId="0" fillId="0" borderId="0" xfId="0" applyNumberFormat="1" applyFont="1" applyAlignment="1"/>
    <xf numFmtId="49" fontId="6" fillId="0" borderId="0" xfId="0" applyNumberFormat="1" applyFont="1"/>
    <xf numFmtId="49" fontId="3" fillId="0" borderId="0" xfId="0" applyNumberFormat="1" applyFont="1"/>
    <xf numFmtId="1" fontId="1" fillId="0" borderId="0" xfId="0" applyNumberFormat="1" applyFont="1" applyAlignment="1"/>
    <xf numFmtId="3" fontId="9" fillId="0" borderId="3" xfId="0" applyNumberFormat="1" applyFont="1" applyBorder="1" applyAlignment="1">
      <alignment horizontal="center"/>
    </xf>
    <xf numFmtId="0" fontId="9" fillId="0" borderId="4" xfId="0" applyFont="1" applyBorder="1"/>
    <xf numFmtId="0" fontId="9" fillId="0" borderId="5" xfId="0" applyFont="1" applyBorder="1"/>
    <xf numFmtId="3" fontId="9" fillId="0" borderId="4" xfId="0" applyNumberFormat="1" applyFont="1" applyBorder="1" applyAlignment="1">
      <alignment horizontal="center"/>
    </xf>
    <xf numFmtId="1" fontId="3" fillId="4" borderId="0" xfId="0" applyNumberFormat="1" applyFont="1" applyFill="1" applyAlignment="1"/>
    <xf numFmtId="14" fontId="3" fillId="4" borderId="0" xfId="0" applyNumberFormat="1" applyFont="1" applyFill="1" applyAlignment="1"/>
    <xf numFmtId="49" fontId="3" fillId="4" borderId="0" xfId="0" applyNumberFormat="1" applyFont="1" applyFill="1" applyAlignment="1"/>
    <xf numFmtId="49" fontId="0" fillId="4" borderId="0" xfId="0" applyNumberFormat="1" applyFont="1" applyFill="1" applyAlignment="1"/>
    <xf numFmtId="1" fontId="0" fillId="4" borderId="0" xfId="0" applyNumberFormat="1" applyFont="1" applyFill="1" applyAlignment="1">
      <alignment horizontal="right"/>
    </xf>
    <xf numFmtId="1" fontId="0" fillId="4" borderId="0" xfId="0" applyNumberFormat="1" applyFont="1" applyFill="1" applyAlignment="1"/>
    <xf numFmtId="49" fontId="0" fillId="4" borderId="0" xfId="0" applyNumberFormat="1" applyFont="1" applyFill="1" applyAlignment="1">
      <alignment horizontal="right"/>
    </xf>
    <xf numFmtId="164" fontId="4" fillId="4" borderId="0" xfId="0" applyNumberFormat="1" applyFont="1" applyFill="1" applyAlignment="1"/>
    <xf numFmtId="164" fontId="3" fillId="4" borderId="0" xfId="0" applyNumberFormat="1" applyFont="1" applyFill="1" applyAlignment="1"/>
    <xf numFmtId="164" fontId="3" fillId="4" borderId="0" xfId="0" applyNumberFormat="1" applyFont="1" applyFill="1"/>
    <xf numFmtId="164" fontId="2" fillId="4" borderId="0" xfId="0" applyNumberFormat="1" applyFont="1" applyFill="1"/>
    <xf numFmtId="0" fontId="0" fillId="4" borderId="0" xfId="0" applyFont="1" applyFill="1" applyAlignment="1"/>
    <xf numFmtId="164" fontId="5" fillId="4" borderId="0" xfId="0" applyNumberFormat="1" applyFont="1" applyFill="1" applyAlignment="1"/>
    <xf numFmtId="49" fontId="6" fillId="4" borderId="0" xfId="0" applyNumberFormat="1" applyFont="1" applyFill="1"/>
    <xf numFmtId="164" fontId="8" fillId="4" borderId="0" xfId="0" applyNumberFormat="1" applyFont="1" applyFill="1" applyAlignment="1"/>
    <xf numFmtId="1" fontId="3" fillId="4" borderId="0" xfId="0" applyNumberFormat="1" applyFont="1" applyFill="1"/>
    <xf numFmtId="14" fontId="3" fillId="4" borderId="0" xfId="0" applyNumberFormat="1" applyFont="1" applyFill="1"/>
    <xf numFmtId="49" fontId="3"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8</xdr:col>
      <xdr:colOff>114300</xdr:colOff>
      <xdr:row>14</xdr:row>
      <xdr:rowOff>19050</xdr:rowOff>
    </xdr:from>
    <xdr:ext cx="7877175" cy="4514850"/>
    <xdr:pic>
      <xdr:nvPicPr>
        <xdr:cNvPr id="2" name="image4.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11496675</xdr:colOff>
      <xdr:row>1</xdr:row>
      <xdr:rowOff>57150</xdr:rowOff>
    </xdr:from>
    <xdr:ext cx="4781550" cy="3848100"/>
    <xdr:pic>
      <xdr:nvPicPr>
        <xdr:cNvPr id="2" name="image6.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142875</xdr:colOff>
      <xdr:row>21</xdr:row>
      <xdr:rowOff>142875</xdr:rowOff>
    </xdr:from>
    <xdr:ext cx="7134225" cy="5248275"/>
    <xdr:pic>
      <xdr:nvPicPr>
        <xdr:cNvPr id="2" name="image7.png" title="Image">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895350</xdr:colOff>
      <xdr:row>2</xdr:row>
      <xdr:rowOff>28575</xdr:rowOff>
    </xdr:from>
    <xdr:ext cx="2990850" cy="2590800"/>
    <xdr:pic>
      <xdr:nvPicPr>
        <xdr:cNvPr id="3" name="image5.png" title="Image">
          <a:extLst>
            <a:ext uri="{FF2B5EF4-FFF2-40B4-BE49-F238E27FC236}">
              <a16:creationId xmlns:a16="http://schemas.microsoft.com/office/drawing/2014/main" id="{00000000-0008-0000-08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13</xdr:col>
      <xdr:colOff>962025</xdr:colOff>
      <xdr:row>16</xdr:row>
      <xdr:rowOff>28575</xdr:rowOff>
    </xdr:from>
    <xdr:ext cx="3609975" cy="1466850"/>
    <xdr:pic>
      <xdr:nvPicPr>
        <xdr:cNvPr id="4" name="image8.png" title="Image">
          <a:extLst>
            <a:ext uri="{FF2B5EF4-FFF2-40B4-BE49-F238E27FC236}">
              <a16:creationId xmlns:a16="http://schemas.microsoft.com/office/drawing/2014/main" id="{00000000-0008-0000-08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13</xdr:col>
      <xdr:colOff>962025</xdr:colOff>
      <xdr:row>24</xdr:row>
      <xdr:rowOff>47625</xdr:rowOff>
    </xdr:from>
    <xdr:ext cx="4238625" cy="1666875"/>
    <xdr:pic>
      <xdr:nvPicPr>
        <xdr:cNvPr id="5" name="image1.png" title="Image">
          <a:extLst>
            <a:ext uri="{FF2B5EF4-FFF2-40B4-BE49-F238E27FC236}">
              <a16:creationId xmlns:a16="http://schemas.microsoft.com/office/drawing/2014/main" id="{00000000-0008-0000-08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13</xdr:col>
      <xdr:colOff>962025</xdr:colOff>
      <xdr:row>33</xdr:row>
      <xdr:rowOff>76200</xdr:rowOff>
    </xdr:from>
    <xdr:ext cx="4010025" cy="1514475"/>
    <xdr:pic>
      <xdr:nvPicPr>
        <xdr:cNvPr id="6" name="image2.png" title="Image">
          <a:extLst>
            <a:ext uri="{FF2B5EF4-FFF2-40B4-BE49-F238E27FC236}">
              <a16:creationId xmlns:a16="http://schemas.microsoft.com/office/drawing/2014/main" id="{00000000-0008-0000-08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14</xdr:col>
      <xdr:colOff>38100</xdr:colOff>
      <xdr:row>41</xdr:row>
      <xdr:rowOff>133350</xdr:rowOff>
    </xdr:from>
    <xdr:ext cx="3543300" cy="2962275"/>
    <xdr:pic>
      <xdr:nvPicPr>
        <xdr:cNvPr id="7" name="image3.png" title="Image">
          <a:extLst>
            <a:ext uri="{FF2B5EF4-FFF2-40B4-BE49-F238E27FC236}">
              <a16:creationId xmlns:a16="http://schemas.microsoft.com/office/drawing/2014/main" id="{00000000-0008-0000-08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nkeddata.overheid.nl/front/portal/document-viewer?ext-id=ECLI:NL:RBOBR:2019:5057" TargetMode="External"/><Relationship Id="rId21" Type="http://schemas.openxmlformats.org/officeDocument/2006/relationships/hyperlink" Target="https://www.globaltimes.cn/page/202104/1221662.shtml" TargetMode="External"/><Relationship Id="rId42" Type="http://schemas.openxmlformats.org/officeDocument/2006/relationships/hyperlink" Target="https://www.sudinfo.be/id263566/article/2020-10-11/la-tesla-dun-vervietois-explosee-par-un-conducteur-fantome-dans-lechangeur-de" TargetMode="External"/><Relationship Id="rId63" Type="http://schemas.openxmlformats.org/officeDocument/2006/relationships/hyperlink" Target="https://www.ajc.com/news/crime--law/motorcyclist-dies-after-vehicle-crash-gwinnett/SUGaJvGwLyPB4ye12V6zgO/" TargetMode="External"/><Relationship Id="rId84" Type="http://schemas.openxmlformats.org/officeDocument/2006/relationships/hyperlink" Target="https://www.kron4.com/news/bay-area/man-killed-in-san-jose-hit-and-run-driver-sought/" TargetMode="External"/><Relationship Id="rId138" Type="http://schemas.openxmlformats.org/officeDocument/2006/relationships/hyperlink" Target="https://www.wkrn.com/news/deadly-morning-on-middle-tennessee-roads-5-dead-in-3-crashes/1057466355" TargetMode="External"/><Relationship Id="rId159" Type="http://schemas.openxmlformats.org/officeDocument/2006/relationships/hyperlink" Target="https://www-fars.nhtsa.dot.gov/QueryTool/QuerySection/AccidentDisplayForm.aspx?ShowData=accform&amp;CaseNum=673&amp;StateNum=18&amp;CaseYear=2016" TargetMode="External"/><Relationship Id="rId170" Type="http://schemas.openxmlformats.org/officeDocument/2006/relationships/hyperlink" Target="https://www.ojaivalleynews.com/?view=article&amp;id=12017:woman-in-fatal-baldwin-road-crash-identified&amp;catid=864" TargetMode="External"/><Relationship Id="rId191" Type="http://schemas.openxmlformats.org/officeDocument/2006/relationships/hyperlink" Target="https://www.theverge.com/2014/7/10/5888463/car-thief-becomes-first-tesla-model-s-fatality" TargetMode="External"/><Relationship Id="rId107" Type="http://schemas.openxmlformats.org/officeDocument/2006/relationships/hyperlink" Target="https://www.pe.com/2019/06/04/fatal-crash-on-southbound-15-freeway-in-temecula-sends-car-into-city-hall-parking-building/" TargetMode="External"/><Relationship Id="rId11" Type="http://schemas.openxmlformats.org/officeDocument/2006/relationships/hyperlink" Target="https://www.nydailynews.com/new-york/nyc-crime/ny-nyc-fatal-crash-tesla-senior-living-facility-20210611-eom4yrt7onfkjb6w5rxoovdvxu-story.html" TargetMode="External"/><Relationship Id="rId32" Type="http://schemas.openxmlformats.org/officeDocument/2006/relationships/hyperlink" Target="https://www.kktv.com/2021/01/20/man-dies-from-injuries-in-weekend-crash/" TargetMode="External"/><Relationship Id="rId53" Type="http://schemas.openxmlformats.org/officeDocument/2006/relationships/hyperlink" Target="https://www.freiepresse.de/drei-tote-bei-unfall-auf-autobahnzubringer-bei-aue-artikel10894951" TargetMode="External"/><Relationship Id="rId74" Type="http://schemas.openxmlformats.org/officeDocument/2006/relationships/hyperlink" Target="https://www.vecer.com/za-smrtno-nesreco-v-mariboru-kriv-voznik-peugeota-ki-z-vozilom-sploh-ne-bi-smel-biti-v-prometu-10107555" TargetMode="External"/><Relationship Id="rId128" Type="http://schemas.openxmlformats.org/officeDocument/2006/relationships/hyperlink" Target="https://www.nbcbayarea.com/news/local/Fatal-Vehicle-Crash-Pond-San-Ramon-Crow-Canyon-Road-483200591.html?amp=y&amp;__twitter_impression=true" TargetMode="External"/><Relationship Id="rId149" Type="http://schemas.openxmlformats.org/officeDocument/2006/relationships/hyperlink" Target="https://www-fars.nhtsa.dot.gov/QueryTool/QuerySection/AccidentDisplayForm.aspx?ShowData=accform&amp;CaseNum=1197&amp;StateNum=12&amp;CaseYear=2017" TargetMode="External"/><Relationship Id="rId5" Type="http://schemas.openxmlformats.org/officeDocument/2006/relationships/hyperlink" Target="https://www.pe.com/2021/07/07/motorist-killed-in-2-car-collision-in-moreno-valley/" TargetMode="External"/><Relationship Id="rId95" Type="http://schemas.openxmlformats.org/officeDocument/2006/relationships/hyperlink" Target="https://fcpdnews.wordpress.com/2019/09/12/fatal-crash-in-springfield-5/amp/?__twitter_impression=true" TargetMode="External"/><Relationship Id="rId160" Type="http://schemas.openxmlformats.org/officeDocument/2006/relationships/hyperlink" Target="https://patch.com/new-hampshire/londonderry/one-killed-others-injured-5-vehicle-accident-i-93-nh" TargetMode="External"/><Relationship Id="rId181" Type="http://schemas.openxmlformats.org/officeDocument/2006/relationships/hyperlink" Target="https://www.chron.com/houston/article/Man-dies-after-crashing-Tesla-into-Houston-6723626.php?utm_campaign=twitter-mobile&amp;utm_source=CMS%20Sharing%20Button&amp;utm_medium=social" TargetMode="External"/><Relationship Id="rId22" Type="http://schemas.openxmlformats.org/officeDocument/2006/relationships/hyperlink" Target="https://www.focus.de/regional/mecklenburg-vorpommern/ursache-fuer-toedlichen-tesla-unfall-weiter-unklar_id_13215813.html" TargetMode="External"/><Relationship Id="rId43" Type="http://schemas.openxmlformats.org/officeDocument/2006/relationships/hyperlink" Target="https://www.ajc.com/news/1-dead-after-tesla-driver-loses-control-hits-man-at-cobb-bus-shelter/TLV4M4XY5BHWVAO77GGSM5Y24M/" TargetMode="External"/><Relationship Id="rId64" Type="http://schemas.openxmlformats.org/officeDocument/2006/relationships/hyperlink" Target="https://112vechtdal.nl/page/Nieuwsdetail/56859/hardenberger-36-omgekomen-bij-heftig-ongeval-op-n36-bij-beerze" TargetMode="External"/><Relationship Id="rId118" Type="http://schemas.openxmlformats.org/officeDocument/2006/relationships/hyperlink" Target="https://www.legacy.com/obituaries/washingtonpost/obituary.aspx?fhid=17018&amp;n=rod-rhines&amp;pid=191245630" TargetMode="External"/><Relationship Id="rId139" Type="http://schemas.openxmlformats.org/officeDocument/2006/relationships/hyperlink" Target="https://www-fars.nhtsa.dot.gov/QueryTool/QuerySection/AccidentDisplayForm.aspx?ShowData=accform&amp;CaseNum=666&amp;StateNum=47&amp;CaseYear=2017" TargetMode="External"/><Relationship Id="rId85" Type="http://schemas.openxmlformats.org/officeDocument/2006/relationships/hyperlink" Target="https://www.rtl.de/cms/unfall-auf-b19-bei-ulm-tesla-erfasst-joggerin-frau-tot-4437269.html" TargetMode="External"/><Relationship Id="rId150" Type="http://schemas.openxmlformats.org/officeDocument/2006/relationships/hyperlink" Target="https://www.dt.no/nyheter/royken/ulykke/mann-i-50-arene-siktet-for-uaktsomt-drap-etter-dodsulykke/s/5-57-620919" TargetMode="External"/><Relationship Id="rId171" Type="http://schemas.openxmlformats.org/officeDocument/2006/relationships/hyperlink" Target="https://www-fars.nhtsa.dot.gov/QueryTool/QuerySection/AccidentDisplayForm.aspx?ShowData=accform&amp;CaseNum=1448&amp;StateNum=6&amp;CaseYear=2016" TargetMode="External"/><Relationship Id="rId192" Type="http://schemas.openxmlformats.org/officeDocument/2006/relationships/hyperlink" Target="https://www-fars.nhtsa.dot.gov/QueryTool/QuerySection/AccidentDisplayForm.aspx?ShowData=accform&amp;CaseNum=2795&amp;StateNum=6&amp;CaseYear=2014" TargetMode="External"/><Relationship Id="rId12" Type="http://schemas.openxmlformats.org/officeDocument/2006/relationships/hyperlink" Target="https://www.bellinghamherald.com/news/local/article251853803.html" TargetMode="External"/><Relationship Id="rId33" Type="http://schemas.openxmlformats.org/officeDocument/2006/relationships/hyperlink" Target="https://www.actionnewsjax.com/news/local/st-johns-county/fiery-fatal-crash-st-johns-county/RXTWMVQ37VAMPBQ575QXD3W2UA/" TargetMode="External"/><Relationship Id="rId108" Type="http://schemas.openxmlformats.org/officeDocument/2006/relationships/hyperlink" Target="https://www.mercurynews.com/2019/06/01/seven-people-injured-in-four-car-pile-up-in-downtown-berkeley/" TargetMode="External"/><Relationship Id="rId129" Type="http://schemas.openxmlformats.org/officeDocument/2006/relationships/hyperlink" Target="https://www.thelocal.ch/20180515/swiss-tesla-accident-crash-may-have-sparked-battery-fire" TargetMode="External"/><Relationship Id="rId54" Type="http://schemas.openxmlformats.org/officeDocument/2006/relationships/hyperlink" Target="https://www.northdeltareporter.com/news/crash-kills-motorcyclist-in-surreys-strawberry-hill-neighbourhood/" TargetMode="External"/><Relationship Id="rId75" Type="http://schemas.openxmlformats.org/officeDocument/2006/relationships/hyperlink" Target="https://www.wtsp.com/article/news/local/sarasotacounty/charles-barancik-philanthropist-killed-in-crash-involving-police-cruiser/67-df1c320b-0aa7-4e62-ba9e-99890579b43f" TargetMode="External"/><Relationship Id="rId96" Type="http://schemas.openxmlformats.org/officeDocument/2006/relationships/hyperlink" Target="https://www.mercurynews.com/2019/09/13/child-dies-days-after-san-jose-vehicle-accident/" TargetMode="External"/><Relationship Id="rId140" Type="http://schemas.openxmlformats.org/officeDocument/2006/relationships/hyperlink" Target="http://www.fox10phoenix.com/news/arizona-news/friends-remember-man-who-was-killed-in-a-motorcycle-crash-in-scottsdale" TargetMode="External"/><Relationship Id="rId161" Type="http://schemas.openxmlformats.org/officeDocument/2006/relationships/hyperlink" Target="https://www-fars.nhtsa.dot.gov/QueryTool/QuerySection/AccidentDisplayForm.aspx?ShowData=accform&amp;CaseNum=102&amp;StateNum=33&amp;CaseYear=2016" TargetMode="External"/><Relationship Id="rId182" Type="http://schemas.openxmlformats.org/officeDocument/2006/relationships/hyperlink" Target="https://electrek.co/2015/12/22/man-dies-tesla-model-s-crash-dump-truck-first-death/" TargetMode="External"/><Relationship Id="rId6" Type="http://schemas.openxmlformats.org/officeDocument/2006/relationships/hyperlink" Target="https://www.latimes.com/california/story/2021-06-29/2-killed-in-wrong-way-crash-on-210-in-rialto" TargetMode="External"/><Relationship Id="rId23" Type="http://schemas.openxmlformats.org/officeDocument/2006/relationships/hyperlink" Target="https://www.citizensvoice.com/news/crime-emergencies/double-fatal-butler-twp-crash-investigation-continues/article_e699403c-19a5-5a3d-9e76-38737719bd7b.html" TargetMode="External"/><Relationship Id="rId119" Type="http://schemas.openxmlformats.org/officeDocument/2006/relationships/hyperlink" Target="https://www.ledgertranscript.com/New-Ipswich-teen-passes-22902528" TargetMode="External"/><Relationship Id="rId44" Type="http://schemas.openxmlformats.org/officeDocument/2006/relationships/hyperlink" Target="https://fox5sandiego.com/news/local-news/1-person-killed-in-oceanside-rollover-crash/" TargetMode="External"/><Relationship Id="rId65" Type="http://schemas.openxmlformats.org/officeDocument/2006/relationships/hyperlink" Target="https://vancouversun.com/news/local-news/victims-in-fatal-crash-near-kamloops-were-father-and-two-sons-from-alberta" TargetMode="External"/><Relationship Id="rId86" Type="http://schemas.openxmlformats.org/officeDocument/2006/relationships/hyperlink" Target="https://www.orlandosentinel.com/news/osceola-county/os-ne-fatal-crash-state-road-429-20191110-igqitu74urfsphce572av5x44e-story.html" TargetMode="External"/><Relationship Id="rId130" Type="http://schemas.openxmlformats.org/officeDocument/2006/relationships/hyperlink" Target="http://www.abc.net.au/news/2018-05-10/tesla-crash-battery-fire-kills-two-teenagers/9747648" TargetMode="External"/><Relationship Id="rId151" Type="http://schemas.openxmlformats.org/officeDocument/2006/relationships/hyperlink" Target="http://thefoothillspaper.com/2017/03/16/traffic-fatality-on-wentworth/" TargetMode="External"/><Relationship Id="rId172" Type="http://schemas.openxmlformats.org/officeDocument/2006/relationships/hyperlink" Target="http://www.khon2.com/news/local-news/maui-woman-killed-another-critically-injured-in-paia-crash/1025915044" TargetMode="External"/><Relationship Id="rId193" Type="http://schemas.openxmlformats.org/officeDocument/2006/relationships/hyperlink" Target="https://insideevs.com/3-dead-in-toyota-corolla-tesla-model-s-collision-video/" TargetMode="External"/><Relationship Id="rId13" Type="http://schemas.openxmlformats.org/officeDocument/2006/relationships/hyperlink" Target="https://www.nbcnews.com/news/us-news/four-killed-three-injured-multivehicle-crash-virginia-n1268593" TargetMode="External"/><Relationship Id="rId109" Type="http://schemas.openxmlformats.org/officeDocument/2006/relationships/hyperlink" Target="https://www.carscoops.com/2019/05/tesla-model-s-driver-survives-harsh-head-on-collision-in-spain/" TargetMode="External"/><Relationship Id="rId34" Type="http://schemas.openxmlformats.org/officeDocument/2006/relationships/hyperlink" Target="https://www.deseret.com/utah/2021/1/10/22224294/2-killed-when-car-traveling-wrong-way-hits-tesla-on-freeway-uhp-says" TargetMode="External"/><Relationship Id="rId55" Type="http://schemas.openxmlformats.org/officeDocument/2006/relationships/hyperlink" Target="https://www.112hm.nl/2020/06/08/automobilist-50-overleden-op-de-a4-bij-roelofarendsveen/rr46pt/" TargetMode="External"/><Relationship Id="rId76" Type="http://schemas.openxmlformats.org/officeDocument/2006/relationships/hyperlink" Target="https://www.10news.com/news/local-news/san-diego-news/witness-comforts-driver-as-he-dies-from-crash-injuries?_amp=true&amp;__twitter_impression=true" TargetMode="External"/><Relationship Id="rId97" Type="http://schemas.openxmlformats.org/officeDocument/2006/relationships/hyperlink" Target="https://www.post-gazette.com/local/east/2019/09/07/One-dead-vehicle-crash-in-Indiana-County-Daniel-Rodkey/stories/201909070084" TargetMode="External"/><Relationship Id="rId120" Type="http://schemas.openxmlformats.org/officeDocument/2006/relationships/hyperlink" Target="https://www.tvmidtvest.dk/artikel/kvinde-draebt-i-ulykke-mand-alvorligt-kvaestet" TargetMode="External"/><Relationship Id="rId141" Type="http://schemas.openxmlformats.org/officeDocument/2006/relationships/hyperlink" Target="https://www-fars.nhtsa.dot.gov/QueryTool/QuerySection/AccidentDisplayForm.aspx?ShowData=accform&amp;CaseNum=570&amp;StateNum=4&amp;CaseYear=2017" TargetMode="External"/><Relationship Id="rId7" Type="http://schemas.openxmlformats.org/officeDocument/2006/relationships/hyperlink" Target="https://www.uppermichiganssource.com/2021/06/19/2-dead-after-1-car-crash-marquette-county-road-550/" TargetMode="External"/><Relationship Id="rId71" Type="http://schemas.openxmlformats.org/officeDocument/2006/relationships/hyperlink" Target="https://www.news-press.com/story/news/local/2020/02/15/cape-coral-woman-dies-injuries-jan-4-crash/4770506002/" TargetMode="External"/><Relationship Id="rId92" Type="http://schemas.openxmlformats.org/officeDocument/2006/relationships/hyperlink" Target="https://www.reviewjournal.com/local/local-las-vegas/1-dead-after-multi-vehicle-crash-in-northwest-las-vegas-1854434/" TargetMode="External"/><Relationship Id="rId162" Type="http://schemas.openxmlformats.org/officeDocument/2006/relationships/hyperlink" Target="http://www.latimes.com/local/lanow/la-me-ln-pasadena-hit-and-run-20161007-snap-story.html" TargetMode="External"/><Relationship Id="rId183" Type="http://schemas.openxmlformats.org/officeDocument/2006/relationships/hyperlink" Target="https://patch.com/california/fremont/pedestrian-dies-injuries-following-wednesdays-crash-0" TargetMode="External"/><Relationship Id="rId2" Type="http://schemas.openxmlformats.org/officeDocument/2006/relationships/hyperlink" Target="https://www.pe.com/2021/07/07/motorist-killed-in-2-car-collision-in-moreno-valley/" TargetMode="External"/><Relationship Id="rId29" Type="http://schemas.openxmlformats.org/officeDocument/2006/relationships/hyperlink" Target="https://www.tribtoday.com/news/local-news/2021/03/man-killed-at-howland-intersection/" TargetMode="External"/><Relationship Id="rId24" Type="http://schemas.openxmlformats.org/officeDocument/2006/relationships/hyperlink" Target="https://taiwanenglishnews.com/tesla-catches-fire-after-crash-driver-dies/" TargetMode="External"/><Relationship Id="rId40" Type="http://schemas.openxmlformats.org/officeDocument/2006/relationships/hyperlink" Target="https://www.10news.com/news/local-news/man-22-killed-in-crash-in-mission-valley-west" TargetMode="External"/><Relationship Id="rId45" Type="http://schemas.openxmlformats.org/officeDocument/2006/relationships/hyperlink" Target="https://www.dailyherald.com/news/20200906/driver-killed-in-crash-sunday-at-lisle-intersection" TargetMode="External"/><Relationship Id="rId66" Type="http://schemas.openxmlformats.org/officeDocument/2006/relationships/hyperlink" Target="https://www.winknews.com/2020/01/31/state-troopers-responding-to-charlotte-county-fatal-crash-along-us-41-tribune-blvd/" TargetMode="External"/><Relationship Id="rId87" Type="http://schemas.openxmlformats.org/officeDocument/2006/relationships/hyperlink" Target="https://losangeles.cbslocal.com/2019/11/07/fatal-crash-tesla-van-nuys/" TargetMode="External"/><Relationship Id="rId110" Type="http://schemas.openxmlformats.org/officeDocument/2006/relationships/hyperlink" Target="https://amp.miamiherald.com/news/local/community/florida-keys/article230945733.html?__twitter_impression=true" TargetMode="External"/><Relationship Id="rId115" Type="http://schemas.openxmlformats.org/officeDocument/2006/relationships/hyperlink" Target="https://www.local10.com/news/florida/broward/tesla-crashes-into-tree-in-davie-killing-driver-police-say?__vfz=medium%3Dsharebar" TargetMode="External"/><Relationship Id="rId131" Type="http://schemas.openxmlformats.org/officeDocument/2006/relationships/hyperlink" Target="https://www.carscoops.com/2020/04/tesla-autopilot-blamed-on-fatal-japanese-model-x-crash/" TargetMode="External"/><Relationship Id="rId136" Type="http://schemas.openxmlformats.org/officeDocument/2006/relationships/hyperlink" Target="https://www.blick.ch/news/schweiz/zuerich/nach-auffahrunfall-auf-der-a4-wegen-fahrlaessiger-toetung-verurteilt-tesla-fahrer-kommt-mit-busse-davon-id15140089.html" TargetMode="External"/><Relationship Id="rId157" Type="http://schemas.openxmlformats.org/officeDocument/2006/relationships/hyperlink" Target="https://www-fars.nhtsa.dot.gov/QueryTool/QuerySection/AccidentDisplayForm.aspx?ShowData=accform&amp;CaseNum=964&amp;StateNum=17&amp;CaseYear=2016" TargetMode="External"/><Relationship Id="rId178" Type="http://schemas.openxmlformats.org/officeDocument/2006/relationships/hyperlink" Target="http://www.nbc4i.com/local-news/serious-crash-shuts-down-part-of-i-270-in-west-columbus/1114360123" TargetMode="External"/><Relationship Id="rId61" Type="http://schemas.openxmlformats.org/officeDocument/2006/relationships/hyperlink" Target="https://www.ddcar.com.tw/blogs/articles/detail/2136/Model-3-%E8%BB%8A%E7%A6%8D%E7%BF%BB%E8%A6%86%E5%BE%8C%E8%B5%B7%E7%81%AB%EF%BC%8C%E6%B6%88%E9%98%B2%E5%93%A1%E8%A9%B3%E8%BF%B0%E6%90%B6%E6%95%91%E8%88%87%E6%96%B7%E9%9B%BB%E6%BB%85%E7%81%AB%E9%81%8E%E7%A8%8B" TargetMode="External"/><Relationship Id="rId82" Type="http://schemas.openxmlformats.org/officeDocument/2006/relationships/hyperlink" Target="https://www.tt.com/panorama/unfall/16287163/tesla-fahrer-nach-unfall-auf-inntalautobahn-bei-inzing-verstorben" TargetMode="External"/><Relationship Id="rId152" Type="http://schemas.openxmlformats.org/officeDocument/2006/relationships/hyperlink" Target="https://www-fars.nhtsa.dot.gov/QueryTool/QuerySection/AccidentDisplayForm.aspx?ShowData=accform&amp;CaseNum=1578&amp;StateNum=6&amp;CaseYear=2017" TargetMode="External"/><Relationship Id="rId173" Type="http://schemas.openxmlformats.org/officeDocument/2006/relationships/hyperlink" Target="https://www-fars.nhtsa.dot.gov/QueryTool/QuerySection/AccidentDisplayForm.aspx?ShowData=accform&amp;CaseNum=41&amp;StateNum=15&amp;CaseYear=2016" TargetMode="External"/><Relationship Id="rId194" Type="http://schemas.openxmlformats.org/officeDocument/2006/relationships/hyperlink" Target="https://www-fars.nhtsa.dot.gov/QueryTool/QuerySection/AccidentDisplayForm.aspx?ShowData=accform&amp;CaseNum=2846&amp;StateNum=6&amp;CaseYear=2014" TargetMode="External"/><Relationship Id="rId19" Type="http://schemas.openxmlformats.org/officeDocument/2006/relationships/hyperlink" Target="https://www.leprogres.fr/faits-divers-justice/2021/04/17/une-tesla-s-ecrase-contre-un-arbre-deux-morts-et-trois-blesses-graves" TargetMode="External"/><Relationship Id="rId14" Type="http://schemas.openxmlformats.org/officeDocument/2006/relationships/hyperlink" Target="https://www.globaltimes.cn/page/202105/1223741.shtml" TargetMode="External"/><Relationship Id="rId30" Type="http://schemas.openxmlformats.org/officeDocument/2006/relationships/hyperlink" Target="https://www.youtube.com/watch?v=C3x3fElDi8U" TargetMode="External"/><Relationship Id="rId35" Type="http://schemas.openxmlformats.org/officeDocument/2006/relationships/hyperlink" Target="https://www.jn.pt/local/noticias/porto/felgueiras/homem-morre-carbonizado-em-tesla-que-se-incendiou-apos-despiste-em-felgueiras-13157645.html" TargetMode="External"/><Relationship Id="rId56" Type="http://schemas.openxmlformats.org/officeDocument/2006/relationships/hyperlink" Target="https://www.sfgate.com/news/bayarea/article/Tesla-Goes-Off-Cliff-Driver-Found-Dead-15296778.php" TargetMode="External"/><Relationship Id="rId77" Type="http://schemas.openxmlformats.org/officeDocument/2006/relationships/hyperlink" Target="https://www.8newsnow.com/news/local-news/police-driver-dies-weeks-after-crash-in-west-valley/" TargetMode="External"/><Relationship Id="rId100" Type="http://schemas.openxmlformats.org/officeDocument/2006/relationships/hyperlink" Target="http://www.wiesbadenaktuell.de/startseite/news-detail-view/article/toedlicher-unfall-rollerfahrer-stirbt-bei-kollision-auf-der-b455-bei-wiesbaden.html" TargetMode="External"/><Relationship Id="rId105" Type="http://schemas.openxmlformats.org/officeDocument/2006/relationships/hyperlink" Target="https://www.riverdavesplace.com/forums/threads/tesla-model-3-crash-15s-saturday-night.202200/" TargetMode="External"/><Relationship Id="rId126" Type="http://schemas.openxmlformats.org/officeDocument/2006/relationships/hyperlink" Target="https://www.omroepgelderland.nl/nieuws/2321309/Vrouw-verliest-ongeboren-kindje-bij-ongeval-in-Nijmegen" TargetMode="External"/><Relationship Id="rId147" Type="http://schemas.openxmlformats.org/officeDocument/2006/relationships/hyperlink" Target="https://www-fars.nhtsa.dot.gov/QueryTool/QuerySection/AccidentDisplayForm.aspx?ShowData=accform&amp;CaseNum=41&amp;StateNum=15&amp;CaseYear=2017" TargetMode="External"/><Relationship Id="rId168" Type="http://schemas.openxmlformats.org/officeDocument/2006/relationships/hyperlink" Target="https://www.local10.com/traffic/police-investigate-womans-death-in-hit-and-run-near-miami-shores" TargetMode="External"/><Relationship Id="rId8" Type="http://schemas.openxmlformats.org/officeDocument/2006/relationships/hyperlink" Target="https://www.google.com/amp/s/amp.news-press.com/amp/7817548002" TargetMode="External"/><Relationship Id="rId51" Type="http://schemas.openxmlformats.org/officeDocument/2006/relationships/hyperlink" Target="https://web.archive.org/web/20201004080801/sanpetemessenger.com/archives/18566" TargetMode="External"/><Relationship Id="rId72" Type="http://schemas.openxmlformats.org/officeDocument/2006/relationships/hyperlink" Target="https://www.12news.com/article/news/local/arizona/arizona-woman-dies-after-her-car-crashes-into-fire-truck-on-indiana-freeway/75-349be661-18ff-452d-a0e0-e438b2e1f8e7" TargetMode="External"/><Relationship Id="rId93" Type="http://schemas.openxmlformats.org/officeDocument/2006/relationships/hyperlink" Target="https://www.orlandosentinel.com/news/osceola-county/os-ne-osceola-polk-line-road-fatal-crash-20190918-m5hgbty6l5csfe2qo3mlmxr7sa-story.html" TargetMode="External"/><Relationship Id="rId98" Type="http://schemas.openxmlformats.org/officeDocument/2006/relationships/hyperlink" Target="https://www.n-tv.de/wirtschaft/Tesla-Fahrer-sorgt-fuer-toedlichen-Crash-article21248572.html" TargetMode="External"/><Relationship Id="rId121" Type="http://schemas.openxmlformats.org/officeDocument/2006/relationships/hyperlink" Target="https://www.ocala.com/news/20181112/motorcyclist-33-killed-in-crash-sunday-near-micanopy?template=ampart" TargetMode="External"/><Relationship Id="rId142" Type="http://schemas.openxmlformats.org/officeDocument/2006/relationships/hyperlink" Target="https://www.abc15.com/news/region-northeast-valley/scottsdale/wrong-way-driver-dead-in-l-101-crash-in-scottsdale" TargetMode="External"/><Relationship Id="rId163" Type="http://schemas.openxmlformats.org/officeDocument/2006/relationships/hyperlink" Target="https://www.wanttoknow.nl/nieuws/teslaongeluk-baarn-tesla-waarschijnlijk-toch-schuldig/" TargetMode="External"/><Relationship Id="rId184" Type="http://schemas.openxmlformats.org/officeDocument/2006/relationships/hyperlink" Target="https://www-fars.nhtsa.dot.gov/QueryTool/QuerySection/AccidentDisplayForm.aspx?ShowData=accform&amp;CaseNum=2046&amp;StateNum=6&amp;CaseYear=2015" TargetMode="External"/><Relationship Id="rId189" Type="http://schemas.openxmlformats.org/officeDocument/2006/relationships/hyperlink" Target="http://injurylawcentral.com/blog/dwight-dene-palmer-killed-newport-beach-motorcycle-accident-car" TargetMode="External"/><Relationship Id="rId3" Type="http://schemas.openxmlformats.org/officeDocument/2006/relationships/hyperlink" Target="https://www.ajc.com/news/traffic-alert-crash-with-injuries-shuts-down-i-285-in-cobb-county/AUBTX3HUPVGMPFZ2KDTG5RFXCQ/" TargetMode="External"/><Relationship Id="rId25" Type="http://schemas.openxmlformats.org/officeDocument/2006/relationships/hyperlink" Target="https://www.gloucestershirelive.co.uk/news/cheltenham-news/woman-dies-after-collision-involving-5328704" TargetMode="External"/><Relationship Id="rId46" Type="http://schemas.openxmlformats.org/officeDocument/2006/relationships/hyperlink" Target="https://www.globaltimes.cn/content/1200006.shtml" TargetMode="External"/><Relationship Id="rId67" Type="http://schemas.openxmlformats.org/officeDocument/2006/relationships/hyperlink" Target="https://www.ln-online.de/Nachrichten/Norddeutschland/Unfall-in-Nortorf-Tesla-faehrt-in-Glasfassade-Baumarkt-Kundin-stirbt" TargetMode="External"/><Relationship Id="rId116" Type="http://schemas.openxmlformats.org/officeDocument/2006/relationships/hyperlink" Target="https://twitter.com/CaliforniaBrief/status/1098008474745679872" TargetMode="External"/><Relationship Id="rId137" Type="http://schemas.openxmlformats.org/officeDocument/2006/relationships/hyperlink" Target="http://www.dailymail.co.uk/news/article-5081395/Champion-poker-player-49-involved-fatal-crash.html" TargetMode="External"/><Relationship Id="rId158" Type="http://schemas.openxmlformats.org/officeDocument/2006/relationships/hyperlink" Target="https://www.indystar.com/story/news/crime/2016/11/03/2-killed-fiery-tesla-crash-near-downtown/93227456/" TargetMode="External"/><Relationship Id="rId20" Type="http://schemas.openxmlformats.org/officeDocument/2006/relationships/hyperlink" Target="https://www.statesman.com/story/news/2021/04/22/austin-traffic-fatalities-police-identify-80-year-old-man-killed/7337707002/" TargetMode="External"/><Relationship Id="rId41" Type="http://schemas.openxmlformats.org/officeDocument/2006/relationships/hyperlink" Target="https://mynewsla.com/life/2020/10/10/biker-killed-in-three-vehicle-crash-on-foothill-freeway-in-irwindale-3/" TargetMode="External"/><Relationship Id="rId62" Type="http://schemas.openxmlformats.org/officeDocument/2006/relationships/hyperlink" Target="https://www.nbc4i.com/news/local-news/fatal-crash-in-madison-county/" TargetMode="External"/><Relationship Id="rId83" Type="http://schemas.openxmlformats.org/officeDocument/2006/relationships/hyperlink" Target="https://www.wptv.com/news/region-c-palm-beach-county/driver-dies-in-three-vehicle-crash-on-state-road-7" TargetMode="External"/><Relationship Id="rId88" Type="http://schemas.openxmlformats.org/officeDocument/2006/relationships/hyperlink" Target="https://www.nettavisen.no/nyheter/politiet-frigir-navn-etter-dodsulykke-pa-e16-ber-om-tips/s/12-95-3423873110" TargetMode="External"/><Relationship Id="rId111" Type="http://schemas.openxmlformats.org/officeDocument/2006/relationships/hyperlink" Target="https://www.nbclosangeles.com/news/local/Woman-77-Ejected-From-Tesla-Struck-By-BMW-and-Killed-on-405-in-Long-Beach-508673011.html" TargetMode="External"/><Relationship Id="rId132" Type="http://schemas.openxmlformats.org/officeDocument/2006/relationships/hyperlink" Target="https://www.journal-news.com/news/teen-admits-guilt-fatal-monroe-prom-night-crash/D5kGMQdhmoIIMF08eubVQL/" TargetMode="External"/><Relationship Id="rId153" Type="http://schemas.openxmlformats.org/officeDocument/2006/relationships/hyperlink" Target="http://www.ln-online.de/Lokales/Stormarn/Massenkarambolage-Unfall-Tesla-wird-untersucht" TargetMode="External"/><Relationship Id="rId174" Type="http://schemas.openxmlformats.org/officeDocument/2006/relationships/hyperlink" Target="https://www.nytimes.com/2016/07/02/business/joshua-brown-technology-enthusiast-tested-the-limits-of-his-tesla.html" TargetMode="External"/><Relationship Id="rId179" Type="http://schemas.openxmlformats.org/officeDocument/2006/relationships/hyperlink" Target="https://www-fars.nhtsa.dot.gov/QueryTool/QuerySection/AccidentDisplayForm.aspx?ShowData=accform&amp;CaseNum=206&amp;StateNum=39&amp;CaseYear=2016" TargetMode="External"/><Relationship Id="rId195" Type="http://schemas.openxmlformats.org/officeDocument/2006/relationships/hyperlink" Target="http://www.santacruzsentinel.com/general-news/20140718/judge-sentences-man-for-fatal-tesla-vs-bike-collision-calls-driver-a-saint-victim-an-angel" TargetMode="External"/><Relationship Id="rId190" Type="http://schemas.openxmlformats.org/officeDocument/2006/relationships/hyperlink" Target="https://www-fars.nhtsa.dot.gov/QueryTool/QuerySection/AccidentDisplayForm.aspx?ShowData=accform&amp;CaseNum=1169&amp;StateNum=6&amp;CaseYear=2014" TargetMode="External"/><Relationship Id="rId15" Type="http://schemas.openxmlformats.org/officeDocument/2006/relationships/hyperlink" Target="https://www.globaltimes.cn/page/202105/1222902.shtml" TargetMode="External"/><Relationship Id="rId36" Type="http://schemas.openxmlformats.org/officeDocument/2006/relationships/hyperlink" Target="https://nbc-2.com/news/local/2020/12/18/teen-killed-lehigh-acres-hit-and-run-arrest/" TargetMode="External"/><Relationship Id="rId57" Type="http://schemas.openxmlformats.org/officeDocument/2006/relationships/hyperlink" Target="https://www.newsopi.com/breaking-news/fatal-two-car-crash-205-freeway-near-11th-street-tracy/15223" TargetMode="External"/><Relationship Id="rId106" Type="http://schemas.openxmlformats.org/officeDocument/2006/relationships/hyperlink" Target="https://autogeek.com.ua/na-trasse-zhitomir-kiev-jelektromobil-tesla-model-x-vletel-pod-gruzovik/" TargetMode="External"/><Relationship Id="rId127" Type="http://schemas.openxmlformats.org/officeDocument/2006/relationships/hyperlink" Target="http://www.dailymail.co.uk/news/article-5987991/Former-St-Louis-police-chiefs-wife-killed-freak-accident.html" TargetMode="External"/><Relationship Id="rId10" Type="http://schemas.openxmlformats.org/officeDocument/2006/relationships/hyperlink" Target="https://www.krem.com/article/news/local/driver-dead-after-crashing-tesla-through-backyard-fence-in-cheney/293-e7385a69-b534-4d32-b8ee-9109c62ceda0?utm_campaign=snd-autopilot" TargetMode="External"/><Relationship Id="rId31" Type="http://schemas.openxmlformats.org/officeDocument/2006/relationships/hyperlink" Target="https://www.azcentral.com/story/news/local/phoenix-traffic/2021/01/22/2-dead-after-tesla-crashes-into-tree-phoenix-intersection-closed/6678414002/?utm_campaign=snd-autopilot&amp;cid=twitter_azcentral" TargetMode="External"/><Relationship Id="rId52" Type="http://schemas.openxmlformats.org/officeDocument/2006/relationships/hyperlink" Target="https://www.ajc.com/news/crime--law/woman-killed-vehicle-crash-south-fulton/NguJzzvD9eWtN403a2zAhP/" TargetMode="External"/><Relationship Id="rId73" Type="http://schemas.openxmlformats.org/officeDocument/2006/relationships/hyperlink" Target="https://www.latimes.com/business/story/2019-12-31/fatal-tesla-crash-nhtsa-gardena-los-angeles" TargetMode="External"/><Relationship Id="rId78" Type="http://schemas.openxmlformats.org/officeDocument/2006/relationships/hyperlink" Target="https://www.fox44news.com/news/local-news/two-killed-in-three-vehicle-crash-near-hearne/" TargetMode="External"/><Relationship Id="rId94" Type="http://schemas.openxmlformats.org/officeDocument/2006/relationships/hyperlink" Target="https://www.wkyc.com/article/news/local/geauga-county/83-year-old-woman-dies-in-chardon-crash/95-ee8778bf-1f58-42ba-a16a-2f217c75f518" TargetMode="External"/><Relationship Id="rId99" Type="http://schemas.openxmlformats.org/officeDocument/2006/relationships/hyperlink" Target="https://www.nytimes.com/2021/07/05/business/tesla-autopilot-lawsuits-safety.html" TargetMode="External"/><Relationship Id="rId101" Type="http://schemas.openxmlformats.org/officeDocument/2006/relationships/hyperlink" Target="http://firststateupdate.com/2019/08/woman-injured-when-tesla-crashed-into-bay-to-the-beach-has-succumbed-to-her-injuries/" TargetMode="External"/><Relationship Id="rId122" Type="http://schemas.openxmlformats.org/officeDocument/2006/relationships/hyperlink" Target="https://bondtaylor.com/palm-springs-ca-2-dead-2-injured-after-car-crashes-into-tree-at-north-farrell-and-francis-drives/" TargetMode="External"/><Relationship Id="rId143" Type="http://schemas.openxmlformats.org/officeDocument/2006/relationships/hyperlink" Target="https://www-fars.nhtsa.dot.gov/QueryTool/QuerySection/AccidentDisplayForm.aspx?ShowData=accform&amp;CaseNum=483&amp;StateNum=4&amp;CaseYear=2017" TargetMode="External"/><Relationship Id="rId148" Type="http://schemas.openxmlformats.org/officeDocument/2006/relationships/hyperlink" Target="https://www.palmbeachpost.com/news/crime--law/just-tesla-driver-loses-license-after-wreck-that-killed-glades-man/VasZGNTvfuIscNJA1zRPNO/" TargetMode="External"/><Relationship Id="rId164" Type="http://schemas.openxmlformats.org/officeDocument/2006/relationships/hyperlink" Target="https://www.local10.com/news/fhp-identifies-motorcyclist-killed-on-i-95-crash" TargetMode="External"/><Relationship Id="rId169" Type="http://schemas.openxmlformats.org/officeDocument/2006/relationships/hyperlink" Target="https://www-fars.nhtsa.dot.gov/QueryTool/QuerySection/AccidentDisplayForm.aspx?ShowData=accform&amp;CaseNum=1615&amp;StateNum=12&amp;CaseYear=2016" TargetMode="External"/><Relationship Id="rId185" Type="http://schemas.openxmlformats.org/officeDocument/2006/relationships/hyperlink" Target="https://www.dailynews.com/2015/06/25/malibu-tesla-crash-victim-is-tim-devine-woodland-hills-husband-father/" TargetMode="External"/><Relationship Id="rId4" Type="http://schemas.openxmlformats.org/officeDocument/2006/relationships/hyperlink" Target="https://www.yahoo.com/entertainment/woman-charged-felony-vehicular-homicide-221800206.html" TargetMode="External"/><Relationship Id="rId9" Type="http://schemas.openxmlformats.org/officeDocument/2006/relationships/hyperlink" Target="https://www.berlingske.dk/samfund/53-aarig-mand-omkommer-i-bilulykke-uden-for-brande" TargetMode="External"/><Relationship Id="rId180" Type="http://schemas.openxmlformats.org/officeDocument/2006/relationships/hyperlink" Target="https://www.nytimes.com/2016/09/15/business/fatal-tesla-crash-in-china-involved-autopilot-government-tv-says.html" TargetMode="External"/><Relationship Id="rId26" Type="http://schemas.openxmlformats.org/officeDocument/2006/relationships/hyperlink" Target="https://www.hln.be/roeselare/41-jarige-bestuurder-sterft-na-klap-met-tesla-tegen-elektriciteitspaal~acf62870/?referrer=https%3A%2F%2Ft.co%2F" TargetMode="External"/><Relationship Id="rId47" Type="http://schemas.openxmlformats.org/officeDocument/2006/relationships/hyperlink" Target="https://www.loudountimes.com/news/update-multi-vehicle-crash-leaves-ashburn-woman-dead/article_99216112-e63b-11ea-b1c4-37cd3fabbd40.html" TargetMode="External"/><Relationship Id="rId68" Type="http://schemas.openxmlformats.org/officeDocument/2006/relationships/hyperlink" Target="https://tw.news.appledaily.com/local/20200119/XX25RREJHMJLCRKF4ZZNV2VERI/?utm_campaign=twad_social_appledaily.tw&amp;utm_medium=social&amp;utm_source=twitter" TargetMode="External"/><Relationship Id="rId89" Type="http://schemas.openxmlformats.org/officeDocument/2006/relationships/hyperlink" Target="https://www.dailyitem.com/news/local_news/driver-dies-after-being-ejected-from-vehicle/article_00ad5107-9d82-5fcb-b1ee-c7d31d39471e.html" TargetMode="External"/><Relationship Id="rId112" Type="http://schemas.openxmlformats.org/officeDocument/2006/relationships/hyperlink" Target="https://bc.ctvnews.ca/driver-dead-after-tesla-crashes-into-pole-on-lougheed-highway-1.4340542" TargetMode="External"/><Relationship Id="rId133" Type="http://schemas.openxmlformats.org/officeDocument/2006/relationships/hyperlink" Target="https://www.theguardian.com/technology/2018/mar/31/tesla-car-crash-autopilot-mountain-view" TargetMode="External"/><Relationship Id="rId154" Type="http://schemas.openxmlformats.org/officeDocument/2006/relationships/hyperlink" Target="https://walterclark.com/blog/elderly-man-killed-palm-springs-pedestrian-collision/" TargetMode="External"/><Relationship Id="rId175" Type="http://schemas.openxmlformats.org/officeDocument/2006/relationships/hyperlink" Target="https://www-fars.nhtsa.dot.gov/QueryTool/QuerySection/AccidentDisplayForm.aspx?ShowData=accform&amp;CaseNum=918&amp;StateNum=12&amp;CaseYear=2016" TargetMode="External"/><Relationship Id="rId196" Type="http://schemas.openxmlformats.org/officeDocument/2006/relationships/hyperlink" Target="https://web.archive.org/web/20150425055520/http:/articles.latimes.com/2013/apr/02/local/la-me-ln-laguna-beach-accident-20130402" TargetMode="External"/><Relationship Id="rId16" Type="http://schemas.openxmlformats.org/officeDocument/2006/relationships/hyperlink" Target="https://apnews.com/article/california-business-technology-204e5600ec902d0bfda10feca74a9ed0" TargetMode="External"/><Relationship Id="rId37" Type="http://schemas.openxmlformats.org/officeDocument/2006/relationships/hyperlink" Target="https://news.lawtalk.co.kr/3072" TargetMode="External"/><Relationship Id="rId58" Type="http://schemas.openxmlformats.org/officeDocument/2006/relationships/hyperlink" Target="https://www.sfgate.com/news/bayarea/article/Sunday-Fatal-Dui-Crash-Victim-Was-70-Year-Old-San-15249727.php" TargetMode="External"/><Relationship Id="rId79" Type="http://schemas.openxmlformats.org/officeDocument/2006/relationships/hyperlink" Target="http://taiwanenglishnews.com/driver-falls-to-his-death-from-elevated-road-after-crashing-tesla/" TargetMode="External"/><Relationship Id="rId102" Type="http://schemas.openxmlformats.org/officeDocument/2006/relationships/hyperlink" Target="https://sanfrancisco.cbslocal.com/2019/07/21/pedestrian-dead-speeding-tesla-crash-san-francisco-red-light/" TargetMode="External"/><Relationship Id="rId123" Type="http://schemas.openxmlformats.org/officeDocument/2006/relationships/hyperlink" Target="https://www.cbc.ca/news/canada/montreal/jimmy-accurso-dies-car-collision-laurentians-1.4879309" TargetMode="External"/><Relationship Id="rId144" Type="http://schemas.openxmlformats.org/officeDocument/2006/relationships/hyperlink" Target="https://www.nbcsandiego.com/news/local/1-Killed-in-Collision-on-Del-Dios-Hwy-in-Escondido-430915993.html" TargetMode="External"/><Relationship Id="rId90" Type="http://schemas.openxmlformats.org/officeDocument/2006/relationships/hyperlink" Target="https://www.idowa.de/inhalt.niederviehbach-schwerer-unfall-zwischen-auto-und-motorrad.e2929434-cf9e-4536-bab3-4c54840748c1.html" TargetMode="External"/><Relationship Id="rId165" Type="http://schemas.openxmlformats.org/officeDocument/2006/relationships/hyperlink" Target="https://www-fars.nhtsa.dot.gov/QueryTool/QuerySection/AccidentDisplayForm.aspx?ShowData=accform&amp;CaseNum=1905&amp;StateNum=12&amp;CaseYear=2016" TargetMode="External"/><Relationship Id="rId186" Type="http://schemas.openxmlformats.org/officeDocument/2006/relationships/hyperlink" Target="https://www.mercurynews.com/2015/01/22/los-gatos-man-killed-in-solo-vehicle-crash/" TargetMode="External"/><Relationship Id="rId27" Type="http://schemas.openxmlformats.org/officeDocument/2006/relationships/hyperlink" Target="https://www.bucksfreepress.co.uk/news/19159878.man-dies-driver-crashes-stationary-van-milton-keynes/" TargetMode="External"/><Relationship Id="rId48" Type="http://schemas.openxmlformats.org/officeDocument/2006/relationships/hyperlink" Target="https://www.mopo.de/hamburg/polizei/unfall-in-hamburg-tesla-prallt-gegen-baum---fahrerin-stirbt-in-klinik-37181790" TargetMode="External"/><Relationship Id="rId69" Type="http://schemas.openxmlformats.org/officeDocument/2006/relationships/hyperlink" Target="https://abc7news.com/5862228/" TargetMode="External"/><Relationship Id="rId113" Type="http://schemas.openxmlformats.org/officeDocument/2006/relationships/hyperlink" Target="https://www.sun-sentinel.com/local/broward/deerfield-beach/fl-ne-deerfield-fatal-crash-20190311-story.html" TargetMode="External"/><Relationship Id="rId134" Type="http://schemas.openxmlformats.org/officeDocument/2006/relationships/hyperlink" Target="https://web.archive.org/web/20180312053226/http:/www.atimes.com/article/filipino-dies-run-car-causeway-bay/" TargetMode="External"/><Relationship Id="rId80" Type="http://schemas.openxmlformats.org/officeDocument/2006/relationships/hyperlink" Target="https://patch.com/california/sanclemente/fatal-crash-northbound-i-5-after-tire-crashes-car" TargetMode="External"/><Relationship Id="rId155" Type="http://schemas.openxmlformats.org/officeDocument/2006/relationships/hyperlink" Target="https://www-fars.nhtsa.dot.gov/QueryTool/QuerySection/AccidentDisplayForm.aspx?ShowData=accform&amp;CaseNum=2962&amp;StateNum=6&amp;CaseYear=2016" TargetMode="External"/><Relationship Id="rId176" Type="http://schemas.openxmlformats.org/officeDocument/2006/relationships/hyperlink" Target="https://www.ocregister.com/2016/04/26/homeless-man-identified-as-pedestrian-killed-after-getting-hit-by-cars-in-huntington-beach/" TargetMode="External"/><Relationship Id="rId197" Type="http://schemas.openxmlformats.org/officeDocument/2006/relationships/hyperlink" Target="https://www-fars.nhtsa.dot.gov/QueryTool/QuerySection/AccidentDisplayForm.aspx?ShowData=accform&amp;CaseNum=2508&amp;StateNum=6&amp;CaseYear=2013" TargetMode="External"/><Relationship Id="rId17" Type="http://schemas.openxmlformats.org/officeDocument/2006/relationships/hyperlink" Target="https://www.foxbusiness.com/lifestyle/two-killed-in-driverless-tesla-crash" TargetMode="External"/><Relationship Id="rId38" Type="http://schemas.openxmlformats.org/officeDocument/2006/relationships/hyperlink" Target="https://www.fox13news.com/news/community-mourning-after-sarasota-high-baseball-star-killed-in-late-night-car-crash" TargetMode="External"/><Relationship Id="rId59" Type="http://schemas.openxmlformats.org/officeDocument/2006/relationships/hyperlink" Target="https://motor.no/autopilot-nyheter-tesla/tesla-pa-auto-styring-da-mann-ble-meid-ned/188623" TargetMode="External"/><Relationship Id="rId103" Type="http://schemas.openxmlformats.org/officeDocument/2006/relationships/hyperlink" Target="https://www.ocregister.com/2019/07/14/pedestrian-hit-killed-near-tustin-marketplace-saturday-night/" TargetMode="External"/><Relationship Id="rId124" Type="http://schemas.openxmlformats.org/officeDocument/2006/relationships/hyperlink" Target="https://twitter.com/TotalTrafficLA/status/1043131566757699584?s=20" TargetMode="External"/><Relationship Id="rId70" Type="http://schemas.openxmlformats.org/officeDocument/2006/relationships/hyperlink" Target="https://www.deseret.com/utah/2020/1/10/21060343/tesla-west-valley-city-utah-woman-hit-in-weekend-collision-dies-north-temple" TargetMode="External"/><Relationship Id="rId91" Type="http://schemas.openxmlformats.org/officeDocument/2006/relationships/hyperlink" Target="https://onscene.tv/chino-hills-one-dead-after-fiery-crash/" TargetMode="External"/><Relationship Id="rId145" Type="http://schemas.openxmlformats.org/officeDocument/2006/relationships/hyperlink" Target="https://www-fars.nhtsa.dot.gov/QueryTool/QuerySection/AccidentDisplayForm.aspx?ShowData=accform&amp;CaseNum=1066&amp;StateNum=6&amp;CaseYear=2017" TargetMode="External"/><Relationship Id="rId166" Type="http://schemas.openxmlformats.org/officeDocument/2006/relationships/hyperlink" Target="https://electrek.co/2016/08/15/rare-fatal-accident-tesla-model-s-rear-ended-large-suv/" TargetMode="External"/><Relationship Id="rId187" Type="http://schemas.openxmlformats.org/officeDocument/2006/relationships/hyperlink" Target="https://www-fars.nhtsa.dot.gov/QueryTool/QuerySection/AccidentDisplayForm.aspx?ShowData=accform&amp;CaseNum=103&amp;StateNum=6&amp;CaseYear=2015" TargetMode="External"/><Relationship Id="rId1" Type="http://schemas.openxmlformats.org/officeDocument/2006/relationships/hyperlink" Target="https://www.telegraaf.nl/nieuws/675387459/tesla-vliegt-in-brand-na-botsing-met-vrachtwagen-bij-bergambacht-een-dode-en-drie-gewonden" TargetMode="External"/><Relationship Id="rId28" Type="http://schemas.openxmlformats.org/officeDocument/2006/relationships/hyperlink" Target="https://www.ocregister.com/2021/03/10/driver-killed-in-fiery-irvine-crash-prompting-road-closure/" TargetMode="External"/><Relationship Id="rId49" Type="http://schemas.openxmlformats.org/officeDocument/2006/relationships/hyperlink" Target="https://www.mercurynews.com/2020/08/13/saratoga-man-killed-in-fiery-freeway-crash-identified/" TargetMode="External"/><Relationship Id="rId114" Type="http://schemas.openxmlformats.org/officeDocument/2006/relationships/hyperlink" Target="https://electrek.co/2019/03/01/tesla-driver-crash-truck-trailer-autopilot/" TargetMode="External"/><Relationship Id="rId60" Type="http://schemas.openxmlformats.org/officeDocument/2006/relationships/hyperlink" Target="https://www.omroepgelderland.nl/nieuws/2446697/Tesla-vat-vlam-na-ongeluk-bestuurder-47-overleden" TargetMode="External"/><Relationship Id="rId81" Type="http://schemas.openxmlformats.org/officeDocument/2006/relationships/hyperlink" Target="http://teslaspacex.trendolizer.com/2019/11/abc7-breaking-news-emelio-perez-34-has-died-days.html" TargetMode="External"/><Relationship Id="rId135" Type="http://schemas.openxmlformats.org/officeDocument/2006/relationships/hyperlink" Target="https://www.reddit.com/r/teslamotors/comments/83wmpe/first_death_recorded_in_a_tesla_in_norway/" TargetMode="External"/><Relationship Id="rId156" Type="http://schemas.openxmlformats.org/officeDocument/2006/relationships/hyperlink" Target="https://medium.com/@MidwesternHedgi/teslas-driver-fatality-rate-is-more-than-triple-that-of-luxury-cars-and-likely-even-higher-433670ddde17" TargetMode="External"/><Relationship Id="rId177" Type="http://schemas.openxmlformats.org/officeDocument/2006/relationships/hyperlink" Target="https://www-fars.nhtsa.dot.gov/QueryTool/QuerySection/AccidentDisplayForm.aspx?ShowData=accform&amp;CaseNum=2090&amp;StateNum=6&amp;CaseYear=2016" TargetMode="External"/><Relationship Id="rId18" Type="http://schemas.openxmlformats.org/officeDocument/2006/relationships/hyperlink" Target="https://finance.sina.cn/tech/2021-04-21/detail-ikmxzfmk8086812.d.html?fromtech=1&amp;from=wap" TargetMode="External"/><Relationship Id="rId39" Type="http://schemas.openxmlformats.org/officeDocument/2006/relationships/hyperlink" Target="https://ksisradio.com/kc-woman-fatally-injured-in-multi-vehicle-crash-in-platte-county/" TargetMode="External"/><Relationship Id="rId50" Type="http://schemas.openxmlformats.org/officeDocument/2006/relationships/hyperlink" Target="https://www.vcstar.com/story/news/local/communities/conejo-valley/2020/08/02/two-men-killed-fiery-crash-thousand-oaks/5568539002/" TargetMode="External"/><Relationship Id="rId104" Type="http://schemas.openxmlformats.org/officeDocument/2006/relationships/hyperlink" Target="https://www.desmoinesregister.com/story/news/2019/07/08/black-hawk-county-iowa-fatal-crash-elk-hauling-trucks-collision-honda-tesla-driving-safety/1678196001/" TargetMode="External"/><Relationship Id="rId125" Type="http://schemas.openxmlformats.org/officeDocument/2006/relationships/hyperlink" Target="https://blog.goo.ne.jp/carintelligenceagency/e/13c86532c9a5dbdc8ef08ca9c006e782" TargetMode="External"/><Relationship Id="rId146" Type="http://schemas.openxmlformats.org/officeDocument/2006/relationships/hyperlink" Target="http://www.khon2.com/news/local-news/waimanalo-man-killed-in-crash-on-pali-hwy/901491841" TargetMode="External"/><Relationship Id="rId167" Type="http://schemas.openxmlformats.org/officeDocument/2006/relationships/hyperlink" Target="https://www-fars.nhtsa.dot.gov/QueryTool/QuerySection/AccidentDisplayForm.aspx?ShowData=accform&amp;CaseNum=1521&amp;StateNum=6&amp;CaseYear=2016" TargetMode="External"/><Relationship Id="rId188" Type="http://schemas.openxmlformats.org/officeDocument/2006/relationships/hyperlink" Target="http://www.pressdemocrat.com/news/3318773-181/pd-default-story-headline-xy?gallery=331490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witter.com/elonmusk/status/784487348562198529" TargetMode="External"/><Relationship Id="rId13" Type="http://schemas.openxmlformats.org/officeDocument/2006/relationships/hyperlink" Target="http://www.ssb.no/" TargetMode="External"/><Relationship Id="rId3" Type="http://schemas.openxmlformats.org/officeDocument/2006/relationships/hyperlink" Target="https://www.reddit.com/r/teslamotors/comments/b3oht0/and_counting/" TargetMode="External"/><Relationship Id="rId7" Type="http://schemas.openxmlformats.org/officeDocument/2006/relationships/hyperlink" Target="https://electrek.co/2016/12/26/tesla-global-fleet-3-5-billion-miles/" TargetMode="External"/><Relationship Id="rId12" Type="http://schemas.openxmlformats.org/officeDocument/2006/relationships/hyperlink" Target="http://www.fhwa.dot.gov/" TargetMode="External"/><Relationship Id="rId2" Type="http://schemas.openxmlformats.org/officeDocument/2006/relationships/hyperlink" Target="https://twitter.com/Tesla/status/1109495034959675393" TargetMode="External"/><Relationship Id="rId1" Type="http://schemas.openxmlformats.org/officeDocument/2006/relationships/hyperlink" Target="https://www.youtube.com/watch?v=oBklltKXtDE" TargetMode="External"/><Relationship Id="rId6" Type="http://schemas.openxmlformats.org/officeDocument/2006/relationships/hyperlink" Target="https://electrek.co/2017/03/20/tesla-global-fleet-reaches-4-billion-electric-miles-ahead-model-3/" TargetMode="External"/><Relationship Id="rId11" Type="http://schemas.openxmlformats.org/officeDocument/2006/relationships/hyperlink" Target="https://twitter.com/tesla/status/718845153318834176" TargetMode="External"/><Relationship Id="rId5" Type="http://schemas.openxmlformats.org/officeDocument/2006/relationships/hyperlink" Target="https://electrek.co/2018/04/22/tesla-fleet-miles-energy-products/" TargetMode="External"/><Relationship Id="rId15" Type="http://schemas.openxmlformats.org/officeDocument/2006/relationships/drawing" Target="../drawings/drawing1.xml"/><Relationship Id="rId10" Type="http://schemas.openxmlformats.org/officeDocument/2006/relationships/hyperlink" Target="https://electrek.co/2016/05/24/tesla-autopilot-miles-data/" TargetMode="External"/><Relationship Id="rId4" Type="http://schemas.openxmlformats.org/officeDocument/2006/relationships/hyperlink" Target="https://twitter.com/Tesla/status/1067810392322109441" TargetMode="External"/><Relationship Id="rId9" Type="http://schemas.openxmlformats.org/officeDocument/2006/relationships/hyperlink" Target="https://electrek.co/2016/10/01/teslas-global-fleet-just-reached-3-billion-electric-miles-driven/" TargetMode="External"/><Relationship Id="rId14" Type="http://schemas.openxmlformats.org/officeDocument/2006/relationships/hyperlink" Target="http://www.cbs.n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twitter.com/elonmusk/status/750353176570789888" TargetMode="External"/><Relationship Id="rId2" Type="http://schemas.openxmlformats.org/officeDocument/2006/relationships/hyperlink" Target="https://twitter.com/elonmusk/status/996112995636858880" TargetMode="External"/><Relationship Id="rId1" Type="http://schemas.openxmlformats.org/officeDocument/2006/relationships/hyperlink" Target="https://twitter.com/elonmusk/status/996102919811350528" TargetMode="External"/><Relationship Id="rId4" Type="http://schemas.openxmlformats.org/officeDocument/2006/relationships/hyperlink" Target="https://twitter.com/elonmusk/status/40283639256620236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dn.no/motor/fremtind-forsikring/bilforsikring/forsikring/elbiler-krasjer-mer-enn-andre-biler/2-1-558339" TargetMode="External"/><Relationship Id="rId3" Type="http://schemas.openxmlformats.org/officeDocument/2006/relationships/hyperlink" Target="https://medium.com/@MidwesternHedgi/teslas-driver-fatality-rate-is-more-than-triple-that-of-luxury-cars-and-likely-even-higher-433670ddde17" TargetMode="External"/><Relationship Id="rId7" Type="http://schemas.openxmlformats.org/officeDocument/2006/relationships/hyperlink" Target="https://www.iihs.org/media/e894e9dc-b9aa-4ba1-a088-87d8587b1b6e/Wfv7GQ/HLDI%20Research/Bulletins/hldi_bulletin_33_04.pdf" TargetMode="External"/><Relationship Id="rId2" Type="http://schemas.openxmlformats.org/officeDocument/2006/relationships/hyperlink" Target="https://www.elbil24.no/nyheter/elbiler-bulker-mest/71498210" TargetMode="External"/><Relationship Id="rId1" Type="http://schemas.openxmlformats.org/officeDocument/2006/relationships/hyperlink" Target="https://www.iihs.org/media/c93b98d8-6a7d-44a1-810e-4468ec539e05/uIu4tg/HLDI%20Research/Fire%20losses/HLDI_FireLosses_1218.pdf" TargetMode="External"/><Relationship Id="rId6" Type="http://schemas.openxmlformats.org/officeDocument/2006/relationships/hyperlink" Target="https://www.iihs.org/iihs/sr/statusreport/article/52/4/4" TargetMode="External"/><Relationship Id="rId5" Type="http://schemas.openxmlformats.org/officeDocument/2006/relationships/hyperlink" Target="https://www.zerohedge.com/news/2018-05-29/are-teslas-self-proclaimed-worlds-safest-cars-actually-among-worlds-deadliest" TargetMode="External"/><Relationship Id="rId4" Type="http://schemas.openxmlformats.org/officeDocument/2006/relationships/hyperlink" Target="https://jalopnik.com/feds-tesla-autosteer-safety-investigation-was-bullshit-1832542003" TargetMode="External"/><Relationship Id="rId9" Type="http://schemas.openxmlformats.org/officeDocument/2006/relationships/hyperlink" Target="https://www.businessinsider.com/why-tesla-cars-catch-on-fire-2019-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greencarreports.com/news/1076517_byd-e6-electric-taxi-burns-after-112-mph-drunk-supercar-driver-crash" TargetMode="External"/><Relationship Id="rId2" Type="http://schemas.openxmlformats.org/officeDocument/2006/relationships/hyperlink" Target="https://www.bt.no/nyheter/lokalt/i/vQa4ym/19-aaring-doede-etter-ulykke-paa-soeraas" TargetMode="External"/><Relationship Id="rId1" Type="http://schemas.openxmlformats.org/officeDocument/2006/relationships/hyperlink" Target="https://kyiv.24tv.ua/ru/kieve-legkovushka-nasmert-sbil-policejskij-kriminalnye-novosti-ukrainy_n1455187" TargetMode="External"/><Relationship Id="rId5" Type="http://schemas.openxmlformats.org/officeDocument/2006/relationships/drawing" Target="../drawings/drawing2.xml"/><Relationship Id="rId4" Type="http://schemas.openxmlformats.org/officeDocument/2006/relationships/hyperlink" Target="https://iihs.org/"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Z1124"/>
  <sheetViews>
    <sheetView tabSelected="1" workbookViewId="0">
      <pane xSplit="1" ySplit="1" topLeftCell="B161" activePane="bottomRight" state="frozen"/>
      <selection pane="topRight" activeCell="B1" sqref="B1"/>
      <selection pane="bottomLeft" activeCell="A2" sqref="A2"/>
      <selection pane="bottomRight" activeCell="E178" sqref="E178"/>
    </sheetView>
  </sheetViews>
  <sheetFormatPr defaultColWidth="14.42578125" defaultRowHeight="15" customHeight="1"/>
  <cols>
    <col min="1" max="1" width="7.42578125" style="92" customWidth="1"/>
    <col min="2" max="2" width="10.28515625" customWidth="1"/>
    <col min="3" max="3" width="11.5703125" style="101" customWidth="1"/>
    <col min="4" max="4" width="8.85546875" style="101" customWidth="1"/>
    <col min="5" max="5" width="51.85546875" style="101" customWidth="1"/>
    <col min="6" max="6" width="11.5703125" style="92" customWidth="1"/>
    <col min="7" max="11" width="13" style="92" customWidth="1"/>
    <col min="12" max="12" width="11.140625" style="96" customWidth="1"/>
    <col min="13" max="13" width="13" style="92" customWidth="1"/>
    <col min="14" max="14" width="17" style="92" customWidth="1"/>
    <col min="15" max="15" width="194.5703125" bestFit="1" customWidth="1"/>
    <col min="16" max="16" width="121.5703125" customWidth="1"/>
    <col min="17" max="17" width="13" customWidth="1"/>
    <col min="18" max="18" width="25.7109375" customWidth="1"/>
    <col min="19" max="26" width="13" customWidth="1"/>
  </cols>
  <sheetData>
    <row r="1" spans="1:26" ht="12.75" customHeight="1">
      <c r="A1" s="104" t="s">
        <v>0</v>
      </c>
      <c r="B1" s="1" t="s">
        <v>1</v>
      </c>
      <c r="C1" s="98" t="s">
        <v>2</v>
      </c>
      <c r="D1" s="99" t="s">
        <v>3</v>
      </c>
      <c r="E1" s="98" t="s">
        <v>4</v>
      </c>
      <c r="F1" s="90" t="s">
        <v>936</v>
      </c>
      <c r="G1" s="90" t="s">
        <v>5</v>
      </c>
      <c r="H1" s="90" t="s">
        <v>6</v>
      </c>
      <c r="I1" s="90" t="s">
        <v>7</v>
      </c>
      <c r="J1" s="90" t="s">
        <v>8</v>
      </c>
      <c r="K1" s="90" t="s">
        <v>9</v>
      </c>
      <c r="L1" s="95" t="s">
        <v>10</v>
      </c>
      <c r="M1" s="90" t="s">
        <v>11</v>
      </c>
      <c r="N1" s="90" t="s">
        <v>12</v>
      </c>
      <c r="O1" s="2" t="s">
        <v>13</v>
      </c>
      <c r="P1" s="2" t="s">
        <v>735</v>
      </c>
      <c r="Q1" s="2" t="s">
        <v>14</v>
      </c>
      <c r="R1" s="2" t="s">
        <v>15</v>
      </c>
      <c r="S1" s="2" t="s">
        <v>16</v>
      </c>
      <c r="T1" s="2" t="s">
        <v>17</v>
      </c>
      <c r="U1" s="2" t="s">
        <v>18</v>
      </c>
      <c r="V1" s="3"/>
      <c r="W1" s="3"/>
      <c r="X1" s="3"/>
      <c r="Y1" s="3"/>
      <c r="Z1" s="3"/>
    </row>
    <row r="2" spans="1:26" ht="12.75" customHeight="1">
      <c r="A2" s="94">
        <v>2021</v>
      </c>
      <c r="B2" s="4">
        <v>44403</v>
      </c>
      <c r="C2" s="100" t="s">
        <v>19</v>
      </c>
      <c r="D2" s="100" t="s">
        <v>935</v>
      </c>
      <c r="E2" s="101" t="s">
        <v>20</v>
      </c>
      <c r="F2" s="91">
        <v>1</v>
      </c>
      <c r="G2" s="92">
        <v>0</v>
      </c>
      <c r="H2" s="92">
        <v>0</v>
      </c>
      <c r="I2" s="92">
        <v>0</v>
      </c>
      <c r="J2" s="92">
        <v>0</v>
      </c>
      <c r="K2" s="92">
        <v>0</v>
      </c>
      <c r="L2" s="96" t="s">
        <v>935</v>
      </c>
      <c r="M2" s="92">
        <v>0</v>
      </c>
      <c r="N2" s="92">
        <v>0</v>
      </c>
      <c r="O2" s="6" t="s">
        <v>736</v>
      </c>
      <c r="P2" s="7"/>
      <c r="Q2" s="8"/>
      <c r="R2" s="5"/>
      <c r="S2" s="5"/>
      <c r="T2" s="5"/>
      <c r="U2" s="8"/>
      <c r="V2" s="3"/>
      <c r="W2" s="3"/>
      <c r="X2" s="3"/>
      <c r="Y2" s="3"/>
      <c r="Z2" s="3"/>
    </row>
    <row r="3" spans="1:26" ht="12.75" customHeight="1">
      <c r="A3" s="94">
        <v>2021</v>
      </c>
      <c r="B3" s="4">
        <v>44403</v>
      </c>
      <c r="C3" s="100" t="s">
        <v>21</v>
      </c>
      <c r="D3" s="100" t="s">
        <v>22</v>
      </c>
      <c r="E3" s="101" t="s">
        <v>23</v>
      </c>
      <c r="F3" s="91">
        <v>1</v>
      </c>
      <c r="G3" s="92">
        <v>0</v>
      </c>
      <c r="H3" s="92">
        <v>0</v>
      </c>
      <c r="I3" s="92">
        <v>0</v>
      </c>
      <c r="J3" s="92">
        <v>1</v>
      </c>
      <c r="K3" s="92">
        <v>1</v>
      </c>
      <c r="L3" s="96" t="s">
        <v>935</v>
      </c>
      <c r="M3" s="92">
        <v>0</v>
      </c>
      <c r="N3" s="92">
        <v>0</v>
      </c>
      <c r="O3" s="6" t="s">
        <v>737</v>
      </c>
      <c r="P3" s="7"/>
      <c r="Q3" s="8"/>
      <c r="R3" s="5"/>
      <c r="S3" s="5"/>
      <c r="T3" s="5"/>
      <c r="U3" s="8"/>
      <c r="V3" s="3"/>
      <c r="W3" s="3"/>
      <c r="X3" s="3"/>
      <c r="Y3" s="3"/>
      <c r="Z3" s="3"/>
    </row>
    <row r="4" spans="1:26" ht="12.75" customHeight="1">
      <c r="A4" s="94">
        <v>2021</v>
      </c>
      <c r="B4" s="4">
        <v>44400</v>
      </c>
      <c r="C4" s="100" t="s">
        <v>21</v>
      </c>
      <c r="D4" s="100" t="s">
        <v>24</v>
      </c>
      <c r="E4" s="101" t="s">
        <v>25</v>
      </c>
      <c r="F4" s="91">
        <v>1</v>
      </c>
      <c r="G4" s="92">
        <v>1</v>
      </c>
      <c r="H4" s="92">
        <v>0</v>
      </c>
      <c r="I4" s="92">
        <v>0</v>
      </c>
      <c r="J4" s="92">
        <v>0</v>
      </c>
      <c r="K4" s="92">
        <v>1</v>
      </c>
      <c r="L4" s="96">
        <v>3</v>
      </c>
      <c r="M4" s="92">
        <v>0</v>
      </c>
      <c r="N4" s="92">
        <v>0</v>
      </c>
      <c r="O4" s="6" t="s">
        <v>738</v>
      </c>
      <c r="P4" s="7"/>
      <c r="Q4" s="8"/>
      <c r="R4" s="5"/>
      <c r="S4" s="5"/>
      <c r="T4" s="5"/>
      <c r="U4" s="8"/>
      <c r="V4" s="3"/>
      <c r="W4" s="3"/>
      <c r="X4" s="3"/>
      <c r="Y4" s="3"/>
      <c r="Z4" s="3"/>
    </row>
    <row r="5" spans="1:26" ht="12.75" customHeight="1">
      <c r="A5" s="94">
        <v>2021</v>
      </c>
      <c r="B5" s="4">
        <v>44398</v>
      </c>
      <c r="C5" s="100" t="s">
        <v>21</v>
      </c>
      <c r="D5" s="100" t="s">
        <v>24</v>
      </c>
      <c r="E5" s="101" t="s">
        <v>26</v>
      </c>
      <c r="F5" s="91">
        <v>1</v>
      </c>
      <c r="G5" s="92">
        <v>0</v>
      </c>
      <c r="H5" s="92">
        <v>0</v>
      </c>
      <c r="I5" s="92">
        <v>0</v>
      </c>
      <c r="J5" s="92">
        <v>1</v>
      </c>
      <c r="K5" s="92">
        <v>1</v>
      </c>
      <c r="L5" s="96" t="s">
        <v>935</v>
      </c>
      <c r="M5" s="92">
        <v>0</v>
      </c>
      <c r="N5" s="92">
        <v>0</v>
      </c>
      <c r="O5" s="6" t="s">
        <v>739</v>
      </c>
      <c r="P5" s="7"/>
      <c r="Q5" s="8"/>
      <c r="R5" s="5"/>
      <c r="S5" s="5"/>
      <c r="T5" s="5"/>
      <c r="U5" s="8"/>
      <c r="V5" s="3"/>
      <c r="W5" s="3"/>
      <c r="X5" s="3"/>
      <c r="Y5" s="3"/>
      <c r="Z5" s="3"/>
    </row>
    <row r="6" spans="1:26" ht="12.75" customHeight="1">
      <c r="A6" s="94">
        <v>2021</v>
      </c>
      <c r="B6" s="4">
        <v>44384</v>
      </c>
      <c r="C6" s="100" t="s">
        <v>21</v>
      </c>
      <c r="D6" s="100" t="s">
        <v>27</v>
      </c>
      <c r="E6" s="101" t="s">
        <v>740</v>
      </c>
      <c r="F6" s="91">
        <v>1</v>
      </c>
      <c r="G6" s="92">
        <v>0</v>
      </c>
      <c r="H6" s="92">
        <v>0</v>
      </c>
      <c r="I6" s="92">
        <v>1</v>
      </c>
      <c r="J6" s="92">
        <v>0</v>
      </c>
      <c r="K6" s="92">
        <v>0</v>
      </c>
      <c r="L6" s="96" t="s">
        <v>28</v>
      </c>
      <c r="M6" s="92">
        <v>0</v>
      </c>
      <c r="N6" s="92">
        <v>0</v>
      </c>
      <c r="O6" s="6" t="s">
        <v>737</v>
      </c>
      <c r="P6" s="7"/>
      <c r="Q6" s="8"/>
      <c r="R6" s="5"/>
      <c r="S6" s="5"/>
      <c r="T6" s="5"/>
      <c r="U6" s="8"/>
      <c r="V6" s="3"/>
      <c r="W6" s="3"/>
      <c r="X6" s="3"/>
      <c r="Y6" s="3"/>
      <c r="Z6" s="3"/>
    </row>
    <row r="7" spans="1:26" ht="12.75" customHeight="1">
      <c r="A7" s="94">
        <v>2021</v>
      </c>
      <c r="B7" s="4">
        <v>44376</v>
      </c>
      <c r="C7" s="100" t="s">
        <v>21</v>
      </c>
      <c r="D7" s="100" t="s">
        <v>27</v>
      </c>
      <c r="E7" s="101" t="s">
        <v>29</v>
      </c>
      <c r="F7" s="91">
        <v>2</v>
      </c>
      <c r="G7" s="91">
        <v>1</v>
      </c>
      <c r="H7" s="92">
        <v>0</v>
      </c>
      <c r="I7" s="92">
        <v>1</v>
      </c>
      <c r="J7" s="92">
        <v>0</v>
      </c>
      <c r="K7" s="91">
        <v>1</v>
      </c>
      <c r="L7" s="96" t="s">
        <v>935</v>
      </c>
      <c r="M7" s="92">
        <v>0</v>
      </c>
      <c r="N7" s="92">
        <v>0</v>
      </c>
      <c r="O7" s="6" t="s">
        <v>741</v>
      </c>
      <c r="P7" s="7"/>
      <c r="Q7" s="8"/>
      <c r="R7" s="5"/>
      <c r="S7" s="5"/>
      <c r="T7" s="5"/>
      <c r="U7" s="8"/>
      <c r="V7" s="3"/>
      <c r="W7" s="3"/>
      <c r="X7" s="3"/>
      <c r="Y7" s="3"/>
      <c r="Z7" s="3"/>
    </row>
    <row r="8" spans="1:26" ht="12.75" customHeight="1">
      <c r="A8" s="94">
        <v>2021</v>
      </c>
      <c r="B8" s="4">
        <v>44366</v>
      </c>
      <c r="C8" s="100" t="s">
        <v>21</v>
      </c>
      <c r="D8" s="100" t="s">
        <v>30</v>
      </c>
      <c r="E8" s="101" t="s">
        <v>31</v>
      </c>
      <c r="F8" s="91">
        <v>2</v>
      </c>
      <c r="G8" s="91">
        <v>1</v>
      </c>
      <c r="H8" s="92">
        <v>1</v>
      </c>
      <c r="I8" s="92">
        <v>0</v>
      </c>
      <c r="J8" s="92">
        <v>0</v>
      </c>
      <c r="K8" s="91">
        <v>2</v>
      </c>
      <c r="L8" s="96" t="s">
        <v>935</v>
      </c>
      <c r="M8" s="92">
        <v>0</v>
      </c>
      <c r="N8" s="92">
        <v>0</v>
      </c>
      <c r="O8" s="6" t="s">
        <v>742</v>
      </c>
      <c r="P8" s="7"/>
      <c r="Q8" s="8"/>
      <c r="R8" s="5"/>
      <c r="S8" s="5"/>
      <c r="T8" s="5"/>
      <c r="U8" s="8"/>
      <c r="V8" s="3"/>
      <c r="W8" s="3"/>
      <c r="X8" s="3"/>
      <c r="Y8" s="3"/>
      <c r="Z8" s="3"/>
    </row>
    <row r="9" spans="1:26" ht="12.75" customHeight="1">
      <c r="A9" s="94">
        <v>2021</v>
      </c>
      <c r="B9" s="4">
        <v>44363</v>
      </c>
      <c r="C9" s="100" t="s">
        <v>21</v>
      </c>
      <c r="D9" s="100" t="s">
        <v>32</v>
      </c>
      <c r="E9" s="101" t="s">
        <v>33</v>
      </c>
      <c r="F9" s="91">
        <v>1</v>
      </c>
      <c r="G9" s="91">
        <v>1</v>
      </c>
      <c r="H9" s="92">
        <v>0</v>
      </c>
      <c r="I9" s="92">
        <v>0</v>
      </c>
      <c r="J9" s="92">
        <v>0</v>
      </c>
      <c r="K9" s="91">
        <v>1</v>
      </c>
      <c r="L9" s="96" t="s">
        <v>935</v>
      </c>
      <c r="M9" s="92">
        <v>0</v>
      </c>
      <c r="N9" s="92">
        <v>0</v>
      </c>
      <c r="O9" s="6" t="s">
        <v>743</v>
      </c>
      <c r="P9" s="7"/>
      <c r="Q9" s="8"/>
      <c r="R9" s="5"/>
      <c r="S9" s="5"/>
      <c r="T9" s="5"/>
      <c r="U9" s="8"/>
      <c r="V9" s="3"/>
      <c r="W9" s="3"/>
      <c r="X9" s="3"/>
      <c r="Y9" s="3"/>
      <c r="Z9" s="3"/>
    </row>
    <row r="10" spans="1:26" ht="12.75" customHeight="1">
      <c r="A10" s="94">
        <v>2021</v>
      </c>
      <c r="B10" s="4">
        <v>44363</v>
      </c>
      <c r="C10" s="100" t="s">
        <v>34</v>
      </c>
      <c r="D10" s="100" t="s">
        <v>935</v>
      </c>
      <c r="E10" s="101" t="s">
        <v>35</v>
      </c>
      <c r="F10" s="91">
        <v>1</v>
      </c>
      <c r="G10" s="91">
        <v>1</v>
      </c>
      <c r="H10" s="92">
        <v>0</v>
      </c>
      <c r="I10" s="92">
        <v>0</v>
      </c>
      <c r="J10" s="92">
        <v>0</v>
      </c>
      <c r="K10" s="91">
        <v>1</v>
      </c>
      <c r="L10" s="96" t="s">
        <v>935</v>
      </c>
      <c r="M10" s="92">
        <v>0</v>
      </c>
      <c r="N10" s="92">
        <v>0</v>
      </c>
      <c r="O10" s="6" t="s">
        <v>744</v>
      </c>
      <c r="P10" s="7"/>
      <c r="Q10" s="8"/>
      <c r="R10" s="5"/>
      <c r="S10" s="5"/>
      <c r="T10" s="5"/>
      <c r="U10" s="8"/>
      <c r="V10" s="3"/>
      <c r="W10" s="3"/>
      <c r="X10" s="3"/>
      <c r="Y10" s="3"/>
      <c r="Z10" s="3"/>
    </row>
    <row r="11" spans="1:26" ht="12.75" customHeight="1">
      <c r="A11" s="94">
        <v>2021</v>
      </c>
      <c r="B11" s="4">
        <v>44358</v>
      </c>
      <c r="C11" s="100" t="s">
        <v>21</v>
      </c>
      <c r="D11" s="100" t="s">
        <v>36</v>
      </c>
      <c r="E11" s="101" t="s">
        <v>37</v>
      </c>
      <c r="F11" s="91">
        <v>1</v>
      </c>
      <c r="G11" s="91">
        <v>1</v>
      </c>
      <c r="H11" s="92">
        <v>0</v>
      </c>
      <c r="I11" s="92">
        <v>0</v>
      </c>
      <c r="J11" s="92">
        <v>0</v>
      </c>
      <c r="K11" s="91">
        <v>1</v>
      </c>
      <c r="L11" s="96" t="s">
        <v>935</v>
      </c>
      <c r="M11" s="92">
        <v>0</v>
      </c>
      <c r="N11" s="92">
        <v>0</v>
      </c>
      <c r="O11" s="6" t="s">
        <v>745</v>
      </c>
      <c r="P11" s="7"/>
      <c r="Q11" s="8"/>
      <c r="R11" s="5"/>
      <c r="S11" s="5"/>
      <c r="T11" s="5"/>
      <c r="U11" s="8"/>
      <c r="V11" s="3"/>
      <c r="W11" s="3"/>
      <c r="X11" s="3"/>
      <c r="Y11" s="3"/>
      <c r="Z11" s="3"/>
    </row>
    <row r="12" spans="1:26" ht="12.75" customHeight="1">
      <c r="A12" s="94">
        <v>2021</v>
      </c>
      <c r="B12" s="4">
        <v>44358</v>
      </c>
      <c r="C12" s="100" t="s">
        <v>21</v>
      </c>
      <c r="D12" s="100" t="s">
        <v>22</v>
      </c>
      <c r="E12" s="101" t="s">
        <v>38</v>
      </c>
      <c r="F12" s="91">
        <v>1</v>
      </c>
      <c r="G12" s="91">
        <v>0</v>
      </c>
      <c r="H12" s="92">
        <v>1</v>
      </c>
      <c r="I12" s="92">
        <v>0</v>
      </c>
      <c r="J12" s="92">
        <v>0</v>
      </c>
      <c r="K12" s="91">
        <v>1</v>
      </c>
      <c r="L12" s="96" t="s">
        <v>935</v>
      </c>
      <c r="M12" s="92">
        <v>0</v>
      </c>
      <c r="N12" s="92">
        <v>0</v>
      </c>
      <c r="O12" s="6" t="s">
        <v>746</v>
      </c>
      <c r="P12" s="7"/>
      <c r="Q12" s="8"/>
      <c r="R12" s="5"/>
      <c r="S12" s="5"/>
      <c r="T12" s="5"/>
      <c r="U12" s="8"/>
      <c r="V12" s="3"/>
      <c r="W12" s="3"/>
      <c r="X12" s="3"/>
      <c r="Y12" s="3"/>
      <c r="Z12" s="3"/>
    </row>
    <row r="13" spans="1:26" ht="12.75" customHeight="1">
      <c r="A13" s="94">
        <v>2021</v>
      </c>
      <c r="B13" s="4">
        <v>44348</v>
      </c>
      <c r="C13" s="100" t="s">
        <v>21</v>
      </c>
      <c r="D13" s="100" t="s">
        <v>36</v>
      </c>
      <c r="E13" s="101" t="s">
        <v>39</v>
      </c>
      <c r="F13" s="91">
        <v>1</v>
      </c>
      <c r="G13" s="91">
        <v>1</v>
      </c>
      <c r="H13" s="92">
        <v>0</v>
      </c>
      <c r="I13" s="92">
        <v>0</v>
      </c>
      <c r="J13" s="92">
        <v>0</v>
      </c>
      <c r="K13" s="91">
        <v>1</v>
      </c>
      <c r="L13" s="96" t="s">
        <v>935</v>
      </c>
      <c r="M13" s="92">
        <v>0</v>
      </c>
      <c r="N13" s="92">
        <v>0</v>
      </c>
      <c r="O13" s="6" t="s">
        <v>40</v>
      </c>
      <c r="P13" s="7"/>
      <c r="Q13" s="8"/>
      <c r="R13" s="5" t="s">
        <v>41</v>
      </c>
      <c r="S13" s="5"/>
      <c r="T13" s="5"/>
      <c r="U13" s="8"/>
      <c r="V13" s="3"/>
      <c r="W13" s="3"/>
      <c r="X13" s="3"/>
      <c r="Y13" s="3"/>
      <c r="Z13" s="3"/>
    </row>
    <row r="14" spans="1:26" ht="12.75" customHeight="1">
      <c r="A14" s="94">
        <v>2021</v>
      </c>
      <c r="B14" s="4">
        <v>44342</v>
      </c>
      <c r="C14" s="100" t="s">
        <v>21</v>
      </c>
      <c r="D14" s="100" t="s">
        <v>42</v>
      </c>
      <c r="E14" s="101" t="s">
        <v>747</v>
      </c>
      <c r="F14" s="91">
        <v>4</v>
      </c>
      <c r="G14" s="92">
        <v>0</v>
      </c>
      <c r="H14" s="92">
        <v>0</v>
      </c>
      <c r="I14" s="91">
        <v>4</v>
      </c>
      <c r="J14" s="92">
        <v>0</v>
      </c>
      <c r="K14" s="92">
        <v>0</v>
      </c>
      <c r="L14" s="96" t="s">
        <v>935</v>
      </c>
      <c r="M14" s="92">
        <v>0</v>
      </c>
      <c r="N14" s="92">
        <v>0</v>
      </c>
      <c r="O14" s="6" t="s">
        <v>748</v>
      </c>
      <c r="P14" s="7"/>
      <c r="Q14" s="8"/>
      <c r="R14" s="5"/>
      <c r="S14" s="5"/>
      <c r="T14" s="5"/>
      <c r="U14" s="8"/>
      <c r="V14" s="3"/>
      <c r="W14" s="3"/>
      <c r="X14" s="3"/>
      <c r="Y14" s="3"/>
      <c r="Z14" s="3"/>
    </row>
    <row r="15" spans="1:26" ht="12.75" customHeight="1">
      <c r="A15" s="94">
        <v>2021</v>
      </c>
      <c r="B15" s="4">
        <v>44331</v>
      </c>
      <c r="C15" s="100" t="s">
        <v>43</v>
      </c>
      <c r="D15" s="100" t="s">
        <v>935</v>
      </c>
      <c r="E15" s="101" t="s">
        <v>44</v>
      </c>
      <c r="F15" s="91">
        <v>1</v>
      </c>
      <c r="G15" s="92">
        <v>0</v>
      </c>
      <c r="H15" s="92">
        <v>0</v>
      </c>
      <c r="I15" s="92">
        <v>0</v>
      </c>
      <c r="J15" s="91">
        <v>1</v>
      </c>
      <c r="K15" s="91">
        <v>1</v>
      </c>
      <c r="L15" s="96" t="s">
        <v>935</v>
      </c>
      <c r="M15" s="92">
        <v>0</v>
      </c>
      <c r="N15" s="92">
        <v>0</v>
      </c>
      <c r="O15" s="6" t="s">
        <v>45</v>
      </c>
      <c r="P15" s="7"/>
      <c r="Q15" s="8"/>
      <c r="R15" s="5"/>
      <c r="S15" s="5"/>
      <c r="T15" s="5"/>
      <c r="U15" s="8"/>
      <c r="V15" s="3"/>
      <c r="W15" s="3"/>
      <c r="X15" s="3"/>
      <c r="Y15" s="3"/>
      <c r="Z15" s="3"/>
    </row>
    <row r="16" spans="1:26" ht="12.75" customHeight="1">
      <c r="A16" s="94">
        <v>2021</v>
      </c>
      <c r="B16" s="4">
        <v>44323</v>
      </c>
      <c r="C16" s="100" t="s">
        <v>43</v>
      </c>
      <c r="D16" s="100" t="s">
        <v>935</v>
      </c>
      <c r="E16" s="101" t="s">
        <v>46</v>
      </c>
      <c r="F16" s="91">
        <v>1</v>
      </c>
      <c r="G16" s="91">
        <v>1</v>
      </c>
      <c r="H16" s="92">
        <v>0</v>
      </c>
      <c r="I16" s="92">
        <v>0</v>
      </c>
      <c r="J16" s="92">
        <v>0</v>
      </c>
      <c r="K16" s="91">
        <v>1</v>
      </c>
      <c r="L16" s="96" t="s">
        <v>935</v>
      </c>
      <c r="M16" s="92">
        <v>0</v>
      </c>
      <c r="N16" s="92">
        <v>0</v>
      </c>
      <c r="O16" s="6" t="s">
        <v>47</v>
      </c>
      <c r="P16" s="7"/>
      <c r="Q16" s="8"/>
      <c r="R16" s="5"/>
      <c r="S16" s="5"/>
      <c r="T16" s="5"/>
      <c r="U16" s="8"/>
      <c r="V16" s="3"/>
      <c r="W16" s="3"/>
      <c r="X16" s="3"/>
      <c r="Y16" s="3"/>
      <c r="Z16" s="3"/>
    </row>
    <row r="17" spans="1:26" s="120" customFormat="1" ht="12.75" customHeight="1">
      <c r="A17" s="109">
        <v>2021</v>
      </c>
      <c r="B17" s="110">
        <v>44321</v>
      </c>
      <c r="C17" s="111" t="s">
        <v>21</v>
      </c>
      <c r="D17" s="111" t="s">
        <v>27</v>
      </c>
      <c r="E17" s="112" t="s">
        <v>749</v>
      </c>
      <c r="F17" s="113">
        <v>1</v>
      </c>
      <c r="G17" s="113">
        <v>1</v>
      </c>
      <c r="H17" s="114">
        <v>0</v>
      </c>
      <c r="I17" s="114">
        <v>0</v>
      </c>
      <c r="J17" s="114">
        <v>0</v>
      </c>
      <c r="K17" s="113">
        <v>1</v>
      </c>
      <c r="L17" s="115" t="s">
        <v>935</v>
      </c>
      <c r="M17" s="113">
        <v>1</v>
      </c>
      <c r="N17" s="114">
        <v>0</v>
      </c>
      <c r="O17" s="116" t="s">
        <v>750</v>
      </c>
      <c r="P17" s="117"/>
      <c r="Q17" s="118"/>
      <c r="R17" s="117"/>
      <c r="S17" s="117"/>
      <c r="T17" s="117"/>
      <c r="U17" s="118"/>
      <c r="V17" s="119"/>
      <c r="W17" s="119"/>
      <c r="X17" s="119"/>
      <c r="Y17" s="119"/>
      <c r="Z17" s="119"/>
    </row>
    <row r="18" spans="1:26" s="120" customFormat="1" ht="12.75" customHeight="1">
      <c r="A18" s="109">
        <v>2021</v>
      </c>
      <c r="B18" s="110">
        <v>44303</v>
      </c>
      <c r="C18" s="111" t="s">
        <v>21</v>
      </c>
      <c r="D18" s="111" t="s">
        <v>48</v>
      </c>
      <c r="E18" s="112" t="s">
        <v>49</v>
      </c>
      <c r="F18" s="113">
        <v>2</v>
      </c>
      <c r="G18" s="114">
        <v>0</v>
      </c>
      <c r="H18" s="114">
        <v>0</v>
      </c>
      <c r="I18" s="114">
        <v>0</v>
      </c>
      <c r="J18" s="114">
        <v>0</v>
      </c>
      <c r="K18" s="113">
        <v>2</v>
      </c>
      <c r="L18" s="115" t="s">
        <v>28</v>
      </c>
      <c r="M18" s="113">
        <v>2</v>
      </c>
      <c r="N18" s="114">
        <v>0</v>
      </c>
      <c r="O18" s="116" t="s">
        <v>751</v>
      </c>
      <c r="P18" s="117"/>
      <c r="Q18" s="118"/>
      <c r="R18" s="117" t="s">
        <v>50</v>
      </c>
      <c r="S18" s="117" t="s">
        <v>51</v>
      </c>
      <c r="T18" s="117"/>
      <c r="U18" s="118"/>
      <c r="V18" s="119"/>
      <c r="W18" s="119"/>
      <c r="X18" s="119"/>
      <c r="Y18" s="119"/>
      <c r="Z18" s="119"/>
    </row>
    <row r="19" spans="1:26" ht="12.75" customHeight="1">
      <c r="A19" s="94">
        <v>2021</v>
      </c>
      <c r="B19" s="4">
        <v>44303</v>
      </c>
      <c r="C19" s="100" t="s">
        <v>43</v>
      </c>
      <c r="D19" s="100" t="s">
        <v>935</v>
      </c>
      <c r="E19" s="101" t="s">
        <v>752</v>
      </c>
      <c r="F19" s="91">
        <v>1</v>
      </c>
      <c r="G19" s="91">
        <v>1</v>
      </c>
      <c r="H19" s="92">
        <v>0</v>
      </c>
      <c r="I19" s="92">
        <v>0</v>
      </c>
      <c r="J19" s="92">
        <v>0</v>
      </c>
      <c r="K19" s="91">
        <v>1</v>
      </c>
      <c r="L19" s="96" t="s">
        <v>935</v>
      </c>
      <c r="M19" s="92">
        <v>0</v>
      </c>
      <c r="N19" s="92">
        <v>0</v>
      </c>
      <c r="O19" s="6" t="s">
        <v>753</v>
      </c>
      <c r="P19" s="7"/>
      <c r="Q19" s="8"/>
      <c r="R19" s="5"/>
      <c r="S19" s="5"/>
      <c r="T19" s="5"/>
      <c r="U19" s="8"/>
      <c r="V19" s="3"/>
      <c r="W19" s="3"/>
      <c r="X19" s="3"/>
      <c r="Y19" s="3"/>
      <c r="Z19" s="3"/>
    </row>
    <row r="20" spans="1:26" ht="12.75" customHeight="1">
      <c r="A20" s="94">
        <v>2021</v>
      </c>
      <c r="B20" s="4">
        <v>44302</v>
      </c>
      <c r="C20" s="100" t="s">
        <v>52</v>
      </c>
      <c r="D20" s="100" t="s">
        <v>935</v>
      </c>
      <c r="E20" s="101" t="s">
        <v>53</v>
      </c>
      <c r="F20" s="91">
        <v>2</v>
      </c>
      <c r="G20" s="92">
        <v>0</v>
      </c>
      <c r="H20" s="92">
        <v>0</v>
      </c>
      <c r="I20" s="92">
        <v>0</v>
      </c>
      <c r="J20" s="92">
        <v>0</v>
      </c>
      <c r="K20" s="91">
        <v>2</v>
      </c>
      <c r="L20" s="96" t="s">
        <v>935</v>
      </c>
      <c r="M20" s="92">
        <v>0</v>
      </c>
      <c r="N20" s="92">
        <v>0</v>
      </c>
      <c r="O20" s="6" t="s">
        <v>754</v>
      </c>
      <c r="P20" s="7"/>
      <c r="Q20" s="8"/>
      <c r="R20" s="5"/>
      <c r="S20" s="5"/>
      <c r="T20" s="5"/>
      <c r="U20" s="8"/>
      <c r="V20" s="3"/>
      <c r="W20" s="3"/>
      <c r="X20" s="3"/>
      <c r="Y20" s="3"/>
      <c r="Z20" s="3"/>
    </row>
    <row r="21" spans="1:26" ht="12.75" customHeight="1">
      <c r="A21" s="94">
        <v>2021</v>
      </c>
      <c r="B21" s="4">
        <v>44300</v>
      </c>
      <c r="C21" s="100" t="s">
        <v>21</v>
      </c>
      <c r="D21" s="100" t="s">
        <v>48</v>
      </c>
      <c r="E21" s="101" t="s">
        <v>755</v>
      </c>
      <c r="F21" s="91">
        <v>1</v>
      </c>
      <c r="G21" s="91">
        <v>1</v>
      </c>
      <c r="H21" s="92">
        <v>0</v>
      </c>
      <c r="I21" s="92">
        <v>0</v>
      </c>
      <c r="J21" s="92">
        <v>0</v>
      </c>
      <c r="K21" s="91">
        <v>1</v>
      </c>
      <c r="L21" s="96" t="s">
        <v>935</v>
      </c>
      <c r="M21" s="92">
        <v>0</v>
      </c>
      <c r="N21" s="92">
        <v>0</v>
      </c>
      <c r="O21" s="6" t="s">
        <v>756</v>
      </c>
      <c r="P21" s="7"/>
      <c r="Q21" s="8"/>
      <c r="R21" s="5"/>
      <c r="S21" s="5"/>
      <c r="T21" s="5"/>
      <c r="U21" s="8"/>
      <c r="V21" s="3"/>
      <c r="W21" s="3"/>
      <c r="X21" s="3"/>
      <c r="Y21" s="3"/>
      <c r="Z21" s="3"/>
    </row>
    <row r="22" spans="1:26" ht="12.75" customHeight="1">
      <c r="A22" s="94">
        <v>2021</v>
      </c>
      <c r="B22" s="4">
        <v>44299</v>
      </c>
      <c r="C22" s="100" t="s">
        <v>43</v>
      </c>
      <c r="D22" s="100" t="s">
        <v>935</v>
      </c>
      <c r="E22" s="101" t="s">
        <v>54</v>
      </c>
      <c r="F22" s="91">
        <v>1</v>
      </c>
      <c r="G22" s="92">
        <v>0</v>
      </c>
      <c r="H22" s="91">
        <v>1</v>
      </c>
      <c r="I22" s="92">
        <v>0</v>
      </c>
      <c r="J22" s="92">
        <v>0</v>
      </c>
      <c r="K22" s="91">
        <v>1</v>
      </c>
      <c r="L22" s="96" t="s">
        <v>935</v>
      </c>
      <c r="M22" s="92">
        <v>0</v>
      </c>
      <c r="N22" s="92">
        <v>0</v>
      </c>
      <c r="O22" s="6" t="s">
        <v>55</v>
      </c>
      <c r="P22" s="7"/>
      <c r="Q22" s="8"/>
      <c r="R22" s="5"/>
      <c r="S22" s="5"/>
      <c r="T22" s="5"/>
      <c r="U22" s="8"/>
      <c r="V22" s="3"/>
      <c r="W22" s="3"/>
      <c r="X22" s="3"/>
      <c r="Y22" s="3"/>
      <c r="Z22" s="3"/>
    </row>
    <row r="23" spans="1:26" ht="12.75" customHeight="1">
      <c r="A23" s="94">
        <v>2021</v>
      </c>
      <c r="B23" s="4">
        <v>44299</v>
      </c>
      <c r="C23" s="100" t="s">
        <v>56</v>
      </c>
      <c r="D23" s="100" t="s">
        <v>935</v>
      </c>
      <c r="E23" s="101" t="s">
        <v>57</v>
      </c>
      <c r="F23" s="91">
        <v>1</v>
      </c>
      <c r="G23" s="91">
        <v>1</v>
      </c>
      <c r="H23" s="92">
        <v>0</v>
      </c>
      <c r="I23" s="92">
        <v>0</v>
      </c>
      <c r="J23" s="92">
        <v>0</v>
      </c>
      <c r="K23" s="91">
        <v>1</v>
      </c>
      <c r="L23" s="96" t="s">
        <v>28</v>
      </c>
      <c r="M23" s="92">
        <v>0</v>
      </c>
      <c r="N23" s="92">
        <v>0</v>
      </c>
      <c r="O23" s="6" t="s">
        <v>757</v>
      </c>
      <c r="P23" s="7"/>
      <c r="Q23" s="8"/>
      <c r="R23" s="5"/>
      <c r="S23" s="5"/>
      <c r="T23" s="5"/>
      <c r="U23" s="8"/>
      <c r="V23" s="3"/>
      <c r="W23" s="3"/>
      <c r="X23" s="3"/>
      <c r="Y23" s="3"/>
      <c r="Z23" s="3"/>
    </row>
    <row r="24" spans="1:26" ht="12.75" customHeight="1">
      <c r="A24" s="94">
        <v>2021</v>
      </c>
      <c r="B24" s="4">
        <v>44289</v>
      </c>
      <c r="C24" s="100" t="s">
        <v>21</v>
      </c>
      <c r="D24" s="100" t="s">
        <v>58</v>
      </c>
      <c r="E24" s="101" t="s">
        <v>59</v>
      </c>
      <c r="F24" s="91">
        <v>2</v>
      </c>
      <c r="G24" s="91">
        <v>1</v>
      </c>
      <c r="H24" s="91">
        <v>1</v>
      </c>
      <c r="I24" s="92">
        <v>0</v>
      </c>
      <c r="J24" s="92">
        <v>0</v>
      </c>
      <c r="K24" s="91">
        <v>2</v>
      </c>
      <c r="L24" s="96" t="s">
        <v>935</v>
      </c>
      <c r="M24" s="92">
        <v>0</v>
      </c>
      <c r="N24" s="92">
        <v>0</v>
      </c>
      <c r="O24" s="6" t="s">
        <v>758</v>
      </c>
      <c r="P24" s="7"/>
      <c r="Q24" s="8"/>
      <c r="R24" s="5" t="s">
        <v>60</v>
      </c>
      <c r="S24" s="5" t="s">
        <v>61</v>
      </c>
      <c r="T24" s="5"/>
      <c r="U24" s="8"/>
      <c r="V24" s="3"/>
      <c r="W24" s="3"/>
      <c r="X24" s="3"/>
      <c r="Y24" s="3"/>
      <c r="Z24" s="3"/>
    </row>
    <row r="25" spans="1:26" ht="12.75" customHeight="1">
      <c r="A25" s="94">
        <v>2021</v>
      </c>
      <c r="B25" s="4">
        <v>44287</v>
      </c>
      <c r="C25" s="100" t="s">
        <v>43</v>
      </c>
      <c r="D25" s="100" t="s">
        <v>935</v>
      </c>
      <c r="E25" s="101" t="s">
        <v>62</v>
      </c>
      <c r="F25" s="91">
        <v>1</v>
      </c>
      <c r="G25" s="92">
        <v>1</v>
      </c>
      <c r="H25" s="92">
        <v>0</v>
      </c>
      <c r="I25" s="92">
        <v>0</v>
      </c>
      <c r="J25" s="92">
        <v>0</v>
      </c>
      <c r="K25" s="91">
        <v>1</v>
      </c>
      <c r="L25" s="96">
        <v>3</v>
      </c>
      <c r="M25" s="92">
        <v>0</v>
      </c>
      <c r="N25" s="92">
        <v>0</v>
      </c>
      <c r="O25" s="6" t="s">
        <v>759</v>
      </c>
      <c r="P25" s="7"/>
      <c r="Q25" s="8"/>
      <c r="R25" s="5"/>
      <c r="S25" s="5"/>
      <c r="T25" s="5"/>
      <c r="U25" s="8"/>
      <c r="V25" s="3"/>
      <c r="W25" s="3"/>
      <c r="X25" s="3"/>
      <c r="Y25" s="3"/>
      <c r="Z25" s="3"/>
    </row>
    <row r="26" spans="1:26" ht="12.75" customHeight="1">
      <c r="A26" s="94">
        <v>2021</v>
      </c>
      <c r="B26" s="4">
        <v>44276</v>
      </c>
      <c r="C26" s="100" t="s">
        <v>63</v>
      </c>
      <c r="D26" s="100" t="s">
        <v>935</v>
      </c>
      <c r="E26" s="101" t="s">
        <v>64</v>
      </c>
      <c r="F26" s="91">
        <v>1</v>
      </c>
      <c r="G26" s="92">
        <v>0</v>
      </c>
      <c r="H26" s="92">
        <v>0</v>
      </c>
      <c r="I26" s="92">
        <v>0</v>
      </c>
      <c r="J26" s="91">
        <v>1</v>
      </c>
      <c r="K26" s="91">
        <v>1</v>
      </c>
      <c r="L26" s="96" t="s">
        <v>935</v>
      </c>
      <c r="M26" s="92">
        <v>0</v>
      </c>
      <c r="N26" s="92">
        <v>0</v>
      </c>
      <c r="O26" s="6" t="s">
        <v>760</v>
      </c>
      <c r="P26" s="7"/>
      <c r="Q26" s="8"/>
      <c r="R26" s="5"/>
      <c r="S26" s="5"/>
      <c r="T26" s="5"/>
      <c r="U26" s="8"/>
      <c r="V26" s="3"/>
      <c r="W26" s="3"/>
      <c r="X26" s="3"/>
      <c r="Y26" s="3"/>
      <c r="Z26" s="3"/>
    </row>
    <row r="27" spans="1:26" ht="12.75" customHeight="1">
      <c r="A27" s="94">
        <v>2021</v>
      </c>
      <c r="B27" s="4">
        <v>44275</v>
      </c>
      <c r="C27" s="100" t="s">
        <v>65</v>
      </c>
      <c r="D27" s="100" t="s">
        <v>935</v>
      </c>
      <c r="E27" s="101" t="s">
        <v>66</v>
      </c>
      <c r="F27" s="91">
        <v>1</v>
      </c>
      <c r="G27" s="91">
        <v>1</v>
      </c>
      <c r="H27" s="92">
        <v>0</v>
      </c>
      <c r="I27" s="92">
        <v>0</v>
      </c>
      <c r="J27" s="92">
        <v>0</v>
      </c>
      <c r="K27" s="91">
        <v>1</v>
      </c>
      <c r="L27" s="96" t="s">
        <v>935</v>
      </c>
      <c r="M27" s="92">
        <v>0</v>
      </c>
      <c r="N27" s="92">
        <v>0</v>
      </c>
      <c r="O27" s="6" t="s">
        <v>761</v>
      </c>
      <c r="P27" s="7"/>
      <c r="Q27" s="8"/>
      <c r="R27" s="5"/>
      <c r="S27" s="5"/>
      <c r="T27" s="5"/>
      <c r="U27" s="8"/>
      <c r="V27" s="3"/>
      <c r="W27" s="3"/>
      <c r="X27" s="3"/>
      <c r="Y27" s="3"/>
      <c r="Z27" s="3"/>
    </row>
    <row r="28" spans="1:26" ht="12.75" customHeight="1">
      <c r="A28" s="94">
        <v>2021</v>
      </c>
      <c r="B28" s="4">
        <v>44268</v>
      </c>
      <c r="C28" s="100" t="s">
        <v>63</v>
      </c>
      <c r="D28" s="100" t="s">
        <v>935</v>
      </c>
      <c r="E28" s="101" t="s">
        <v>67</v>
      </c>
      <c r="F28" s="91">
        <v>1</v>
      </c>
      <c r="G28" s="92">
        <v>0</v>
      </c>
      <c r="H28" s="92">
        <v>0</v>
      </c>
      <c r="I28" s="91">
        <v>1</v>
      </c>
      <c r="J28" s="92">
        <v>0</v>
      </c>
      <c r="K28" s="92">
        <v>0</v>
      </c>
      <c r="L28" s="96">
        <v>3</v>
      </c>
      <c r="M28" s="92">
        <v>0</v>
      </c>
      <c r="N28" s="92">
        <v>0</v>
      </c>
      <c r="O28" s="9" t="s">
        <v>762</v>
      </c>
      <c r="P28" s="7"/>
      <c r="Q28" s="8"/>
      <c r="R28" s="5"/>
      <c r="S28" s="5"/>
      <c r="T28" s="5"/>
      <c r="U28" s="8"/>
      <c r="V28" s="3"/>
      <c r="W28" s="3"/>
      <c r="X28" s="3"/>
      <c r="Y28" s="3"/>
      <c r="Z28" s="3"/>
    </row>
    <row r="29" spans="1:26" ht="12.75" customHeight="1">
      <c r="A29" s="94">
        <v>2021</v>
      </c>
      <c r="B29" s="4">
        <v>44265</v>
      </c>
      <c r="C29" s="100" t="s">
        <v>21</v>
      </c>
      <c r="D29" s="100" t="s">
        <v>27</v>
      </c>
      <c r="E29" s="101" t="s">
        <v>68</v>
      </c>
      <c r="F29" s="91">
        <v>2</v>
      </c>
      <c r="G29" s="91">
        <v>1</v>
      </c>
      <c r="H29" s="91">
        <v>1</v>
      </c>
      <c r="I29" s="92">
        <v>0</v>
      </c>
      <c r="J29" s="92">
        <v>0</v>
      </c>
      <c r="K29" s="91">
        <v>1</v>
      </c>
      <c r="L29" s="96" t="s">
        <v>935</v>
      </c>
      <c r="M29" s="92">
        <v>0</v>
      </c>
      <c r="N29" s="92">
        <v>0</v>
      </c>
      <c r="O29" s="9" t="s">
        <v>763</v>
      </c>
      <c r="P29" s="7"/>
      <c r="Q29" s="8"/>
      <c r="R29" s="5"/>
      <c r="S29" s="5"/>
      <c r="T29" s="5"/>
      <c r="U29" s="8"/>
      <c r="V29" s="3"/>
      <c r="W29" s="3"/>
      <c r="X29" s="3"/>
      <c r="Y29" s="3"/>
      <c r="Z29" s="3"/>
    </row>
    <row r="30" spans="1:26" ht="12.75" customHeight="1">
      <c r="A30" s="94">
        <v>2021</v>
      </c>
      <c r="B30" s="4">
        <v>44262</v>
      </c>
      <c r="C30" s="100" t="s">
        <v>21</v>
      </c>
      <c r="D30" s="100" t="s">
        <v>69</v>
      </c>
      <c r="E30" s="101" t="s">
        <v>70</v>
      </c>
      <c r="F30" s="91">
        <v>1</v>
      </c>
      <c r="G30" s="92">
        <v>0</v>
      </c>
      <c r="H30" s="92">
        <v>0</v>
      </c>
      <c r="I30" s="91">
        <v>1</v>
      </c>
      <c r="J30" s="92">
        <v>0</v>
      </c>
      <c r="K30" s="92">
        <v>0</v>
      </c>
      <c r="L30" s="96" t="s">
        <v>935</v>
      </c>
      <c r="M30" s="92">
        <v>0</v>
      </c>
      <c r="N30" s="92">
        <v>0</v>
      </c>
      <c r="O30" s="9" t="s">
        <v>764</v>
      </c>
      <c r="P30" s="7"/>
      <c r="Q30" s="8"/>
      <c r="R30" s="5"/>
      <c r="S30" s="5"/>
      <c r="T30" s="5"/>
      <c r="U30" s="8"/>
      <c r="V30" s="3"/>
      <c r="W30" s="3"/>
      <c r="X30" s="3"/>
      <c r="Y30" s="3"/>
      <c r="Z30" s="3"/>
    </row>
    <row r="31" spans="1:26" ht="12.75" customHeight="1">
      <c r="A31" s="94">
        <v>2021</v>
      </c>
      <c r="B31" s="4">
        <v>44249</v>
      </c>
      <c r="C31" s="100" t="s">
        <v>21</v>
      </c>
      <c r="D31" s="100" t="s">
        <v>27</v>
      </c>
      <c r="E31" s="101" t="s">
        <v>71</v>
      </c>
      <c r="F31" s="91">
        <v>1</v>
      </c>
      <c r="G31" s="91">
        <v>1</v>
      </c>
      <c r="H31" s="92">
        <v>0</v>
      </c>
      <c r="I31" s="92">
        <v>0</v>
      </c>
      <c r="J31" s="92">
        <v>0</v>
      </c>
      <c r="K31" s="91">
        <v>1</v>
      </c>
      <c r="L31" s="96" t="s">
        <v>935</v>
      </c>
      <c r="M31" s="92">
        <v>0</v>
      </c>
      <c r="N31" s="92">
        <v>0</v>
      </c>
      <c r="O31" s="9" t="s">
        <v>72</v>
      </c>
      <c r="P31" s="7"/>
      <c r="Q31" s="8"/>
      <c r="R31" s="5"/>
      <c r="S31" s="5"/>
      <c r="T31" s="5"/>
      <c r="U31" s="8"/>
      <c r="V31" s="3"/>
      <c r="W31" s="3"/>
      <c r="X31" s="3"/>
      <c r="Y31" s="3"/>
      <c r="Z31" s="3"/>
    </row>
    <row r="32" spans="1:26" ht="12.75" customHeight="1">
      <c r="A32" s="94">
        <v>2021</v>
      </c>
      <c r="B32" s="4">
        <v>44218</v>
      </c>
      <c r="C32" s="100" t="s">
        <v>21</v>
      </c>
      <c r="D32" s="100" t="s">
        <v>73</v>
      </c>
      <c r="E32" s="101" t="s">
        <v>68</v>
      </c>
      <c r="F32" s="91">
        <v>2</v>
      </c>
      <c r="G32" s="91">
        <v>1</v>
      </c>
      <c r="H32" s="91">
        <v>1</v>
      </c>
      <c r="I32" s="92">
        <v>0</v>
      </c>
      <c r="J32" s="92">
        <v>0</v>
      </c>
      <c r="K32" s="91">
        <v>2</v>
      </c>
      <c r="L32" s="96" t="s">
        <v>935</v>
      </c>
      <c r="M32" s="92">
        <v>0</v>
      </c>
      <c r="N32" s="92">
        <v>0</v>
      </c>
      <c r="O32" s="9" t="s">
        <v>765</v>
      </c>
      <c r="P32" s="7"/>
      <c r="Q32" s="8"/>
      <c r="R32" s="5"/>
      <c r="S32" s="5"/>
      <c r="T32" s="5"/>
      <c r="U32" s="8"/>
      <c r="V32" s="3"/>
      <c r="W32" s="3"/>
      <c r="X32" s="3"/>
      <c r="Y32" s="3"/>
      <c r="Z32" s="3"/>
    </row>
    <row r="33" spans="1:26" ht="12.75" customHeight="1">
      <c r="A33" s="94">
        <v>2021</v>
      </c>
      <c r="B33" s="4">
        <v>44217</v>
      </c>
      <c r="C33" s="100" t="s">
        <v>21</v>
      </c>
      <c r="D33" s="100" t="s">
        <v>74</v>
      </c>
      <c r="E33" s="101" t="s">
        <v>75</v>
      </c>
      <c r="F33" s="91">
        <v>1</v>
      </c>
      <c r="G33" s="92">
        <v>0</v>
      </c>
      <c r="H33" s="92">
        <v>0</v>
      </c>
      <c r="I33" s="91">
        <v>1</v>
      </c>
      <c r="J33" s="92">
        <v>0</v>
      </c>
      <c r="K33" s="92">
        <v>0</v>
      </c>
      <c r="L33" s="96" t="s">
        <v>935</v>
      </c>
      <c r="M33" s="92">
        <v>0</v>
      </c>
      <c r="N33" s="92">
        <v>0</v>
      </c>
      <c r="O33" s="9" t="s">
        <v>766</v>
      </c>
      <c r="P33" s="7"/>
      <c r="Q33" s="8"/>
      <c r="R33" s="5"/>
      <c r="S33" s="5"/>
      <c r="T33" s="5"/>
      <c r="U33" s="8"/>
      <c r="V33" s="3"/>
      <c r="W33" s="3"/>
      <c r="X33" s="3"/>
      <c r="Y33" s="3"/>
      <c r="Z33" s="3"/>
    </row>
    <row r="34" spans="1:26" ht="12.75" customHeight="1">
      <c r="A34" s="94">
        <v>2021</v>
      </c>
      <c r="B34" s="4">
        <v>44211</v>
      </c>
      <c r="C34" s="100" t="s">
        <v>21</v>
      </c>
      <c r="D34" s="100" t="s">
        <v>32</v>
      </c>
      <c r="E34" s="101" t="s">
        <v>767</v>
      </c>
      <c r="F34" s="91">
        <v>1</v>
      </c>
      <c r="G34" s="92">
        <v>0</v>
      </c>
      <c r="H34" s="92">
        <v>0</v>
      </c>
      <c r="I34" s="91">
        <v>1</v>
      </c>
      <c r="J34" s="92">
        <v>0</v>
      </c>
      <c r="K34" s="92">
        <v>0</v>
      </c>
      <c r="L34" s="96" t="s">
        <v>935</v>
      </c>
      <c r="M34" s="92">
        <v>0</v>
      </c>
      <c r="N34" s="92">
        <v>0</v>
      </c>
      <c r="O34" s="9" t="s">
        <v>768</v>
      </c>
      <c r="P34" s="7"/>
      <c r="Q34" s="8"/>
      <c r="R34" s="5"/>
      <c r="S34" s="5"/>
      <c r="T34" s="5"/>
      <c r="U34" s="8"/>
      <c r="V34" s="3"/>
      <c r="W34" s="3"/>
      <c r="X34" s="3"/>
      <c r="Y34" s="3"/>
      <c r="Z34" s="3"/>
    </row>
    <row r="35" spans="1:26" ht="12.75" customHeight="1">
      <c r="A35" s="94">
        <v>2021</v>
      </c>
      <c r="B35" s="4">
        <v>44206</v>
      </c>
      <c r="C35" s="100" t="s">
        <v>21</v>
      </c>
      <c r="D35" s="100" t="s">
        <v>76</v>
      </c>
      <c r="E35" s="101" t="s">
        <v>77</v>
      </c>
      <c r="F35" s="91">
        <v>2</v>
      </c>
      <c r="G35" s="91">
        <v>1</v>
      </c>
      <c r="H35" s="92">
        <v>0</v>
      </c>
      <c r="I35" s="91">
        <v>1</v>
      </c>
      <c r="J35" s="92">
        <v>0</v>
      </c>
      <c r="K35" s="92">
        <v>0</v>
      </c>
      <c r="L35" s="96" t="s">
        <v>935</v>
      </c>
      <c r="M35" s="92">
        <v>0</v>
      </c>
      <c r="N35" s="92">
        <v>0</v>
      </c>
      <c r="O35" s="9" t="s">
        <v>769</v>
      </c>
      <c r="P35" s="7"/>
      <c r="Q35" s="8"/>
      <c r="R35" s="5"/>
      <c r="S35" s="5"/>
      <c r="T35" s="5"/>
      <c r="U35" s="8"/>
      <c r="V35" s="3"/>
      <c r="W35" s="3"/>
      <c r="X35" s="3"/>
      <c r="Y35" s="3"/>
      <c r="Z35" s="3"/>
    </row>
    <row r="36" spans="1:26" ht="12.75" customHeight="1">
      <c r="A36" s="94">
        <v>2020</v>
      </c>
      <c r="B36" s="4">
        <v>44183</v>
      </c>
      <c r="C36" s="100" t="s">
        <v>78</v>
      </c>
      <c r="D36" s="100" t="s">
        <v>935</v>
      </c>
      <c r="E36" s="101" t="s">
        <v>79</v>
      </c>
      <c r="F36" s="91">
        <v>1</v>
      </c>
      <c r="G36" s="91">
        <v>1</v>
      </c>
      <c r="H36" s="92">
        <v>0</v>
      </c>
      <c r="I36" s="92">
        <v>0</v>
      </c>
      <c r="J36" s="92">
        <v>0</v>
      </c>
      <c r="K36" s="91">
        <v>1</v>
      </c>
      <c r="L36" s="96" t="s">
        <v>935</v>
      </c>
      <c r="M36" s="92">
        <v>0</v>
      </c>
      <c r="N36" s="92">
        <v>0</v>
      </c>
      <c r="O36" s="9" t="s">
        <v>770</v>
      </c>
      <c r="P36" s="7"/>
      <c r="Q36" s="8"/>
      <c r="R36" s="5"/>
      <c r="S36" s="5"/>
      <c r="T36" s="5"/>
      <c r="U36" s="8"/>
      <c r="V36" s="3"/>
      <c r="W36" s="3"/>
      <c r="X36" s="3"/>
      <c r="Y36" s="3"/>
      <c r="Z36" s="3"/>
    </row>
    <row r="37" spans="1:26" ht="12.75" customHeight="1">
      <c r="A37" s="94">
        <v>2020</v>
      </c>
      <c r="B37" s="4">
        <v>44176</v>
      </c>
      <c r="C37" s="100" t="s">
        <v>21</v>
      </c>
      <c r="D37" s="100" t="s">
        <v>32</v>
      </c>
      <c r="E37" s="101" t="s">
        <v>80</v>
      </c>
      <c r="F37" s="91">
        <v>1</v>
      </c>
      <c r="G37" s="92">
        <v>0</v>
      </c>
      <c r="H37" s="92">
        <v>0</v>
      </c>
      <c r="I37" s="92">
        <v>0</v>
      </c>
      <c r="J37" s="91">
        <v>1</v>
      </c>
      <c r="K37" s="91">
        <v>1</v>
      </c>
      <c r="L37" s="96" t="s">
        <v>935</v>
      </c>
      <c r="M37" s="92">
        <v>0</v>
      </c>
      <c r="N37" s="92">
        <v>0</v>
      </c>
      <c r="O37" s="9" t="s">
        <v>771</v>
      </c>
      <c r="P37" s="7"/>
      <c r="Q37" s="8"/>
      <c r="R37" s="5"/>
      <c r="S37" s="5"/>
      <c r="T37" s="5"/>
      <c r="U37" s="8"/>
      <c r="V37" s="3"/>
      <c r="W37" s="3"/>
      <c r="X37" s="3"/>
      <c r="Y37" s="3"/>
      <c r="Z37" s="3"/>
    </row>
    <row r="38" spans="1:26" s="120" customFormat="1" ht="12.75" customHeight="1">
      <c r="A38" s="109">
        <v>2020</v>
      </c>
      <c r="B38" s="110">
        <v>44175</v>
      </c>
      <c r="C38" s="111" t="s">
        <v>81</v>
      </c>
      <c r="D38" s="111" t="s">
        <v>935</v>
      </c>
      <c r="E38" s="112" t="s">
        <v>82</v>
      </c>
      <c r="F38" s="113">
        <v>1</v>
      </c>
      <c r="G38" s="114">
        <v>0</v>
      </c>
      <c r="H38" s="113">
        <v>1</v>
      </c>
      <c r="I38" s="114">
        <v>0</v>
      </c>
      <c r="J38" s="114">
        <v>0</v>
      </c>
      <c r="K38" s="113">
        <v>1</v>
      </c>
      <c r="L38" s="115" t="s">
        <v>83</v>
      </c>
      <c r="M38" s="113">
        <v>1</v>
      </c>
      <c r="N38" s="114">
        <v>0</v>
      </c>
      <c r="O38" s="116" t="s">
        <v>84</v>
      </c>
      <c r="P38" s="117"/>
      <c r="Q38" s="118"/>
      <c r="R38" s="117" t="s">
        <v>772</v>
      </c>
      <c r="S38" s="117"/>
      <c r="T38" s="117"/>
      <c r="U38" s="118"/>
      <c r="V38" s="119"/>
      <c r="W38" s="119"/>
      <c r="X38" s="119"/>
      <c r="Y38" s="119"/>
      <c r="Z38" s="119"/>
    </row>
    <row r="39" spans="1:26" ht="12.75" customHeight="1">
      <c r="A39" s="94">
        <v>2020</v>
      </c>
      <c r="B39" s="4">
        <v>44169</v>
      </c>
      <c r="C39" s="100" t="s">
        <v>21</v>
      </c>
      <c r="D39" s="100" t="s">
        <v>27</v>
      </c>
      <c r="E39" s="101" t="s">
        <v>85</v>
      </c>
      <c r="F39" s="91">
        <v>1</v>
      </c>
      <c r="G39" s="92">
        <v>0</v>
      </c>
      <c r="H39" s="91">
        <v>1</v>
      </c>
      <c r="I39" s="92">
        <v>0</v>
      </c>
      <c r="J39" s="92">
        <v>0</v>
      </c>
      <c r="K39" s="91">
        <v>1</v>
      </c>
      <c r="L39" s="96" t="s">
        <v>935</v>
      </c>
      <c r="M39" s="92">
        <v>0</v>
      </c>
      <c r="N39" s="92">
        <v>0</v>
      </c>
      <c r="O39" s="9" t="s">
        <v>773</v>
      </c>
      <c r="P39" s="7"/>
      <c r="Q39" s="8"/>
      <c r="R39" s="5" t="s">
        <v>86</v>
      </c>
      <c r="S39" s="5"/>
      <c r="T39" s="5"/>
      <c r="U39" s="8"/>
      <c r="V39" s="3"/>
      <c r="W39" s="3"/>
      <c r="X39" s="3"/>
      <c r="Y39" s="3"/>
      <c r="Z39" s="3"/>
    </row>
    <row r="40" spans="1:26" ht="12.75" customHeight="1">
      <c r="A40" s="94">
        <v>2020</v>
      </c>
      <c r="B40" s="4">
        <v>44151</v>
      </c>
      <c r="C40" s="100" t="s">
        <v>21</v>
      </c>
      <c r="D40" s="100" t="s">
        <v>87</v>
      </c>
      <c r="E40" s="101" t="s">
        <v>774</v>
      </c>
      <c r="F40" s="91">
        <v>1</v>
      </c>
      <c r="G40" s="92">
        <v>0</v>
      </c>
      <c r="H40" s="92">
        <v>0</v>
      </c>
      <c r="I40" s="91">
        <v>1</v>
      </c>
      <c r="J40" s="92">
        <v>0</v>
      </c>
      <c r="K40" s="92">
        <v>0</v>
      </c>
      <c r="L40" s="96" t="s">
        <v>88</v>
      </c>
      <c r="M40" s="92">
        <v>0</v>
      </c>
      <c r="N40" s="92">
        <v>0</v>
      </c>
      <c r="O40" s="9" t="s">
        <v>775</v>
      </c>
      <c r="P40" s="7"/>
      <c r="Q40" s="8"/>
      <c r="R40" s="5"/>
      <c r="S40" s="5"/>
      <c r="T40" s="5"/>
      <c r="U40" s="8"/>
      <c r="V40" s="3"/>
      <c r="W40" s="3"/>
      <c r="X40" s="3"/>
      <c r="Y40" s="3"/>
      <c r="Z40" s="3"/>
    </row>
    <row r="41" spans="1:26" ht="12.75" customHeight="1">
      <c r="A41" s="94">
        <v>2020</v>
      </c>
      <c r="B41" s="4">
        <v>44135</v>
      </c>
      <c r="C41" s="100" t="s">
        <v>21</v>
      </c>
      <c r="D41" s="100" t="s">
        <v>27</v>
      </c>
      <c r="E41" s="101" t="s">
        <v>89</v>
      </c>
      <c r="F41" s="91">
        <v>1</v>
      </c>
      <c r="G41" s="92">
        <v>0</v>
      </c>
      <c r="H41" s="92">
        <v>0</v>
      </c>
      <c r="I41" s="91">
        <v>1</v>
      </c>
      <c r="J41" s="92">
        <v>0</v>
      </c>
      <c r="K41" s="92">
        <v>0</v>
      </c>
      <c r="L41" s="96" t="s">
        <v>88</v>
      </c>
      <c r="M41" s="92">
        <v>0</v>
      </c>
      <c r="N41" s="92">
        <v>0</v>
      </c>
      <c r="O41" s="9" t="s">
        <v>776</v>
      </c>
      <c r="P41" s="7"/>
      <c r="Q41" s="8"/>
      <c r="R41" s="5"/>
      <c r="S41" s="5"/>
      <c r="T41" s="5"/>
      <c r="U41" s="8"/>
      <c r="V41" s="3"/>
      <c r="W41" s="3"/>
      <c r="X41" s="3"/>
      <c r="Y41" s="3"/>
      <c r="Z41" s="3"/>
    </row>
    <row r="42" spans="1:26" ht="12.75" customHeight="1">
      <c r="A42" s="94">
        <v>2020</v>
      </c>
      <c r="B42" s="4">
        <v>44114</v>
      </c>
      <c r="C42" s="100" t="s">
        <v>21</v>
      </c>
      <c r="D42" s="100" t="s">
        <v>27</v>
      </c>
      <c r="E42" s="101" t="s">
        <v>777</v>
      </c>
      <c r="F42" s="91">
        <v>1</v>
      </c>
      <c r="G42" s="92">
        <v>0</v>
      </c>
      <c r="H42" s="92">
        <v>0</v>
      </c>
      <c r="I42" s="91">
        <v>1</v>
      </c>
      <c r="J42" s="92">
        <v>0</v>
      </c>
      <c r="K42" s="92">
        <v>0</v>
      </c>
      <c r="L42" s="96" t="s">
        <v>88</v>
      </c>
      <c r="M42" s="92">
        <v>0</v>
      </c>
      <c r="N42" s="92">
        <v>0</v>
      </c>
      <c r="O42" s="9" t="s">
        <v>778</v>
      </c>
      <c r="P42" s="7"/>
      <c r="Q42" s="8"/>
      <c r="R42" s="5" t="s">
        <v>90</v>
      </c>
      <c r="S42" s="5"/>
      <c r="T42" s="5"/>
      <c r="U42" s="8"/>
      <c r="V42" s="3"/>
      <c r="W42" s="3"/>
      <c r="X42" s="3"/>
      <c r="Y42" s="3"/>
      <c r="Z42" s="3"/>
    </row>
    <row r="43" spans="1:26" ht="12.75" customHeight="1">
      <c r="A43" s="94">
        <v>2020</v>
      </c>
      <c r="B43" s="4">
        <v>44111</v>
      </c>
      <c r="C43" s="100" t="s">
        <v>65</v>
      </c>
      <c r="D43" s="100" t="s">
        <v>935</v>
      </c>
      <c r="E43" s="101" t="s">
        <v>91</v>
      </c>
      <c r="F43" s="91">
        <v>1</v>
      </c>
      <c r="G43" s="92">
        <v>0</v>
      </c>
      <c r="H43" s="92">
        <v>0</v>
      </c>
      <c r="I43" s="91">
        <v>1</v>
      </c>
      <c r="J43" s="92">
        <v>0</v>
      </c>
      <c r="K43" s="92">
        <v>0</v>
      </c>
      <c r="L43" s="96">
        <v>3</v>
      </c>
      <c r="M43" s="92">
        <v>0</v>
      </c>
      <c r="N43" s="92">
        <v>0</v>
      </c>
      <c r="O43" s="6" t="s">
        <v>779</v>
      </c>
      <c r="P43" s="7"/>
      <c r="Q43" s="8"/>
      <c r="R43" s="5"/>
      <c r="S43" s="5"/>
      <c r="T43" s="5"/>
      <c r="U43" s="8"/>
      <c r="V43" s="3"/>
      <c r="W43" s="3"/>
      <c r="X43" s="3"/>
      <c r="Y43" s="3"/>
      <c r="Z43" s="3"/>
    </row>
    <row r="44" spans="1:26" s="120" customFormat="1" ht="12.75" customHeight="1">
      <c r="A44" s="109">
        <v>2020</v>
      </c>
      <c r="B44" s="110">
        <v>44091</v>
      </c>
      <c r="C44" s="111" t="s">
        <v>21</v>
      </c>
      <c r="D44" s="111" t="s">
        <v>24</v>
      </c>
      <c r="E44" s="112" t="s">
        <v>92</v>
      </c>
      <c r="F44" s="113">
        <v>1</v>
      </c>
      <c r="G44" s="114">
        <v>0</v>
      </c>
      <c r="H44" s="114">
        <v>0</v>
      </c>
      <c r="I44" s="114">
        <v>0</v>
      </c>
      <c r="J44" s="113">
        <v>1</v>
      </c>
      <c r="K44" s="113">
        <v>1</v>
      </c>
      <c r="L44" s="115">
        <v>3</v>
      </c>
      <c r="M44" s="113">
        <v>1</v>
      </c>
      <c r="N44" s="114">
        <v>0</v>
      </c>
      <c r="O44" s="121" t="s">
        <v>780</v>
      </c>
      <c r="P44" s="117"/>
      <c r="Q44" s="118"/>
      <c r="R44" s="117"/>
      <c r="S44" s="117"/>
      <c r="T44" s="117"/>
      <c r="U44" s="118"/>
      <c r="V44" s="119"/>
      <c r="W44" s="119"/>
      <c r="X44" s="119"/>
      <c r="Y44" s="119"/>
      <c r="Z44" s="119"/>
    </row>
    <row r="45" spans="1:26" ht="12.75" customHeight="1">
      <c r="A45" s="94">
        <v>2020</v>
      </c>
      <c r="B45" s="4">
        <v>44086</v>
      </c>
      <c r="C45" s="100" t="s">
        <v>21</v>
      </c>
      <c r="D45" s="100" t="s">
        <v>27</v>
      </c>
      <c r="E45" s="101" t="s">
        <v>93</v>
      </c>
      <c r="F45" s="91">
        <v>1</v>
      </c>
      <c r="G45" s="92">
        <v>0</v>
      </c>
      <c r="H45" s="92">
        <v>0</v>
      </c>
      <c r="I45" s="91">
        <v>1</v>
      </c>
      <c r="J45" s="92">
        <v>0</v>
      </c>
      <c r="K45" s="92">
        <v>0</v>
      </c>
      <c r="L45" s="96" t="s">
        <v>935</v>
      </c>
      <c r="M45" s="92">
        <v>0</v>
      </c>
      <c r="N45" s="92">
        <v>0</v>
      </c>
      <c r="O45" s="9" t="s">
        <v>781</v>
      </c>
      <c r="P45" s="7"/>
      <c r="Q45" s="8"/>
      <c r="R45" s="5"/>
      <c r="S45" s="5"/>
      <c r="T45" s="5"/>
      <c r="U45" s="8"/>
      <c r="V45" s="3"/>
      <c r="W45" s="3"/>
      <c r="X45" s="3"/>
      <c r="Y45" s="3"/>
      <c r="Z45" s="3"/>
    </row>
    <row r="46" spans="1:26" ht="12.75" customHeight="1">
      <c r="A46" s="94">
        <v>2020</v>
      </c>
      <c r="B46" s="4">
        <v>44080</v>
      </c>
      <c r="C46" s="100" t="s">
        <v>21</v>
      </c>
      <c r="D46" s="100" t="s">
        <v>94</v>
      </c>
      <c r="E46" s="101" t="s">
        <v>95</v>
      </c>
      <c r="F46" s="91">
        <v>1</v>
      </c>
      <c r="G46" s="91">
        <v>1</v>
      </c>
      <c r="H46" s="92">
        <v>0</v>
      </c>
      <c r="I46" s="92">
        <v>0</v>
      </c>
      <c r="J46" s="92">
        <v>0</v>
      </c>
      <c r="K46" s="91">
        <v>1</v>
      </c>
      <c r="L46" s="96" t="s">
        <v>935</v>
      </c>
      <c r="M46" s="92">
        <v>0</v>
      </c>
      <c r="N46" s="92">
        <v>0</v>
      </c>
      <c r="O46" s="9" t="s">
        <v>782</v>
      </c>
      <c r="P46" s="7"/>
      <c r="Q46" s="8"/>
      <c r="R46" s="5"/>
      <c r="S46" s="5"/>
      <c r="T46" s="5"/>
      <c r="U46" s="8"/>
      <c r="V46" s="3"/>
      <c r="W46" s="3"/>
      <c r="X46" s="3"/>
      <c r="Y46" s="3"/>
      <c r="Z46" s="3"/>
    </row>
    <row r="47" spans="1:26" ht="12.75" customHeight="1">
      <c r="A47" s="94">
        <v>2020</v>
      </c>
      <c r="B47" s="4">
        <v>44079</v>
      </c>
      <c r="C47" s="100" t="s">
        <v>43</v>
      </c>
      <c r="D47" s="102" t="s">
        <v>935</v>
      </c>
      <c r="E47" s="101" t="s">
        <v>96</v>
      </c>
      <c r="F47" s="91">
        <v>2</v>
      </c>
      <c r="G47" s="92">
        <v>0</v>
      </c>
      <c r="H47" s="92">
        <v>0</v>
      </c>
      <c r="I47" s="92">
        <v>0</v>
      </c>
      <c r="J47" s="91">
        <v>2</v>
      </c>
      <c r="K47" s="91">
        <v>2</v>
      </c>
      <c r="L47" s="96" t="s">
        <v>83</v>
      </c>
      <c r="M47" s="92">
        <v>0</v>
      </c>
      <c r="N47" s="92">
        <v>0</v>
      </c>
      <c r="O47" s="9" t="s">
        <v>97</v>
      </c>
      <c r="P47" s="7"/>
      <c r="Q47" s="8"/>
      <c r="R47" s="5"/>
      <c r="S47" s="5"/>
      <c r="T47" s="5"/>
      <c r="U47" s="8"/>
      <c r="V47" s="3"/>
      <c r="W47" s="3"/>
      <c r="X47" s="3"/>
      <c r="Y47" s="3"/>
      <c r="Z47" s="3"/>
    </row>
    <row r="48" spans="1:26" ht="12.75" customHeight="1">
      <c r="A48" s="94">
        <v>2020</v>
      </c>
      <c r="B48" s="4">
        <v>44067</v>
      </c>
      <c r="C48" s="100" t="s">
        <v>21</v>
      </c>
      <c r="D48" s="100" t="s">
        <v>42</v>
      </c>
      <c r="E48" s="101" t="s">
        <v>98</v>
      </c>
      <c r="F48" s="91">
        <v>1</v>
      </c>
      <c r="G48" s="92">
        <v>0</v>
      </c>
      <c r="H48" s="92">
        <v>0</v>
      </c>
      <c r="I48" s="91">
        <v>1</v>
      </c>
      <c r="J48" s="92">
        <v>0</v>
      </c>
      <c r="K48" s="92">
        <v>0</v>
      </c>
      <c r="L48" s="96" t="s">
        <v>83</v>
      </c>
      <c r="M48" s="92">
        <v>0</v>
      </c>
      <c r="N48" s="92">
        <v>0</v>
      </c>
      <c r="O48" s="9" t="s">
        <v>783</v>
      </c>
      <c r="P48" s="7"/>
      <c r="Q48" s="8"/>
      <c r="R48" s="5"/>
      <c r="S48" s="5"/>
      <c r="T48" s="5"/>
      <c r="U48" s="8"/>
      <c r="V48" s="3"/>
      <c r="W48" s="3"/>
      <c r="X48" s="3"/>
      <c r="Y48" s="3"/>
      <c r="Z48" s="3"/>
    </row>
    <row r="49" spans="1:26" s="120" customFormat="1" ht="12.75" customHeight="1">
      <c r="A49" s="109">
        <v>2020</v>
      </c>
      <c r="B49" s="110">
        <v>44056</v>
      </c>
      <c r="C49" s="111" t="s">
        <v>56</v>
      </c>
      <c r="D49" s="122" t="s">
        <v>935</v>
      </c>
      <c r="E49" s="112" t="s">
        <v>99</v>
      </c>
      <c r="F49" s="113">
        <v>1</v>
      </c>
      <c r="G49" s="113">
        <v>1</v>
      </c>
      <c r="H49" s="114">
        <v>0</v>
      </c>
      <c r="I49" s="114">
        <v>0</v>
      </c>
      <c r="J49" s="114">
        <v>0</v>
      </c>
      <c r="K49" s="113">
        <v>1</v>
      </c>
      <c r="L49" s="115" t="s">
        <v>83</v>
      </c>
      <c r="M49" s="113">
        <v>1</v>
      </c>
      <c r="N49" s="114">
        <v>0</v>
      </c>
      <c r="O49" s="121" t="s">
        <v>784</v>
      </c>
      <c r="P49" s="117"/>
      <c r="Q49" s="118"/>
      <c r="R49" s="117"/>
      <c r="S49" s="117"/>
      <c r="T49" s="117"/>
      <c r="U49" s="118"/>
      <c r="V49" s="119"/>
      <c r="W49" s="119"/>
      <c r="X49" s="119"/>
      <c r="Y49" s="119"/>
      <c r="Z49" s="119"/>
    </row>
    <row r="50" spans="1:26" s="120" customFormat="1" ht="12.75" customHeight="1">
      <c r="A50" s="109">
        <v>2020</v>
      </c>
      <c r="B50" s="110">
        <v>44055</v>
      </c>
      <c r="C50" s="111" t="s">
        <v>21</v>
      </c>
      <c r="D50" s="111" t="s">
        <v>27</v>
      </c>
      <c r="E50" s="112" t="s">
        <v>100</v>
      </c>
      <c r="F50" s="113">
        <v>2</v>
      </c>
      <c r="G50" s="113">
        <v>1</v>
      </c>
      <c r="H50" s="113">
        <v>1</v>
      </c>
      <c r="I50" s="114">
        <v>0</v>
      </c>
      <c r="J50" s="114">
        <v>0</v>
      </c>
      <c r="K50" s="113">
        <v>1</v>
      </c>
      <c r="L50" s="115" t="s">
        <v>935</v>
      </c>
      <c r="M50" s="113">
        <v>1</v>
      </c>
      <c r="N50" s="114">
        <v>0</v>
      </c>
      <c r="O50" s="121" t="s">
        <v>785</v>
      </c>
      <c r="P50" s="117"/>
      <c r="Q50" s="118"/>
      <c r="R50" s="117" t="s">
        <v>101</v>
      </c>
      <c r="S50" s="117"/>
      <c r="T50" s="117"/>
      <c r="U50" s="118"/>
      <c r="V50" s="119"/>
      <c r="W50" s="119"/>
      <c r="X50" s="119"/>
      <c r="Y50" s="119"/>
      <c r="Z50" s="119"/>
    </row>
    <row r="51" spans="1:26" ht="12.75" customHeight="1">
      <c r="A51" s="94">
        <v>2020</v>
      </c>
      <c r="B51" s="4">
        <v>44045</v>
      </c>
      <c r="C51" s="100" t="s">
        <v>21</v>
      </c>
      <c r="D51" s="100" t="s">
        <v>27</v>
      </c>
      <c r="E51" s="101" t="s">
        <v>102</v>
      </c>
      <c r="F51" s="91">
        <v>2</v>
      </c>
      <c r="G51" s="91">
        <v>1</v>
      </c>
      <c r="H51" s="91">
        <v>1</v>
      </c>
      <c r="I51" s="92">
        <v>0</v>
      </c>
      <c r="J51" s="92">
        <v>0</v>
      </c>
      <c r="K51" s="91">
        <v>1</v>
      </c>
      <c r="L51" s="96" t="s">
        <v>935</v>
      </c>
      <c r="M51" s="92">
        <v>0</v>
      </c>
      <c r="N51" s="92">
        <v>0</v>
      </c>
      <c r="O51" s="9" t="s">
        <v>786</v>
      </c>
      <c r="P51" s="7"/>
      <c r="Q51" s="8"/>
      <c r="R51" s="5"/>
      <c r="S51" s="5"/>
      <c r="T51" s="5"/>
      <c r="U51" s="8"/>
      <c r="V51" s="3"/>
      <c r="W51" s="3"/>
      <c r="X51" s="3"/>
      <c r="Y51" s="3"/>
      <c r="Z51" s="3"/>
    </row>
    <row r="52" spans="1:26" ht="12.75" customHeight="1">
      <c r="A52" s="94">
        <v>2020</v>
      </c>
      <c r="B52" s="4">
        <v>44030</v>
      </c>
      <c r="C52" s="100" t="s">
        <v>21</v>
      </c>
      <c r="D52" s="100" t="s">
        <v>76</v>
      </c>
      <c r="E52" s="101" t="s">
        <v>103</v>
      </c>
      <c r="F52" s="91">
        <v>1</v>
      </c>
      <c r="G52" s="92">
        <v>0</v>
      </c>
      <c r="H52" s="92">
        <v>0</v>
      </c>
      <c r="I52" s="91">
        <v>1</v>
      </c>
      <c r="J52" s="92">
        <v>0</v>
      </c>
      <c r="K52" s="92">
        <v>0</v>
      </c>
      <c r="L52" s="96" t="s">
        <v>935</v>
      </c>
      <c r="M52" s="92">
        <v>0</v>
      </c>
      <c r="N52" s="92">
        <v>0</v>
      </c>
      <c r="O52" s="9" t="s">
        <v>104</v>
      </c>
      <c r="P52" s="7"/>
      <c r="Q52" s="8"/>
      <c r="R52" s="5"/>
      <c r="S52" s="5"/>
      <c r="T52" s="5"/>
      <c r="U52" s="8"/>
      <c r="V52" s="3"/>
      <c r="W52" s="3"/>
      <c r="X52" s="3"/>
      <c r="Y52" s="3"/>
      <c r="Z52" s="3"/>
    </row>
    <row r="53" spans="1:26" ht="12.75" customHeight="1">
      <c r="A53" s="94">
        <v>2020</v>
      </c>
      <c r="B53" s="4">
        <v>44005</v>
      </c>
      <c r="C53" s="100" t="s">
        <v>21</v>
      </c>
      <c r="D53" s="100" t="s">
        <v>24</v>
      </c>
      <c r="E53" s="101" t="s">
        <v>105</v>
      </c>
      <c r="F53" s="91">
        <v>1</v>
      </c>
      <c r="G53" s="92">
        <v>0</v>
      </c>
      <c r="H53" s="92">
        <v>0</v>
      </c>
      <c r="I53" s="91">
        <v>1</v>
      </c>
      <c r="J53" s="92">
        <v>0</v>
      </c>
      <c r="K53" s="92">
        <v>0</v>
      </c>
      <c r="L53" s="96" t="s">
        <v>935</v>
      </c>
      <c r="M53" s="92">
        <v>0</v>
      </c>
      <c r="N53" s="92">
        <v>0</v>
      </c>
      <c r="O53" s="9" t="s">
        <v>787</v>
      </c>
      <c r="P53" s="7"/>
      <c r="Q53" s="8"/>
      <c r="R53" s="5"/>
      <c r="S53" s="5"/>
      <c r="T53" s="5"/>
      <c r="U53" s="8"/>
      <c r="V53" s="3"/>
      <c r="W53" s="3"/>
      <c r="X53" s="3"/>
      <c r="Y53" s="3"/>
      <c r="Z53" s="3"/>
    </row>
    <row r="54" spans="1:26" s="120" customFormat="1" ht="12.75" customHeight="1">
      <c r="A54" s="109">
        <v>2020</v>
      </c>
      <c r="B54" s="110">
        <v>44003</v>
      </c>
      <c r="C54" s="111" t="s">
        <v>56</v>
      </c>
      <c r="D54" s="111" t="s">
        <v>935</v>
      </c>
      <c r="E54" s="112" t="s">
        <v>106</v>
      </c>
      <c r="F54" s="113">
        <v>3</v>
      </c>
      <c r="G54" s="114">
        <v>0</v>
      </c>
      <c r="H54" s="114">
        <v>0</v>
      </c>
      <c r="I54" s="113">
        <v>3</v>
      </c>
      <c r="J54" s="114">
        <v>0</v>
      </c>
      <c r="K54" s="114">
        <v>0</v>
      </c>
      <c r="L54" s="115">
        <v>3</v>
      </c>
      <c r="M54" s="113">
        <v>1</v>
      </c>
      <c r="N54" s="114">
        <v>0</v>
      </c>
      <c r="O54" s="121" t="s">
        <v>788</v>
      </c>
      <c r="P54" s="117"/>
      <c r="Q54" s="118"/>
      <c r="R54" s="117" t="s">
        <v>107</v>
      </c>
      <c r="S54" s="117" t="s">
        <v>108</v>
      </c>
      <c r="T54" s="117" t="s">
        <v>109</v>
      </c>
      <c r="U54" s="118"/>
      <c r="V54" s="119"/>
      <c r="W54" s="119"/>
      <c r="X54" s="119"/>
      <c r="Y54" s="119"/>
      <c r="Z54" s="119"/>
    </row>
    <row r="55" spans="1:26" ht="12.75" customHeight="1">
      <c r="A55" s="94">
        <v>2020</v>
      </c>
      <c r="B55" s="4">
        <v>43999</v>
      </c>
      <c r="C55" s="100" t="s">
        <v>110</v>
      </c>
      <c r="D55" s="102" t="s">
        <v>935</v>
      </c>
      <c r="E55" s="101" t="s">
        <v>111</v>
      </c>
      <c r="F55" s="91">
        <v>1</v>
      </c>
      <c r="G55" s="92">
        <v>0</v>
      </c>
      <c r="H55" s="92">
        <v>0</v>
      </c>
      <c r="I55" s="91">
        <v>1</v>
      </c>
      <c r="J55" s="92">
        <v>0</v>
      </c>
      <c r="K55" s="92">
        <v>0</v>
      </c>
      <c r="L55" s="96" t="s">
        <v>935</v>
      </c>
      <c r="M55" s="92">
        <v>0</v>
      </c>
      <c r="N55" s="92">
        <v>0</v>
      </c>
      <c r="O55" s="9" t="s">
        <v>789</v>
      </c>
      <c r="P55" s="7"/>
      <c r="Q55" s="8"/>
      <c r="R55" s="5"/>
      <c r="S55" s="5"/>
      <c r="T55" s="5"/>
      <c r="U55" s="8"/>
      <c r="V55" s="3"/>
      <c r="W55" s="3"/>
      <c r="X55" s="3"/>
      <c r="Y55" s="3"/>
      <c r="Z55" s="3"/>
    </row>
    <row r="56" spans="1:26" ht="12.75" customHeight="1">
      <c r="A56" s="94">
        <v>2020</v>
      </c>
      <c r="B56" s="4">
        <v>43990</v>
      </c>
      <c r="C56" s="100" t="s">
        <v>19</v>
      </c>
      <c r="D56" s="102" t="s">
        <v>935</v>
      </c>
      <c r="E56" s="101" t="s">
        <v>112</v>
      </c>
      <c r="F56" s="91">
        <v>1</v>
      </c>
      <c r="G56" s="91">
        <v>1</v>
      </c>
      <c r="H56" s="92">
        <v>0</v>
      </c>
      <c r="I56" s="92">
        <v>0</v>
      </c>
      <c r="J56" s="92">
        <v>0</v>
      </c>
      <c r="K56" s="91">
        <v>1</v>
      </c>
      <c r="L56" s="96">
        <v>3</v>
      </c>
      <c r="M56" s="92">
        <v>0</v>
      </c>
      <c r="N56" s="92">
        <v>0</v>
      </c>
      <c r="O56" s="9" t="s">
        <v>790</v>
      </c>
      <c r="P56" s="7"/>
      <c r="Q56" s="8"/>
      <c r="R56" s="5"/>
      <c r="S56" s="5"/>
      <c r="T56" s="5"/>
      <c r="U56" s="8"/>
      <c r="V56" s="3"/>
      <c r="W56" s="3"/>
      <c r="X56" s="3"/>
      <c r="Y56" s="3"/>
      <c r="Z56" s="3"/>
    </row>
    <row r="57" spans="1:26" ht="12.75" customHeight="1">
      <c r="A57" s="94">
        <v>2020</v>
      </c>
      <c r="B57" s="4">
        <v>43976</v>
      </c>
      <c r="C57" s="100" t="s">
        <v>21</v>
      </c>
      <c r="D57" s="100" t="s">
        <v>27</v>
      </c>
      <c r="E57" s="101" t="s">
        <v>113</v>
      </c>
      <c r="F57" s="91">
        <v>1</v>
      </c>
      <c r="G57" s="91">
        <v>1</v>
      </c>
      <c r="H57" s="92">
        <v>0</v>
      </c>
      <c r="I57" s="92">
        <v>0</v>
      </c>
      <c r="J57" s="92">
        <v>0</v>
      </c>
      <c r="K57" s="91">
        <v>1</v>
      </c>
      <c r="L57" s="96" t="s">
        <v>935</v>
      </c>
      <c r="M57" s="92">
        <v>0</v>
      </c>
      <c r="N57" s="92">
        <v>0</v>
      </c>
      <c r="O57" s="9" t="s">
        <v>791</v>
      </c>
      <c r="P57" s="7"/>
      <c r="Q57" s="8"/>
      <c r="R57" s="5"/>
      <c r="S57" s="5"/>
      <c r="T57" s="5"/>
      <c r="U57" s="8"/>
      <c r="V57" s="3"/>
      <c r="W57" s="3"/>
      <c r="X57" s="3"/>
      <c r="Y57" s="3"/>
      <c r="Z57" s="3"/>
    </row>
    <row r="58" spans="1:26" ht="12.75" customHeight="1">
      <c r="A58" s="94">
        <v>2020</v>
      </c>
      <c r="B58" s="4">
        <v>43965</v>
      </c>
      <c r="C58" s="100" t="s">
        <v>21</v>
      </c>
      <c r="D58" s="100" t="s">
        <v>27</v>
      </c>
      <c r="E58" s="101" t="s">
        <v>792</v>
      </c>
      <c r="F58" s="91">
        <v>1</v>
      </c>
      <c r="G58" s="92">
        <v>0</v>
      </c>
      <c r="H58" s="92">
        <v>0</v>
      </c>
      <c r="I58" s="91">
        <v>1</v>
      </c>
      <c r="J58" s="92">
        <v>0</v>
      </c>
      <c r="K58" s="92">
        <v>0</v>
      </c>
      <c r="L58" s="96">
        <v>3</v>
      </c>
      <c r="M58" s="92">
        <v>0</v>
      </c>
      <c r="N58" s="92">
        <v>0</v>
      </c>
      <c r="O58" s="9" t="s">
        <v>793</v>
      </c>
      <c r="P58" s="7"/>
      <c r="Q58" s="8"/>
      <c r="R58" s="5" t="s">
        <v>114</v>
      </c>
      <c r="S58" s="5"/>
      <c r="T58" s="5"/>
      <c r="U58" s="8"/>
      <c r="V58" s="3"/>
      <c r="W58" s="3"/>
      <c r="X58" s="3"/>
      <c r="Y58" s="3"/>
      <c r="Z58" s="3"/>
    </row>
    <row r="59" spans="1:26" ht="12.75" customHeight="1">
      <c r="A59" s="94">
        <v>2020</v>
      </c>
      <c r="B59" s="4">
        <v>43956</v>
      </c>
      <c r="C59" s="100" t="s">
        <v>21</v>
      </c>
      <c r="D59" s="100" t="s">
        <v>27</v>
      </c>
      <c r="E59" s="101" t="s">
        <v>115</v>
      </c>
      <c r="F59" s="91">
        <v>1</v>
      </c>
      <c r="G59" s="92">
        <v>0</v>
      </c>
      <c r="H59" s="92">
        <v>0</v>
      </c>
      <c r="I59" s="91">
        <v>1</v>
      </c>
      <c r="J59" s="92">
        <v>0</v>
      </c>
      <c r="K59" s="92">
        <v>0</v>
      </c>
      <c r="L59" s="96" t="s">
        <v>935</v>
      </c>
      <c r="M59" s="92">
        <v>0</v>
      </c>
      <c r="N59" s="92">
        <v>0</v>
      </c>
      <c r="O59" s="6" t="s">
        <v>794</v>
      </c>
      <c r="P59" s="7"/>
      <c r="Q59" s="8"/>
      <c r="R59" s="5"/>
      <c r="S59" s="5"/>
      <c r="T59" s="5"/>
      <c r="U59" s="8"/>
      <c r="V59" s="3"/>
      <c r="W59" s="3"/>
      <c r="X59" s="3"/>
      <c r="Y59" s="3"/>
      <c r="Z59" s="3"/>
    </row>
    <row r="60" spans="1:26" s="120" customFormat="1" ht="12.75" customHeight="1">
      <c r="A60" s="109">
        <v>2020</v>
      </c>
      <c r="B60" s="110">
        <v>43955</v>
      </c>
      <c r="C60" s="111" t="s">
        <v>116</v>
      </c>
      <c r="D60" s="122" t="s">
        <v>935</v>
      </c>
      <c r="E60" s="112" t="s">
        <v>117</v>
      </c>
      <c r="F60" s="113">
        <v>1</v>
      </c>
      <c r="G60" s="114">
        <v>0</v>
      </c>
      <c r="H60" s="114">
        <v>0</v>
      </c>
      <c r="I60" s="113">
        <v>1</v>
      </c>
      <c r="J60" s="114">
        <v>0</v>
      </c>
      <c r="K60" s="114">
        <v>0</v>
      </c>
      <c r="L60" s="115" t="s">
        <v>28</v>
      </c>
      <c r="M60" s="113">
        <v>1</v>
      </c>
      <c r="N60" s="113">
        <v>1</v>
      </c>
      <c r="O60" s="121" t="s">
        <v>795</v>
      </c>
      <c r="P60" s="117"/>
      <c r="Q60" s="118"/>
      <c r="R60" s="117"/>
      <c r="S60" s="117"/>
      <c r="T60" s="117"/>
      <c r="U60" s="118"/>
      <c r="V60" s="119"/>
      <c r="W60" s="119"/>
      <c r="X60" s="119"/>
      <c r="Y60" s="119"/>
      <c r="Z60" s="119"/>
    </row>
    <row r="61" spans="1:26" ht="12.75" customHeight="1">
      <c r="A61" s="94">
        <v>2020</v>
      </c>
      <c r="B61" s="4">
        <v>43945</v>
      </c>
      <c r="C61" s="100" t="s">
        <v>19</v>
      </c>
      <c r="D61" s="102" t="s">
        <v>935</v>
      </c>
      <c r="E61" s="101" t="s">
        <v>118</v>
      </c>
      <c r="F61" s="91">
        <v>1</v>
      </c>
      <c r="G61" s="91">
        <v>1</v>
      </c>
      <c r="H61" s="92">
        <v>0</v>
      </c>
      <c r="I61" s="92">
        <v>0</v>
      </c>
      <c r="J61" s="92">
        <v>0</v>
      </c>
      <c r="K61" s="91">
        <v>1</v>
      </c>
      <c r="L61" s="96" t="s">
        <v>935</v>
      </c>
      <c r="M61" s="92">
        <v>0</v>
      </c>
      <c r="N61" s="92">
        <v>0</v>
      </c>
      <c r="O61" s="10" t="s">
        <v>796</v>
      </c>
      <c r="P61" s="7"/>
      <c r="Q61" s="8"/>
      <c r="R61" s="5"/>
      <c r="S61" s="5"/>
      <c r="T61" s="5"/>
      <c r="U61" s="8"/>
      <c r="V61" s="3"/>
      <c r="W61" s="3"/>
      <c r="X61" s="3"/>
      <c r="Y61" s="3"/>
      <c r="Z61" s="3"/>
    </row>
    <row r="62" spans="1:26" ht="12.75" customHeight="1">
      <c r="A62" s="94">
        <v>2020</v>
      </c>
      <c r="B62" s="4">
        <v>43924</v>
      </c>
      <c r="C62" s="100" t="s">
        <v>119</v>
      </c>
      <c r="D62" s="102" t="s">
        <v>935</v>
      </c>
      <c r="E62" s="101" t="s">
        <v>120</v>
      </c>
      <c r="F62" s="91">
        <v>1</v>
      </c>
      <c r="G62" s="91">
        <v>1</v>
      </c>
      <c r="H62" s="92">
        <v>0</v>
      </c>
      <c r="I62" s="92">
        <v>0</v>
      </c>
      <c r="J62" s="92">
        <v>0</v>
      </c>
      <c r="K62" s="91">
        <v>1</v>
      </c>
      <c r="L62" s="96">
        <v>3</v>
      </c>
      <c r="M62" s="92">
        <v>0</v>
      </c>
      <c r="N62" s="92">
        <v>0</v>
      </c>
      <c r="O62" s="10" t="s">
        <v>797</v>
      </c>
      <c r="P62" s="7"/>
      <c r="Q62" s="8"/>
      <c r="R62" s="5"/>
      <c r="S62" s="5"/>
      <c r="T62" s="5"/>
      <c r="U62" s="8"/>
      <c r="V62" s="3"/>
      <c r="W62" s="3"/>
      <c r="X62" s="3"/>
      <c r="Y62" s="3"/>
      <c r="Z62" s="3"/>
    </row>
    <row r="63" spans="1:26" ht="12.75" customHeight="1">
      <c r="A63" s="94">
        <v>2020</v>
      </c>
      <c r="B63" s="4">
        <v>43922</v>
      </c>
      <c r="C63" s="100" t="s">
        <v>21</v>
      </c>
      <c r="D63" s="100" t="s">
        <v>69</v>
      </c>
      <c r="E63" s="101" t="s">
        <v>121</v>
      </c>
      <c r="F63" s="91">
        <v>1</v>
      </c>
      <c r="G63" s="91">
        <v>1</v>
      </c>
      <c r="H63" s="92">
        <v>0</v>
      </c>
      <c r="I63" s="92">
        <v>0</v>
      </c>
      <c r="J63" s="92">
        <v>0</v>
      </c>
      <c r="K63" s="91">
        <v>1</v>
      </c>
      <c r="L63" s="96">
        <v>3</v>
      </c>
      <c r="M63" s="92">
        <v>0</v>
      </c>
      <c r="N63" s="92">
        <v>0</v>
      </c>
      <c r="O63" s="10" t="s">
        <v>798</v>
      </c>
      <c r="P63" s="7"/>
      <c r="Q63" s="8"/>
      <c r="R63" s="5"/>
      <c r="S63" s="5"/>
      <c r="T63" s="5"/>
      <c r="U63" s="8"/>
      <c r="V63" s="3"/>
      <c r="W63" s="3"/>
      <c r="X63" s="3"/>
      <c r="Y63" s="3"/>
      <c r="Z63" s="3"/>
    </row>
    <row r="64" spans="1:26" ht="12.75" customHeight="1">
      <c r="A64" s="94">
        <v>2020</v>
      </c>
      <c r="B64" s="4">
        <v>43898</v>
      </c>
      <c r="C64" s="100" t="s">
        <v>21</v>
      </c>
      <c r="D64" s="100" t="s">
        <v>24</v>
      </c>
      <c r="E64" s="101" t="s">
        <v>122</v>
      </c>
      <c r="F64" s="91">
        <v>1</v>
      </c>
      <c r="G64" s="92">
        <v>0</v>
      </c>
      <c r="H64" s="92">
        <v>0</v>
      </c>
      <c r="I64" s="91">
        <v>1</v>
      </c>
      <c r="J64" s="92">
        <v>0</v>
      </c>
      <c r="K64" s="92">
        <v>0</v>
      </c>
      <c r="L64" s="96" t="s">
        <v>935</v>
      </c>
      <c r="M64" s="92">
        <v>0</v>
      </c>
      <c r="N64" s="92">
        <v>0</v>
      </c>
      <c r="O64" s="11" t="s">
        <v>799</v>
      </c>
      <c r="P64" s="7"/>
      <c r="Q64" s="8"/>
      <c r="R64" s="5" t="s">
        <v>123</v>
      </c>
      <c r="S64" s="5"/>
      <c r="T64" s="5"/>
      <c r="U64" s="8"/>
      <c r="V64" s="3"/>
      <c r="W64" s="3"/>
      <c r="X64" s="3"/>
      <c r="Y64" s="3"/>
      <c r="Z64" s="3"/>
    </row>
    <row r="65" spans="1:26" ht="12.75" customHeight="1">
      <c r="A65" s="94">
        <v>2020</v>
      </c>
      <c r="B65" s="4">
        <v>43894</v>
      </c>
      <c r="C65" s="100" t="s">
        <v>19</v>
      </c>
      <c r="D65" s="102" t="s">
        <v>935</v>
      </c>
      <c r="E65" s="101" t="s">
        <v>124</v>
      </c>
      <c r="F65" s="91">
        <v>1</v>
      </c>
      <c r="G65" s="92">
        <v>0</v>
      </c>
      <c r="H65" s="92">
        <v>0</v>
      </c>
      <c r="I65" s="91">
        <v>1</v>
      </c>
      <c r="J65" s="92">
        <v>0</v>
      </c>
      <c r="K65" s="92">
        <v>0</v>
      </c>
      <c r="L65" s="96" t="s">
        <v>935</v>
      </c>
      <c r="M65" s="92">
        <v>0</v>
      </c>
      <c r="N65" s="92">
        <v>0</v>
      </c>
      <c r="O65" s="11" t="s">
        <v>800</v>
      </c>
      <c r="P65" s="7"/>
      <c r="Q65" s="8"/>
      <c r="R65" s="5"/>
      <c r="S65" s="5"/>
      <c r="T65" s="5"/>
      <c r="U65" s="8"/>
      <c r="V65" s="3"/>
      <c r="W65" s="3"/>
      <c r="X65" s="3"/>
      <c r="Y65" s="3"/>
      <c r="Z65" s="3"/>
    </row>
    <row r="66" spans="1:26" ht="12.75" customHeight="1">
      <c r="A66" s="94">
        <v>2020</v>
      </c>
      <c r="B66" s="4">
        <v>43885</v>
      </c>
      <c r="C66" s="100" t="s">
        <v>110</v>
      </c>
      <c r="D66" s="102" t="s">
        <v>935</v>
      </c>
      <c r="E66" s="101" t="s">
        <v>125</v>
      </c>
      <c r="F66" s="91">
        <v>3</v>
      </c>
      <c r="G66" s="91">
        <v>1</v>
      </c>
      <c r="H66" s="91">
        <v>2</v>
      </c>
      <c r="I66" s="92">
        <v>0</v>
      </c>
      <c r="J66" s="92">
        <v>0</v>
      </c>
      <c r="K66" s="91">
        <v>3</v>
      </c>
      <c r="L66" s="96">
        <v>3</v>
      </c>
      <c r="M66" s="92">
        <v>0</v>
      </c>
      <c r="N66" s="92">
        <v>0</v>
      </c>
      <c r="O66" s="11" t="s">
        <v>801</v>
      </c>
      <c r="P66" s="7"/>
      <c r="Q66" s="8"/>
      <c r="R66" s="5" t="s">
        <v>126</v>
      </c>
      <c r="S66" s="5" t="s">
        <v>127</v>
      </c>
      <c r="T66" s="5" t="s">
        <v>128</v>
      </c>
      <c r="U66" s="8"/>
      <c r="V66" s="3"/>
      <c r="W66" s="3"/>
      <c r="X66" s="3"/>
      <c r="Y66" s="3"/>
      <c r="Z66" s="3"/>
    </row>
    <row r="67" spans="1:26" ht="12.75" customHeight="1">
      <c r="A67" s="94">
        <v>2020</v>
      </c>
      <c r="B67" s="4">
        <v>43861</v>
      </c>
      <c r="C67" s="100" t="s">
        <v>21</v>
      </c>
      <c r="D67" s="100" t="s">
        <v>32</v>
      </c>
      <c r="E67" s="101" t="s">
        <v>129</v>
      </c>
      <c r="F67" s="91">
        <v>1</v>
      </c>
      <c r="G67" s="92">
        <v>0</v>
      </c>
      <c r="H67" s="92">
        <v>0</v>
      </c>
      <c r="I67" s="91">
        <v>1</v>
      </c>
      <c r="J67" s="92">
        <v>0</v>
      </c>
      <c r="K67" s="92">
        <v>0</v>
      </c>
      <c r="L67" s="96">
        <v>3</v>
      </c>
      <c r="M67" s="92">
        <v>0</v>
      </c>
      <c r="N67" s="92">
        <v>0</v>
      </c>
      <c r="O67" s="11" t="s">
        <v>802</v>
      </c>
      <c r="P67" s="7"/>
      <c r="Q67" s="8"/>
      <c r="R67" s="5" t="s">
        <v>130</v>
      </c>
      <c r="S67" s="8"/>
      <c r="T67" s="8"/>
      <c r="U67" s="8"/>
      <c r="V67" s="3"/>
      <c r="W67" s="3"/>
      <c r="X67" s="3"/>
      <c r="Y67" s="3"/>
      <c r="Z67" s="3"/>
    </row>
    <row r="68" spans="1:26" ht="12.75" customHeight="1">
      <c r="A68" s="94">
        <v>2020</v>
      </c>
      <c r="B68" s="4">
        <v>43851</v>
      </c>
      <c r="C68" s="100" t="s">
        <v>56</v>
      </c>
      <c r="D68" s="102" t="s">
        <v>935</v>
      </c>
      <c r="E68" s="101" t="s">
        <v>131</v>
      </c>
      <c r="F68" s="91">
        <v>1</v>
      </c>
      <c r="G68" s="92">
        <v>0</v>
      </c>
      <c r="H68" s="92">
        <v>0</v>
      </c>
      <c r="I68" s="92">
        <v>0</v>
      </c>
      <c r="J68" s="91">
        <v>1</v>
      </c>
      <c r="K68" s="91">
        <v>1</v>
      </c>
      <c r="L68" s="96" t="s">
        <v>28</v>
      </c>
      <c r="M68" s="92">
        <v>0</v>
      </c>
      <c r="N68" s="92">
        <v>0</v>
      </c>
      <c r="O68" s="11" t="s">
        <v>803</v>
      </c>
      <c r="P68" s="7"/>
      <c r="Q68" s="8"/>
      <c r="R68" s="5"/>
      <c r="S68" s="8"/>
      <c r="T68" s="8"/>
      <c r="U68" s="8"/>
      <c r="V68" s="3"/>
      <c r="W68" s="3"/>
      <c r="X68" s="3"/>
      <c r="Y68" s="3"/>
      <c r="Z68" s="3"/>
    </row>
    <row r="69" spans="1:26" ht="12.75" customHeight="1">
      <c r="A69" s="94">
        <v>2020</v>
      </c>
      <c r="B69" s="4">
        <v>43849</v>
      </c>
      <c r="C69" s="100" t="s">
        <v>119</v>
      </c>
      <c r="D69" s="102" t="s">
        <v>935</v>
      </c>
      <c r="E69" s="101" t="s">
        <v>804</v>
      </c>
      <c r="F69" s="91">
        <v>1</v>
      </c>
      <c r="G69" s="92">
        <v>0</v>
      </c>
      <c r="H69" s="92">
        <v>0</v>
      </c>
      <c r="I69" s="92">
        <v>0</v>
      </c>
      <c r="J69" s="91">
        <v>1</v>
      </c>
      <c r="K69" s="91">
        <v>1</v>
      </c>
      <c r="L69" s="96" t="s">
        <v>83</v>
      </c>
      <c r="M69" s="92">
        <v>0</v>
      </c>
      <c r="N69" s="92">
        <v>0</v>
      </c>
      <c r="O69" s="11" t="s">
        <v>132</v>
      </c>
      <c r="P69" s="7"/>
      <c r="Q69" s="8"/>
      <c r="R69" s="5" t="s">
        <v>133</v>
      </c>
      <c r="S69" s="8"/>
      <c r="T69" s="8"/>
      <c r="U69" s="8"/>
      <c r="V69" s="3"/>
      <c r="W69" s="3"/>
      <c r="X69" s="3"/>
      <c r="Y69" s="3"/>
      <c r="Z69" s="3"/>
    </row>
    <row r="70" spans="1:26" ht="12.75" customHeight="1">
      <c r="A70" s="94">
        <v>2020</v>
      </c>
      <c r="B70" s="4">
        <v>43848</v>
      </c>
      <c r="C70" s="100" t="s">
        <v>21</v>
      </c>
      <c r="D70" s="100" t="s">
        <v>27</v>
      </c>
      <c r="E70" s="101" t="s">
        <v>134</v>
      </c>
      <c r="F70" s="91">
        <v>1</v>
      </c>
      <c r="G70" s="91">
        <v>1</v>
      </c>
      <c r="H70" s="92">
        <v>0</v>
      </c>
      <c r="I70" s="92">
        <v>0</v>
      </c>
      <c r="J70" s="92">
        <v>0</v>
      </c>
      <c r="K70" s="91">
        <v>1</v>
      </c>
      <c r="L70" s="96" t="s">
        <v>28</v>
      </c>
      <c r="M70" s="92">
        <v>0</v>
      </c>
      <c r="N70" s="92">
        <v>0</v>
      </c>
      <c r="O70" s="11" t="s">
        <v>135</v>
      </c>
      <c r="P70" s="7"/>
      <c r="Q70" s="8"/>
      <c r="R70" s="5"/>
      <c r="S70" s="8"/>
      <c r="T70" s="8"/>
      <c r="U70" s="8"/>
      <c r="V70" s="3"/>
      <c r="W70" s="3"/>
      <c r="X70" s="3"/>
      <c r="Y70" s="3"/>
      <c r="Z70" s="3"/>
    </row>
    <row r="71" spans="1:26" ht="12.75" customHeight="1">
      <c r="A71" s="94">
        <v>2020</v>
      </c>
      <c r="B71" s="4">
        <v>43835</v>
      </c>
      <c r="C71" s="100" t="s">
        <v>21</v>
      </c>
      <c r="D71" s="100" t="s">
        <v>136</v>
      </c>
      <c r="E71" s="101" t="s">
        <v>137</v>
      </c>
      <c r="F71" s="91">
        <v>1</v>
      </c>
      <c r="G71" s="92">
        <v>0</v>
      </c>
      <c r="H71" s="92">
        <v>0</v>
      </c>
      <c r="I71" s="91">
        <v>1</v>
      </c>
      <c r="J71" s="92">
        <v>0</v>
      </c>
      <c r="K71" s="92">
        <v>0</v>
      </c>
      <c r="L71" s="96" t="s">
        <v>935</v>
      </c>
      <c r="M71" s="92">
        <v>0</v>
      </c>
      <c r="N71" s="92">
        <v>0</v>
      </c>
      <c r="O71" s="11" t="s">
        <v>805</v>
      </c>
      <c r="P71" s="7"/>
      <c r="Q71" s="8"/>
      <c r="R71" s="5" t="s">
        <v>138</v>
      </c>
      <c r="S71" s="8"/>
      <c r="T71" s="8"/>
      <c r="U71" s="8"/>
      <c r="V71" s="3"/>
      <c r="W71" s="3"/>
      <c r="X71" s="3"/>
      <c r="Y71" s="3"/>
      <c r="Z71" s="3"/>
    </row>
    <row r="72" spans="1:26" ht="12.75" customHeight="1">
      <c r="A72" s="94">
        <v>2020</v>
      </c>
      <c r="B72" s="4">
        <v>43834</v>
      </c>
      <c r="C72" s="100" t="s">
        <v>21</v>
      </c>
      <c r="D72" s="100" t="s">
        <v>32</v>
      </c>
      <c r="E72" s="101" t="s">
        <v>139</v>
      </c>
      <c r="F72" s="91">
        <v>1</v>
      </c>
      <c r="G72" s="92">
        <v>0</v>
      </c>
      <c r="H72" s="92">
        <v>0</v>
      </c>
      <c r="I72" s="91">
        <v>1</v>
      </c>
      <c r="J72" s="92">
        <v>0</v>
      </c>
      <c r="K72" s="92">
        <v>0</v>
      </c>
      <c r="L72" s="96">
        <v>3</v>
      </c>
      <c r="M72" s="92">
        <v>0</v>
      </c>
      <c r="N72" s="92">
        <v>0</v>
      </c>
      <c r="O72" s="11" t="s">
        <v>806</v>
      </c>
      <c r="P72" s="7"/>
      <c r="Q72" s="8"/>
      <c r="R72" s="5" t="s">
        <v>140</v>
      </c>
      <c r="S72" s="8"/>
      <c r="T72" s="8"/>
      <c r="U72" s="8"/>
      <c r="V72" s="3"/>
      <c r="W72" s="3"/>
      <c r="X72" s="3"/>
      <c r="Y72" s="3"/>
      <c r="Z72" s="3"/>
    </row>
    <row r="73" spans="1:26" ht="12.75" customHeight="1">
      <c r="A73" s="94">
        <v>2019</v>
      </c>
      <c r="B73" s="4">
        <v>43828</v>
      </c>
      <c r="C73" s="100" t="s">
        <v>21</v>
      </c>
      <c r="D73" s="100" t="s">
        <v>141</v>
      </c>
      <c r="E73" s="101" t="s">
        <v>142</v>
      </c>
      <c r="F73" s="91">
        <v>1</v>
      </c>
      <c r="G73" s="92">
        <v>0</v>
      </c>
      <c r="H73" s="91">
        <v>1</v>
      </c>
      <c r="I73" s="92">
        <v>0</v>
      </c>
      <c r="J73" s="92">
        <v>0</v>
      </c>
      <c r="K73" s="91">
        <v>1</v>
      </c>
      <c r="L73" s="96">
        <v>3</v>
      </c>
      <c r="M73" s="92">
        <v>0</v>
      </c>
      <c r="N73" s="92">
        <v>0</v>
      </c>
      <c r="O73" s="11" t="s">
        <v>807</v>
      </c>
      <c r="P73" s="7"/>
      <c r="Q73" s="8"/>
      <c r="R73" s="5" t="s">
        <v>143</v>
      </c>
      <c r="S73" s="8"/>
      <c r="T73" s="8"/>
      <c r="U73" s="8"/>
      <c r="V73" s="3"/>
      <c r="W73" s="3"/>
      <c r="X73" s="3"/>
      <c r="Y73" s="3"/>
      <c r="Z73" s="3"/>
    </row>
    <row r="74" spans="1:26" ht="12.75" customHeight="1">
      <c r="A74" s="94">
        <v>2019</v>
      </c>
      <c r="B74" s="4">
        <v>43828</v>
      </c>
      <c r="C74" s="100" t="s">
        <v>21</v>
      </c>
      <c r="D74" s="100" t="s">
        <v>27</v>
      </c>
      <c r="E74" s="101" t="s">
        <v>144</v>
      </c>
      <c r="F74" s="91">
        <v>2</v>
      </c>
      <c r="G74" s="92">
        <v>0</v>
      </c>
      <c r="H74" s="92">
        <v>0</v>
      </c>
      <c r="I74" s="91">
        <v>2</v>
      </c>
      <c r="J74" s="92">
        <v>0</v>
      </c>
      <c r="K74" s="92">
        <v>0</v>
      </c>
      <c r="L74" s="96" t="s">
        <v>28</v>
      </c>
      <c r="M74" s="92">
        <v>0</v>
      </c>
      <c r="N74" s="92">
        <v>0</v>
      </c>
      <c r="O74" s="11" t="s">
        <v>808</v>
      </c>
      <c r="P74" s="7"/>
      <c r="Q74" s="8"/>
      <c r="R74" s="5"/>
      <c r="S74" s="8"/>
      <c r="T74" s="8"/>
      <c r="U74" s="8"/>
      <c r="V74" s="3"/>
      <c r="W74" s="3"/>
      <c r="X74" s="3"/>
      <c r="Y74" s="3"/>
      <c r="Z74" s="3"/>
    </row>
    <row r="75" spans="1:26" ht="12.75" customHeight="1">
      <c r="A75" s="94">
        <v>2019</v>
      </c>
      <c r="B75" s="4">
        <v>43822</v>
      </c>
      <c r="C75" s="100" t="s">
        <v>145</v>
      </c>
      <c r="D75" s="102" t="s">
        <v>935</v>
      </c>
      <c r="E75" s="101" t="s">
        <v>115</v>
      </c>
      <c r="F75" s="91">
        <v>1</v>
      </c>
      <c r="G75" s="92">
        <v>0</v>
      </c>
      <c r="H75" s="92">
        <v>0</v>
      </c>
      <c r="I75" s="91">
        <v>1</v>
      </c>
      <c r="J75" s="92">
        <v>0</v>
      </c>
      <c r="K75" s="92">
        <v>0</v>
      </c>
      <c r="L75" s="96" t="s">
        <v>28</v>
      </c>
      <c r="M75" s="92">
        <v>0</v>
      </c>
      <c r="N75" s="92">
        <v>0</v>
      </c>
      <c r="O75" s="11" t="s">
        <v>809</v>
      </c>
      <c r="P75" s="7"/>
      <c r="Q75" s="8"/>
      <c r="R75" s="5"/>
      <c r="S75" s="8"/>
      <c r="T75" s="8"/>
      <c r="U75" s="8"/>
      <c r="V75" s="3"/>
      <c r="W75" s="3"/>
      <c r="X75" s="3"/>
      <c r="Y75" s="3"/>
      <c r="Z75" s="3"/>
    </row>
    <row r="76" spans="1:26" ht="12.75" customHeight="1">
      <c r="A76" s="94">
        <v>2019</v>
      </c>
      <c r="B76" s="4">
        <v>43818</v>
      </c>
      <c r="C76" s="100" t="s">
        <v>21</v>
      </c>
      <c r="D76" s="100" t="s">
        <v>32</v>
      </c>
      <c r="E76" s="101" t="s">
        <v>146</v>
      </c>
      <c r="F76" s="91">
        <v>2</v>
      </c>
      <c r="G76" s="91">
        <v>1</v>
      </c>
      <c r="H76" s="91">
        <v>1</v>
      </c>
      <c r="I76" s="92">
        <v>0</v>
      </c>
      <c r="J76" s="92">
        <v>0</v>
      </c>
      <c r="K76" s="91">
        <v>2</v>
      </c>
      <c r="L76" s="96" t="s">
        <v>935</v>
      </c>
      <c r="M76" s="92">
        <v>0</v>
      </c>
      <c r="N76" s="92">
        <v>0</v>
      </c>
      <c r="O76" s="11" t="s">
        <v>810</v>
      </c>
      <c r="P76" s="7"/>
      <c r="Q76" s="8"/>
      <c r="R76" s="5" t="s">
        <v>147</v>
      </c>
      <c r="S76" s="8"/>
      <c r="T76" s="8"/>
      <c r="U76" s="8"/>
      <c r="V76" s="3"/>
      <c r="W76" s="3"/>
      <c r="X76" s="3"/>
      <c r="Y76" s="3"/>
      <c r="Z76" s="3"/>
    </row>
    <row r="77" spans="1:26" ht="12.75" customHeight="1">
      <c r="A77" s="94">
        <v>2019</v>
      </c>
      <c r="B77" s="4">
        <v>43810</v>
      </c>
      <c r="C77" s="100" t="s">
        <v>21</v>
      </c>
      <c r="D77" s="100" t="s">
        <v>27</v>
      </c>
      <c r="E77" s="101" t="s">
        <v>148</v>
      </c>
      <c r="F77" s="91">
        <v>1</v>
      </c>
      <c r="G77" s="92">
        <v>0</v>
      </c>
      <c r="H77" s="92">
        <v>0</v>
      </c>
      <c r="I77" s="91">
        <v>1</v>
      </c>
      <c r="J77" s="92">
        <v>0</v>
      </c>
      <c r="K77" s="92">
        <v>0</v>
      </c>
      <c r="L77" s="96" t="s">
        <v>83</v>
      </c>
      <c r="M77" s="92">
        <v>0</v>
      </c>
      <c r="N77" s="92">
        <v>0</v>
      </c>
      <c r="O77" s="11" t="s">
        <v>811</v>
      </c>
      <c r="P77" s="7"/>
      <c r="Q77" s="8"/>
      <c r="R77" s="5"/>
      <c r="S77" s="8"/>
      <c r="T77" s="8"/>
      <c r="U77" s="8"/>
      <c r="V77" s="3"/>
      <c r="W77" s="3"/>
      <c r="X77" s="3"/>
      <c r="Y77" s="3"/>
      <c r="Z77" s="3"/>
    </row>
    <row r="78" spans="1:26" ht="12.75" customHeight="1">
      <c r="A78" s="94">
        <v>2019</v>
      </c>
      <c r="B78" s="4">
        <v>43809</v>
      </c>
      <c r="C78" s="100" t="s">
        <v>21</v>
      </c>
      <c r="D78" s="100" t="s">
        <v>136</v>
      </c>
      <c r="E78" s="101" t="s">
        <v>149</v>
      </c>
      <c r="F78" s="91">
        <v>1</v>
      </c>
      <c r="G78" s="92">
        <v>0</v>
      </c>
      <c r="H78" s="92">
        <v>0</v>
      </c>
      <c r="I78" s="91">
        <v>1</v>
      </c>
      <c r="J78" s="92">
        <v>0</v>
      </c>
      <c r="K78" s="92">
        <v>0</v>
      </c>
      <c r="L78" s="96" t="s">
        <v>935</v>
      </c>
      <c r="M78" s="92">
        <v>0</v>
      </c>
      <c r="N78" s="92">
        <v>0</v>
      </c>
      <c r="O78" s="11" t="s">
        <v>812</v>
      </c>
      <c r="P78" s="7"/>
      <c r="Q78" s="8"/>
      <c r="R78" s="5"/>
      <c r="S78" s="8"/>
      <c r="T78" s="8"/>
      <c r="U78" s="8"/>
      <c r="V78" s="3"/>
      <c r="W78" s="3"/>
      <c r="X78" s="3"/>
      <c r="Y78" s="3"/>
      <c r="Z78" s="3"/>
    </row>
    <row r="79" spans="1:26" ht="12.75" customHeight="1">
      <c r="A79" s="94">
        <v>2019</v>
      </c>
      <c r="B79" s="4">
        <v>43800</v>
      </c>
      <c r="C79" s="100" t="s">
        <v>21</v>
      </c>
      <c r="D79" s="100" t="s">
        <v>48</v>
      </c>
      <c r="E79" s="101" t="s">
        <v>150</v>
      </c>
      <c r="F79" s="91">
        <v>2</v>
      </c>
      <c r="G79" s="92">
        <v>0</v>
      </c>
      <c r="H79" s="92">
        <v>0</v>
      </c>
      <c r="I79" s="91">
        <v>2</v>
      </c>
      <c r="J79" s="92">
        <v>0</v>
      </c>
      <c r="K79" s="92">
        <v>0</v>
      </c>
      <c r="L79" s="96" t="s">
        <v>935</v>
      </c>
      <c r="M79" s="92">
        <v>0</v>
      </c>
      <c r="N79" s="92">
        <v>0</v>
      </c>
      <c r="O79" s="11" t="s">
        <v>813</v>
      </c>
      <c r="P79" s="7"/>
      <c r="Q79" s="8"/>
      <c r="R79" s="5"/>
      <c r="S79" s="8"/>
      <c r="T79" s="8"/>
      <c r="U79" s="8"/>
      <c r="V79" s="3"/>
      <c r="W79" s="3"/>
      <c r="X79" s="3"/>
      <c r="Y79" s="3"/>
      <c r="Z79" s="3"/>
    </row>
    <row r="80" spans="1:26" ht="12.75" customHeight="1">
      <c r="A80" s="94">
        <v>2019</v>
      </c>
      <c r="B80" s="4">
        <v>43793</v>
      </c>
      <c r="C80" s="100" t="s">
        <v>119</v>
      </c>
      <c r="D80" s="102" t="s">
        <v>935</v>
      </c>
      <c r="E80" s="101" t="s">
        <v>151</v>
      </c>
      <c r="F80" s="91">
        <v>1</v>
      </c>
      <c r="G80" s="91">
        <v>1</v>
      </c>
      <c r="H80" s="92">
        <v>0</v>
      </c>
      <c r="I80" s="92">
        <v>0</v>
      </c>
      <c r="J80" s="92">
        <v>0</v>
      </c>
      <c r="K80" s="91">
        <v>1</v>
      </c>
      <c r="L80" s="96">
        <v>3</v>
      </c>
      <c r="M80" s="92">
        <v>0</v>
      </c>
      <c r="N80" s="92">
        <v>0</v>
      </c>
      <c r="O80" s="11" t="s">
        <v>814</v>
      </c>
      <c r="P80" s="7"/>
      <c r="Q80" s="8"/>
      <c r="R80" s="5"/>
      <c r="S80" s="8"/>
      <c r="T80" s="8"/>
      <c r="U80" s="8"/>
      <c r="V80" s="3"/>
      <c r="W80" s="3"/>
      <c r="X80" s="3"/>
      <c r="Y80" s="3"/>
      <c r="Z80" s="3"/>
    </row>
    <row r="81" spans="1:26" ht="12.75" customHeight="1">
      <c r="A81" s="94">
        <v>2019</v>
      </c>
      <c r="B81" s="4">
        <v>43791</v>
      </c>
      <c r="C81" s="100" t="s">
        <v>21</v>
      </c>
      <c r="D81" s="100" t="s">
        <v>27</v>
      </c>
      <c r="E81" s="101" t="s">
        <v>152</v>
      </c>
      <c r="F81" s="91">
        <v>1</v>
      </c>
      <c r="G81" s="91">
        <v>1</v>
      </c>
      <c r="H81" s="92">
        <v>0</v>
      </c>
      <c r="I81" s="92">
        <v>0</v>
      </c>
      <c r="J81" s="92">
        <v>0</v>
      </c>
      <c r="K81" s="91">
        <v>1</v>
      </c>
      <c r="L81" s="96" t="s">
        <v>935</v>
      </c>
      <c r="M81" s="92">
        <v>0</v>
      </c>
      <c r="N81" s="92">
        <v>0</v>
      </c>
      <c r="O81" s="11" t="s">
        <v>815</v>
      </c>
      <c r="P81" s="7"/>
      <c r="Q81" s="8"/>
      <c r="R81" s="5"/>
      <c r="S81" s="8"/>
      <c r="T81" s="8"/>
      <c r="U81" s="8"/>
      <c r="V81" s="3"/>
      <c r="W81" s="3"/>
      <c r="X81" s="3"/>
      <c r="Y81" s="3"/>
      <c r="Z81" s="3"/>
    </row>
    <row r="82" spans="1:26" ht="12.75" customHeight="1">
      <c r="A82" s="94">
        <v>2019</v>
      </c>
      <c r="B82" s="4">
        <v>43790</v>
      </c>
      <c r="C82" s="100" t="s">
        <v>21</v>
      </c>
      <c r="D82" s="100" t="s">
        <v>27</v>
      </c>
      <c r="E82" s="101" t="s">
        <v>153</v>
      </c>
      <c r="F82" s="91">
        <v>1</v>
      </c>
      <c r="G82" s="92">
        <v>0</v>
      </c>
      <c r="H82" s="92">
        <v>0</v>
      </c>
      <c r="I82" s="92">
        <v>0</v>
      </c>
      <c r="J82" s="91">
        <v>1</v>
      </c>
      <c r="K82" s="91">
        <v>1</v>
      </c>
      <c r="L82" s="96" t="s">
        <v>28</v>
      </c>
      <c r="M82" s="92">
        <v>0</v>
      </c>
      <c r="N82" s="92">
        <v>0</v>
      </c>
      <c r="O82" s="11" t="s">
        <v>816</v>
      </c>
      <c r="P82" s="7"/>
      <c r="Q82" s="8"/>
      <c r="R82" s="5" t="s">
        <v>154</v>
      </c>
      <c r="S82" s="8"/>
      <c r="T82" s="8"/>
      <c r="U82" s="8"/>
      <c r="V82" s="3"/>
      <c r="W82" s="3"/>
      <c r="X82" s="3"/>
      <c r="Y82" s="3"/>
      <c r="Z82" s="3"/>
    </row>
    <row r="83" spans="1:26" ht="12.75" customHeight="1">
      <c r="A83" s="94">
        <v>2019</v>
      </c>
      <c r="B83" s="4">
        <v>43789</v>
      </c>
      <c r="C83" s="100" t="s">
        <v>155</v>
      </c>
      <c r="D83" s="102" t="s">
        <v>935</v>
      </c>
      <c r="E83" s="101" t="s">
        <v>156</v>
      </c>
      <c r="F83" s="91">
        <v>1</v>
      </c>
      <c r="G83" s="91">
        <v>1</v>
      </c>
      <c r="H83" s="92">
        <v>0</v>
      </c>
      <c r="I83" s="92">
        <v>0</v>
      </c>
      <c r="J83" s="92">
        <v>0</v>
      </c>
      <c r="K83" s="91">
        <v>1</v>
      </c>
      <c r="L83" s="96">
        <v>3</v>
      </c>
      <c r="M83" s="92">
        <v>0</v>
      </c>
      <c r="N83" s="92">
        <v>0</v>
      </c>
      <c r="O83" s="11" t="s">
        <v>817</v>
      </c>
      <c r="P83" s="7"/>
      <c r="Q83" s="8"/>
      <c r="R83" s="5"/>
      <c r="S83" s="8"/>
      <c r="T83" s="8"/>
      <c r="U83" s="8"/>
      <c r="V83" s="3"/>
      <c r="W83" s="3"/>
      <c r="X83" s="3"/>
      <c r="Y83" s="3"/>
      <c r="Z83" s="3"/>
    </row>
    <row r="84" spans="1:26" ht="12.75" customHeight="1">
      <c r="A84" s="94">
        <v>2019</v>
      </c>
      <c r="B84" s="4">
        <v>43789</v>
      </c>
      <c r="C84" s="100" t="s">
        <v>21</v>
      </c>
      <c r="D84" s="100" t="s">
        <v>32</v>
      </c>
      <c r="E84" s="101" t="s">
        <v>157</v>
      </c>
      <c r="F84" s="91">
        <v>1</v>
      </c>
      <c r="G84" s="91">
        <v>1</v>
      </c>
      <c r="H84" s="92">
        <v>0</v>
      </c>
      <c r="I84" s="92">
        <v>0</v>
      </c>
      <c r="J84" s="92">
        <v>0</v>
      </c>
      <c r="K84" s="91">
        <v>1</v>
      </c>
      <c r="L84" s="96">
        <v>3</v>
      </c>
      <c r="M84" s="92">
        <v>0</v>
      </c>
      <c r="N84" s="92">
        <v>0</v>
      </c>
      <c r="O84" s="11" t="s">
        <v>818</v>
      </c>
      <c r="P84" s="7"/>
      <c r="Q84" s="8"/>
      <c r="R84" s="5" t="s">
        <v>158</v>
      </c>
      <c r="S84" s="8"/>
      <c r="T84" s="8"/>
      <c r="U84" s="8"/>
      <c r="V84" s="3"/>
      <c r="W84" s="3"/>
      <c r="X84" s="3"/>
      <c r="Y84" s="3"/>
      <c r="Z84" s="3"/>
    </row>
    <row r="85" spans="1:26" ht="12.75" customHeight="1">
      <c r="A85" s="94">
        <v>2019</v>
      </c>
      <c r="B85" s="4">
        <v>43789</v>
      </c>
      <c r="C85" s="100" t="s">
        <v>21</v>
      </c>
      <c r="D85" s="100" t="s">
        <v>27</v>
      </c>
      <c r="E85" s="101" t="s">
        <v>159</v>
      </c>
      <c r="F85" s="91">
        <v>1</v>
      </c>
      <c r="G85" s="92">
        <v>0</v>
      </c>
      <c r="H85" s="92">
        <v>0</v>
      </c>
      <c r="I85" s="91">
        <v>1</v>
      </c>
      <c r="J85" s="92">
        <v>0</v>
      </c>
      <c r="K85" s="92">
        <v>0</v>
      </c>
      <c r="L85" s="96" t="s">
        <v>935</v>
      </c>
      <c r="M85" s="92">
        <v>0</v>
      </c>
      <c r="N85" s="92">
        <v>0</v>
      </c>
      <c r="O85" s="11" t="s">
        <v>819</v>
      </c>
      <c r="P85" s="7"/>
      <c r="Q85" s="8"/>
      <c r="R85" s="5"/>
      <c r="S85" s="8"/>
      <c r="T85" s="8"/>
      <c r="U85" s="8"/>
      <c r="V85" s="3"/>
      <c r="W85" s="3"/>
      <c r="X85" s="3"/>
      <c r="Y85" s="3"/>
      <c r="Z85" s="3"/>
    </row>
    <row r="86" spans="1:26" ht="12.75" customHeight="1">
      <c r="A86" s="94">
        <v>2019</v>
      </c>
      <c r="B86" s="4">
        <v>43783</v>
      </c>
      <c r="C86" s="100" t="s">
        <v>56</v>
      </c>
      <c r="D86" s="102" t="s">
        <v>935</v>
      </c>
      <c r="E86" s="101" t="s">
        <v>153</v>
      </c>
      <c r="F86" s="91">
        <v>1</v>
      </c>
      <c r="G86" s="92">
        <v>0</v>
      </c>
      <c r="H86" s="92">
        <v>0</v>
      </c>
      <c r="I86" s="92">
        <v>0</v>
      </c>
      <c r="J86" s="91">
        <v>1</v>
      </c>
      <c r="K86" s="91">
        <v>1</v>
      </c>
      <c r="L86" s="96">
        <v>3</v>
      </c>
      <c r="M86" s="92">
        <v>0</v>
      </c>
      <c r="N86" s="92">
        <v>0</v>
      </c>
      <c r="O86" s="11" t="s">
        <v>820</v>
      </c>
      <c r="P86" s="7"/>
      <c r="Q86" s="8"/>
      <c r="R86" s="5"/>
      <c r="S86" s="8"/>
      <c r="T86" s="8"/>
      <c r="U86" s="8"/>
      <c r="V86" s="3"/>
      <c r="W86" s="3"/>
      <c r="X86" s="3"/>
      <c r="Y86" s="3"/>
      <c r="Z86" s="3"/>
    </row>
    <row r="87" spans="1:26" ht="12.75" customHeight="1">
      <c r="A87" s="94">
        <v>2019</v>
      </c>
      <c r="B87" s="4">
        <v>43779</v>
      </c>
      <c r="C87" s="100" t="s">
        <v>21</v>
      </c>
      <c r="D87" s="100" t="s">
        <v>32</v>
      </c>
      <c r="E87" s="101" t="s">
        <v>160</v>
      </c>
      <c r="F87" s="91">
        <v>1</v>
      </c>
      <c r="G87" s="92">
        <v>0</v>
      </c>
      <c r="H87" s="92">
        <v>0</v>
      </c>
      <c r="I87" s="91">
        <v>1</v>
      </c>
      <c r="J87" s="92">
        <v>0</v>
      </c>
      <c r="K87" s="92">
        <v>0</v>
      </c>
      <c r="L87" s="96" t="s">
        <v>935</v>
      </c>
      <c r="M87" s="92">
        <v>0</v>
      </c>
      <c r="N87" s="92">
        <v>0</v>
      </c>
      <c r="O87" s="11" t="s">
        <v>821</v>
      </c>
      <c r="P87" s="7"/>
      <c r="Q87" s="8"/>
      <c r="R87" s="5"/>
      <c r="S87" s="8"/>
      <c r="T87" s="8"/>
      <c r="U87" s="8"/>
      <c r="V87" s="3"/>
      <c r="W87" s="3"/>
      <c r="X87" s="3"/>
      <c r="Y87" s="3"/>
      <c r="Z87" s="3"/>
    </row>
    <row r="88" spans="1:26" ht="12.75" customHeight="1">
      <c r="A88" s="94">
        <v>2019</v>
      </c>
      <c r="B88" s="4">
        <v>43776</v>
      </c>
      <c r="C88" s="100" t="s">
        <v>21</v>
      </c>
      <c r="D88" s="100" t="s">
        <v>27</v>
      </c>
      <c r="E88" s="101" t="s">
        <v>161</v>
      </c>
      <c r="F88" s="91">
        <v>1</v>
      </c>
      <c r="G88" s="92">
        <v>0</v>
      </c>
      <c r="H88" s="92">
        <v>0</v>
      </c>
      <c r="I88" s="91">
        <v>1</v>
      </c>
      <c r="J88" s="92">
        <v>0</v>
      </c>
      <c r="K88" s="92">
        <v>0</v>
      </c>
      <c r="L88" s="96">
        <v>3</v>
      </c>
      <c r="M88" s="92">
        <v>0</v>
      </c>
      <c r="N88" s="92">
        <v>0</v>
      </c>
      <c r="O88" s="11" t="s">
        <v>822</v>
      </c>
      <c r="P88" s="7"/>
      <c r="Q88" s="8"/>
      <c r="R88" s="5"/>
      <c r="S88" s="8"/>
      <c r="T88" s="8"/>
      <c r="U88" s="8"/>
      <c r="V88" s="3"/>
      <c r="W88" s="3"/>
      <c r="X88" s="3"/>
      <c r="Y88" s="3"/>
      <c r="Z88" s="3"/>
    </row>
    <row r="89" spans="1:26" ht="12.75" customHeight="1">
      <c r="A89" s="94">
        <v>2019</v>
      </c>
      <c r="B89" s="4">
        <v>43770</v>
      </c>
      <c r="C89" s="100" t="s">
        <v>116</v>
      </c>
      <c r="D89" s="102" t="s">
        <v>935</v>
      </c>
      <c r="E89" s="101" t="s">
        <v>124</v>
      </c>
      <c r="F89" s="91">
        <v>1</v>
      </c>
      <c r="G89" s="92">
        <v>0</v>
      </c>
      <c r="H89" s="92">
        <v>0</v>
      </c>
      <c r="I89" s="92">
        <v>0</v>
      </c>
      <c r="J89" s="92">
        <v>0</v>
      </c>
      <c r="K89" s="92">
        <v>0</v>
      </c>
      <c r="L89" s="96" t="s">
        <v>28</v>
      </c>
      <c r="M89" s="92">
        <v>0</v>
      </c>
      <c r="N89" s="92">
        <v>0</v>
      </c>
      <c r="O89" s="11" t="s">
        <v>823</v>
      </c>
      <c r="P89" s="7"/>
      <c r="Q89" s="8"/>
      <c r="R89" s="5" t="s">
        <v>162</v>
      </c>
      <c r="S89" s="8"/>
      <c r="T89" s="8"/>
      <c r="U89" s="8"/>
      <c r="V89" s="3"/>
      <c r="W89" s="3"/>
      <c r="X89" s="3"/>
      <c r="Y89" s="3"/>
      <c r="Z89" s="3"/>
    </row>
    <row r="90" spans="1:26" ht="12.75" customHeight="1">
      <c r="A90" s="94">
        <v>2019</v>
      </c>
      <c r="B90" s="4">
        <v>43757</v>
      </c>
      <c r="C90" s="100" t="s">
        <v>21</v>
      </c>
      <c r="D90" s="100" t="s">
        <v>58</v>
      </c>
      <c r="E90" s="101" t="s">
        <v>163</v>
      </c>
      <c r="F90" s="91">
        <v>1</v>
      </c>
      <c r="G90" s="92">
        <v>0</v>
      </c>
      <c r="H90" s="92">
        <v>0</v>
      </c>
      <c r="I90" s="91">
        <v>1</v>
      </c>
      <c r="J90" s="92">
        <v>0</v>
      </c>
      <c r="K90" s="92">
        <v>0</v>
      </c>
      <c r="L90" s="96" t="s">
        <v>83</v>
      </c>
      <c r="M90" s="92">
        <v>0</v>
      </c>
      <c r="N90" s="92">
        <v>0</v>
      </c>
      <c r="O90" s="11" t="s">
        <v>824</v>
      </c>
      <c r="P90" s="7"/>
      <c r="Q90" s="8"/>
      <c r="R90" s="5" t="s">
        <v>164</v>
      </c>
      <c r="S90" s="8"/>
      <c r="T90" s="8"/>
      <c r="U90" s="8"/>
      <c r="V90" s="3"/>
      <c r="W90" s="3"/>
      <c r="X90" s="3"/>
      <c r="Y90" s="3"/>
      <c r="Z90" s="3"/>
    </row>
    <row r="91" spans="1:26" ht="12.75" customHeight="1">
      <c r="A91" s="94">
        <v>2019</v>
      </c>
      <c r="B91" s="4">
        <v>43755</v>
      </c>
      <c r="C91" s="100" t="s">
        <v>56</v>
      </c>
      <c r="D91" s="102" t="s">
        <v>935</v>
      </c>
      <c r="E91" s="101" t="s">
        <v>165</v>
      </c>
      <c r="F91" s="91">
        <v>1</v>
      </c>
      <c r="G91" s="92">
        <v>0</v>
      </c>
      <c r="H91" s="92">
        <v>0</v>
      </c>
      <c r="I91" s="91">
        <v>1</v>
      </c>
      <c r="J91" s="92">
        <v>0</v>
      </c>
      <c r="K91" s="92">
        <v>0</v>
      </c>
      <c r="L91" s="96" t="s">
        <v>28</v>
      </c>
      <c r="M91" s="92">
        <v>0</v>
      </c>
      <c r="N91" s="92">
        <v>0</v>
      </c>
      <c r="O91" s="11" t="s">
        <v>825</v>
      </c>
      <c r="P91" s="7"/>
      <c r="Q91" s="5"/>
      <c r="R91" s="5"/>
      <c r="S91" s="8"/>
      <c r="T91" s="8"/>
      <c r="U91" s="8"/>
      <c r="V91" s="3"/>
      <c r="W91" s="3"/>
      <c r="X91" s="3"/>
      <c r="Y91" s="3"/>
      <c r="Z91" s="3"/>
    </row>
    <row r="92" spans="1:26" ht="12.75" customHeight="1">
      <c r="A92" s="94">
        <v>2019</v>
      </c>
      <c r="B92" s="4">
        <v>43750</v>
      </c>
      <c r="C92" s="100" t="s">
        <v>21</v>
      </c>
      <c r="D92" s="100" t="s">
        <v>27</v>
      </c>
      <c r="E92" s="101" t="s">
        <v>166</v>
      </c>
      <c r="F92" s="91">
        <v>1</v>
      </c>
      <c r="G92" s="92">
        <v>0</v>
      </c>
      <c r="H92" s="92">
        <v>0</v>
      </c>
      <c r="I92" s="91">
        <v>1</v>
      </c>
      <c r="J92" s="92">
        <v>0</v>
      </c>
      <c r="K92" s="92">
        <v>0</v>
      </c>
      <c r="L92" s="96" t="s">
        <v>28</v>
      </c>
      <c r="M92" s="92">
        <v>0</v>
      </c>
      <c r="N92" s="92">
        <v>0</v>
      </c>
      <c r="O92" s="11" t="s">
        <v>826</v>
      </c>
      <c r="P92" s="7"/>
      <c r="Q92" s="8"/>
      <c r="R92" s="5"/>
      <c r="S92" s="8"/>
      <c r="T92" s="8"/>
      <c r="U92" s="8"/>
      <c r="V92" s="3"/>
      <c r="W92" s="3"/>
      <c r="X92" s="3"/>
      <c r="Y92" s="3"/>
      <c r="Z92" s="3"/>
    </row>
    <row r="93" spans="1:26" ht="12.75" customHeight="1">
      <c r="A93" s="94">
        <v>2019</v>
      </c>
      <c r="B93" s="4">
        <v>43730</v>
      </c>
      <c r="C93" s="100" t="s">
        <v>21</v>
      </c>
      <c r="D93" s="100" t="s">
        <v>136</v>
      </c>
      <c r="E93" s="101" t="s">
        <v>167</v>
      </c>
      <c r="F93" s="91">
        <v>1</v>
      </c>
      <c r="G93" s="92">
        <v>0</v>
      </c>
      <c r="H93" s="92">
        <v>0</v>
      </c>
      <c r="I93" s="91">
        <v>1</v>
      </c>
      <c r="J93" s="92">
        <v>0</v>
      </c>
      <c r="K93" s="92">
        <v>0</v>
      </c>
      <c r="L93" s="96">
        <v>3</v>
      </c>
      <c r="M93" s="92">
        <v>0</v>
      </c>
      <c r="N93" s="92">
        <v>0</v>
      </c>
      <c r="O93" s="11" t="s">
        <v>827</v>
      </c>
      <c r="P93" s="7"/>
      <c r="Q93" s="8"/>
      <c r="R93" s="5"/>
      <c r="S93" s="8"/>
      <c r="T93" s="8"/>
      <c r="U93" s="8"/>
      <c r="V93" s="3"/>
      <c r="W93" s="3"/>
      <c r="X93" s="3"/>
      <c r="Y93" s="3"/>
      <c r="Z93" s="3"/>
    </row>
    <row r="94" spans="1:26" s="120" customFormat="1" ht="12.75" customHeight="1">
      <c r="A94" s="109">
        <v>2019</v>
      </c>
      <c r="B94" s="110">
        <v>43725</v>
      </c>
      <c r="C94" s="111" t="s">
        <v>21</v>
      </c>
      <c r="D94" s="111" t="s">
        <v>32</v>
      </c>
      <c r="E94" s="112" t="s">
        <v>168</v>
      </c>
      <c r="F94" s="113">
        <v>1</v>
      </c>
      <c r="G94" s="113">
        <v>1</v>
      </c>
      <c r="H94" s="114">
        <v>0</v>
      </c>
      <c r="I94" s="114">
        <v>0</v>
      </c>
      <c r="J94" s="114">
        <v>0</v>
      </c>
      <c r="K94" s="113">
        <v>1</v>
      </c>
      <c r="L94" s="115" t="s">
        <v>935</v>
      </c>
      <c r="M94" s="113">
        <v>1</v>
      </c>
      <c r="N94" s="114">
        <v>0</v>
      </c>
      <c r="O94" s="123" t="s">
        <v>828</v>
      </c>
      <c r="P94" s="117"/>
      <c r="Q94" s="117" t="s">
        <v>169</v>
      </c>
      <c r="R94" s="117"/>
      <c r="S94" s="118"/>
      <c r="T94" s="118"/>
      <c r="U94" s="118"/>
      <c r="V94" s="119"/>
      <c r="W94" s="119"/>
      <c r="X94" s="119"/>
      <c r="Y94" s="119"/>
      <c r="Z94" s="119"/>
    </row>
    <row r="95" spans="1:26" ht="12.75" customHeight="1">
      <c r="A95" s="94">
        <v>2019</v>
      </c>
      <c r="B95" s="4">
        <v>43719</v>
      </c>
      <c r="C95" s="100" t="s">
        <v>21</v>
      </c>
      <c r="D95" s="100" t="s">
        <v>69</v>
      </c>
      <c r="E95" s="101" t="s">
        <v>170</v>
      </c>
      <c r="F95" s="91">
        <v>1</v>
      </c>
      <c r="G95" s="92">
        <v>0</v>
      </c>
      <c r="H95" s="92">
        <v>0</v>
      </c>
      <c r="I95" s="91">
        <v>1</v>
      </c>
      <c r="J95" s="92">
        <v>0</v>
      </c>
      <c r="K95" s="92">
        <v>0</v>
      </c>
      <c r="L95" s="96" t="s">
        <v>28</v>
      </c>
      <c r="M95" s="92">
        <v>0</v>
      </c>
      <c r="N95" s="92">
        <v>0</v>
      </c>
      <c r="O95" s="11" t="s">
        <v>829</v>
      </c>
      <c r="P95" s="7"/>
      <c r="Q95" s="8"/>
      <c r="R95" s="5" t="s">
        <v>171</v>
      </c>
      <c r="S95" s="8"/>
      <c r="T95" s="8"/>
      <c r="U95" s="8"/>
      <c r="V95" s="3"/>
      <c r="W95" s="3"/>
      <c r="X95" s="3"/>
      <c r="Y95" s="3"/>
      <c r="Z95" s="3"/>
    </row>
    <row r="96" spans="1:26" ht="12.75" customHeight="1">
      <c r="A96" s="94">
        <v>2019</v>
      </c>
      <c r="B96" s="4">
        <v>43719</v>
      </c>
      <c r="C96" s="100" t="s">
        <v>21</v>
      </c>
      <c r="D96" s="100" t="s">
        <v>42</v>
      </c>
      <c r="E96" s="101" t="s">
        <v>172</v>
      </c>
      <c r="F96" s="91">
        <v>1</v>
      </c>
      <c r="G96" s="92">
        <v>0</v>
      </c>
      <c r="H96" s="92">
        <v>0</v>
      </c>
      <c r="I96" s="91">
        <v>1</v>
      </c>
      <c r="J96" s="92">
        <v>0</v>
      </c>
      <c r="K96" s="92">
        <v>0</v>
      </c>
      <c r="L96" s="96" t="s">
        <v>28</v>
      </c>
      <c r="M96" s="92">
        <v>0</v>
      </c>
      <c r="N96" s="92">
        <v>0</v>
      </c>
      <c r="O96" s="11" t="s">
        <v>830</v>
      </c>
      <c r="P96" s="7"/>
      <c r="Q96" s="8"/>
      <c r="R96" s="5" t="s">
        <v>173</v>
      </c>
      <c r="S96" s="8"/>
      <c r="T96" s="8"/>
      <c r="U96" s="8"/>
      <c r="V96" s="3"/>
      <c r="W96" s="3"/>
      <c r="X96" s="3"/>
      <c r="Y96" s="3"/>
      <c r="Z96" s="3"/>
    </row>
    <row r="97" spans="1:26" ht="12.75" customHeight="1">
      <c r="A97" s="94">
        <v>2019</v>
      </c>
      <c r="B97" s="4">
        <v>43716</v>
      </c>
      <c r="C97" s="100" t="s">
        <v>21</v>
      </c>
      <c r="D97" s="100" t="s">
        <v>27</v>
      </c>
      <c r="E97" s="101" t="s">
        <v>174</v>
      </c>
      <c r="F97" s="91">
        <v>1</v>
      </c>
      <c r="G97" s="92">
        <v>0</v>
      </c>
      <c r="H97" s="92">
        <v>0</v>
      </c>
      <c r="I97" s="91">
        <v>1</v>
      </c>
      <c r="J97" s="92">
        <v>0</v>
      </c>
      <c r="K97" s="92">
        <v>0</v>
      </c>
      <c r="L97" s="96" t="s">
        <v>935</v>
      </c>
      <c r="M97" s="92">
        <v>0</v>
      </c>
      <c r="N97" s="92">
        <v>0</v>
      </c>
      <c r="O97" s="11" t="s">
        <v>831</v>
      </c>
      <c r="P97" s="7"/>
      <c r="Q97" s="8"/>
      <c r="R97" s="5"/>
      <c r="S97" s="8"/>
      <c r="T97" s="8"/>
      <c r="U97" s="8"/>
      <c r="V97" s="3"/>
      <c r="W97" s="3"/>
      <c r="X97" s="3"/>
      <c r="Y97" s="3"/>
      <c r="Z97" s="3"/>
    </row>
    <row r="98" spans="1:26" ht="12.75" customHeight="1">
      <c r="A98" s="94">
        <v>2019</v>
      </c>
      <c r="B98" s="4">
        <v>43715</v>
      </c>
      <c r="C98" s="100" t="s">
        <v>21</v>
      </c>
      <c r="D98" s="100" t="s">
        <v>58</v>
      </c>
      <c r="E98" s="101" t="s">
        <v>175</v>
      </c>
      <c r="F98" s="91">
        <v>1</v>
      </c>
      <c r="G98" s="92">
        <v>0</v>
      </c>
      <c r="H98" s="91">
        <v>1</v>
      </c>
      <c r="I98" s="92">
        <v>0</v>
      </c>
      <c r="J98" s="92">
        <v>0</v>
      </c>
      <c r="K98" s="91">
        <v>1</v>
      </c>
      <c r="L98" s="96">
        <v>3</v>
      </c>
      <c r="M98" s="92">
        <v>0</v>
      </c>
      <c r="N98" s="92">
        <v>0</v>
      </c>
      <c r="O98" s="11" t="s">
        <v>832</v>
      </c>
      <c r="P98" s="7"/>
      <c r="Q98" s="8"/>
      <c r="R98" s="5" t="s">
        <v>176</v>
      </c>
      <c r="S98" s="8"/>
      <c r="T98" s="8"/>
      <c r="U98" s="8"/>
      <c r="V98" s="3"/>
      <c r="W98" s="3"/>
      <c r="X98" s="3"/>
      <c r="Y98" s="3"/>
      <c r="Z98" s="3"/>
    </row>
    <row r="99" spans="1:26" ht="12.75" customHeight="1">
      <c r="A99" s="94">
        <v>2019</v>
      </c>
      <c r="B99" s="4">
        <v>43709</v>
      </c>
      <c r="C99" s="100" t="s">
        <v>56</v>
      </c>
      <c r="D99" s="102" t="s">
        <v>935</v>
      </c>
      <c r="E99" s="101" t="s">
        <v>168</v>
      </c>
      <c r="F99" s="91">
        <v>2</v>
      </c>
      <c r="G99" s="92">
        <v>0</v>
      </c>
      <c r="H99" s="92">
        <v>0</v>
      </c>
      <c r="I99" s="91">
        <v>2</v>
      </c>
      <c r="J99" s="92">
        <v>0</v>
      </c>
      <c r="K99" s="92">
        <v>0</v>
      </c>
      <c r="L99" s="96" t="s">
        <v>935</v>
      </c>
      <c r="M99" s="92">
        <v>0</v>
      </c>
      <c r="N99" s="92">
        <v>0</v>
      </c>
      <c r="O99" s="11" t="s">
        <v>833</v>
      </c>
      <c r="P99" s="7"/>
      <c r="Q99" s="8"/>
      <c r="R99" s="5"/>
      <c r="S99" s="8"/>
      <c r="T99" s="8"/>
      <c r="U99" s="8"/>
      <c r="V99" s="3"/>
      <c r="W99" s="3"/>
      <c r="X99" s="3"/>
      <c r="Y99" s="3"/>
      <c r="Z99" s="3"/>
    </row>
    <row r="100" spans="1:26" s="120" customFormat="1" ht="12.75" customHeight="1">
      <c r="A100" s="109">
        <v>2019</v>
      </c>
      <c r="B100" s="110">
        <v>43701</v>
      </c>
      <c r="C100" s="111" t="s">
        <v>21</v>
      </c>
      <c r="D100" s="111" t="s">
        <v>27</v>
      </c>
      <c r="E100" s="112" t="s">
        <v>177</v>
      </c>
      <c r="F100" s="113">
        <v>1</v>
      </c>
      <c r="G100" s="114">
        <v>0</v>
      </c>
      <c r="H100" s="114">
        <v>0</v>
      </c>
      <c r="I100" s="113">
        <v>1</v>
      </c>
      <c r="J100" s="114">
        <v>0</v>
      </c>
      <c r="K100" s="114">
        <v>0</v>
      </c>
      <c r="L100" s="115">
        <v>3</v>
      </c>
      <c r="M100" s="114">
        <v>1</v>
      </c>
      <c r="N100" s="114">
        <v>1</v>
      </c>
      <c r="O100" s="123" t="s">
        <v>834</v>
      </c>
      <c r="P100" s="117"/>
      <c r="Q100" s="118"/>
      <c r="R100" s="117"/>
      <c r="S100" s="118"/>
      <c r="T100" s="118"/>
      <c r="U100" s="118"/>
      <c r="V100" s="119"/>
      <c r="W100" s="119"/>
      <c r="X100" s="119"/>
      <c r="Y100" s="119"/>
      <c r="Z100" s="119"/>
    </row>
    <row r="101" spans="1:26" ht="12.75" customHeight="1">
      <c r="A101" s="94">
        <v>2019</v>
      </c>
      <c r="B101" s="4">
        <v>43692</v>
      </c>
      <c r="C101" s="100" t="s">
        <v>56</v>
      </c>
      <c r="D101" s="102" t="s">
        <v>935</v>
      </c>
      <c r="E101" s="101" t="s">
        <v>172</v>
      </c>
      <c r="F101" s="91">
        <v>1</v>
      </c>
      <c r="G101" s="92">
        <v>0</v>
      </c>
      <c r="H101" s="92">
        <v>0</v>
      </c>
      <c r="I101" s="91">
        <v>1</v>
      </c>
      <c r="J101" s="92">
        <v>0</v>
      </c>
      <c r="K101" s="92">
        <v>0</v>
      </c>
      <c r="L101" s="96" t="s">
        <v>28</v>
      </c>
      <c r="M101" s="92">
        <v>0</v>
      </c>
      <c r="N101" s="92">
        <v>0</v>
      </c>
      <c r="O101" s="11" t="s">
        <v>835</v>
      </c>
      <c r="P101" s="7"/>
      <c r="Q101" s="8"/>
      <c r="R101" s="5"/>
      <c r="S101" s="8"/>
      <c r="T101" s="8"/>
      <c r="U101" s="8"/>
      <c r="V101" s="3"/>
      <c r="W101" s="3"/>
      <c r="X101" s="3"/>
      <c r="Y101" s="3"/>
      <c r="Z101" s="3"/>
    </row>
    <row r="102" spans="1:26" ht="12.75" customHeight="1">
      <c r="A102" s="94">
        <v>2019</v>
      </c>
      <c r="B102" s="4">
        <v>43681</v>
      </c>
      <c r="C102" s="100" t="s">
        <v>21</v>
      </c>
      <c r="D102" s="100" t="s">
        <v>178</v>
      </c>
      <c r="E102" s="101" t="s">
        <v>179</v>
      </c>
      <c r="F102" s="91">
        <v>1</v>
      </c>
      <c r="G102" s="92">
        <v>0</v>
      </c>
      <c r="H102" s="92">
        <v>0</v>
      </c>
      <c r="I102" s="92">
        <v>0</v>
      </c>
      <c r="J102" s="91">
        <v>1</v>
      </c>
      <c r="K102" s="91">
        <v>1</v>
      </c>
      <c r="L102" s="96">
        <v>3</v>
      </c>
      <c r="M102" s="92">
        <v>0</v>
      </c>
      <c r="N102" s="92">
        <v>0</v>
      </c>
      <c r="O102" s="11" t="s">
        <v>836</v>
      </c>
      <c r="P102" s="7"/>
      <c r="Q102" s="8"/>
      <c r="R102" s="5" t="s">
        <v>180</v>
      </c>
      <c r="S102" s="8"/>
      <c r="T102" s="8"/>
      <c r="U102" s="8"/>
      <c r="V102" s="3"/>
      <c r="W102" s="3"/>
      <c r="X102" s="3"/>
      <c r="Y102" s="3"/>
      <c r="Z102" s="3"/>
    </row>
    <row r="103" spans="1:26" ht="12.75" customHeight="1">
      <c r="A103" s="94">
        <v>2019</v>
      </c>
      <c r="B103" s="4">
        <v>43667</v>
      </c>
      <c r="C103" s="100" t="s">
        <v>21</v>
      </c>
      <c r="D103" s="100" t="s">
        <v>27</v>
      </c>
      <c r="E103" s="101" t="s">
        <v>153</v>
      </c>
      <c r="F103" s="91">
        <v>1</v>
      </c>
      <c r="G103" s="92">
        <v>0</v>
      </c>
      <c r="H103" s="92">
        <v>0</v>
      </c>
      <c r="I103" s="92">
        <v>0</v>
      </c>
      <c r="J103" s="91">
        <v>1</v>
      </c>
      <c r="K103" s="91">
        <v>1</v>
      </c>
      <c r="L103" s="96">
        <v>3</v>
      </c>
      <c r="M103" s="92">
        <v>0</v>
      </c>
      <c r="N103" s="92">
        <v>0</v>
      </c>
      <c r="O103" s="11" t="s">
        <v>837</v>
      </c>
      <c r="P103" s="7"/>
      <c r="Q103" s="8"/>
      <c r="R103" s="8"/>
      <c r="S103" s="8"/>
      <c r="T103" s="8"/>
      <c r="U103" s="8"/>
      <c r="V103" s="3"/>
      <c r="W103" s="3"/>
      <c r="X103" s="3"/>
      <c r="Y103" s="3"/>
      <c r="Z103" s="3"/>
    </row>
    <row r="104" spans="1:26" ht="12.75" customHeight="1">
      <c r="A104" s="94">
        <v>2019</v>
      </c>
      <c r="B104" s="4">
        <v>43659</v>
      </c>
      <c r="C104" s="100" t="s">
        <v>21</v>
      </c>
      <c r="D104" s="100" t="s">
        <v>27</v>
      </c>
      <c r="E104" s="101" t="s">
        <v>153</v>
      </c>
      <c r="F104" s="91">
        <v>1</v>
      </c>
      <c r="G104" s="92">
        <v>0</v>
      </c>
      <c r="H104" s="92">
        <v>0</v>
      </c>
      <c r="I104" s="92">
        <v>0</v>
      </c>
      <c r="J104" s="91">
        <v>1</v>
      </c>
      <c r="K104" s="91">
        <v>1</v>
      </c>
      <c r="L104" s="96" t="s">
        <v>935</v>
      </c>
      <c r="M104" s="92">
        <v>0</v>
      </c>
      <c r="N104" s="92">
        <v>0</v>
      </c>
      <c r="O104" s="11" t="s">
        <v>838</v>
      </c>
      <c r="P104" s="7"/>
      <c r="Q104" s="8"/>
      <c r="R104" s="8"/>
      <c r="S104" s="8"/>
      <c r="T104" s="8"/>
      <c r="U104" s="8"/>
      <c r="V104" s="3"/>
      <c r="W104" s="3"/>
      <c r="X104" s="3"/>
      <c r="Y104" s="3"/>
      <c r="Z104" s="3"/>
    </row>
    <row r="105" spans="1:26" ht="12.75" customHeight="1">
      <c r="A105" s="94">
        <v>2019</v>
      </c>
      <c r="B105" s="4">
        <v>43654</v>
      </c>
      <c r="C105" s="100" t="s">
        <v>21</v>
      </c>
      <c r="D105" s="100" t="s">
        <v>181</v>
      </c>
      <c r="E105" s="101" t="s">
        <v>182</v>
      </c>
      <c r="F105" s="91">
        <v>1</v>
      </c>
      <c r="G105" s="92">
        <v>0</v>
      </c>
      <c r="H105" s="92">
        <v>0</v>
      </c>
      <c r="I105" s="91">
        <v>1</v>
      </c>
      <c r="J105" s="92">
        <v>0</v>
      </c>
      <c r="K105" s="92">
        <v>0</v>
      </c>
      <c r="L105" s="96" t="s">
        <v>28</v>
      </c>
      <c r="M105" s="92">
        <v>0</v>
      </c>
      <c r="N105" s="92">
        <v>0</v>
      </c>
      <c r="O105" s="11" t="s">
        <v>839</v>
      </c>
      <c r="P105" s="7"/>
      <c r="Q105" s="8"/>
      <c r="R105" s="8"/>
      <c r="S105" s="8"/>
      <c r="T105" s="8"/>
      <c r="U105" s="8"/>
      <c r="V105" s="3"/>
      <c r="W105" s="3"/>
      <c r="X105" s="3"/>
      <c r="Y105" s="3"/>
      <c r="Z105" s="3"/>
    </row>
    <row r="106" spans="1:26" s="120" customFormat="1" ht="12.75" customHeight="1">
      <c r="A106" s="109">
        <v>2019</v>
      </c>
      <c r="B106" s="110">
        <v>43646</v>
      </c>
      <c r="C106" s="111" t="s">
        <v>21</v>
      </c>
      <c r="D106" s="111" t="s">
        <v>27</v>
      </c>
      <c r="E106" s="112" t="s">
        <v>183</v>
      </c>
      <c r="F106" s="113">
        <v>1</v>
      </c>
      <c r="G106" s="113">
        <v>1</v>
      </c>
      <c r="H106" s="114">
        <v>0</v>
      </c>
      <c r="I106" s="114">
        <v>0</v>
      </c>
      <c r="J106" s="114">
        <v>0</v>
      </c>
      <c r="K106" s="113">
        <v>1</v>
      </c>
      <c r="L106" s="115">
        <v>3</v>
      </c>
      <c r="M106" s="113">
        <v>1</v>
      </c>
      <c r="N106" s="114">
        <v>0</v>
      </c>
      <c r="O106" s="123" t="s">
        <v>840</v>
      </c>
      <c r="P106" s="117"/>
      <c r="Q106" s="117" t="s">
        <v>184</v>
      </c>
      <c r="R106" s="118"/>
      <c r="S106" s="118"/>
      <c r="T106" s="118"/>
      <c r="U106" s="118"/>
      <c r="V106" s="119"/>
      <c r="W106" s="119"/>
      <c r="X106" s="119"/>
      <c r="Y106" s="119"/>
      <c r="Z106" s="119"/>
    </row>
    <row r="107" spans="1:26" ht="12.75" customHeight="1">
      <c r="A107" s="94">
        <v>2019</v>
      </c>
      <c r="B107" s="4">
        <v>43623</v>
      </c>
      <c r="C107" s="100" t="s">
        <v>185</v>
      </c>
      <c r="D107" s="102" t="s">
        <v>935</v>
      </c>
      <c r="E107" s="101" t="s">
        <v>186</v>
      </c>
      <c r="F107" s="91">
        <v>1</v>
      </c>
      <c r="G107" s="92">
        <v>0</v>
      </c>
      <c r="H107" s="91">
        <v>1</v>
      </c>
      <c r="I107" s="92">
        <v>0</v>
      </c>
      <c r="J107" s="92">
        <v>0</v>
      </c>
      <c r="K107" s="91">
        <v>1</v>
      </c>
      <c r="L107" s="96" t="s">
        <v>83</v>
      </c>
      <c r="M107" s="92">
        <v>0</v>
      </c>
      <c r="N107" s="92">
        <v>0</v>
      </c>
      <c r="O107" s="11" t="s">
        <v>841</v>
      </c>
      <c r="P107" s="7"/>
      <c r="Q107" s="8"/>
      <c r="R107" s="8"/>
      <c r="S107" s="8"/>
      <c r="T107" s="8"/>
      <c r="U107" s="8"/>
      <c r="V107" s="3"/>
      <c r="W107" s="3"/>
      <c r="X107" s="3"/>
      <c r="Y107" s="3"/>
      <c r="Z107" s="3"/>
    </row>
    <row r="108" spans="1:26" ht="12.75" customHeight="1">
      <c r="A108" s="94">
        <v>2019</v>
      </c>
      <c r="B108" s="4">
        <v>43620</v>
      </c>
      <c r="C108" s="100" t="s">
        <v>21</v>
      </c>
      <c r="D108" s="100" t="s">
        <v>27</v>
      </c>
      <c r="E108" s="101" t="s">
        <v>187</v>
      </c>
      <c r="F108" s="91">
        <v>1</v>
      </c>
      <c r="G108" s="92">
        <v>0</v>
      </c>
      <c r="H108" s="92">
        <v>0</v>
      </c>
      <c r="I108" s="91">
        <v>1</v>
      </c>
      <c r="J108" s="92">
        <v>0</v>
      </c>
      <c r="K108" s="92">
        <v>0</v>
      </c>
      <c r="L108" s="96" t="s">
        <v>28</v>
      </c>
      <c r="M108" s="92">
        <v>0</v>
      </c>
      <c r="N108" s="92">
        <v>0</v>
      </c>
      <c r="O108" s="11" t="s">
        <v>842</v>
      </c>
      <c r="P108" s="7"/>
      <c r="Q108" s="8"/>
      <c r="R108" s="5" t="s">
        <v>188</v>
      </c>
      <c r="S108" s="8"/>
      <c r="T108" s="8"/>
      <c r="U108" s="8"/>
      <c r="V108" s="3"/>
      <c r="W108" s="3"/>
      <c r="X108" s="3"/>
      <c r="Y108" s="3"/>
      <c r="Z108" s="3"/>
    </row>
    <row r="109" spans="1:26" ht="12.75" customHeight="1">
      <c r="A109" s="93">
        <v>2019</v>
      </c>
      <c r="B109" s="12">
        <v>43616</v>
      </c>
      <c r="C109" s="103" t="s">
        <v>21</v>
      </c>
      <c r="D109" s="100" t="s">
        <v>27</v>
      </c>
      <c r="E109" s="101" t="s">
        <v>177</v>
      </c>
      <c r="F109" s="91">
        <v>1</v>
      </c>
      <c r="G109" s="92">
        <v>0</v>
      </c>
      <c r="H109" s="92">
        <v>0</v>
      </c>
      <c r="I109" s="91">
        <v>1</v>
      </c>
      <c r="J109" s="92">
        <v>0</v>
      </c>
      <c r="K109" s="92">
        <v>0</v>
      </c>
      <c r="L109" s="96" t="s">
        <v>935</v>
      </c>
      <c r="M109" s="92">
        <v>0</v>
      </c>
      <c r="N109" s="92">
        <v>0</v>
      </c>
      <c r="O109" s="11" t="s">
        <v>843</v>
      </c>
      <c r="P109" s="7"/>
      <c r="Q109" s="8"/>
      <c r="R109" s="8"/>
      <c r="S109" s="8"/>
      <c r="T109" s="8"/>
      <c r="U109" s="8"/>
      <c r="V109" s="3"/>
      <c r="W109" s="3"/>
      <c r="X109" s="3"/>
      <c r="Y109" s="3"/>
      <c r="Z109" s="3"/>
    </row>
    <row r="110" spans="1:26" ht="12.75" customHeight="1">
      <c r="A110" s="93">
        <v>2019</v>
      </c>
      <c r="B110" s="12">
        <v>43585</v>
      </c>
      <c r="C110" s="103" t="s">
        <v>189</v>
      </c>
      <c r="D110" s="102" t="s">
        <v>935</v>
      </c>
      <c r="E110" s="101" t="s">
        <v>182</v>
      </c>
      <c r="F110" s="91">
        <v>1</v>
      </c>
      <c r="G110" s="92">
        <v>0</v>
      </c>
      <c r="H110" s="92">
        <v>0</v>
      </c>
      <c r="I110" s="91">
        <v>1</v>
      </c>
      <c r="J110" s="92">
        <v>0</v>
      </c>
      <c r="K110" s="92">
        <v>0</v>
      </c>
      <c r="L110" s="96" t="s">
        <v>28</v>
      </c>
      <c r="M110" s="92">
        <v>0</v>
      </c>
      <c r="N110" s="92">
        <v>0</v>
      </c>
      <c r="O110" s="11" t="s">
        <v>844</v>
      </c>
      <c r="P110" s="7"/>
      <c r="Q110" s="8"/>
      <c r="R110" s="8"/>
      <c r="S110" s="8"/>
      <c r="T110" s="8"/>
      <c r="U110" s="8"/>
      <c r="V110" s="3"/>
      <c r="W110" s="3"/>
      <c r="X110" s="3"/>
      <c r="Y110" s="3"/>
      <c r="Z110" s="3"/>
    </row>
    <row r="111" spans="1:26" s="120" customFormat="1" ht="12.75" customHeight="1">
      <c r="A111" s="124">
        <v>2019</v>
      </c>
      <c r="B111" s="125">
        <v>43580</v>
      </c>
      <c r="C111" s="126" t="s">
        <v>21</v>
      </c>
      <c r="D111" s="111" t="s">
        <v>32</v>
      </c>
      <c r="E111" s="112" t="s">
        <v>153</v>
      </c>
      <c r="F111" s="113">
        <v>1</v>
      </c>
      <c r="G111" s="114">
        <v>0</v>
      </c>
      <c r="H111" s="114">
        <v>0</v>
      </c>
      <c r="I111" s="114">
        <v>0</v>
      </c>
      <c r="J111" s="113">
        <v>1</v>
      </c>
      <c r="K111" s="113">
        <v>1</v>
      </c>
      <c r="L111" s="115" t="s">
        <v>28</v>
      </c>
      <c r="M111" s="113">
        <v>1</v>
      </c>
      <c r="N111" s="114">
        <v>0</v>
      </c>
      <c r="O111" s="123" t="s">
        <v>845</v>
      </c>
      <c r="P111" s="117"/>
      <c r="Q111" s="118"/>
      <c r="R111" s="118"/>
      <c r="S111" s="118"/>
      <c r="T111" s="118"/>
      <c r="U111" s="118"/>
      <c r="V111" s="119"/>
      <c r="W111" s="119"/>
      <c r="X111" s="119"/>
      <c r="Y111" s="119"/>
      <c r="Z111" s="119"/>
    </row>
    <row r="112" spans="1:26" ht="12.75" customHeight="1">
      <c r="A112" s="93">
        <v>2019</v>
      </c>
      <c r="B112" s="12">
        <v>43570</v>
      </c>
      <c r="C112" s="103" t="s">
        <v>21</v>
      </c>
      <c r="D112" s="100" t="s">
        <v>27</v>
      </c>
      <c r="E112" s="101" t="s">
        <v>846</v>
      </c>
      <c r="F112" s="91">
        <v>1</v>
      </c>
      <c r="G112" s="92">
        <v>0</v>
      </c>
      <c r="H112" s="91">
        <v>1</v>
      </c>
      <c r="I112" s="92">
        <v>0</v>
      </c>
      <c r="J112" s="92">
        <v>0</v>
      </c>
      <c r="K112" s="91">
        <v>1</v>
      </c>
      <c r="L112" s="96" t="s">
        <v>935</v>
      </c>
      <c r="M112" s="92">
        <v>0</v>
      </c>
      <c r="N112" s="92">
        <v>0</v>
      </c>
      <c r="O112" s="11" t="s">
        <v>847</v>
      </c>
      <c r="P112" s="7"/>
      <c r="Q112" s="8"/>
      <c r="R112" s="8"/>
      <c r="S112" s="8"/>
      <c r="T112" s="8"/>
      <c r="U112" s="8"/>
      <c r="V112" s="3"/>
      <c r="W112" s="3"/>
      <c r="X112" s="3"/>
      <c r="Y112" s="3"/>
      <c r="Z112" s="3"/>
    </row>
    <row r="113" spans="1:26" ht="12.75" customHeight="1">
      <c r="A113" s="93">
        <v>2019</v>
      </c>
      <c r="B113" s="12">
        <v>43542</v>
      </c>
      <c r="C113" s="103" t="s">
        <v>110</v>
      </c>
      <c r="D113" s="102" t="s">
        <v>935</v>
      </c>
      <c r="E113" s="101" t="s">
        <v>190</v>
      </c>
      <c r="F113" s="91">
        <v>1</v>
      </c>
      <c r="G113" s="91">
        <v>1</v>
      </c>
      <c r="H113" s="92">
        <v>0</v>
      </c>
      <c r="I113" s="92">
        <v>0</v>
      </c>
      <c r="J113" s="92">
        <v>0</v>
      </c>
      <c r="K113" s="91">
        <v>1</v>
      </c>
      <c r="L113" s="96" t="s">
        <v>83</v>
      </c>
      <c r="M113" s="92">
        <v>0</v>
      </c>
      <c r="N113" s="92">
        <v>0</v>
      </c>
      <c r="O113" s="11" t="s">
        <v>848</v>
      </c>
      <c r="P113" s="7"/>
      <c r="Q113" s="8"/>
      <c r="R113" s="8"/>
      <c r="S113" s="8"/>
      <c r="T113" s="8"/>
      <c r="U113" s="8"/>
      <c r="V113" s="3"/>
      <c r="W113" s="3"/>
      <c r="X113" s="3"/>
      <c r="Y113" s="3"/>
      <c r="Z113" s="3"/>
    </row>
    <row r="114" spans="1:26" ht="12.75" customHeight="1">
      <c r="A114" s="93">
        <v>2019</v>
      </c>
      <c r="B114" s="12">
        <v>43534</v>
      </c>
      <c r="C114" s="103" t="s">
        <v>21</v>
      </c>
      <c r="D114" s="100" t="s">
        <v>32</v>
      </c>
      <c r="E114" s="101" t="s">
        <v>191</v>
      </c>
      <c r="F114" s="91">
        <v>1</v>
      </c>
      <c r="G114" s="92">
        <v>0</v>
      </c>
      <c r="H114" s="91">
        <v>1</v>
      </c>
      <c r="I114" s="92">
        <v>0</v>
      </c>
      <c r="J114" s="92">
        <v>0</v>
      </c>
      <c r="K114" s="91">
        <v>1</v>
      </c>
      <c r="L114" s="96">
        <v>3</v>
      </c>
      <c r="M114" s="92">
        <v>0</v>
      </c>
      <c r="N114" s="92">
        <v>0</v>
      </c>
      <c r="O114" s="11" t="s">
        <v>849</v>
      </c>
      <c r="P114" s="7"/>
      <c r="Q114" s="8"/>
      <c r="R114" s="8"/>
      <c r="S114" s="8"/>
      <c r="T114" s="8"/>
      <c r="U114" s="8"/>
      <c r="V114" s="3"/>
      <c r="W114" s="3"/>
      <c r="X114" s="3"/>
      <c r="Y114" s="3"/>
      <c r="Z114" s="3"/>
    </row>
    <row r="115" spans="1:26" s="120" customFormat="1" ht="12.75" customHeight="1">
      <c r="A115" s="124">
        <v>2019</v>
      </c>
      <c r="B115" s="125">
        <v>43525</v>
      </c>
      <c r="C115" s="126" t="s">
        <v>21</v>
      </c>
      <c r="D115" s="111" t="s">
        <v>32</v>
      </c>
      <c r="E115" s="112" t="s">
        <v>192</v>
      </c>
      <c r="F115" s="113">
        <v>1</v>
      </c>
      <c r="G115" s="113">
        <v>1</v>
      </c>
      <c r="H115" s="114">
        <v>0</v>
      </c>
      <c r="I115" s="114">
        <v>0</v>
      </c>
      <c r="J115" s="114">
        <v>0</v>
      </c>
      <c r="K115" s="113">
        <v>1</v>
      </c>
      <c r="L115" s="115">
        <v>3</v>
      </c>
      <c r="M115" s="113">
        <v>1</v>
      </c>
      <c r="N115" s="113">
        <v>1</v>
      </c>
      <c r="O115" s="123" t="s">
        <v>850</v>
      </c>
      <c r="P115" s="117"/>
      <c r="Q115" s="118"/>
      <c r="R115" s="118"/>
      <c r="S115" s="118"/>
      <c r="T115" s="118"/>
      <c r="U115" s="118"/>
      <c r="V115" s="119"/>
      <c r="W115" s="119"/>
      <c r="X115" s="119"/>
      <c r="Y115" s="119"/>
      <c r="Z115" s="119"/>
    </row>
    <row r="116" spans="1:26" ht="12.75" customHeight="1">
      <c r="A116" s="93">
        <v>2019</v>
      </c>
      <c r="B116" s="12">
        <v>43520</v>
      </c>
      <c r="C116" s="103" t="s">
        <v>21</v>
      </c>
      <c r="D116" s="100" t="s">
        <v>32</v>
      </c>
      <c r="E116" s="101" t="s">
        <v>193</v>
      </c>
      <c r="F116" s="91">
        <v>1</v>
      </c>
      <c r="G116" s="91">
        <v>1</v>
      </c>
      <c r="H116" s="92">
        <v>0</v>
      </c>
      <c r="I116" s="92">
        <v>0</v>
      </c>
      <c r="J116" s="92">
        <v>0</v>
      </c>
      <c r="K116" s="91">
        <v>1</v>
      </c>
      <c r="L116" s="96" t="s">
        <v>28</v>
      </c>
      <c r="M116" s="92">
        <v>0</v>
      </c>
      <c r="N116" s="92">
        <v>0</v>
      </c>
      <c r="O116" s="11" t="s">
        <v>851</v>
      </c>
      <c r="P116" s="7"/>
      <c r="Q116" s="8"/>
      <c r="R116" s="5" t="s">
        <v>194</v>
      </c>
      <c r="S116" s="8"/>
      <c r="T116" s="8"/>
      <c r="U116" s="8"/>
      <c r="V116" s="3"/>
      <c r="W116" s="3"/>
      <c r="X116" s="3"/>
      <c r="Y116" s="3"/>
      <c r="Z116" s="3"/>
    </row>
    <row r="117" spans="1:26" ht="12.75" customHeight="1">
      <c r="A117" s="93">
        <v>2019</v>
      </c>
      <c r="B117" s="12">
        <v>43514</v>
      </c>
      <c r="C117" s="103" t="s">
        <v>21</v>
      </c>
      <c r="D117" s="100" t="s">
        <v>27</v>
      </c>
      <c r="E117" s="101" t="s">
        <v>195</v>
      </c>
      <c r="F117" s="91">
        <v>1</v>
      </c>
      <c r="G117" s="91">
        <v>1</v>
      </c>
      <c r="H117" s="92">
        <v>0</v>
      </c>
      <c r="I117" s="92">
        <v>0</v>
      </c>
      <c r="J117" s="92">
        <v>0</v>
      </c>
      <c r="K117" s="91">
        <v>1</v>
      </c>
      <c r="L117" s="96" t="s">
        <v>28</v>
      </c>
      <c r="M117" s="92">
        <v>0</v>
      </c>
      <c r="N117" s="92">
        <v>0</v>
      </c>
      <c r="O117" s="11" t="s">
        <v>196</v>
      </c>
      <c r="P117" s="7"/>
      <c r="Q117" s="8"/>
      <c r="R117" s="8"/>
      <c r="S117" s="8"/>
      <c r="T117" s="8"/>
      <c r="U117" s="8"/>
      <c r="V117" s="3"/>
      <c r="W117" s="3"/>
      <c r="X117" s="3"/>
      <c r="Y117" s="3"/>
      <c r="Z117" s="3"/>
    </row>
    <row r="118" spans="1:26" s="120" customFormat="1" ht="12.75" customHeight="1">
      <c r="A118" s="124">
        <v>2019</v>
      </c>
      <c r="B118" s="125">
        <v>43495</v>
      </c>
      <c r="C118" s="126" t="s">
        <v>197</v>
      </c>
      <c r="D118" s="122" t="s">
        <v>935</v>
      </c>
      <c r="E118" s="112" t="s">
        <v>198</v>
      </c>
      <c r="F118" s="113">
        <v>1</v>
      </c>
      <c r="G118" s="114">
        <v>0</v>
      </c>
      <c r="H118" s="114">
        <v>0</v>
      </c>
      <c r="I118" s="113">
        <v>1</v>
      </c>
      <c r="J118" s="114">
        <v>0</v>
      </c>
      <c r="K118" s="114">
        <v>0</v>
      </c>
      <c r="L118" s="115" t="s">
        <v>28</v>
      </c>
      <c r="M118" s="113">
        <v>1</v>
      </c>
      <c r="N118" s="114">
        <v>0</v>
      </c>
      <c r="O118" s="123" t="s">
        <v>852</v>
      </c>
      <c r="P118" s="117"/>
      <c r="Q118" s="117"/>
      <c r="R118" s="118"/>
      <c r="S118" s="118"/>
      <c r="T118" s="118"/>
      <c r="U118" s="118"/>
      <c r="V118" s="119"/>
      <c r="W118" s="119"/>
      <c r="X118" s="119"/>
      <c r="Y118" s="119"/>
      <c r="Z118" s="119"/>
    </row>
    <row r="119" spans="1:26" ht="12.75" customHeight="1">
      <c r="A119" s="93">
        <v>2018</v>
      </c>
      <c r="B119" s="12">
        <v>43464</v>
      </c>
      <c r="C119" s="103" t="s">
        <v>21</v>
      </c>
      <c r="D119" s="100" t="s">
        <v>42</v>
      </c>
      <c r="E119" s="101" t="s">
        <v>199</v>
      </c>
      <c r="F119" s="91">
        <v>1</v>
      </c>
      <c r="G119" s="91">
        <v>1</v>
      </c>
      <c r="H119" s="92">
        <v>0</v>
      </c>
      <c r="I119" s="92">
        <v>0</v>
      </c>
      <c r="J119" s="92">
        <v>0</v>
      </c>
      <c r="K119" s="91">
        <v>1</v>
      </c>
      <c r="L119" s="96">
        <v>3</v>
      </c>
      <c r="M119" s="92">
        <v>0</v>
      </c>
      <c r="N119" s="92">
        <v>0</v>
      </c>
      <c r="O119" s="11" t="s">
        <v>853</v>
      </c>
      <c r="P119" s="7"/>
      <c r="Q119" s="8" t="s">
        <v>200</v>
      </c>
      <c r="R119" s="5" t="s">
        <v>201</v>
      </c>
      <c r="S119" s="8"/>
      <c r="T119" s="8"/>
      <c r="U119" s="8"/>
      <c r="V119" s="3"/>
      <c r="W119" s="3"/>
      <c r="X119" s="3"/>
      <c r="Y119" s="3"/>
      <c r="Z119" s="3"/>
    </row>
    <row r="120" spans="1:26" ht="12.75" customHeight="1">
      <c r="A120" s="93">
        <v>2018</v>
      </c>
      <c r="B120" s="12">
        <v>43460</v>
      </c>
      <c r="C120" s="103" t="s">
        <v>21</v>
      </c>
      <c r="D120" s="100" t="s">
        <v>202</v>
      </c>
      <c r="E120" s="101" t="s">
        <v>203</v>
      </c>
      <c r="F120" s="91">
        <v>1</v>
      </c>
      <c r="G120" s="92">
        <v>0</v>
      </c>
      <c r="H120" s="91">
        <v>1</v>
      </c>
      <c r="I120" s="92">
        <v>0</v>
      </c>
      <c r="J120" s="92">
        <v>0</v>
      </c>
      <c r="K120" s="91">
        <v>1</v>
      </c>
      <c r="L120" s="96" t="s">
        <v>83</v>
      </c>
      <c r="M120" s="92">
        <v>0</v>
      </c>
      <c r="N120" s="92">
        <v>0</v>
      </c>
      <c r="O120" s="11" t="s">
        <v>854</v>
      </c>
      <c r="P120" s="7"/>
      <c r="Q120" s="8"/>
      <c r="R120" s="8"/>
      <c r="S120" s="8"/>
      <c r="T120" s="8"/>
      <c r="U120" s="8"/>
      <c r="V120" s="3"/>
      <c r="W120" s="3"/>
      <c r="X120" s="3"/>
      <c r="Y120" s="3"/>
      <c r="Z120" s="3"/>
    </row>
    <row r="121" spans="1:26" ht="12.75" customHeight="1">
      <c r="A121" s="93">
        <v>2018</v>
      </c>
      <c r="B121" s="12">
        <v>43419</v>
      </c>
      <c r="C121" s="103" t="s">
        <v>34</v>
      </c>
      <c r="D121" s="102" t="s">
        <v>935</v>
      </c>
      <c r="E121" s="101" t="s">
        <v>168</v>
      </c>
      <c r="F121" s="91">
        <v>1</v>
      </c>
      <c r="G121" s="92">
        <v>0</v>
      </c>
      <c r="H121" s="92">
        <v>0</v>
      </c>
      <c r="I121" s="91">
        <v>1</v>
      </c>
      <c r="J121" s="92">
        <v>0</v>
      </c>
      <c r="K121" s="92">
        <v>0</v>
      </c>
      <c r="L121" s="96" t="s">
        <v>28</v>
      </c>
      <c r="M121" s="92">
        <v>0</v>
      </c>
      <c r="N121" s="92">
        <v>0</v>
      </c>
      <c r="O121" s="11" t="s">
        <v>855</v>
      </c>
      <c r="P121" s="7"/>
      <c r="Q121" s="8"/>
      <c r="R121" s="8"/>
      <c r="S121" s="8"/>
      <c r="T121" s="8"/>
      <c r="U121" s="8"/>
      <c r="V121" s="3"/>
      <c r="W121" s="3"/>
      <c r="X121" s="3"/>
      <c r="Y121" s="3"/>
      <c r="Z121" s="3"/>
    </row>
    <row r="122" spans="1:26" ht="12.75" customHeight="1">
      <c r="A122" s="93">
        <f t="shared" ref="A122:A123" si="0">YEAR(B122)</f>
        <v>2018</v>
      </c>
      <c r="B122" s="12">
        <v>43414</v>
      </c>
      <c r="C122" s="103" t="s">
        <v>21</v>
      </c>
      <c r="D122" s="100" t="s">
        <v>32</v>
      </c>
      <c r="E122" s="101" t="s">
        <v>172</v>
      </c>
      <c r="F122" s="91">
        <v>1</v>
      </c>
      <c r="G122" s="92">
        <v>0</v>
      </c>
      <c r="H122" s="92">
        <v>0</v>
      </c>
      <c r="I122" s="91">
        <v>1</v>
      </c>
      <c r="J122" s="92">
        <v>0</v>
      </c>
      <c r="K122" s="92">
        <v>0</v>
      </c>
      <c r="L122" s="96" t="s">
        <v>83</v>
      </c>
      <c r="M122" s="92">
        <v>0</v>
      </c>
      <c r="N122" s="92">
        <v>0</v>
      </c>
      <c r="O122" s="11" t="s">
        <v>856</v>
      </c>
      <c r="P122" s="7"/>
      <c r="Q122" s="8"/>
      <c r="R122" s="8"/>
      <c r="S122" s="8"/>
      <c r="T122" s="8"/>
      <c r="U122" s="8"/>
      <c r="V122" s="3"/>
      <c r="W122" s="3"/>
      <c r="X122" s="3"/>
      <c r="Y122" s="3"/>
      <c r="Z122" s="3"/>
    </row>
    <row r="123" spans="1:26" ht="12.75" customHeight="1">
      <c r="A123" s="93">
        <f t="shared" si="0"/>
        <v>2018</v>
      </c>
      <c r="B123" s="12">
        <v>43413</v>
      </c>
      <c r="C123" s="103" t="s">
        <v>21</v>
      </c>
      <c r="D123" s="100" t="s">
        <v>27</v>
      </c>
      <c r="E123" s="101" t="s">
        <v>99</v>
      </c>
      <c r="F123" s="91">
        <v>2</v>
      </c>
      <c r="G123" s="92">
        <v>0</v>
      </c>
      <c r="H123" s="91">
        <v>2</v>
      </c>
      <c r="I123" s="92">
        <v>0</v>
      </c>
      <c r="J123" s="92">
        <v>0</v>
      </c>
      <c r="K123" s="91">
        <v>2</v>
      </c>
      <c r="L123" s="96" t="s">
        <v>28</v>
      </c>
      <c r="M123" s="92">
        <v>0</v>
      </c>
      <c r="N123" s="92">
        <v>0</v>
      </c>
      <c r="O123" s="11" t="s">
        <v>857</v>
      </c>
      <c r="P123" s="7"/>
      <c r="Q123" s="8" t="s">
        <v>858</v>
      </c>
      <c r="R123" s="8"/>
      <c r="S123" s="8"/>
      <c r="T123" s="8"/>
      <c r="U123" s="8"/>
      <c r="V123" s="3"/>
      <c r="W123" s="3"/>
      <c r="X123" s="3"/>
      <c r="Y123" s="3"/>
      <c r="Z123" s="3"/>
    </row>
    <row r="124" spans="1:26" ht="12.75" customHeight="1">
      <c r="A124" s="94">
        <v>2018</v>
      </c>
      <c r="B124" s="4">
        <v>43399</v>
      </c>
      <c r="C124" s="100" t="s">
        <v>110</v>
      </c>
      <c r="D124" s="102" t="s">
        <v>935</v>
      </c>
      <c r="E124" s="101" t="s">
        <v>204</v>
      </c>
      <c r="F124" s="91">
        <v>1</v>
      </c>
      <c r="G124" s="92">
        <v>0</v>
      </c>
      <c r="H124" s="91">
        <v>1</v>
      </c>
      <c r="I124" s="92">
        <v>0</v>
      </c>
      <c r="J124" s="92">
        <v>0</v>
      </c>
      <c r="K124" s="91">
        <v>1</v>
      </c>
      <c r="L124" s="96" t="s">
        <v>28</v>
      </c>
      <c r="M124" s="92">
        <v>0</v>
      </c>
      <c r="N124" s="92">
        <v>0</v>
      </c>
      <c r="O124" s="11" t="s">
        <v>859</v>
      </c>
      <c r="P124" s="7"/>
      <c r="Q124" s="8"/>
      <c r="R124" s="5" t="s">
        <v>205</v>
      </c>
      <c r="S124" s="8"/>
      <c r="T124" s="8"/>
      <c r="U124" s="8"/>
      <c r="V124" s="3"/>
      <c r="W124" s="3"/>
      <c r="X124" s="3"/>
      <c r="Y124" s="3"/>
      <c r="Z124" s="3"/>
    </row>
    <row r="125" spans="1:26" ht="12.75" customHeight="1">
      <c r="A125" s="94">
        <v>2018</v>
      </c>
      <c r="B125" s="4">
        <v>43364</v>
      </c>
      <c r="C125" s="100" t="s">
        <v>21</v>
      </c>
      <c r="D125" s="100" t="s">
        <v>27</v>
      </c>
      <c r="E125" s="101" t="s">
        <v>860</v>
      </c>
      <c r="F125" s="91">
        <v>1</v>
      </c>
      <c r="G125" s="91">
        <v>1</v>
      </c>
      <c r="H125" s="92">
        <v>0</v>
      </c>
      <c r="I125" s="92">
        <v>0</v>
      </c>
      <c r="J125" s="92">
        <v>0</v>
      </c>
      <c r="K125" s="91">
        <v>1</v>
      </c>
      <c r="L125" s="96" t="s">
        <v>28</v>
      </c>
      <c r="M125" s="92">
        <v>0</v>
      </c>
      <c r="N125" s="92">
        <v>0</v>
      </c>
      <c r="O125" s="11" t="s">
        <v>206</v>
      </c>
      <c r="P125" s="7" t="s">
        <v>207</v>
      </c>
      <c r="Q125" s="8"/>
      <c r="R125" s="8"/>
      <c r="S125" s="8"/>
      <c r="T125" s="8"/>
      <c r="U125" s="8"/>
      <c r="V125" s="3"/>
      <c r="W125" s="3"/>
      <c r="X125" s="3"/>
      <c r="Y125" s="3"/>
      <c r="Z125" s="3"/>
    </row>
    <row r="126" spans="1:26" ht="12.75" customHeight="1">
      <c r="A126" s="93">
        <v>2018</v>
      </c>
      <c r="B126" s="12">
        <v>43358</v>
      </c>
      <c r="C126" s="103" t="s">
        <v>208</v>
      </c>
      <c r="D126" s="102" t="s">
        <v>935</v>
      </c>
      <c r="E126" s="101" t="s">
        <v>195</v>
      </c>
      <c r="F126" s="91">
        <v>2</v>
      </c>
      <c r="G126" s="92">
        <v>0</v>
      </c>
      <c r="H126" s="92">
        <v>0</v>
      </c>
      <c r="I126" s="91">
        <v>2</v>
      </c>
      <c r="J126" s="92">
        <v>0</v>
      </c>
      <c r="K126" s="92">
        <v>0</v>
      </c>
      <c r="L126" s="96" t="s">
        <v>83</v>
      </c>
      <c r="M126" s="92">
        <v>0</v>
      </c>
      <c r="N126" s="92">
        <v>0</v>
      </c>
      <c r="O126" s="11" t="s">
        <v>209</v>
      </c>
      <c r="P126" s="7"/>
      <c r="Q126" s="8"/>
      <c r="R126" s="8"/>
      <c r="S126" s="8"/>
      <c r="T126" s="8"/>
      <c r="U126" s="8"/>
      <c r="V126" s="3"/>
      <c r="W126" s="3"/>
      <c r="X126" s="3"/>
      <c r="Y126" s="3"/>
      <c r="Z126" s="3"/>
    </row>
    <row r="127" spans="1:26" ht="12.75" customHeight="1">
      <c r="A127" s="93">
        <f t="shared" ref="A127:A132" si="1">YEAR(B127)</f>
        <v>2018</v>
      </c>
      <c r="B127" s="12">
        <v>43316</v>
      </c>
      <c r="C127" s="103" t="s">
        <v>197</v>
      </c>
      <c r="D127" s="102" t="s">
        <v>935</v>
      </c>
      <c r="E127" s="101" t="s">
        <v>99</v>
      </c>
      <c r="F127" s="91">
        <v>1</v>
      </c>
      <c r="G127" s="92">
        <v>0</v>
      </c>
      <c r="H127" s="91">
        <v>1</v>
      </c>
      <c r="I127" s="92">
        <v>0</v>
      </c>
      <c r="J127" s="92">
        <v>0</v>
      </c>
      <c r="K127" s="91">
        <v>1</v>
      </c>
      <c r="L127" s="96" t="s">
        <v>28</v>
      </c>
      <c r="M127" s="92">
        <v>0</v>
      </c>
      <c r="N127" s="92">
        <v>0</v>
      </c>
      <c r="O127" s="11" t="s">
        <v>861</v>
      </c>
      <c r="P127" s="7"/>
      <c r="Q127" s="8"/>
      <c r="R127" s="8"/>
      <c r="S127" s="8"/>
      <c r="T127" s="8"/>
      <c r="U127" s="8"/>
      <c r="V127" s="3"/>
      <c r="W127" s="3"/>
      <c r="X127" s="3"/>
      <c r="Y127" s="3"/>
      <c r="Z127" s="3"/>
    </row>
    <row r="128" spans="1:26" ht="12.75" customHeight="1">
      <c r="A128" s="93">
        <f t="shared" si="1"/>
        <v>2018</v>
      </c>
      <c r="B128" s="12">
        <v>43305</v>
      </c>
      <c r="C128" s="103" t="s">
        <v>21</v>
      </c>
      <c r="D128" s="100" t="s">
        <v>87</v>
      </c>
      <c r="E128" s="101" t="s">
        <v>210</v>
      </c>
      <c r="F128" s="91">
        <v>1</v>
      </c>
      <c r="G128" s="91">
        <v>1</v>
      </c>
      <c r="H128" s="92">
        <v>0</v>
      </c>
      <c r="I128" s="92">
        <v>0</v>
      </c>
      <c r="J128" s="92">
        <v>0</v>
      </c>
      <c r="K128" s="91">
        <v>1</v>
      </c>
      <c r="L128" s="96" t="s">
        <v>935</v>
      </c>
      <c r="M128" s="92">
        <v>0</v>
      </c>
      <c r="N128" s="92">
        <v>0</v>
      </c>
      <c r="O128" s="11" t="s">
        <v>862</v>
      </c>
      <c r="P128" s="7"/>
      <c r="Q128" s="8"/>
      <c r="R128" s="8"/>
      <c r="S128" s="8"/>
      <c r="T128" s="8"/>
      <c r="U128" s="8"/>
      <c r="V128" s="3"/>
      <c r="W128" s="3"/>
      <c r="X128" s="3"/>
      <c r="Y128" s="3"/>
      <c r="Z128" s="3"/>
    </row>
    <row r="129" spans="1:26" ht="12.75" customHeight="1">
      <c r="A129" s="93">
        <f t="shared" si="1"/>
        <v>2018</v>
      </c>
      <c r="B129" s="12">
        <v>43240</v>
      </c>
      <c r="C129" s="103" t="s">
        <v>21</v>
      </c>
      <c r="D129" s="100" t="s">
        <v>27</v>
      </c>
      <c r="E129" s="101" t="s">
        <v>211</v>
      </c>
      <c r="F129" s="91">
        <v>1</v>
      </c>
      <c r="G129" s="91">
        <v>1</v>
      </c>
      <c r="H129" s="92">
        <v>0</v>
      </c>
      <c r="I129" s="92">
        <v>0</v>
      </c>
      <c r="J129" s="92">
        <v>0</v>
      </c>
      <c r="K129" s="91">
        <v>1</v>
      </c>
      <c r="L129" s="96" t="s">
        <v>28</v>
      </c>
      <c r="M129" s="92">
        <v>0</v>
      </c>
      <c r="N129" s="92">
        <v>0</v>
      </c>
      <c r="O129" s="11" t="s">
        <v>863</v>
      </c>
      <c r="P129" s="7"/>
      <c r="Q129" s="8"/>
      <c r="R129" s="5" t="s">
        <v>212</v>
      </c>
      <c r="S129" s="8"/>
      <c r="T129" s="8"/>
      <c r="U129" s="8"/>
      <c r="V129" s="3"/>
      <c r="W129" s="3"/>
      <c r="X129" s="3"/>
      <c r="Y129" s="3"/>
      <c r="Z129" s="3"/>
    </row>
    <row r="130" spans="1:26" ht="12.75" customHeight="1">
      <c r="A130" s="93">
        <f t="shared" si="1"/>
        <v>2018</v>
      </c>
      <c r="B130" s="12">
        <v>43230</v>
      </c>
      <c r="C130" s="103" t="s">
        <v>213</v>
      </c>
      <c r="D130" s="102" t="s">
        <v>935</v>
      </c>
      <c r="E130" s="101" t="s">
        <v>214</v>
      </c>
      <c r="F130" s="91">
        <v>1</v>
      </c>
      <c r="G130" s="91">
        <v>1</v>
      </c>
      <c r="H130" s="92">
        <v>0</v>
      </c>
      <c r="I130" s="92">
        <v>0</v>
      </c>
      <c r="J130" s="92">
        <v>0</v>
      </c>
      <c r="K130" s="91">
        <v>1</v>
      </c>
      <c r="L130" s="96" t="s">
        <v>935</v>
      </c>
      <c r="M130" s="92">
        <v>0</v>
      </c>
      <c r="N130" s="92">
        <v>0</v>
      </c>
      <c r="O130" s="11" t="s">
        <v>864</v>
      </c>
      <c r="P130" s="7"/>
      <c r="Q130" s="8"/>
      <c r="R130" s="8"/>
      <c r="S130" s="8"/>
      <c r="T130" s="8"/>
      <c r="U130" s="8"/>
      <c r="V130" s="3"/>
      <c r="W130" s="3"/>
      <c r="X130" s="3"/>
      <c r="Y130" s="3"/>
      <c r="Z130" s="3"/>
    </row>
    <row r="131" spans="1:26" ht="12.75" customHeight="1">
      <c r="A131" s="93">
        <f t="shared" si="1"/>
        <v>2018</v>
      </c>
      <c r="B131" s="12">
        <v>43228</v>
      </c>
      <c r="C131" s="103" t="s">
        <v>21</v>
      </c>
      <c r="D131" s="100" t="s">
        <v>32</v>
      </c>
      <c r="E131" s="101" t="s">
        <v>215</v>
      </c>
      <c r="F131" s="91">
        <v>2</v>
      </c>
      <c r="G131" s="91">
        <v>1</v>
      </c>
      <c r="H131" s="91">
        <v>1</v>
      </c>
      <c r="I131" s="92">
        <v>0</v>
      </c>
      <c r="J131" s="92">
        <v>0</v>
      </c>
      <c r="K131" s="91">
        <v>2</v>
      </c>
      <c r="L131" s="96" t="s">
        <v>28</v>
      </c>
      <c r="M131" s="92">
        <v>0</v>
      </c>
      <c r="N131" s="92">
        <v>0</v>
      </c>
      <c r="O131" s="11" t="s">
        <v>865</v>
      </c>
      <c r="P131" s="7"/>
      <c r="Q131" s="8"/>
      <c r="R131" s="5" t="s">
        <v>216</v>
      </c>
      <c r="S131" s="5" t="s">
        <v>217</v>
      </c>
      <c r="T131" s="8"/>
      <c r="U131" s="8"/>
      <c r="V131" s="3"/>
      <c r="W131" s="3"/>
      <c r="X131" s="3"/>
      <c r="Y131" s="3"/>
      <c r="Z131" s="3"/>
    </row>
    <row r="132" spans="1:26" s="120" customFormat="1" ht="12.75" customHeight="1">
      <c r="A132" s="124">
        <f t="shared" si="1"/>
        <v>2018</v>
      </c>
      <c r="B132" s="125">
        <v>43219</v>
      </c>
      <c r="C132" s="126" t="s">
        <v>208</v>
      </c>
      <c r="D132" s="122" t="s">
        <v>935</v>
      </c>
      <c r="E132" s="112" t="s">
        <v>218</v>
      </c>
      <c r="F132" s="113">
        <v>1</v>
      </c>
      <c r="G132" s="114">
        <v>0</v>
      </c>
      <c r="H132" s="114">
        <v>0</v>
      </c>
      <c r="I132" s="113">
        <v>1</v>
      </c>
      <c r="J132" s="114">
        <v>0</v>
      </c>
      <c r="K132" s="114">
        <v>0</v>
      </c>
      <c r="L132" s="115" t="s">
        <v>83</v>
      </c>
      <c r="M132" s="113">
        <v>1</v>
      </c>
      <c r="N132" s="113">
        <v>1</v>
      </c>
      <c r="O132" s="123" t="s">
        <v>866</v>
      </c>
      <c r="P132" s="117"/>
      <c r="Q132" s="118"/>
      <c r="R132" s="118"/>
      <c r="S132" s="118"/>
      <c r="T132" s="118"/>
      <c r="U132" s="118"/>
      <c r="V132" s="119"/>
      <c r="W132" s="119"/>
      <c r="X132" s="119"/>
      <c r="Y132" s="119"/>
      <c r="Z132" s="119"/>
    </row>
    <row r="133" spans="1:26" ht="12.75" customHeight="1">
      <c r="A133" s="93">
        <v>2018</v>
      </c>
      <c r="B133" s="12">
        <v>43218</v>
      </c>
      <c r="C133" s="103" t="s">
        <v>21</v>
      </c>
      <c r="D133" s="100" t="s">
        <v>69</v>
      </c>
      <c r="E133" s="101" t="s">
        <v>219</v>
      </c>
      <c r="F133" s="91">
        <v>1</v>
      </c>
      <c r="G133" s="92">
        <v>0</v>
      </c>
      <c r="H133" s="91">
        <v>1</v>
      </c>
      <c r="I133" s="92">
        <v>0</v>
      </c>
      <c r="J133" s="92">
        <v>0</v>
      </c>
      <c r="K133" s="91">
        <v>1</v>
      </c>
      <c r="L133" s="96" t="s">
        <v>28</v>
      </c>
      <c r="M133" s="92">
        <v>0</v>
      </c>
      <c r="N133" s="92">
        <v>0</v>
      </c>
      <c r="O133" s="11" t="s">
        <v>867</v>
      </c>
      <c r="P133" s="7"/>
      <c r="Q133" s="8"/>
      <c r="R133" s="8"/>
      <c r="S133" s="8"/>
      <c r="T133" s="8"/>
      <c r="U133" s="8"/>
      <c r="V133" s="3"/>
      <c r="W133" s="3"/>
      <c r="X133" s="3"/>
      <c r="Y133" s="3"/>
      <c r="Z133" s="3"/>
    </row>
    <row r="134" spans="1:26" s="120" customFormat="1" ht="12.75" customHeight="1">
      <c r="A134" s="124">
        <f t="shared" ref="A134:A136" si="2">YEAR(B134)</f>
        <v>2018</v>
      </c>
      <c r="B134" s="125">
        <v>43182</v>
      </c>
      <c r="C134" s="126" t="s">
        <v>21</v>
      </c>
      <c r="D134" s="111" t="s">
        <v>27</v>
      </c>
      <c r="E134" s="112" t="s">
        <v>220</v>
      </c>
      <c r="F134" s="113">
        <v>1</v>
      </c>
      <c r="G134" s="113">
        <v>1</v>
      </c>
      <c r="H134" s="114">
        <v>0</v>
      </c>
      <c r="I134" s="114">
        <v>0</v>
      </c>
      <c r="J134" s="114">
        <v>0</v>
      </c>
      <c r="K134" s="113">
        <v>1</v>
      </c>
      <c r="L134" s="115" t="s">
        <v>935</v>
      </c>
      <c r="M134" s="113">
        <v>1</v>
      </c>
      <c r="N134" s="113">
        <v>1</v>
      </c>
      <c r="O134" s="123" t="s">
        <v>868</v>
      </c>
      <c r="P134" s="117"/>
      <c r="Q134" s="118"/>
      <c r="R134" s="118"/>
      <c r="S134" s="118"/>
      <c r="T134" s="118"/>
      <c r="U134" s="118"/>
      <c r="V134" s="119"/>
      <c r="W134" s="119"/>
      <c r="X134" s="119"/>
      <c r="Y134" s="119"/>
      <c r="Z134" s="119"/>
    </row>
    <row r="135" spans="1:26" ht="12.75" customHeight="1">
      <c r="A135" s="93">
        <f t="shared" si="2"/>
        <v>2018</v>
      </c>
      <c r="B135" s="12">
        <v>43171</v>
      </c>
      <c r="C135" s="103" t="s">
        <v>43</v>
      </c>
      <c r="D135" s="102" t="s">
        <v>935</v>
      </c>
      <c r="E135" s="101" t="s">
        <v>153</v>
      </c>
      <c r="F135" s="91">
        <v>1</v>
      </c>
      <c r="G135" s="92">
        <v>0</v>
      </c>
      <c r="H135" s="92">
        <v>0</v>
      </c>
      <c r="I135" s="92">
        <v>0</v>
      </c>
      <c r="J135" s="91">
        <v>1</v>
      </c>
      <c r="K135" s="91">
        <v>1</v>
      </c>
      <c r="L135" s="96" t="s">
        <v>935</v>
      </c>
      <c r="M135" s="92">
        <v>0</v>
      </c>
      <c r="N135" s="92">
        <v>0</v>
      </c>
      <c r="O135" s="11" t="s">
        <v>869</v>
      </c>
      <c r="P135" s="7"/>
      <c r="Q135" s="8"/>
      <c r="R135" s="8"/>
      <c r="S135" s="8"/>
      <c r="T135" s="8"/>
      <c r="U135" s="8"/>
      <c r="V135" s="3"/>
      <c r="W135" s="3"/>
      <c r="X135" s="3"/>
      <c r="Y135" s="3"/>
      <c r="Z135" s="3"/>
    </row>
    <row r="136" spans="1:26" ht="12.75" customHeight="1">
      <c r="A136" s="93">
        <f t="shared" si="2"/>
        <v>2018</v>
      </c>
      <c r="B136" s="12">
        <v>43171</v>
      </c>
      <c r="C136" s="103" t="s">
        <v>116</v>
      </c>
      <c r="D136" s="102" t="s">
        <v>935</v>
      </c>
      <c r="E136" s="101" t="s">
        <v>221</v>
      </c>
      <c r="F136" s="91">
        <v>1</v>
      </c>
      <c r="G136" s="91">
        <v>1</v>
      </c>
      <c r="H136" s="92">
        <v>0</v>
      </c>
      <c r="I136" s="92">
        <v>0</v>
      </c>
      <c r="J136" s="92">
        <v>0</v>
      </c>
      <c r="K136" s="91">
        <v>1</v>
      </c>
      <c r="L136" s="96" t="s">
        <v>935</v>
      </c>
      <c r="M136" s="92">
        <v>0</v>
      </c>
      <c r="N136" s="92">
        <v>0</v>
      </c>
      <c r="O136" s="11" t="s">
        <v>222</v>
      </c>
      <c r="P136" s="7"/>
      <c r="Q136" s="8"/>
      <c r="R136" s="8"/>
      <c r="S136" s="8"/>
      <c r="T136" s="8"/>
      <c r="U136" s="8"/>
      <c r="V136" s="3"/>
      <c r="W136" s="3"/>
      <c r="X136" s="3"/>
      <c r="Y136" s="3"/>
      <c r="Z136" s="3"/>
    </row>
    <row r="137" spans="1:26" ht="12.75" customHeight="1">
      <c r="A137" s="93">
        <v>2017</v>
      </c>
      <c r="B137" s="12">
        <v>43061</v>
      </c>
      <c r="C137" s="103" t="s">
        <v>213</v>
      </c>
      <c r="D137" s="102" t="s">
        <v>935</v>
      </c>
      <c r="E137" s="101" t="s">
        <v>195</v>
      </c>
      <c r="F137" s="91">
        <v>1</v>
      </c>
      <c r="G137" s="92">
        <v>0</v>
      </c>
      <c r="H137" s="92">
        <v>0</v>
      </c>
      <c r="I137" s="91">
        <v>1</v>
      </c>
      <c r="J137" s="92">
        <v>0</v>
      </c>
      <c r="K137" s="92">
        <v>0</v>
      </c>
      <c r="L137" s="96" t="s">
        <v>28</v>
      </c>
      <c r="M137" s="92">
        <v>0</v>
      </c>
      <c r="N137" s="92">
        <v>0</v>
      </c>
      <c r="O137" s="11" t="s">
        <v>870</v>
      </c>
      <c r="P137" s="7"/>
      <c r="Q137" s="8"/>
      <c r="R137" s="8"/>
      <c r="S137" s="8"/>
      <c r="T137" s="8"/>
      <c r="U137" s="8"/>
      <c r="V137" s="3"/>
      <c r="W137" s="3"/>
      <c r="X137" s="3"/>
      <c r="Y137" s="3"/>
      <c r="Z137" s="3"/>
    </row>
    <row r="138" spans="1:26" ht="12.75" customHeight="1">
      <c r="A138" s="93">
        <f>YEAR(B138)</f>
        <v>2017</v>
      </c>
      <c r="B138" s="12">
        <v>43053</v>
      </c>
      <c r="C138" s="103" t="s">
        <v>223</v>
      </c>
      <c r="D138" s="102" t="s">
        <v>935</v>
      </c>
      <c r="E138" s="101" t="s">
        <v>224</v>
      </c>
      <c r="F138" s="91">
        <v>1</v>
      </c>
      <c r="G138" s="92">
        <v>0</v>
      </c>
      <c r="H138" s="92">
        <v>0</v>
      </c>
      <c r="I138" s="92">
        <v>0</v>
      </c>
      <c r="J138" s="91">
        <v>1</v>
      </c>
      <c r="K138" s="91">
        <v>1</v>
      </c>
      <c r="L138" s="96" t="s">
        <v>935</v>
      </c>
      <c r="M138" s="92">
        <v>0</v>
      </c>
      <c r="N138" s="92">
        <v>0</v>
      </c>
      <c r="O138" s="11" t="s">
        <v>871</v>
      </c>
      <c r="P138" s="7"/>
      <c r="Q138" s="8"/>
      <c r="R138" s="8"/>
      <c r="S138" s="8"/>
      <c r="T138" s="8"/>
      <c r="U138" s="8"/>
      <c r="V138" s="3"/>
      <c r="W138" s="3"/>
      <c r="X138" s="3"/>
      <c r="Y138" s="3"/>
      <c r="Z138" s="3"/>
    </row>
    <row r="139" spans="1:26" ht="12.75" customHeight="1">
      <c r="A139" s="93">
        <v>2017</v>
      </c>
      <c r="B139" s="12">
        <v>43002</v>
      </c>
      <c r="C139" s="103" t="s">
        <v>21</v>
      </c>
      <c r="D139" s="100" t="s">
        <v>225</v>
      </c>
      <c r="E139" s="101" t="s">
        <v>204</v>
      </c>
      <c r="F139" s="91">
        <v>1</v>
      </c>
      <c r="G139" s="91">
        <v>1</v>
      </c>
      <c r="H139" s="92">
        <v>0</v>
      </c>
      <c r="I139" s="92">
        <v>0</v>
      </c>
      <c r="J139" s="92">
        <v>0</v>
      </c>
      <c r="K139" s="91">
        <v>1</v>
      </c>
      <c r="L139" s="96" t="s">
        <v>935</v>
      </c>
      <c r="M139" s="92">
        <v>0</v>
      </c>
      <c r="N139" s="92">
        <v>0</v>
      </c>
      <c r="O139" s="11" t="s">
        <v>872</v>
      </c>
      <c r="P139" s="7" t="s">
        <v>873</v>
      </c>
      <c r="Q139" s="8" t="s">
        <v>226</v>
      </c>
      <c r="R139" s="5" t="s">
        <v>227</v>
      </c>
      <c r="S139" s="8"/>
      <c r="T139" s="8"/>
      <c r="U139" s="8"/>
      <c r="V139" s="3"/>
      <c r="W139" s="3"/>
      <c r="X139" s="3"/>
      <c r="Y139" s="3"/>
      <c r="Z139" s="3"/>
    </row>
    <row r="140" spans="1:26" ht="12.75" customHeight="1">
      <c r="A140" s="93">
        <f t="shared" ref="A140:A141" si="3">YEAR(B140)</f>
        <v>2017</v>
      </c>
      <c r="B140" s="12">
        <v>42960</v>
      </c>
      <c r="C140" s="103" t="s">
        <v>21</v>
      </c>
      <c r="D140" s="100" t="s">
        <v>73</v>
      </c>
      <c r="E140" s="101" t="s">
        <v>172</v>
      </c>
      <c r="F140" s="91">
        <v>1</v>
      </c>
      <c r="G140" s="92">
        <v>0</v>
      </c>
      <c r="H140" s="92">
        <v>0</v>
      </c>
      <c r="I140" s="91">
        <v>1</v>
      </c>
      <c r="J140" s="92">
        <v>0</v>
      </c>
      <c r="K140" s="92">
        <v>0</v>
      </c>
      <c r="L140" s="96" t="s">
        <v>935</v>
      </c>
      <c r="M140" s="92">
        <v>0</v>
      </c>
      <c r="N140" s="92">
        <v>0</v>
      </c>
      <c r="O140" s="11" t="s">
        <v>874</v>
      </c>
      <c r="P140" s="7" t="s">
        <v>875</v>
      </c>
      <c r="Q140" s="8"/>
      <c r="R140" s="5" t="s">
        <v>228</v>
      </c>
      <c r="S140" s="8"/>
      <c r="T140" s="8"/>
      <c r="U140" s="8"/>
      <c r="V140" s="3"/>
      <c r="W140" s="3"/>
      <c r="X140" s="3"/>
      <c r="Y140" s="3"/>
      <c r="Z140" s="3"/>
    </row>
    <row r="141" spans="1:26" ht="12.75" customHeight="1">
      <c r="A141" s="93">
        <f t="shared" si="3"/>
        <v>2017</v>
      </c>
      <c r="B141" s="12">
        <v>42937</v>
      </c>
      <c r="C141" s="103" t="s">
        <v>21</v>
      </c>
      <c r="D141" s="100" t="s">
        <v>73</v>
      </c>
      <c r="E141" s="101" t="s">
        <v>160</v>
      </c>
      <c r="F141" s="91">
        <v>1</v>
      </c>
      <c r="G141" s="92">
        <v>0</v>
      </c>
      <c r="H141" s="92">
        <v>0</v>
      </c>
      <c r="I141" s="91">
        <v>1</v>
      </c>
      <c r="J141" s="92">
        <v>0</v>
      </c>
      <c r="K141" s="92">
        <v>0</v>
      </c>
      <c r="L141" s="96" t="s">
        <v>935</v>
      </c>
      <c r="M141" s="92">
        <v>0</v>
      </c>
      <c r="N141" s="92">
        <v>0</v>
      </c>
      <c r="O141" s="11" t="s">
        <v>876</v>
      </c>
      <c r="P141" s="7" t="s">
        <v>877</v>
      </c>
      <c r="Q141" s="8"/>
      <c r="R141" s="8"/>
      <c r="S141" s="8"/>
      <c r="T141" s="8"/>
      <c r="U141" s="8"/>
      <c r="V141" s="3"/>
      <c r="W141" s="3"/>
      <c r="X141" s="3"/>
      <c r="Y141" s="3"/>
      <c r="Z141" s="3"/>
    </row>
    <row r="142" spans="1:26" ht="12.75" customHeight="1">
      <c r="A142" s="93">
        <v>2017</v>
      </c>
      <c r="B142" s="12">
        <v>42911</v>
      </c>
      <c r="C142" s="103" t="s">
        <v>21</v>
      </c>
      <c r="D142" s="100" t="s">
        <v>27</v>
      </c>
      <c r="E142" s="101" t="s">
        <v>229</v>
      </c>
      <c r="F142" s="91">
        <v>1</v>
      </c>
      <c r="G142" s="92">
        <v>0</v>
      </c>
      <c r="H142" s="92">
        <v>0</v>
      </c>
      <c r="I142" s="91">
        <v>1</v>
      </c>
      <c r="J142" s="92">
        <v>0</v>
      </c>
      <c r="K142" s="92">
        <v>0</v>
      </c>
      <c r="L142" s="96" t="s">
        <v>935</v>
      </c>
      <c r="M142" s="92">
        <v>0</v>
      </c>
      <c r="N142" s="92">
        <v>0</v>
      </c>
      <c r="O142" s="11" t="s">
        <v>878</v>
      </c>
      <c r="P142" s="7" t="s">
        <v>879</v>
      </c>
      <c r="Q142" s="8"/>
      <c r="R142" s="8"/>
      <c r="S142" s="8"/>
      <c r="T142" s="8"/>
      <c r="U142" s="8"/>
      <c r="V142" s="3"/>
      <c r="W142" s="3"/>
      <c r="X142" s="3"/>
      <c r="Y142" s="3"/>
      <c r="Z142" s="3"/>
    </row>
    <row r="143" spans="1:26" ht="12.75" customHeight="1">
      <c r="A143" s="93">
        <f t="shared" ref="A143:A145" si="4">YEAR(B143)</f>
        <v>2017</v>
      </c>
      <c r="B143" s="12">
        <v>42896</v>
      </c>
      <c r="C143" s="103" t="s">
        <v>21</v>
      </c>
      <c r="D143" s="100" t="s">
        <v>230</v>
      </c>
      <c r="E143" s="101" t="s">
        <v>231</v>
      </c>
      <c r="F143" s="91">
        <v>1</v>
      </c>
      <c r="G143" s="92">
        <v>0</v>
      </c>
      <c r="H143" s="92">
        <v>0</v>
      </c>
      <c r="I143" s="91">
        <v>1</v>
      </c>
      <c r="J143" s="92">
        <v>0</v>
      </c>
      <c r="K143" s="92">
        <v>0</v>
      </c>
      <c r="L143" s="96" t="s">
        <v>28</v>
      </c>
      <c r="M143" s="92">
        <v>0</v>
      </c>
      <c r="N143" s="92">
        <v>0</v>
      </c>
      <c r="O143" s="11" t="s">
        <v>880</v>
      </c>
      <c r="P143" s="7" t="s">
        <v>881</v>
      </c>
      <c r="Q143" s="8" t="s">
        <v>232</v>
      </c>
      <c r="R143" s="8"/>
      <c r="S143" s="8"/>
      <c r="T143" s="8"/>
      <c r="U143" s="8"/>
      <c r="V143" s="3"/>
      <c r="W143" s="3"/>
      <c r="X143" s="3"/>
      <c r="Y143" s="3"/>
      <c r="Z143" s="3"/>
    </row>
    <row r="144" spans="1:26" ht="12.75" customHeight="1">
      <c r="A144" s="93">
        <f t="shared" si="4"/>
        <v>2017</v>
      </c>
      <c r="B144" s="12">
        <v>42866</v>
      </c>
      <c r="C144" s="103" t="s">
        <v>21</v>
      </c>
      <c r="D144" s="100" t="s">
        <v>32</v>
      </c>
      <c r="E144" s="101" t="s">
        <v>168</v>
      </c>
      <c r="F144" s="91">
        <v>1</v>
      </c>
      <c r="G144" s="92">
        <v>0</v>
      </c>
      <c r="H144" s="92">
        <v>0</v>
      </c>
      <c r="I144" s="91">
        <v>1</v>
      </c>
      <c r="J144" s="92">
        <v>0</v>
      </c>
      <c r="K144" s="92">
        <v>0</v>
      </c>
      <c r="L144" s="96" t="s">
        <v>935</v>
      </c>
      <c r="M144" s="92">
        <v>0</v>
      </c>
      <c r="N144" s="92">
        <v>0</v>
      </c>
      <c r="O144" s="11" t="s">
        <v>882</v>
      </c>
      <c r="P144" s="7" t="s">
        <v>883</v>
      </c>
      <c r="Q144" s="8"/>
      <c r="R144" s="5" t="s">
        <v>233</v>
      </c>
      <c r="S144" s="8"/>
      <c r="T144" s="8"/>
      <c r="U144" s="8"/>
      <c r="V144" s="3"/>
      <c r="W144" s="3"/>
      <c r="X144" s="3"/>
      <c r="Y144" s="3"/>
      <c r="Z144" s="3"/>
    </row>
    <row r="145" spans="1:26" ht="12.75" customHeight="1">
      <c r="A145" s="93">
        <f t="shared" si="4"/>
        <v>2017</v>
      </c>
      <c r="B145" s="12">
        <v>42851</v>
      </c>
      <c r="C145" s="103" t="s">
        <v>116</v>
      </c>
      <c r="D145" s="100" t="s">
        <v>935</v>
      </c>
      <c r="E145" s="101" t="s">
        <v>168</v>
      </c>
      <c r="F145" s="91">
        <v>1</v>
      </c>
      <c r="G145" s="92">
        <v>0</v>
      </c>
      <c r="H145" s="92">
        <v>0</v>
      </c>
      <c r="I145" s="91">
        <v>1</v>
      </c>
      <c r="J145" s="92">
        <v>0</v>
      </c>
      <c r="K145" s="92">
        <v>0</v>
      </c>
      <c r="L145" s="96" t="s">
        <v>935</v>
      </c>
      <c r="M145" s="92">
        <v>0</v>
      </c>
      <c r="N145" s="92">
        <v>0</v>
      </c>
      <c r="O145" s="11" t="s">
        <v>884</v>
      </c>
      <c r="P145" s="7"/>
      <c r="Q145" s="8"/>
      <c r="R145" s="8"/>
      <c r="S145" s="8"/>
      <c r="T145" s="8"/>
      <c r="U145" s="8"/>
      <c r="V145" s="3"/>
      <c r="W145" s="3"/>
      <c r="X145" s="3"/>
      <c r="Y145" s="3"/>
      <c r="Z145" s="3"/>
    </row>
    <row r="146" spans="1:26" ht="12.75" customHeight="1">
      <c r="A146" s="93">
        <v>2017</v>
      </c>
      <c r="B146" s="12">
        <v>42807</v>
      </c>
      <c r="C146" s="103" t="s">
        <v>21</v>
      </c>
      <c r="D146" s="100" t="s">
        <v>27</v>
      </c>
      <c r="E146" s="101" t="s">
        <v>153</v>
      </c>
      <c r="F146" s="91">
        <v>1</v>
      </c>
      <c r="G146" s="92">
        <v>0</v>
      </c>
      <c r="H146" s="92">
        <v>0</v>
      </c>
      <c r="I146" s="92">
        <v>0</v>
      </c>
      <c r="J146" s="91">
        <v>1</v>
      </c>
      <c r="K146" s="91">
        <v>1</v>
      </c>
      <c r="L146" s="96" t="s">
        <v>935</v>
      </c>
      <c r="M146" s="92">
        <v>0</v>
      </c>
      <c r="N146" s="92">
        <v>0</v>
      </c>
      <c r="O146" s="11" t="s">
        <v>885</v>
      </c>
      <c r="P146" s="7" t="s">
        <v>886</v>
      </c>
      <c r="Q146" s="8"/>
      <c r="R146" s="8"/>
      <c r="S146" s="8"/>
      <c r="T146" s="8"/>
      <c r="U146" s="8"/>
      <c r="V146" s="3"/>
      <c r="W146" s="3"/>
      <c r="X146" s="3"/>
      <c r="Y146" s="3"/>
      <c r="Z146" s="3"/>
    </row>
    <row r="147" spans="1:26" ht="12.75" customHeight="1">
      <c r="A147" s="93">
        <f>YEAR(B147)</f>
        <v>2017</v>
      </c>
      <c r="B147" s="12">
        <v>42752</v>
      </c>
      <c r="C147" s="103" t="s">
        <v>56</v>
      </c>
      <c r="D147" s="100" t="s">
        <v>935</v>
      </c>
      <c r="E147" s="101" t="s">
        <v>234</v>
      </c>
      <c r="F147" s="91">
        <v>1</v>
      </c>
      <c r="G147" s="91">
        <v>1</v>
      </c>
      <c r="H147" s="92">
        <v>0</v>
      </c>
      <c r="I147" s="92">
        <v>0</v>
      </c>
      <c r="J147" s="92">
        <v>0</v>
      </c>
      <c r="K147" s="91">
        <v>1</v>
      </c>
      <c r="L147" s="96" t="s">
        <v>935</v>
      </c>
      <c r="M147" s="92">
        <v>0</v>
      </c>
      <c r="N147" s="92">
        <v>0</v>
      </c>
      <c r="O147" s="11" t="s">
        <v>887</v>
      </c>
      <c r="P147" s="7"/>
      <c r="Q147" s="8"/>
      <c r="R147" s="8"/>
      <c r="S147" s="8"/>
      <c r="T147" s="8"/>
      <c r="U147" s="8"/>
      <c r="V147" s="3"/>
      <c r="W147" s="3"/>
      <c r="X147" s="3"/>
      <c r="Y147" s="3"/>
      <c r="Z147" s="3"/>
    </row>
    <row r="148" spans="1:26" ht="12.75" customHeight="1">
      <c r="A148" s="93">
        <v>2016</v>
      </c>
      <c r="B148" s="12">
        <v>42724</v>
      </c>
      <c r="C148" s="103" t="s">
        <v>21</v>
      </c>
      <c r="D148" s="100" t="s">
        <v>27</v>
      </c>
      <c r="E148" s="101" t="s">
        <v>153</v>
      </c>
      <c r="F148" s="91">
        <v>1</v>
      </c>
      <c r="G148" s="92">
        <v>0</v>
      </c>
      <c r="H148" s="92">
        <v>0</v>
      </c>
      <c r="I148" s="92">
        <v>0</v>
      </c>
      <c r="J148" s="91">
        <v>1</v>
      </c>
      <c r="K148" s="91">
        <v>1</v>
      </c>
      <c r="L148" s="96" t="s">
        <v>83</v>
      </c>
      <c r="M148" s="92">
        <v>0</v>
      </c>
      <c r="N148" s="92">
        <v>0</v>
      </c>
      <c r="O148" s="11" t="s">
        <v>888</v>
      </c>
      <c r="P148" s="7" t="s">
        <v>889</v>
      </c>
      <c r="Q148" s="8"/>
      <c r="R148" s="5" t="s">
        <v>235</v>
      </c>
      <c r="S148" s="8"/>
      <c r="T148" s="8"/>
      <c r="U148" s="8"/>
      <c r="V148" s="3"/>
      <c r="W148" s="3"/>
      <c r="X148" s="3"/>
      <c r="Y148" s="3"/>
      <c r="Z148" s="3"/>
    </row>
    <row r="149" spans="1:26" ht="12.75" customHeight="1">
      <c r="A149" s="93">
        <f t="shared" ref="A149:A150" si="5">YEAR(B149)</f>
        <v>2016</v>
      </c>
      <c r="B149" s="12">
        <v>42697</v>
      </c>
      <c r="C149" s="103" t="s">
        <v>21</v>
      </c>
      <c r="D149" s="100" t="s">
        <v>94</v>
      </c>
      <c r="E149" s="101" t="s">
        <v>236</v>
      </c>
      <c r="F149" s="91">
        <v>1</v>
      </c>
      <c r="G149" s="91">
        <v>1</v>
      </c>
      <c r="H149" s="92">
        <v>0</v>
      </c>
      <c r="I149" s="92">
        <v>0</v>
      </c>
      <c r="J149" s="92">
        <v>0</v>
      </c>
      <c r="K149" s="91">
        <v>1</v>
      </c>
      <c r="L149" s="96" t="s">
        <v>28</v>
      </c>
      <c r="M149" s="92">
        <v>0</v>
      </c>
      <c r="N149" s="92">
        <v>0</v>
      </c>
      <c r="O149" s="11" t="s">
        <v>890</v>
      </c>
      <c r="P149" s="7" t="s">
        <v>891</v>
      </c>
      <c r="Q149" s="8" t="s">
        <v>892</v>
      </c>
      <c r="R149" s="8"/>
      <c r="S149" s="8"/>
      <c r="T149" s="8"/>
      <c r="U149" s="8"/>
      <c r="V149" s="3"/>
      <c r="W149" s="3"/>
      <c r="X149" s="3"/>
      <c r="Y149" s="3"/>
      <c r="Z149" s="3"/>
    </row>
    <row r="150" spans="1:26" ht="12.75" customHeight="1">
      <c r="A150" s="93">
        <f t="shared" si="5"/>
        <v>2016</v>
      </c>
      <c r="B150" s="12">
        <v>42677</v>
      </c>
      <c r="C150" s="103" t="s">
        <v>21</v>
      </c>
      <c r="D150" s="100" t="s">
        <v>141</v>
      </c>
      <c r="E150" s="101" t="s">
        <v>238</v>
      </c>
      <c r="F150" s="91">
        <v>2</v>
      </c>
      <c r="G150" s="91">
        <v>1</v>
      </c>
      <c r="H150" s="91">
        <v>1</v>
      </c>
      <c r="I150" s="92">
        <v>0</v>
      </c>
      <c r="J150" s="92">
        <v>0</v>
      </c>
      <c r="K150" s="91">
        <v>2</v>
      </c>
      <c r="L150" s="96" t="s">
        <v>935</v>
      </c>
      <c r="M150" s="92">
        <v>0</v>
      </c>
      <c r="N150" s="92">
        <v>0</v>
      </c>
      <c r="O150" s="11" t="s">
        <v>893</v>
      </c>
      <c r="P150" s="7" t="s">
        <v>894</v>
      </c>
      <c r="Q150" s="8"/>
      <c r="R150" s="5" t="s">
        <v>239</v>
      </c>
      <c r="S150" s="5" t="s">
        <v>240</v>
      </c>
      <c r="T150" s="8"/>
      <c r="U150" s="8"/>
      <c r="V150" s="3"/>
      <c r="W150" s="3"/>
      <c r="X150" s="3"/>
      <c r="Y150" s="3"/>
      <c r="Z150" s="3"/>
    </row>
    <row r="151" spans="1:26" ht="12.75" customHeight="1">
      <c r="A151" s="93">
        <v>2016</v>
      </c>
      <c r="B151" s="12">
        <v>42653</v>
      </c>
      <c r="C151" s="103" t="s">
        <v>21</v>
      </c>
      <c r="D151" s="100" t="s">
        <v>202</v>
      </c>
      <c r="E151" s="101" t="s">
        <v>241</v>
      </c>
      <c r="F151" s="91">
        <v>1</v>
      </c>
      <c r="G151" s="92">
        <v>0</v>
      </c>
      <c r="H151" s="92">
        <v>0</v>
      </c>
      <c r="I151" s="91">
        <v>1</v>
      </c>
      <c r="J151" s="92">
        <v>0</v>
      </c>
      <c r="K151" s="92">
        <v>0</v>
      </c>
      <c r="L151" s="96" t="s">
        <v>28</v>
      </c>
      <c r="M151" s="92">
        <v>0</v>
      </c>
      <c r="N151" s="92">
        <v>0</v>
      </c>
      <c r="O151" s="11" t="s">
        <v>895</v>
      </c>
      <c r="P151" s="7" t="s">
        <v>896</v>
      </c>
      <c r="Q151" s="8"/>
      <c r="R151" s="8"/>
      <c r="S151" s="8"/>
      <c r="T151" s="8"/>
      <c r="U151" s="8"/>
      <c r="V151" s="3"/>
      <c r="W151" s="3"/>
      <c r="X151" s="3"/>
      <c r="Y151" s="3"/>
      <c r="Z151" s="3"/>
    </row>
    <row r="152" spans="1:26" ht="12.75" customHeight="1">
      <c r="A152" s="93">
        <f t="shared" ref="A152:A153" si="6">YEAR(B152)</f>
        <v>2016</v>
      </c>
      <c r="B152" s="12">
        <v>42650</v>
      </c>
      <c r="C152" s="103" t="s">
        <v>21</v>
      </c>
      <c r="D152" s="100" t="s">
        <v>27</v>
      </c>
      <c r="E152" s="101" t="s">
        <v>172</v>
      </c>
      <c r="F152" s="91">
        <v>1</v>
      </c>
      <c r="G152" s="92">
        <v>0</v>
      </c>
      <c r="H152" s="92">
        <v>0</v>
      </c>
      <c r="I152" s="91">
        <v>1</v>
      </c>
      <c r="J152" s="92">
        <v>0</v>
      </c>
      <c r="K152" s="92">
        <v>0</v>
      </c>
      <c r="L152" s="96" t="s">
        <v>935</v>
      </c>
      <c r="M152" s="92">
        <v>0</v>
      </c>
      <c r="N152" s="92">
        <v>0</v>
      </c>
      <c r="O152" s="11" t="s">
        <v>897</v>
      </c>
      <c r="P152" s="7"/>
      <c r="Q152" s="8"/>
      <c r="R152" s="8"/>
      <c r="S152" s="8"/>
      <c r="T152" s="8"/>
      <c r="U152" s="8"/>
      <c r="V152" s="3"/>
      <c r="W152" s="3"/>
      <c r="X152" s="3"/>
      <c r="Y152" s="3"/>
      <c r="Z152" s="3"/>
    </row>
    <row r="153" spans="1:26" ht="12.75" customHeight="1">
      <c r="A153" s="93">
        <f t="shared" si="6"/>
        <v>2016</v>
      </c>
      <c r="B153" s="12">
        <v>42620</v>
      </c>
      <c r="C153" s="103" t="s">
        <v>197</v>
      </c>
      <c r="D153" s="100" t="s">
        <v>935</v>
      </c>
      <c r="E153" s="101" t="s">
        <v>242</v>
      </c>
      <c r="F153" s="91">
        <v>1</v>
      </c>
      <c r="G153" s="91">
        <v>1</v>
      </c>
      <c r="H153" s="92">
        <v>0</v>
      </c>
      <c r="I153" s="92">
        <v>0</v>
      </c>
      <c r="J153" s="92">
        <v>0</v>
      </c>
      <c r="K153" s="91">
        <v>1</v>
      </c>
      <c r="L153" s="96" t="s">
        <v>935</v>
      </c>
      <c r="M153" s="92">
        <v>0</v>
      </c>
      <c r="N153" s="92">
        <v>0</v>
      </c>
      <c r="O153" s="11" t="s">
        <v>898</v>
      </c>
      <c r="P153" s="7"/>
      <c r="Q153" s="8"/>
      <c r="R153" s="8"/>
      <c r="S153" s="8"/>
      <c r="T153" s="8"/>
      <c r="U153" s="8"/>
      <c r="V153" s="3"/>
      <c r="W153" s="3"/>
      <c r="X153" s="3"/>
      <c r="Y153" s="3"/>
      <c r="Z153" s="3"/>
    </row>
    <row r="154" spans="1:26" ht="12.75" customHeight="1">
      <c r="A154" s="93">
        <v>2016</v>
      </c>
      <c r="B154" s="12">
        <v>42614</v>
      </c>
      <c r="C154" s="103" t="s">
        <v>21</v>
      </c>
      <c r="D154" s="100" t="s">
        <v>32</v>
      </c>
      <c r="E154" s="101" t="s">
        <v>122</v>
      </c>
      <c r="F154" s="91">
        <v>1</v>
      </c>
      <c r="G154" s="92">
        <v>0</v>
      </c>
      <c r="H154" s="92">
        <v>0</v>
      </c>
      <c r="I154" s="91">
        <v>1</v>
      </c>
      <c r="J154" s="92">
        <v>0</v>
      </c>
      <c r="K154" s="92">
        <v>0</v>
      </c>
      <c r="L154" s="96" t="s">
        <v>935</v>
      </c>
      <c r="M154" s="92">
        <v>0</v>
      </c>
      <c r="N154" s="92">
        <v>0</v>
      </c>
      <c r="O154" s="11" t="s">
        <v>899</v>
      </c>
      <c r="P154" s="7" t="s">
        <v>900</v>
      </c>
      <c r="Q154" s="8"/>
      <c r="R154" s="8"/>
      <c r="S154" s="8"/>
      <c r="T154" s="8"/>
      <c r="U154" s="8"/>
      <c r="V154" s="3"/>
      <c r="W154" s="3"/>
      <c r="X154" s="3"/>
      <c r="Y154" s="3"/>
      <c r="Z154" s="3"/>
    </row>
    <row r="155" spans="1:26" ht="12.75" customHeight="1">
      <c r="A155" s="93">
        <f>YEAR(B155)</f>
        <v>2016</v>
      </c>
      <c r="B155" s="12">
        <v>42597</v>
      </c>
      <c r="C155" s="103" t="s">
        <v>21</v>
      </c>
      <c r="D155" s="100" t="s">
        <v>27</v>
      </c>
      <c r="E155" s="101" t="s">
        <v>243</v>
      </c>
      <c r="F155" s="91">
        <v>1</v>
      </c>
      <c r="G155" s="92">
        <v>0</v>
      </c>
      <c r="H155" s="91">
        <v>1</v>
      </c>
      <c r="I155" s="92">
        <v>0</v>
      </c>
      <c r="J155" s="92">
        <v>0</v>
      </c>
      <c r="K155" s="91">
        <v>1</v>
      </c>
      <c r="L155" s="96" t="s">
        <v>28</v>
      </c>
      <c r="M155" s="92">
        <v>0</v>
      </c>
      <c r="N155" s="92">
        <v>0</v>
      </c>
      <c r="O155" s="11" t="s">
        <v>901</v>
      </c>
      <c r="P155" s="7" t="s">
        <v>902</v>
      </c>
      <c r="Q155" s="8"/>
      <c r="R155" s="8"/>
      <c r="S155" s="8"/>
      <c r="T155" s="8"/>
      <c r="U155" s="8"/>
      <c r="V155" s="3"/>
      <c r="W155" s="3"/>
      <c r="X155" s="3"/>
      <c r="Y155" s="3"/>
      <c r="Z155" s="3"/>
    </row>
    <row r="156" spans="1:26" ht="12.75" customHeight="1">
      <c r="A156" s="93">
        <v>2016</v>
      </c>
      <c r="B156" s="12">
        <v>42580</v>
      </c>
      <c r="C156" s="103" t="s">
        <v>21</v>
      </c>
      <c r="D156" s="100" t="s">
        <v>32</v>
      </c>
      <c r="E156" s="101" t="s">
        <v>153</v>
      </c>
      <c r="F156" s="91">
        <v>1</v>
      </c>
      <c r="G156" s="92">
        <v>0</v>
      </c>
      <c r="H156" s="92">
        <v>0</v>
      </c>
      <c r="I156" s="92">
        <v>0</v>
      </c>
      <c r="J156" s="91">
        <v>1</v>
      </c>
      <c r="K156" s="91">
        <v>1</v>
      </c>
      <c r="L156" s="96" t="s">
        <v>935</v>
      </c>
      <c r="M156" s="92">
        <v>0</v>
      </c>
      <c r="N156" s="92">
        <v>0</v>
      </c>
      <c r="O156" s="11" t="s">
        <v>903</v>
      </c>
      <c r="P156" s="7" t="s">
        <v>904</v>
      </c>
      <c r="Q156" s="8"/>
      <c r="R156" s="8"/>
      <c r="S156" s="8"/>
      <c r="T156" s="8"/>
      <c r="U156" s="8"/>
      <c r="V156" s="3"/>
      <c r="W156" s="3"/>
      <c r="X156" s="3"/>
      <c r="Y156" s="3"/>
      <c r="Z156" s="3"/>
    </row>
    <row r="157" spans="1:26" ht="12.75" customHeight="1">
      <c r="A157" s="93">
        <v>2016</v>
      </c>
      <c r="B157" s="12">
        <v>42573</v>
      </c>
      <c r="C157" s="103" t="s">
        <v>21</v>
      </c>
      <c r="D157" s="100" t="s">
        <v>27</v>
      </c>
      <c r="E157" s="101" t="s">
        <v>244</v>
      </c>
      <c r="F157" s="91">
        <v>1</v>
      </c>
      <c r="G157" s="92">
        <v>0</v>
      </c>
      <c r="H157" s="92">
        <v>0</v>
      </c>
      <c r="I157" s="91">
        <v>1</v>
      </c>
      <c r="J157" s="92">
        <v>0</v>
      </c>
      <c r="K157" s="92">
        <v>0</v>
      </c>
      <c r="L157" s="96" t="s">
        <v>28</v>
      </c>
      <c r="M157" s="92">
        <v>0</v>
      </c>
      <c r="N157" s="92">
        <v>0</v>
      </c>
      <c r="O157" s="11" t="s">
        <v>905</v>
      </c>
      <c r="P157" s="7" t="s">
        <v>906</v>
      </c>
      <c r="Q157" s="8"/>
      <c r="R157" s="8"/>
      <c r="S157" s="8"/>
      <c r="T157" s="8"/>
      <c r="U157" s="8"/>
      <c r="V157" s="3"/>
      <c r="W157" s="3"/>
      <c r="X157" s="3"/>
      <c r="Y157" s="3"/>
      <c r="Z157" s="3"/>
    </row>
    <row r="158" spans="1:26" ht="12.75" customHeight="1">
      <c r="A158" s="93">
        <f t="shared" ref="A158:A159" si="7">YEAR(B158)</f>
        <v>2016</v>
      </c>
      <c r="B158" s="12">
        <v>42529</v>
      </c>
      <c r="C158" s="103" t="s">
        <v>21</v>
      </c>
      <c r="D158" s="100" t="s">
        <v>230</v>
      </c>
      <c r="E158" s="101" t="s">
        <v>245</v>
      </c>
      <c r="F158" s="91">
        <v>1</v>
      </c>
      <c r="G158" s="92">
        <v>0</v>
      </c>
      <c r="H158" s="92">
        <v>0</v>
      </c>
      <c r="I158" s="91">
        <v>1</v>
      </c>
      <c r="J158" s="92">
        <v>0</v>
      </c>
      <c r="K158" s="92">
        <v>0</v>
      </c>
      <c r="L158" s="96" t="s">
        <v>935</v>
      </c>
      <c r="M158" s="92">
        <v>0</v>
      </c>
      <c r="N158" s="92">
        <v>0</v>
      </c>
      <c r="O158" s="11" t="s">
        <v>907</v>
      </c>
      <c r="P158" s="7" t="s">
        <v>908</v>
      </c>
      <c r="Q158" s="8"/>
      <c r="R158" s="8"/>
      <c r="S158" s="8"/>
      <c r="T158" s="8"/>
      <c r="U158" s="8"/>
      <c r="V158" s="3"/>
      <c r="W158" s="3"/>
      <c r="X158" s="3"/>
      <c r="Y158" s="3"/>
      <c r="Z158" s="3"/>
    </row>
    <row r="159" spans="1:26" s="120" customFormat="1" ht="12.75" customHeight="1">
      <c r="A159" s="124">
        <f t="shared" si="7"/>
        <v>2016</v>
      </c>
      <c r="B159" s="125">
        <v>42497</v>
      </c>
      <c r="C159" s="126" t="s">
        <v>21</v>
      </c>
      <c r="D159" s="111" t="s">
        <v>32</v>
      </c>
      <c r="E159" s="112" t="s">
        <v>192</v>
      </c>
      <c r="F159" s="113">
        <v>1</v>
      </c>
      <c r="G159" s="113">
        <v>1</v>
      </c>
      <c r="H159" s="114">
        <v>0</v>
      </c>
      <c r="I159" s="114">
        <v>0</v>
      </c>
      <c r="J159" s="114">
        <v>0</v>
      </c>
      <c r="K159" s="113">
        <v>1</v>
      </c>
      <c r="L159" s="115" t="s">
        <v>935</v>
      </c>
      <c r="M159" s="113">
        <v>1</v>
      </c>
      <c r="N159" s="113">
        <v>1</v>
      </c>
      <c r="O159" s="123" t="s">
        <v>909</v>
      </c>
      <c r="P159" s="117" t="s">
        <v>910</v>
      </c>
      <c r="Q159" s="118"/>
      <c r="R159" s="117" t="s">
        <v>246</v>
      </c>
      <c r="S159" s="118"/>
      <c r="T159" s="118"/>
      <c r="U159" s="118"/>
      <c r="V159" s="119"/>
      <c r="W159" s="119"/>
      <c r="X159" s="119"/>
      <c r="Y159" s="119"/>
      <c r="Z159" s="119"/>
    </row>
    <row r="160" spans="1:26" ht="12.75" customHeight="1">
      <c r="A160" s="93">
        <v>2016</v>
      </c>
      <c r="B160" s="12">
        <v>42482</v>
      </c>
      <c r="C160" s="103" t="s">
        <v>21</v>
      </c>
      <c r="D160" s="100" t="s">
        <v>27</v>
      </c>
      <c r="E160" s="101" t="s">
        <v>247</v>
      </c>
      <c r="F160" s="91">
        <v>1</v>
      </c>
      <c r="G160" s="92">
        <v>0</v>
      </c>
      <c r="H160" s="92">
        <v>0</v>
      </c>
      <c r="I160" s="92">
        <v>0</v>
      </c>
      <c r="J160" s="91">
        <v>1</v>
      </c>
      <c r="K160" s="91">
        <v>1</v>
      </c>
      <c r="L160" s="96" t="s">
        <v>28</v>
      </c>
      <c r="M160" s="92">
        <v>0</v>
      </c>
      <c r="N160" s="92">
        <v>0</v>
      </c>
      <c r="O160" s="11" t="s">
        <v>911</v>
      </c>
      <c r="P160" s="7" t="s">
        <v>912</v>
      </c>
      <c r="Q160" s="8"/>
      <c r="R160" s="8"/>
      <c r="S160" s="8"/>
      <c r="T160" s="8"/>
      <c r="U160" s="8"/>
      <c r="V160" s="3"/>
      <c r="W160" s="3"/>
      <c r="X160" s="3"/>
      <c r="Y160" s="3"/>
      <c r="Z160" s="3"/>
    </row>
    <row r="161" spans="1:26" ht="12.75" customHeight="1">
      <c r="A161" s="93">
        <f t="shared" ref="A161:A164" si="8">YEAR(B161)</f>
        <v>2016</v>
      </c>
      <c r="B161" s="12">
        <v>42468</v>
      </c>
      <c r="C161" s="103" t="s">
        <v>21</v>
      </c>
      <c r="D161" s="100" t="s">
        <v>69</v>
      </c>
      <c r="E161" s="101" t="s">
        <v>248</v>
      </c>
      <c r="F161" s="91">
        <v>1</v>
      </c>
      <c r="G161" s="92">
        <v>0</v>
      </c>
      <c r="H161" s="92">
        <v>0</v>
      </c>
      <c r="I161" s="91">
        <v>1</v>
      </c>
      <c r="J161" s="92">
        <v>0</v>
      </c>
      <c r="K161" s="92">
        <v>0</v>
      </c>
      <c r="L161" s="96" t="s">
        <v>935</v>
      </c>
      <c r="M161" s="92">
        <v>0</v>
      </c>
      <c r="N161" s="92">
        <v>0</v>
      </c>
      <c r="O161" s="11" t="s">
        <v>913</v>
      </c>
      <c r="P161" s="7" t="s">
        <v>914</v>
      </c>
      <c r="Q161" s="8"/>
      <c r="R161" s="8"/>
      <c r="S161" s="8"/>
      <c r="T161" s="8"/>
      <c r="U161" s="8"/>
      <c r="V161" s="3"/>
      <c r="W161" s="3"/>
      <c r="X161" s="3"/>
      <c r="Y161" s="3"/>
      <c r="Z161" s="3"/>
    </row>
    <row r="162" spans="1:26" s="120" customFormat="1" ht="12.75" customHeight="1">
      <c r="A162" s="124">
        <f t="shared" si="8"/>
        <v>2016</v>
      </c>
      <c r="B162" s="125">
        <v>42389</v>
      </c>
      <c r="C162" s="126" t="s">
        <v>43</v>
      </c>
      <c r="D162" s="111" t="s">
        <v>935</v>
      </c>
      <c r="E162" s="112" t="s">
        <v>249</v>
      </c>
      <c r="F162" s="113">
        <v>1</v>
      </c>
      <c r="G162" s="113">
        <v>1</v>
      </c>
      <c r="H162" s="114">
        <v>0</v>
      </c>
      <c r="I162" s="114">
        <v>0</v>
      </c>
      <c r="J162" s="114">
        <v>0</v>
      </c>
      <c r="K162" s="113">
        <v>1</v>
      </c>
      <c r="L162" s="115" t="s">
        <v>28</v>
      </c>
      <c r="M162" s="113">
        <v>1</v>
      </c>
      <c r="N162" s="113">
        <v>1</v>
      </c>
      <c r="O162" s="123" t="s">
        <v>915</v>
      </c>
      <c r="P162" s="117"/>
      <c r="Q162" s="118"/>
      <c r="R162" s="117" t="s">
        <v>250</v>
      </c>
      <c r="S162" s="118"/>
      <c r="T162" s="118"/>
      <c r="U162" s="118"/>
      <c r="V162" s="119"/>
      <c r="W162" s="119"/>
      <c r="X162" s="119"/>
      <c r="Y162" s="119"/>
      <c r="Z162" s="119"/>
    </row>
    <row r="163" spans="1:26" ht="12.75" customHeight="1">
      <c r="A163" s="93">
        <f t="shared" si="8"/>
        <v>2015</v>
      </c>
      <c r="B163" s="12">
        <v>42366</v>
      </c>
      <c r="C163" s="103" t="s">
        <v>21</v>
      </c>
      <c r="D163" s="100" t="s">
        <v>48</v>
      </c>
      <c r="E163" s="101" t="s">
        <v>251</v>
      </c>
      <c r="F163" s="91">
        <v>1</v>
      </c>
      <c r="G163" s="91">
        <v>1</v>
      </c>
      <c r="H163" s="92">
        <v>0</v>
      </c>
      <c r="I163" s="92">
        <v>0</v>
      </c>
      <c r="J163" s="92">
        <v>0</v>
      </c>
      <c r="K163" s="91">
        <v>1</v>
      </c>
      <c r="L163" s="96" t="s">
        <v>935</v>
      </c>
      <c r="M163" s="92">
        <v>0</v>
      </c>
      <c r="N163" s="92">
        <v>0</v>
      </c>
      <c r="O163" s="11" t="s">
        <v>916</v>
      </c>
      <c r="P163" s="7" t="s">
        <v>252</v>
      </c>
      <c r="Q163" s="8"/>
      <c r="R163" s="8"/>
      <c r="S163" s="8"/>
      <c r="T163" s="8"/>
      <c r="U163" s="8"/>
      <c r="V163" s="3"/>
      <c r="W163" s="3"/>
      <c r="X163" s="3"/>
      <c r="Y163" s="3"/>
      <c r="Z163" s="3"/>
    </row>
    <row r="164" spans="1:26" ht="12.75" customHeight="1">
      <c r="A164" s="93">
        <f t="shared" si="8"/>
        <v>2015</v>
      </c>
      <c r="B164" s="12">
        <v>42360</v>
      </c>
      <c r="C164" s="103" t="s">
        <v>110</v>
      </c>
      <c r="D164" s="100" t="s">
        <v>935</v>
      </c>
      <c r="E164" s="101" t="s">
        <v>253</v>
      </c>
      <c r="F164" s="91">
        <v>1</v>
      </c>
      <c r="G164" s="91">
        <v>1</v>
      </c>
      <c r="H164" s="92">
        <v>0</v>
      </c>
      <c r="I164" s="92">
        <v>0</v>
      </c>
      <c r="J164" s="92">
        <v>0</v>
      </c>
      <c r="K164" s="91">
        <v>1</v>
      </c>
      <c r="L164" s="96" t="s">
        <v>935</v>
      </c>
      <c r="M164" s="92">
        <v>0</v>
      </c>
      <c r="N164" s="92">
        <v>0</v>
      </c>
      <c r="O164" s="11" t="s">
        <v>917</v>
      </c>
      <c r="P164" s="7"/>
      <c r="Q164" s="8"/>
      <c r="R164" s="8"/>
      <c r="S164" s="8"/>
      <c r="T164" s="8"/>
      <c r="U164" s="8"/>
      <c r="V164" s="3"/>
      <c r="W164" s="3"/>
      <c r="X164" s="3"/>
      <c r="Y164" s="3"/>
      <c r="Z164" s="3"/>
    </row>
    <row r="165" spans="1:26" ht="12.75" customHeight="1">
      <c r="A165" s="93">
        <v>2015</v>
      </c>
      <c r="B165" s="12">
        <v>42326</v>
      </c>
      <c r="C165" s="103" t="s">
        <v>21</v>
      </c>
      <c r="D165" s="100" t="s">
        <v>27</v>
      </c>
      <c r="E165" s="101" t="s">
        <v>153</v>
      </c>
      <c r="F165" s="91">
        <v>1</v>
      </c>
      <c r="G165" s="92">
        <v>0</v>
      </c>
      <c r="H165" s="92">
        <v>0</v>
      </c>
      <c r="I165" s="92">
        <v>0</v>
      </c>
      <c r="J165" s="91">
        <v>1</v>
      </c>
      <c r="K165" s="91">
        <v>1</v>
      </c>
      <c r="L165" s="96" t="s">
        <v>935</v>
      </c>
      <c r="M165" s="92">
        <v>0</v>
      </c>
      <c r="N165" s="92">
        <v>0</v>
      </c>
      <c r="O165" s="11" t="s">
        <v>918</v>
      </c>
      <c r="P165" s="7" t="s">
        <v>919</v>
      </c>
      <c r="Q165" s="8"/>
      <c r="R165" s="8"/>
      <c r="S165" s="8"/>
      <c r="T165" s="8"/>
      <c r="U165" s="8"/>
      <c r="V165" s="3"/>
      <c r="W165" s="3"/>
      <c r="X165" s="3"/>
      <c r="Y165" s="3"/>
      <c r="Z165" s="3"/>
    </row>
    <row r="166" spans="1:26" ht="12.75" customHeight="1">
      <c r="A166" s="93">
        <f t="shared" ref="A166:A173" si="9">YEAR(B166)</f>
        <v>2015</v>
      </c>
      <c r="B166" s="12">
        <v>42180</v>
      </c>
      <c r="C166" s="103" t="s">
        <v>21</v>
      </c>
      <c r="D166" s="100" t="s">
        <v>230</v>
      </c>
      <c r="E166" s="101" t="s">
        <v>125</v>
      </c>
      <c r="F166" s="91">
        <v>1</v>
      </c>
      <c r="G166" s="91">
        <v>1</v>
      </c>
      <c r="H166" s="92">
        <v>0</v>
      </c>
      <c r="I166" s="92">
        <v>0</v>
      </c>
      <c r="J166" s="92">
        <v>0</v>
      </c>
      <c r="K166" s="91">
        <v>1</v>
      </c>
      <c r="L166" s="96" t="s">
        <v>935</v>
      </c>
      <c r="M166" s="92">
        <v>0</v>
      </c>
      <c r="N166" s="92">
        <v>0</v>
      </c>
      <c r="O166" s="11" t="s">
        <v>920</v>
      </c>
      <c r="P166" s="7" t="s">
        <v>252</v>
      </c>
      <c r="Q166" s="8" t="s">
        <v>254</v>
      </c>
      <c r="R166" s="8"/>
      <c r="S166" s="8"/>
      <c r="T166" s="8"/>
      <c r="U166" s="8"/>
      <c r="V166" s="3"/>
      <c r="W166" s="3"/>
      <c r="X166" s="3"/>
      <c r="Y166" s="3"/>
      <c r="Z166" s="3"/>
    </row>
    <row r="167" spans="1:26" ht="12.75" customHeight="1">
      <c r="A167" s="93">
        <f t="shared" si="9"/>
        <v>2015</v>
      </c>
      <c r="B167" s="12">
        <v>42026</v>
      </c>
      <c r="C167" s="103" t="s">
        <v>21</v>
      </c>
      <c r="D167" s="100" t="s">
        <v>27</v>
      </c>
      <c r="E167" s="101" t="s">
        <v>125</v>
      </c>
      <c r="F167" s="91">
        <v>1</v>
      </c>
      <c r="G167" s="91">
        <v>1</v>
      </c>
      <c r="H167" s="92">
        <v>0</v>
      </c>
      <c r="I167" s="92">
        <v>0</v>
      </c>
      <c r="J167" s="92">
        <v>0</v>
      </c>
      <c r="K167" s="91">
        <v>1</v>
      </c>
      <c r="L167" s="96" t="s">
        <v>28</v>
      </c>
      <c r="M167" s="92">
        <v>0</v>
      </c>
      <c r="N167" s="92">
        <v>0</v>
      </c>
      <c r="O167" s="11" t="s">
        <v>921</v>
      </c>
      <c r="P167" s="7" t="s">
        <v>922</v>
      </c>
      <c r="Q167" s="8" t="s">
        <v>255</v>
      </c>
      <c r="R167" s="8"/>
      <c r="S167" s="8"/>
      <c r="T167" s="8"/>
      <c r="U167" s="8"/>
      <c r="V167" s="3"/>
      <c r="W167" s="3"/>
      <c r="X167" s="3"/>
      <c r="Y167" s="3"/>
      <c r="Z167" s="3"/>
    </row>
    <row r="168" spans="1:26" ht="12.75" customHeight="1">
      <c r="A168" s="93">
        <f t="shared" si="9"/>
        <v>2014</v>
      </c>
      <c r="B168" s="12">
        <v>42003</v>
      </c>
      <c r="C168" s="103" t="s">
        <v>21</v>
      </c>
      <c r="D168" s="100" t="s">
        <v>27</v>
      </c>
      <c r="E168" s="101" t="s">
        <v>125</v>
      </c>
      <c r="F168" s="91">
        <v>1</v>
      </c>
      <c r="G168" s="91">
        <v>1</v>
      </c>
      <c r="H168" s="92">
        <v>0</v>
      </c>
      <c r="I168" s="92">
        <v>0</v>
      </c>
      <c r="J168" s="92">
        <v>0</v>
      </c>
      <c r="K168" s="91">
        <v>1</v>
      </c>
      <c r="L168" s="96" t="s">
        <v>935</v>
      </c>
      <c r="M168" s="92">
        <v>0</v>
      </c>
      <c r="N168" s="92">
        <v>0</v>
      </c>
      <c r="O168" s="11" t="s">
        <v>923</v>
      </c>
      <c r="P168" s="7"/>
      <c r="Q168" s="8" t="s">
        <v>256</v>
      </c>
      <c r="R168" s="8"/>
      <c r="S168" s="8"/>
      <c r="T168" s="8"/>
      <c r="U168" s="8"/>
      <c r="V168" s="3"/>
      <c r="W168" s="3"/>
      <c r="X168" s="3"/>
      <c r="Y168" s="3"/>
      <c r="Z168" s="3"/>
    </row>
    <row r="169" spans="1:26" ht="12.75" customHeight="1">
      <c r="A169" s="93">
        <f t="shared" si="9"/>
        <v>2014</v>
      </c>
      <c r="B169" s="12">
        <v>41834</v>
      </c>
      <c r="C169" s="103" t="s">
        <v>21</v>
      </c>
      <c r="D169" s="100" t="s">
        <v>27</v>
      </c>
      <c r="E169" s="101" t="s">
        <v>172</v>
      </c>
      <c r="F169" s="91">
        <v>1</v>
      </c>
      <c r="G169" s="92">
        <v>0</v>
      </c>
      <c r="H169" s="92">
        <v>0</v>
      </c>
      <c r="I169" s="91">
        <v>1</v>
      </c>
      <c r="J169" s="92">
        <v>0</v>
      </c>
      <c r="K169" s="92">
        <v>0</v>
      </c>
      <c r="L169" s="96" t="s">
        <v>935</v>
      </c>
      <c r="M169" s="92">
        <v>0</v>
      </c>
      <c r="N169" s="92">
        <v>0</v>
      </c>
      <c r="O169" s="11" t="s">
        <v>924</v>
      </c>
      <c r="P169" s="7" t="s">
        <v>925</v>
      </c>
      <c r="Q169" s="8"/>
      <c r="R169" s="8"/>
      <c r="S169" s="8"/>
      <c r="T169" s="8"/>
      <c r="U169" s="8"/>
      <c r="V169" s="3"/>
      <c r="W169" s="3"/>
      <c r="X169" s="3"/>
      <c r="Y169" s="3"/>
      <c r="Z169" s="3"/>
    </row>
    <row r="170" spans="1:26" ht="12.75" customHeight="1">
      <c r="A170" s="93">
        <f t="shared" si="9"/>
        <v>2014</v>
      </c>
      <c r="B170" s="12">
        <v>41824</v>
      </c>
      <c r="C170" s="103" t="s">
        <v>21</v>
      </c>
      <c r="D170" s="100" t="s">
        <v>27</v>
      </c>
      <c r="E170" s="101" t="s">
        <v>257</v>
      </c>
      <c r="F170" s="91">
        <v>1</v>
      </c>
      <c r="G170" s="91">
        <v>1</v>
      </c>
      <c r="H170" s="92">
        <v>0</v>
      </c>
      <c r="I170" s="92">
        <v>0</v>
      </c>
      <c r="J170" s="92">
        <v>0</v>
      </c>
      <c r="K170" s="91">
        <v>1</v>
      </c>
      <c r="L170" s="96" t="s">
        <v>935</v>
      </c>
      <c r="M170" s="92">
        <v>0</v>
      </c>
      <c r="N170" s="92">
        <v>0</v>
      </c>
      <c r="O170" s="11" t="s">
        <v>926</v>
      </c>
      <c r="P170" s="7" t="s">
        <v>927</v>
      </c>
      <c r="Q170" s="8"/>
      <c r="R170" s="5" t="s">
        <v>258</v>
      </c>
      <c r="S170" s="8"/>
      <c r="T170" s="8"/>
      <c r="U170" s="8"/>
      <c r="V170" s="3"/>
      <c r="W170" s="3"/>
      <c r="X170" s="3"/>
      <c r="Y170" s="3"/>
      <c r="Z170" s="3"/>
    </row>
    <row r="171" spans="1:26" ht="12.75" customHeight="1">
      <c r="A171" s="93">
        <f t="shared" si="9"/>
        <v>2014</v>
      </c>
      <c r="B171" s="12">
        <v>41824</v>
      </c>
      <c r="C171" s="103" t="s">
        <v>21</v>
      </c>
      <c r="D171" s="100" t="s">
        <v>27</v>
      </c>
      <c r="E171" s="101" t="s">
        <v>195</v>
      </c>
      <c r="F171" s="91">
        <v>3</v>
      </c>
      <c r="G171" s="92">
        <v>0</v>
      </c>
      <c r="H171" s="92">
        <v>0</v>
      </c>
      <c r="I171" s="91">
        <v>3</v>
      </c>
      <c r="J171" s="92">
        <v>0</v>
      </c>
      <c r="K171" s="92">
        <v>0</v>
      </c>
      <c r="L171" s="96" t="s">
        <v>935</v>
      </c>
      <c r="M171" s="92">
        <v>0</v>
      </c>
      <c r="N171" s="92">
        <v>0</v>
      </c>
      <c r="O171" s="11" t="s">
        <v>928</v>
      </c>
      <c r="P171" s="7" t="s">
        <v>929</v>
      </c>
      <c r="Q171" s="8"/>
      <c r="R171" s="8"/>
      <c r="S171" s="8"/>
      <c r="T171" s="8"/>
      <c r="U171" s="8"/>
      <c r="V171" s="3"/>
      <c r="W171" s="3"/>
      <c r="X171" s="3"/>
      <c r="Y171" s="3"/>
      <c r="Z171" s="3"/>
    </row>
    <row r="172" spans="1:26" ht="12.75" customHeight="1">
      <c r="A172" s="93">
        <f t="shared" si="9"/>
        <v>2013</v>
      </c>
      <c r="B172" s="12">
        <v>41580</v>
      </c>
      <c r="C172" s="103" t="s">
        <v>21</v>
      </c>
      <c r="D172" s="100" t="s">
        <v>27</v>
      </c>
      <c r="E172" s="101" t="s">
        <v>224</v>
      </c>
      <c r="F172" s="91">
        <v>1</v>
      </c>
      <c r="G172" s="92">
        <v>0</v>
      </c>
      <c r="H172" s="92">
        <v>0</v>
      </c>
      <c r="I172" s="92">
        <v>0</v>
      </c>
      <c r="J172" s="91">
        <v>1</v>
      </c>
      <c r="K172" s="91">
        <v>1</v>
      </c>
      <c r="L172" s="96" t="s">
        <v>935</v>
      </c>
      <c r="M172" s="92">
        <v>0</v>
      </c>
      <c r="N172" s="92">
        <v>0</v>
      </c>
      <c r="O172" s="11" t="s">
        <v>930</v>
      </c>
      <c r="P172" s="7" t="s">
        <v>252</v>
      </c>
      <c r="Q172" s="8"/>
      <c r="R172" s="8"/>
      <c r="S172" s="8"/>
      <c r="T172" s="8"/>
      <c r="U172" s="8"/>
      <c r="V172" s="3"/>
      <c r="W172" s="3"/>
      <c r="X172" s="3"/>
      <c r="Y172" s="3"/>
      <c r="Z172" s="3"/>
    </row>
    <row r="173" spans="1:26" ht="12.75" customHeight="1">
      <c r="A173" s="93">
        <f t="shared" si="9"/>
        <v>2013</v>
      </c>
      <c r="B173" s="12">
        <v>41366</v>
      </c>
      <c r="C173" s="103" t="s">
        <v>21</v>
      </c>
      <c r="D173" s="100" t="s">
        <v>27</v>
      </c>
      <c r="E173" s="101" t="s">
        <v>259</v>
      </c>
      <c r="F173" s="91">
        <v>2</v>
      </c>
      <c r="G173" s="92">
        <v>0</v>
      </c>
      <c r="H173" s="92">
        <v>0</v>
      </c>
      <c r="I173" s="91">
        <v>2</v>
      </c>
      <c r="J173" s="92">
        <v>0</v>
      </c>
      <c r="K173" s="92">
        <v>0</v>
      </c>
      <c r="L173" s="96" t="s">
        <v>28</v>
      </c>
      <c r="M173" s="92">
        <v>0</v>
      </c>
      <c r="N173" s="92">
        <v>0</v>
      </c>
      <c r="O173" s="11" t="s">
        <v>931</v>
      </c>
      <c r="P173" s="7" t="s">
        <v>932</v>
      </c>
      <c r="Q173" s="8"/>
      <c r="R173" s="5" t="s">
        <v>933</v>
      </c>
      <c r="S173" s="5" t="s">
        <v>934</v>
      </c>
      <c r="T173" s="8"/>
      <c r="U173" s="8"/>
      <c r="V173" s="3"/>
      <c r="W173" s="3"/>
      <c r="X173" s="3"/>
      <c r="Y173" s="3"/>
      <c r="Z173" s="3"/>
    </row>
    <row r="174" spans="1:26" ht="12.75" customHeight="1">
      <c r="A174" s="93"/>
      <c r="B174" s="12"/>
      <c r="C174" s="103"/>
      <c r="D174" s="103"/>
      <c r="E174" s="103"/>
      <c r="F174" s="93"/>
      <c r="G174" s="93"/>
      <c r="H174" s="93"/>
      <c r="I174" s="93"/>
      <c r="J174" s="93"/>
      <c r="O174" s="14"/>
      <c r="P174" s="8"/>
      <c r="Q174" s="8"/>
      <c r="R174" s="8"/>
      <c r="S174" s="8"/>
      <c r="T174" s="8"/>
      <c r="U174" s="8"/>
      <c r="V174" s="3"/>
      <c r="W174" s="3"/>
      <c r="X174" s="3"/>
      <c r="Y174" s="3"/>
      <c r="Z174" s="3"/>
    </row>
    <row r="175" spans="1:26" ht="12.75" customHeight="1">
      <c r="A175" s="93"/>
      <c r="B175" s="12"/>
      <c r="C175" s="103"/>
      <c r="D175" s="103"/>
      <c r="E175" s="103"/>
      <c r="F175" s="93"/>
      <c r="G175" s="93"/>
      <c r="H175" s="93"/>
      <c r="I175" s="93"/>
      <c r="J175" s="93"/>
      <c r="K175" s="93"/>
      <c r="L175" s="97"/>
      <c r="M175" s="93"/>
      <c r="N175" s="93"/>
      <c r="O175" s="8"/>
      <c r="P175" s="8"/>
      <c r="Q175" s="8"/>
      <c r="R175" s="8"/>
      <c r="S175" s="8"/>
      <c r="T175" s="8"/>
      <c r="U175" s="8"/>
      <c r="V175" s="3"/>
      <c r="W175" s="3"/>
      <c r="X175" s="3"/>
      <c r="Y175" s="3"/>
      <c r="Z175" s="3"/>
    </row>
    <row r="176" spans="1:26" ht="12.75" customHeight="1">
      <c r="A176" s="93"/>
      <c r="B176" s="12"/>
      <c r="C176" s="103"/>
      <c r="D176" s="103"/>
      <c r="E176" s="103"/>
      <c r="F176" s="94"/>
      <c r="G176" s="93"/>
      <c r="H176" s="93"/>
      <c r="I176" s="93"/>
      <c r="J176" s="93"/>
      <c r="K176" s="93"/>
      <c r="L176" s="97"/>
      <c r="M176" s="93"/>
      <c r="N176" s="93"/>
      <c r="O176" s="8"/>
      <c r="P176" s="8"/>
      <c r="Q176" s="8"/>
      <c r="R176" s="8"/>
      <c r="S176" s="8"/>
      <c r="T176" s="8"/>
      <c r="U176" s="8"/>
      <c r="V176" s="3"/>
      <c r="W176" s="3"/>
      <c r="X176" s="3"/>
      <c r="Y176" s="3"/>
      <c r="Z176" s="3"/>
    </row>
    <row r="177" spans="1:26" ht="12.75" customHeight="1">
      <c r="A177" s="93"/>
      <c r="B177" s="12"/>
      <c r="C177" s="103"/>
      <c r="D177" s="103"/>
      <c r="E177" s="103"/>
      <c r="F177" s="93"/>
      <c r="G177" s="93"/>
      <c r="H177" s="93"/>
      <c r="I177" s="93"/>
      <c r="J177" s="93"/>
      <c r="K177" s="93"/>
      <c r="L177" s="97"/>
      <c r="M177" s="93"/>
      <c r="N177" s="93"/>
      <c r="O177" s="8"/>
      <c r="P177" s="8"/>
      <c r="Q177" s="8"/>
      <c r="R177" s="8"/>
      <c r="S177" s="8"/>
      <c r="T177" s="8"/>
      <c r="U177" s="8"/>
      <c r="V177" s="3"/>
      <c r="W177" s="3"/>
      <c r="X177" s="3"/>
      <c r="Y177" s="3"/>
      <c r="Z177" s="3"/>
    </row>
    <row r="178" spans="1:26" ht="12.75" customHeight="1">
      <c r="A178" s="93"/>
      <c r="B178" s="12"/>
      <c r="C178" s="103"/>
      <c r="D178" s="103"/>
      <c r="E178" s="103"/>
      <c r="F178" s="93"/>
      <c r="G178" s="93"/>
      <c r="H178" s="93"/>
      <c r="I178" s="93"/>
      <c r="J178" s="93"/>
      <c r="K178" s="93"/>
      <c r="L178" s="97"/>
      <c r="M178" s="93"/>
      <c r="N178" s="93"/>
      <c r="O178" s="8"/>
      <c r="P178" s="8"/>
      <c r="Q178" s="8"/>
      <c r="R178" s="8"/>
      <c r="S178" s="8"/>
      <c r="T178" s="8"/>
      <c r="U178" s="8"/>
      <c r="V178" s="3"/>
      <c r="W178" s="3"/>
      <c r="X178" s="3"/>
      <c r="Y178" s="3"/>
      <c r="Z178" s="3"/>
    </row>
    <row r="179" spans="1:26" ht="12.75" customHeight="1">
      <c r="A179" s="93"/>
      <c r="B179" s="12"/>
      <c r="C179" s="103"/>
      <c r="D179" s="103"/>
      <c r="E179" s="103"/>
      <c r="F179" s="93"/>
      <c r="G179" s="93"/>
      <c r="H179" s="93"/>
      <c r="I179" s="93"/>
      <c r="J179" s="93"/>
      <c r="K179" s="93"/>
      <c r="L179" s="97"/>
      <c r="M179" s="93"/>
      <c r="N179" s="93"/>
      <c r="O179" s="8"/>
      <c r="P179" s="8"/>
      <c r="Q179" s="8"/>
      <c r="R179" s="8"/>
      <c r="S179" s="8"/>
      <c r="T179" s="8"/>
      <c r="U179" s="8"/>
      <c r="V179" s="3"/>
      <c r="W179" s="3"/>
      <c r="X179" s="3"/>
      <c r="Y179" s="3"/>
      <c r="Z179" s="3"/>
    </row>
    <row r="180" spans="1:26" ht="12.75" customHeight="1">
      <c r="A180" s="93"/>
      <c r="B180" s="12"/>
      <c r="C180" s="103"/>
      <c r="D180" s="103"/>
      <c r="E180" s="103"/>
      <c r="F180" s="93"/>
      <c r="G180" s="93"/>
      <c r="H180" s="93"/>
      <c r="I180" s="93"/>
      <c r="J180" s="93"/>
      <c r="K180" s="93"/>
      <c r="L180" s="97"/>
      <c r="M180" s="93"/>
      <c r="N180" s="93"/>
      <c r="O180" s="8"/>
      <c r="P180" s="8"/>
      <c r="Q180" s="8"/>
      <c r="R180" s="8"/>
      <c r="S180" s="8"/>
      <c r="T180" s="8"/>
      <c r="U180" s="8"/>
      <c r="V180" s="3"/>
      <c r="W180" s="3"/>
      <c r="X180" s="3"/>
      <c r="Y180" s="3"/>
      <c r="Z180" s="3"/>
    </row>
    <row r="181" spans="1:26" ht="12.75" customHeight="1">
      <c r="A181" s="93"/>
      <c r="B181" s="12"/>
      <c r="C181" s="103"/>
      <c r="D181" s="103"/>
      <c r="E181" s="103"/>
      <c r="F181" s="93"/>
      <c r="G181" s="93"/>
      <c r="H181" s="93"/>
      <c r="I181" s="93"/>
      <c r="J181" s="93"/>
      <c r="K181" s="93"/>
      <c r="L181" s="97"/>
      <c r="M181" s="93"/>
      <c r="N181" s="93"/>
      <c r="O181" s="8"/>
      <c r="P181" s="8"/>
      <c r="Q181" s="8"/>
      <c r="R181" s="8"/>
      <c r="S181" s="8"/>
      <c r="T181" s="8"/>
      <c r="U181" s="8"/>
      <c r="V181" s="3"/>
      <c r="W181" s="3"/>
      <c r="X181" s="3"/>
      <c r="Y181" s="3"/>
      <c r="Z181" s="3"/>
    </row>
    <row r="182" spans="1:26" ht="12.75" customHeight="1">
      <c r="A182" s="93"/>
      <c r="B182" s="12"/>
      <c r="C182" s="103"/>
      <c r="D182" s="103"/>
      <c r="E182" s="103"/>
      <c r="F182" s="93"/>
      <c r="G182" s="93"/>
      <c r="H182" s="93"/>
      <c r="I182" s="93"/>
      <c r="J182" s="93"/>
      <c r="K182" s="93"/>
      <c r="L182" s="97"/>
      <c r="M182" s="93"/>
      <c r="N182" s="93"/>
      <c r="O182" s="8"/>
      <c r="P182" s="8"/>
      <c r="Q182" s="8"/>
      <c r="R182" s="8"/>
      <c r="S182" s="8"/>
      <c r="T182" s="8"/>
      <c r="U182" s="8"/>
      <c r="V182" s="3"/>
      <c r="W182" s="3"/>
      <c r="X182" s="3"/>
      <c r="Y182" s="3"/>
      <c r="Z182" s="3"/>
    </row>
    <row r="183" spans="1:26" ht="12.75" customHeight="1">
      <c r="A183" s="93"/>
      <c r="B183" s="12"/>
      <c r="C183" s="103"/>
      <c r="D183" s="103"/>
      <c r="E183" s="103"/>
      <c r="F183" s="93"/>
      <c r="G183" s="93"/>
      <c r="H183" s="93"/>
      <c r="I183" s="93"/>
      <c r="J183" s="93"/>
      <c r="K183" s="93"/>
      <c r="L183" s="97"/>
      <c r="M183" s="93"/>
      <c r="N183" s="93"/>
      <c r="O183" s="8"/>
      <c r="P183" s="8"/>
      <c r="Q183" s="8"/>
      <c r="R183" s="8"/>
      <c r="S183" s="8"/>
      <c r="T183" s="8"/>
      <c r="U183" s="8"/>
      <c r="V183" s="3"/>
      <c r="W183" s="3"/>
      <c r="X183" s="3"/>
      <c r="Y183" s="3"/>
      <c r="Z183" s="3"/>
    </row>
    <row r="184" spans="1:26" ht="12.75" customHeight="1">
      <c r="A184" s="93"/>
      <c r="B184" s="12"/>
      <c r="C184" s="103"/>
      <c r="D184" s="103"/>
      <c r="E184" s="103"/>
      <c r="F184" s="93"/>
      <c r="G184" s="93"/>
      <c r="H184" s="93"/>
      <c r="I184" s="93"/>
      <c r="J184" s="93"/>
      <c r="K184" s="93"/>
      <c r="L184" s="97"/>
      <c r="M184" s="93"/>
      <c r="N184" s="93"/>
      <c r="O184" s="8"/>
      <c r="P184" s="8"/>
      <c r="Q184" s="8"/>
      <c r="R184" s="8"/>
      <c r="S184" s="8"/>
      <c r="T184" s="8"/>
      <c r="U184" s="8"/>
      <c r="V184" s="3"/>
      <c r="W184" s="3"/>
      <c r="X184" s="3"/>
      <c r="Y184" s="3"/>
      <c r="Z184" s="3"/>
    </row>
    <row r="185" spans="1:26" ht="12.75" customHeight="1">
      <c r="A185" s="93"/>
      <c r="B185" s="12"/>
      <c r="C185" s="103"/>
      <c r="D185" s="103"/>
      <c r="E185" s="103"/>
      <c r="F185" s="93"/>
      <c r="G185" s="93"/>
      <c r="H185" s="93"/>
      <c r="I185" s="93"/>
      <c r="J185" s="93"/>
      <c r="K185" s="93"/>
      <c r="L185" s="97"/>
      <c r="M185" s="93"/>
      <c r="N185" s="93"/>
      <c r="O185" s="8"/>
      <c r="P185" s="8"/>
      <c r="Q185" s="8"/>
      <c r="R185" s="8"/>
      <c r="S185" s="8"/>
      <c r="T185" s="8"/>
      <c r="U185" s="8"/>
      <c r="V185" s="3"/>
      <c r="W185" s="3"/>
      <c r="X185" s="3"/>
      <c r="Y185" s="3"/>
      <c r="Z185" s="3"/>
    </row>
    <row r="186" spans="1:26" ht="12.75" customHeight="1">
      <c r="A186" s="93"/>
      <c r="B186" s="12"/>
      <c r="C186" s="103"/>
      <c r="D186" s="103"/>
      <c r="E186" s="103"/>
      <c r="F186" s="93"/>
      <c r="G186" s="93"/>
      <c r="H186" s="93"/>
      <c r="I186" s="93"/>
      <c r="J186" s="93"/>
      <c r="K186" s="93"/>
      <c r="L186" s="97"/>
      <c r="M186" s="93"/>
      <c r="N186" s="93"/>
      <c r="O186" s="8"/>
      <c r="P186" s="8"/>
      <c r="Q186" s="8"/>
      <c r="R186" s="8"/>
      <c r="S186" s="8"/>
      <c r="T186" s="8"/>
      <c r="U186" s="8"/>
      <c r="V186" s="3"/>
      <c r="W186" s="3"/>
      <c r="X186" s="3"/>
      <c r="Y186" s="3"/>
      <c r="Z186" s="3"/>
    </row>
    <row r="187" spans="1:26" ht="12.75" customHeight="1">
      <c r="A187" s="93"/>
      <c r="B187" s="12"/>
      <c r="C187" s="103"/>
      <c r="D187" s="103"/>
      <c r="E187" s="103"/>
      <c r="F187" s="93"/>
      <c r="G187" s="93"/>
      <c r="H187" s="93"/>
      <c r="I187" s="93"/>
      <c r="J187" s="93"/>
      <c r="K187" s="93"/>
      <c r="L187" s="97"/>
      <c r="M187" s="93"/>
      <c r="N187" s="93"/>
      <c r="O187" s="8"/>
      <c r="P187" s="8"/>
      <c r="Q187" s="8"/>
      <c r="R187" s="8"/>
      <c r="S187" s="8"/>
      <c r="T187" s="8"/>
      <c r="U187" s="8"/>
      <c r="V187" s="3"/>
      <c r="W187" s="3"/>
      <c r="X187" s="3"/>
      <c r="Y187" s="3"/>
      <c r="Z187" s="3"/>
    </row>
    <row r="188" spans="1:26" ht="12.75" customHeight="1">
      <c r="A188" s="93"/>
      <c r="B188" s="12"/>
      <c r="C188" s="103"/>
      <c r="D188" s="103"/>
      <c r="E188" s="103"/>
      <c r="F188" s="93"/>
      <c r="G188" s="93"/>
      <c r="H188" s="93"/>
      <c r="I188" s="93"/>
      <c r="J188" s="93"/>
      <c r="K188" s="93"/>
      <c r="L188" s="97"/>
      <c r="M188" s="93"/>
      <c r="N188" s="93"/>
      <c r="O188" s="8"/>
      <c r="P188" s="8"/>
      <c r="Q188" s="8"/>
      <c r="R188" s="8"/>
      <c r="S188" s="8"/>
      <c r="T188" s="8"/>
      <c r="U188" s="8"/>
      <c r="V188" s="3"/>
      <c r="W188" s="3"/>
      <c r="X188" s="3"/>
      <c r="Y188" s="3"/>
      <c r="Z188" s="3"/>
    </row>
    <row r="189" spans="1:26" ht="12.75" customHeight="1">
      <c r="A189" s="93"/>
      <c r="B189" s="12"/>
      <c r="C189" s="103"/>
      <c r="D189" s="103"/>
      <c r="E189" s="103"/>
      <c r="F189" s="93"/>
      <c r="G189" s="93"/>
      <c r="H189" s="93"/>
      <c r="I189" s="93"/>
      <c r="J189" s="93"/>
      <c r="K189" s="93"/>
      <c r="L189" s="97"/>
      <c r="M189" s="93"/>
      <c r="N189" s="93"/>
      <c r="O189" s="8"/>
      <c r="P189" s="8"/>
      <c r="Q189" s="8"/>
      <c r="R189" s="8"/>
      <c r="S189" s="8"/>
      <c r="T189" s="8"/>
      <c r="U189" s="8"/>
      <c r="V189" s="3"/>
      <c r="W189" s="3"/>
      <c r="X189" s="3"/>
      <c r="Y189" s="3"/>
      <c r="Z189" s="3"/>
    </row>
    <row r="190" spans="1:26" ht="12.75" customHeight="1">
      <c r="A190" s="93"/>
      <c r="B190" s="12"/>
      <c r="C190" s="103"/>
      <c r="D190" s="103"/>
      <c r="E190" s="103"/>
      <c r="F190" s="93"/>
      <c r="G190" s="93"/>
      <c r="H190" s="93"/>
      <c r="I190" s="93"/>
      <c r="J190" s="93"/>
      <c r="K190" s="93"/>
      <c r="L190" s="97"/>
      <c r="M190" s="93"/>
      <c r="N190" s="93"/>
      <c r="O190" s="8"/>
      <c r="P190" s="8"/>
      <c r="Q190" s="8"/>
      <c r="R190" s="8"/>
      <c r="S190" s="8"/>
      <c r="T190" s="8"/>
      <c r="U190" s="8"/>
      <c r="V190" s="3"/>
      <c r="W190" s="3"/>
      <c r="X190" s="3"/>
      <c r="Y190" s="3"/>
      <c r="Z190" s="3"/>
    </row>
    <row r="191" spans="1:26" ht="12.75" customHeight="1">
      <c r="A191" s="93"/>
      <c r="B191" s="12"/>
      <c r="C191" s="103"/>
      <c r="D191" s="103"/>
      <c r="E191" s="103"/>
      <c r="F191" s="93"/>
      <c r="G191" s="93"/>
      <c r="H191" s="93"/>
      <c r="I191" s="93"/>
      <c r="J191" s="93"/>
      <c r="K191" s="93"/>
      <c r="L191" s="97"/>
      <c r="M191" s="93"/>
      <c r="N191" s="93"/>
      <c r="O191" s="8"/>
      <c r="P191" s="8"/>
      <c r="Q191" s="8"/>
      <c r="R191" s="8"/>
      <c r="S191" s="8"/>
      <c r="T191" s="8"/>
      <c r="U191" s="8"/>
      <c r="V191" s="3"/>
      <c r="W191" s="3"/>
      <c r="X191" s="3"/>
      <c r="Y191" s="3"/>
      <c r="Z191" s="3"/>
    </row>
    <row r="192" spans="1:26" ht="12.75" customHeight="1">
      <c r="A192" s="93"/>
      <c r="B192" s="12"/>
      <c r="C192" s="103"/>
      <c r="D192" s="103"/>
      <c r="E192" s="103"/>
      <c r="F192" s="93"/>
      <c r="G192" s="93"/>
      <c r="H192" s="93"/>
      <c r="I192" s="93"/>
      <c r="J192" s="93"/>
      <c r="K192" s="93"/>
      <c r="L192" s="97"/>
      <c r="M192" s="93"/>
      <c r="N192" s="93"/>
      <c r="O192" s="8"/>
      <c r="P192" s="8"/>
      <c r="Q192" s="8"/>
      <c r="R192" s="8"/>
      <c r="S192" s="8"/>
      <c r="T192" s="8"/>
      <c r="U192" s="8"/>
      <c r="V192" s="3"/>
      <c r="W192" s="3"/>
      <c r="X192" s="3"/>
      <c r="Y192" s="3"/>
      <c r="Z192" s="3"/>
    </row>
    <row r="193" spans="1:26" ht="12.75" customHeight="1">
      <c r="A193" s="93"/>
      <c r="B193" s="12"/>
      <c r="C193" s="103"/>
      <c r="D193" s="103"/>
      <c r="E193" s="103"/>
      <c r="F193" s="93"/>
      <c r="G193" s="93"/>
      <c r="H193" s="93"/>
      <c r="I193" s="93"/>
      <c r="J193" s="93"/>
      <c r="K193" s="93"/>
      <c r="L193" s="97"/>
      <c r="M193" s="93"/>
      <c r="N193" s="93"/>
      <c r="O193" s="8"/>
      <c r="P193" s="8"/>
      <c r="Q193" s="8"/>
      <c r="R193" s="8"/>
      <c r="S193" s="8"/>
      <c r="T193" s="8"/>
      <c r="U193" s="8"/>
      <c r="V193" s="3"/>
      <c r="W193" s="3"/>
      <c r="X193" s="3"/>
      <c r="Y193" s="3"/>
      <c r="Z193" s="3"/>
    </row>
    <row r="194" spans="1:26" ht="12.75" customHeight="1">
      <c r="A194" s="93"/>
      <c r="B194" s="12"/>
      <c r="C194" s="103"/>
      <c r="D194" s="103"/>
      <c r="E194" s="103"/>
      <c r="F194" s="93"/>
      <c r="G194" s="93"/>
      <c r="H194" s="93"/>
      <c r="I194" s="93"/>
      <c r="J194" s="93"/>
      <c r="K194" s="93"/>
      <c r="L194" s="97"/>
      <c r="M194" s="93"/>
      <c r="N194" s="93"/>
      <c r="O194" s="8"/>
      <c r="P194" s="8"/>
      <c r="Q194" s="8"/>
      <c r="R194" s="8"/>
      <c r="S194" s="8"/>
      <c r="T194" s="8"/>
      <c r="U194" s="8"/>
      <c r="V194" s="3"/>
      <c r="W194" s="3"/>
      <c r="X194" s="3"/>
      <c r="Y194" s="3"/>
      <c r="Z194" s="3"/>
    </row>
    <row r="195" spans="1:26" ht="12.75" customHeight="1">
      <c r="A195" s="93"/>
      <c r="B195" s="12"/>
      <c r="C195" s="103"/>
      <c r="D195" s="103"/>
      <c r="E195" s="103"/>
      <c r="F195" s="93"/>
      <c r="G195" s="93"/>
      <c r="H195" s="93"/>
      <c r="I195" s="93"/>
      <c r="J195" s="93"/>
      <c r="K195" s="93"/>
      <c r="L195" s="97"/>
      <c r="M195" s="93"/>
      <c r="N195" s="93"/>
      <c r="O195" s="8"/>
      <c r="P195" s="8"/>
      <c r="Q195" s="8"/>
      <c r="R195" s="8"/>
      <c r="S195" s="8"/>
      <c r="T195" s="8"/>
      <c r="U195" s="8"/>
      <c r="V195" s="3"/>
      <c r="W195" s="3"/>
      <c r="X195" s="3"/>
      <c r="Y195" s="3"/>
      <c r="Z195" s="3"/>
    </row>
    <row r="196" spans="1:26" ht="12.75" customHeight="1">
      <c r="A196" s="93"/>
      <c r="B196" s="12"/>
      <c r="C196" s="103"/>
      <c r="D196" s="103"/>
      <c r="E196" s="103"/>
      <c r="F196" s="93"/>
      <c r="G196" s="93"/>
      <c r="H196" s="93"/>
      <c r="I196" s="93"/>
      <c r="J196" s="93"/>
      <c r="K196" s="93"/>
      <c r="L196" s="97"/>
      <c r="M196" s="93"/>
      <c r="N196" s="93"/>
      <c r="O196" s="8"/>
      <c r="P196" s="8"/>
      <c r="Q196" s="8"/>
      <c r="R196" s="8"/>
      <c r="S196" s="8"/>
      <c r="T196" s="8"/>
      <c r="U196" s="8"/>
      <c r="V196" s="3"/>
      <c r="W196" s="3"/>
      <c r="X196" s="3"/>
      <c r="Y196" s="3"/>
      <c r="Z196" s="3"/>
    </row>
    <row r="197" spans="1:26" ht="12.75" customHeight="1">
      <c r="A197" s="93"/>
      <c r="B197" s="12"/>
      <c r="C197" s="103"/>
      <c r="D197" s="103"/>
      <c r="E197" s="103"/>
      <c r="F197" s="93"/>
      <c r="G197" s="93"/>
      <c r="H197" s="93"/>
      <c r="I197" s="93"/>
      <c r="J197" s="93"/>
      <c r="K197" s="93"/>
      <c r="L197" s="97"/>
      <c r="M197" s="93"/>
      <c r="N197" s="93"/>
      <c r="O197" s="8"/>
      <c r="P197" s="8"/>
      <c r="Q197" s="8"/>
      <c r="R197" s="8"/>
      <c r="S197" s="8"/>
      <c r="T197" s="8"/>
      <c r="U197" s="8"/>
      <c r="V197" s="3"/>
      <c r="W197" s="3"/>
      <c r="X197" s="3"/>
      <c r="Y197" s="3"/>
      <c r="Z197" s="3"/>
    </row>
    <row r="198" spans="1:26" ht="12.75" customHeight="1">
      <c r="A198" s="93"/>
      <c r="B198" s="12"/>
      <c r="C198" s="103"/>
      <c r="D198" s="103"/>
      <c r="E198" s="103"/>
      <c r="F198" s="93"/>
      <c r="G198" s="93"/>
      <c r="H198" s="93"/>
      <c r="I198" s="93"/>
      <c r="J198" s="93"/>
      <c r="K198" s="93"/>
      <c r="L198" s="97"/>
      <c r="M198" s="93"/>
      <c r="N198" s="93"/>
      <c r="O198" s="8"/>
      <c r="P198" s="8"/>
      <c r="Q198" s="8"/>
      <c r="R198" s="8"/>
      <c r="S198" s="8"/>
      <c r="T198" s="8"/>
      <c r="U198" s="8"/>
      <c r="V198" s="3"/>
      <c r="W198" s="3"/>
      <c r="X198" s="3"/>
      <c r="Y198" s="3"/>
      <c r="Z198" s="3"/>
    </row>
    <row r="199" spans="1:26" ht="12.75" customHeight="1">
      <c r="A199" s="93"/>
      <c r="B199" s="12"/>
      <c r="C199" s="103"/>
      <c r="D199" s="103"/>
      <c r="E199" s="103"/>
      <c r="F199" s="93"/>
      <c r="G199" s="93"/>
      <c r="H199" s="93"/>
      <c r="I199" s="93"/>
      <c r="J199" s="93"/>
      <c r="K199" s="93"/>
      <c r="L199" s="97"/>
      <c r="M199" s="93"/>
      <c r="N199" s="93"/>
      <c r="O199" s="8"/>
      <c r="P199" s="8"/>
      <c r="Q199" s="8"/>
      <c r="R199" s="8"/>
      <c r="S199" s="8"/>
      <c r="T199" s="8"/>
      <c r="U199" s="8"/>
      <c r="V199" s="3"/>
      <c r="W199" s="3"/>
      <c r="X199" s="3"/>
      <c r="Y199" s="3"/>
      <c r="Z199" s="3"/>
    </row>
    <row r="200" spans="1:26" ht="12.75" customHeight="1">
      <c r="A200" s="93"/>
      <c r="B200" s="12"/>
      <c r="C200" s="103"/>
      <c r="D200" s="103"/>
      <c r="E200" s="103"/>
      <c r="F200" s="93"/>
      <c r="G200" s="93"/>
      <c r="H200" s="93"/>
      <c r="I200" s="93"/>
      <c r="J200" s="93"/>
      <c r="K200" s="93"/>
      <c r="L200" s="97"/>
      <c r="M200" s="93"/>
      <c r="N200" s="93"/>
      <c r="O200" s="8"/>
      <c r="P200" s="8"/>
      <c r="Q200" s="8"/>
      <c r="R200" s="8"/>
      <c r="S200" s="8"/>
      <c r="T200" s="8"/>
      <c r="U200" s="8"/>
      <c r="V200" s="3"/>
      <c r="W200" s="3"/>
      <c r="X200" s="3"/>
      <c r="Y200" s="3"/>
      <c r="Z200" s="3"/>
    </row>
    <row r="201" spans="1:26" ht="12.75" customHeight="1">
      <c r="A201" s="93"/>
      <c r="B201" s="12"/>
      <c r="C201" s="103"/>
      <c r="D201" s="103"/>
      <c r="E201" s="103"/>
      <c r="F201" s="93"/>
      <c r="G201" s="93"/>
      <c r="H201" s="93"/>
      <c r="I201" s="93"/>
      <c r="J201" s="93"/>
      <c r="K201" s="93"/>
      <c r="L201" s="97"/>
      <c r="M201" s="93"/>
      <c r="N201" s="93"/>
      <c r="O201" s="8"/>
      <c r="P201" s="8"/>
      <c r="Q201" s="8"/>
      <c r="R201" s="8"/>
      <c r="S201" s="8"/>
      <c r="T201" s="8"/>
      <c r="U201" s="8"/>
      <c r="V201" s="3"/>
      <c r="W201" s="3"/>
      <c r="X201" s="3"/>
      <c r="Y201" s="3"/>
      <c r="Z201" s="3"/>
    </row>
    <row r="202" spans="1:26" ht="12.75" customHeight="1">
      <c r="A202" s="94"/>
      <c r="B202" s="12"/>
      <c r="C202" s="103"/>
      <c r="D202" s="103"/>
      <c r="E202" s="103"/>
      <c r="F202" s="93"/>
      <c r="G202" s="93"/>
      <c r="H202" s="93"/>
      <c r="I202" s="93"/>
      <c r="J202" s="93"/>
      <c r="K202" s="93"/>
      <c r="L202" s="97"/>
      <c r="M202" s="93"/>
      <c r="N202" s="93"/>
      <c r="O202" s="8"/>
      <c r="P202" s="8"/>
      <c r="Q202" s="8"/>
      <c r="R202" s="8"/>
      <c r="S202" s="8"/>
      <c r="T202" s="8"/>
      <c r="U202" s="8"/>
      <c r="V202" s="3"/>
      <c r="W202" s="3"/>
      <c r="X202" s="3"/>
      <c r="Y202" s="3"/>
      <c r="Z202" s="3"/>
    </row>
    <row r="203" spans="1:26" ht="12.75" customHeight="1">
      <c r="A203" s="93"/>
      <c r="B203" s="12"/>
      <c r="C203" s="103"/>
      <c r="D203" s="103"/>
      <c r="E203" s="103"/>
      <c r="F203" s="93"/>
      <c r="G203" s="93"/>
      <c r="H203" s="93"/>
      <c r="I203" s="93"/>
      <c r="J203" s="93"/>
      <c r="K203" s="93"/>
      <c r="L203" s="97"/>
      <c r="M203" s="93"/>
      <c r="N203" s="93"/>
      <c r="O203" s="8"/>
      <c r="P203" s="8"/>
      <c r="Q203" s="8"/>
      <c r="R203" s="8"/>
      <c r="S203" s="8"/>
      <c r="T203" s="8"/>
      <c r="U203" s="8"/>
      <c r="V203" s="3"/>
      <c r="W203" s="3"/>
      <c r="X203" s="3"/>
      <c r="Y203" s="3"/>
      <c r="Z203" s="3"/>
    </row>
    <row r="204" spans="1:26" ht="12.75" customHeight="1">
      <c r="A204" s="93"/>
      <c r="B204" s="12"/>
      <c r="C204" s="103"/>
      <c r="D204" s="103"/>
      <c r="E204" s="103"/>
      <c r="F204" s="93"/>
      <c r="G204" s="93"/>
      <c r="H204" s="93"/>
      <c r="I204" s="93"/>
      <c r="J204" s="93"/>
      <c r="K204" s="93"/>
      <c r="L204" s="97"/>
      <c r="M204" s="93"/>
      <c r="N204" s="93"/>
      <c r="O204" s="8"/>
      <c r="P204" s="8"/>
      <c r="Q204" s="8"/>
      <c r="R204" s="8"/>
      <c r="S204" s="8"/>
      <c r="T204" s="8"/>
      <c r="U204" s="8"/>
      <c r="V204" s="3"/>
      <c r="W204" s="3"/>
      <c r="X204" s="3"/>
      <c r="Y204" s="3"/>
      <c r="Z204" s="3"/>
    </row>
    <row r="205" spans="1:26" ht="12.75" customHeight="1">
      <c r="A205" s="93"/>
      <c r="B205" s="12"/>
      <c r="C205" s="103"/>
      <c r="D205" s="103"/>
      <c r="E205" s="103"/>
      <c r="F205" s="93"/>
      <c r="G205" s="93"/>
      <c r="H205" s="93"/>
      <c r="I205" s="93"/>
      <c r="J205" s="93"/>
      <c r="K205" s="93"/>
      <c r="L205" s="97"/>
      <c r="M205" s="93"/>
      <c r="N205" s="93"/>
      <c r="O205" s="8"/>
      <c r="P205" s="8"/>
      <c r="Q205" s="8"/>
      <c r="R205" s="8"/>
      <c r="S205" s="8"/>
      <c r="T205" s="8"/>
      <c r="U205" s="8"/>
      <c r="V205" s="3"/>
      <c r="W205" s="3"/>
      <c r="X205" s="3"/>
      <c r="Y205" s="3"/>
      <c r="Z205" s="3"/>
    </row>
    <row r="206" spans="1:26" ht="12.75" customHeight="1">
      <c r="A206" s="93"/>
      <c r="B206" s="12"/>
      <c r="C206" s="103"/>
      <c r="D206" s="103"/>
      <c r="E206" s="103"/>
      <c r="F206" s="93"/>
      <c r="G206" s="93"/>
      <c r="H206" s="93"/>
      <c r="I206" s="93"/>
      <c r="J206" s="93"/>
      <c r="K206" s="93"/>
      <c r="L206" s="97"/>
      <c r="M206" s="93"/>
      <c r="N206" s="93"/>
      <c r="O206" s="8"/>
      <c r="P206" s="8"/>
      <c r="Q206" s="8"/>
      <c r="R206" s="8"/>
      <c r="S206" s="8"/>
      <c r="T206" s="8"/>
      <c r="U206" s="8"/>
      <c r="V206" s="3"/>
      <c r="W206" s="3"/>
      <c r="X206" s="3"/>
      <c r="Y206" s="3"/>
      <c r="Z206" s="3"/>
    </row>
    <row r="207" spans="1:26" ht="12.75" customHeight="1">
      <c r="A207" s="93"/>
      <c r="B207" s="12"/>
      <c r="C207" s="103"/>
      <c r="D207" s="103"/>
      <c r="E207" s="103"/>
      <c r="F207" s="93"/>
      <c r="G207" s="93"/>
      <c r="H207" s="93"/>
      <c r="I207" s="93"/>
      <c r="J207" s="93"/>
      <c r="K207" s="93"/>
      <c r="L207" s="97"/>
      <c r="M207" s="93"/>
      <c r="N207" s="93"/>
      <c r="O207" s="8"/>
      <c r="P207" s="8"/>
      <c r="Q207" s="8"/>
      <c r="R207" s="8"/>
      <c r="S207" s="8"/>
      <c r="T207" s="8"/>
      <c r="U207" s="8"/>
      <c r="V207" s="3"/>
      <c r="W207" s="3"/>
      <c r="X207" s="3"/>
      <c r="Y207" s="3"/>
      <c r="Z207" s="3"/>
    </row>
    <row r="208" spans="1:26" ht="12.75" customHeight="1">
      <c r="A208" s="93"/>
      <c r="B208" s="12"/>
      <c r="C208" s="103"/>
      <c r="D208" s="103"/>
      <c r="E208" s="103"/>
      <c r="F208" s="93"/>
      <c r="G208" s="93"/>
      <c r="H208" s="93"/>
      <c r="I208" s="93"/>
      <c r="J208" s="93"/>
      <c r="K208" s="93"/>
      <c r="L208" s="97"/>
      <c r="M208" s="93"/>
      <c r="N208" s="93"/>
      <c r="O208" s="8"/>
      <c r="P208" s="8"/>
      <c r="Q208" s="8"/>
      <c r="R208" s="8"/>
      <c r="S208" s="8"/>
      <c r="T208" s="8"/>
      <c r="U208" s="8"/>
      <c r="V208" s="3"/>
      <c r="W208" s="3"/>
      <c r="X208" s="3"/>
      <c r="Y208" s="3"/>
      <c r="Z208" s="3"/>
    </row>
    <row r="209" spans="1:26" ht="12.75" customHeight="1">
      <c r="A209" s="93"/>
      <c r="B209" s="12"/>
      <c r="C209" s="103"/>
      <c r="D209" s="103"/>
      <c r="E209" s="103"/>
      <c r="F209" s="93"/>
      <c r="G209" s="93"/>
      <c r="H209" s="93"/>
      <c r="I209" s="93"/>
      <c r="J209" s="93"/>
      <c r="K209" s="93"/>
      <c r="L209" s="97"/>
      <c r="M209" s="93"/>
      <c r="N209" s="93"/>
      <c r="O209" s="8"/>
      <c r="P209" s="8"/>
      <c r="Q209" s="8"/>
      <c r="R209" s="8"/>
      <c r="S209" s="8"/>
      <c r="T209" s="8"/>
      <c r="U209" s="8"/>
      <c r="V209" s="3"/>
      <c r="W209" s="3"/>
      <c r="X209" s="3"/>
      <c r="Y209" s="3"/>
      <c r="Z209" s="3"/>
    </row>
    <row r="210" spans="1:26" ht="12.75" customHeight="1">
      <c r="A210" s="93"/>
      <c r="B210" s="12"/>
      <c r="C210" s="103"/>
      <c r="D210" s="103"/>
      <c r="E210" s="103"/>
      <c r="F210" s="93"/>
      <c r="G210" s="93"/>
      <c r="H210" s="93"/>
      <c r="I210" s="93"/>
      <c r="J210" s="93"/>
      <c r="K210" s="93"/>
      <c r="L210" s="97"/>
      <c r="M210" s="93"/>
      <c r="N210" s="93"/>
      <c r="O210" s="8"/>
      <c r="P210" s="8"/>
      <c r="Q210" s="8"/>
      <c r="R210" s="8"/>
      <c r="S210" s="8"/>
      <c r="T210" s="8"/>
      <c r="U210" s="8"/>
      <c r="V210" s="3"/>
      <c r="W210" s="3"/>
      <c r="X210" s="3"/>
      <c r="Y210" s="3"/>
      <c r="Z210" s="3"/>
    </row>
    <row r="211" spans="1:26" ht="12.75" customHeight="1">
      <c r="A211" s="93"/>
      <c r="B211" s="12"/>
      <c r="C211" s="103"/>
      <c r="D211" s="103"/>
      <c r="E211" s="103"/>
      <c r="F211" s="93"/>
      <c r="G211" s="93"/>
      <c r="H211" s="93"/>
      <c r="I211" s="93"/>
      <c r="J211" s="93"/>
      <c r="K211" s="93"/>
      <c r="L211" s="97"/>
      <c r="M211" s="93"/>
      <c r="N211" s="93"/>
      <c r="O211" s="8"/>
      <c r="P211" s="8"/>
      <c r="Q211" s="8"/>
      <c r="R211" s="8"/>
      <c r="S211" s="8"/>
      <c r="T211" s="8"/>
      <c r="U211" s="8"/>
      <c r="V211" s="3"/>
      <c r="W211" s="3"/>
      <c r="X211" s="3"/>
      <c r="Y211" s="3"/>
      <c r="Z211" s="3"/>
    </row>
    <row r="212" spans="1:26" ht="12.75" customHeight="1">
      <c r="A212" s="93"/>
      <c r="B212" s="12"/>
      <c r="C212" s="103"/>
      <c r="D212" s="103"/>
      <c r="E212" s="103"/>
      <c r="F212" s="93"/>
      <c r="G212" s="93"/>
      <c r="H212" s="93"/>
      <c r="I212" s="93"/>
      <c r="J212" s="93"/>
      <c r="K212" s="93"/>
      <c r="L212" s="97"/>
      <c r="M212" s="93"/>
      <c r="N212" s="93"/>
      <c r="O212" s="8"/>
      <c r="P212" s="8"/>
      <c r="Q212" s="8"/>
      <c r="R212" s="8"/>
      <c r="S212" s="8"/>
      <c r="T212" s="8"/>
      <c r="U212" s="8"/>
      <c r="V212" s="3"/>
      <c r="W212" s="3"/>
      <c r="X212" s="3"/>
      <c r="Y212" s="3"/>
      <c r="Z212" s="3"/>
    </row>
    <row r="213" spans="1:26" ht="12.75" customHeight="1">
      <c r="A213" s="93"/>
      <c r="B213" s="12"/>
      <c r="C213" s="103"/>
      <c r="D213" s="103"/>
      <c r="E213" s="103"/>
      <c r="F213" s="93"/>
      <c r="G213" s="93"/>
      <c r="H213" s="93"/>
      <c r="I213" s="93"/>
      <c r="J213" s="93"/>
      <c r="K213" s="93"/>
      <c r="L213" s="97"/>
      <c r="M213" s="93"/>
      <c r="N213" s="93"/>
      <c r="O213" s="8"/>
      <c r="P213" s="8"/>
      <c r="Q213" s="8"/>
      <c r="R213" s="8"/>
      <c r="S213" s="8"/>
      <c r="T213" s="8"/>
      <c r="U213" s="8"/>
      <c r="V213" s="3"/>
      <c r="W213" s="3"/>
      <c r="X213" s="3"/>
      <c r="Y213" s="3"/>
      <c r="Z213" s="3"/>
    </row>
    <row r="214" spans="1:26" ht="12.75" customHeight="1">
      <c r="A214" s="93"/>
      <c r="B214" s="12"/>
      <c r="C214" s="103"/>
      <c r="D214" s="103"/>
      <c r="E214" s="103"/>
      <c r="F214" s="93"/>
      <c r="G214" s="93"/>
      <c r="H214" s="93"/>
      <c r="I214" s="93"/>
      <c r="J214" s="93"/>
      <c r="K214" s="93"/>
      <c r="L214" s="97"/>
      <c r="M214" s="93"/>
      <c r="N214" s="93"/>
      <c r="O214" s="8"/>
      <c r="P214" s="8"/>
      <c r="Q214" s="8"/>
      <c r="R214" s="8"/>
      <c r="S214" s="8"/>
      <c r="T214" s="8"/>
      <c r="U214" s="8"/>
      <c r="V214" s="3"/>
      <c r="W214" s="3"/>
      <c r="X214" s="3"/>
      <c r="Y214" s="3"/>
      <c r="Z214" s="3"/>
    </row>
    <row r="215" spans="1:26" ht="12.75" customHeight="1">
      <c r="A215" s="93"/>
      <c r="B215" s="12"/>
      <c r="C215" s="103"/>
      <c r="D215" s="103"/>
      <c r="E215" s="103"/>
      <c r="F215" s="93"/>
      <c r="G215" s="93"/>
      <c r="H215" s="93"/>
      <c r="I215" s="93"/>
      <c r="J215" s="93"/>
      <c r="K215" s="93"/>
      <c r="L215" s="97"/>
      <c r="M215" s="93"/>
      <c r="N215" s="93"/>
      <c r="O215" s="8"/>
      <c r="P215" s="8"/>
      <c r="Q215" s="8"/>
      <c r="R215" s="8"/>
      <c r="S215" s="8"/>
      <c r="T215" s="8"/>
      <c r="U215" s="8"/>
      <c r="V215" s="3"/>
      <c r="W215" s="3"/>
      <c r="X215" s="3"/>
      <c r="Y215" s="3"/>
      <c r="Z215" s="3"/>
    </row>
    <row r="216" spans="1:26" ht="12.75" customHeight="1">
      <c r="A216" s="93"/>
      <c r="B216" s="12"/>
      <c r="C216" s="103"/>
      <c r="D216" s="103"/>
      <c r="E216" s="103"/>
      <c r="F216" s="93"/>
      <c r="G216" s="93"/>
      <c r="H216" s="93"/>
      <c r="I216" s="93"/>
      <c r="J216" s="93"/>
      <c r="K216" s="93"/>
      <c r="L216" s="97"/>
      <c r="M216" s="93"/>
      <c r="N216" s="93"/>
      <c r="O216" s="8"/>
      <c r="P216" s="8"/>
      <c r="Q216" s="8"/>
      <c r="R216" s="8"/>
      <c r="S216" s="8"/>
      <c r="T216" s="8"/>
      <c r="U216" s="8"/>
      <c r="V216" s="3"/>
      <c r="W216" s="3"/>
      <c r="X216" s="3"/>
      <c r="Y216" s="3"/>
      <c r="Z216" s="3"/>
    </row>
    <row r="217" spans="1:26" ht="12.75" customHeight="1">
      <c r="A217" s="93"/>
      <c r="B217" s="12"/>
      <c r="C217" s="103"/>
      <c r="D217" s="103"/>
      <c r="E217" s="103"/>
      <c r="F217" s="93"/>
      <c r="G217" s="93"/>
      <c r="H217" s="93"/>
      <c r="I217" s="93"/>
      <c r="J217" s="93"/>
      <c r="K217" s="93"/>
      <c r="L217" s="97"/>
      <c r="M217" s="93"/>
      <c r="N217" s="93"/>
      <c r="O217" s="8"/>
      <c r="P217" s="8"/>
      <c r="Q217" s="8"/>
      <c r="R217" s="8"/>
      <c r="S217" s="8"/>
      <c r="T217" s="8"/>
      <c r="U217" s="8"/>
      <c r="V217" s="3"/>
      <c r="W217" s="3"/>
      <c r="X217" s="3"/>
      <c r="Y217" s="3"/>
      <c r="Z217" s="3"/>
    </row>
    <row r="218" spans="1:26" ht="12.75" customHeight="1">
      <c r="A218" s="93"/>
      <c r="B218" s="12"/>
      <c r="C218" s="103"/>
      <c r="D218" s="103"/>
      <c r="E218" s="103"/>
      <c r="F218" s="93"/>
      <c r="G218" s="93"/>
      <c r="H218" s="93"/>
      <c r="I218" s="93"/>
      <c r="J218" s="93"/>
      <c r="K218" s="93"/>
      <c r="L218" s="97"/>
      <c r="M218" s="93"/>
      <c r="N218" s="93"/>
      <c r="O218" s="8"/>
      <c r="P218" s="8"/>
      <c r="Q218" s="8"/>
      <c r="R218" s="8"/>
      <c r="S218" s="8"/>
      <c r="T218" s="8"/>
      <c r="U218" s="8"/>
      <c r="V218" s="3"/>
      <c r="W218" s="3"/>
      <c r="X218" s="3"/>
      <c r="Y218" s="3"/>
      <c r="Z218" s="3"/>
    </row>
    <row r="219" spans="1:26" ht="12.75" customHeight="1">
      <c r="A219" s="93"/>
      <c r="B219" s="12"/>
      <c r="C219" s="103"/>
      <c r="D219" s="103"/>
      <c r="E219" s="103"/>
      <c r="F219" s="93"/>
      <c r="G219" s="93"/>
      <c r="H219" s="93"/>
      <c r="I219" s="93"/>
      <c r="J219" s="93"/>
      <c r="K219" s="93"/>
      <c r="L219" s="97"/>
      <c r="M219" s="93"/>
      <c r="N219" s="93"/>
      <c r="O219" s="8"/>
      <c r="P219" s="8"/>
      <c r="Q219" s="8"/>
      <c r="R219" s="8"/>
      <c r="S219" s="8"/>
      <c r="T219" s="8"/>
      <c r="U219" s="8"/>
      <c r="V219" s="3"/>
      <c r="W219" s="3"/>
      <c r="X219" s="3"/>
      <c r="Y219" s="3"/>
      <c r="Z219" s="3"/>
    </row>
    <row r="220" spans="1:26" ht="12.75" customHeight="1">
      <c r="A220" s="93"/>
      <c r="B220" s="12"/>
      <c r="C220" s="103"/>
      <c r="D220" s="103"/>
      <c r="E220" s="103"/>
      <c r="F220" s="93"/>
      <c r="G220" s="93"/>
      <c r="H220" s="93"/>
      <c r="I220" s="93"/>
      <c r="J220" s="93"/>
      <c r="K220" s="93"/>
      <c r="L220" s="97"/>
      <c r="M220" s="93"/>
      <c r="N220" s="93"/>
      <c r="O220" s="8"/>
      <c r="P220" s="8"/>
      <c r="Q220" s="8"/>
      <c r="R220" s="8"/>
      <c r="S220" s="8"/>
      <c r="T220" s="8"/>
      <c r="U220" s="8"/>
      <c r="V220" s="3"/>
      <c r="W220" s="3"/>
      <c r="X220" s="3"/>
      <c r="Y220" s="3"/>
      <c r="Z220" s="3"/>
    </row>
    <row r="221" spans="1:26" ht="12.75" customHeight="1">
      <c r="A221" s="93"/>
      <c r="B221" s="12"/>
      <c r="C221" s="103"/>
      <c r="D221" s="103"/>
      <c r="E221" s="103"/>
      <c r="F221" s="93"/>
      <c r="G221" s="93"/>
      <c r="H221" s="93"/>
      <c r="I221" s="93"/>
      <c r="J221" s="93"/>
      <c r="K221" s="93"/>
      <c r="L221" s="97"/>
      <c r="M221" s="93"/>
      <c r="N221" s="93"/>
      <c r="O221" s="8"/>
      <c r="P221" s="8"/>
      <c r="Q221" s="8"/>
      <c r="R221" s="8"/>
      <c r="S221" s="8"/>
      <c r="T221" s="8"/>
      <c r="U221" s="8"/>
      <c r="V221" s="3"/>
      <c r="W221" s="3"/>
      <c r="X221" s="3"/>
      <c r="Y221" s="3"/>
      <c r="Z221" s="3"/>
    </row>
    <row r="222" spans="1:26" ht="12.75" customHeight="1">
      <c r="A222" s="93"/>
      <c r="B222" s="12"/>
      <c r="C222" s="103"/>
      <c r="D222" s="103"/>
      <c r="E222" s="103"/>
      <c r="F222" s="93"/>
      <c r="G222" s="93"/>
      <c r="H222" s="93"/>
      <c r="I222" s="93"/>
      <c r="J222" s="93"/>
      <c r="K222" s="93"/>
      <c r="L222" s="97"/>
      <c r="M222" s="93"/>
      <c r="N222" s="93"/>
      <c r="O222" s="8"/>
      <c r="P222" s="8"/>
      <c r="Q222" s="8"/>
      <c r="R222" s="8"/>
      <c r="S222" s="8"/>
      <c r="T222" s="8"/>
      <c r="U222" s="8"/>
      <c r="V222" s="3"/>
      <c r="W222" s="3"/>
      <c r="X222" s="3"/>
      <c r="Y222" s="3"/>
      <c r="Z222" s="3"/>
    </row>
    <row r="223" spans="1:26" ht="12.75" customHeight="1">
      <c r="A223" s="93"/>
      <c r="B223" s="12"/>
      <c r="C223" s="103"/>
      <c r="D223" s="103"/>
      <c r="E223" s="103"/>
      <c r="F223" s="93"/>
      <c r="G223" s="93"/>
      <c r="H223" s="93"/>
      <c r="I223" s="93"/>
      <c r="J223" s="93"/>
      <c r="K223" s="93"/>
      <c r="L223" s="97"/>
      <c r="M223" s="93"/>
      <c r="N223" s="93"/>
      <c r="O223" s="8"/>
      <c r="P223" s="8"/>
      <c r="Q223" s="8"/>
      <c r="R223" s="8"/>
      <c r="S223" s="8"/>
      <c r="T223" s="8"/>
      <c r="U223" s="8"/>
      <c r="V223" s="3"/>
      <c r="W223" s="3"/>
      <c r="X223" s="3"/>
      <c r="Y223" s="3"/>
      <c r="Z223" s="3"/>
    </row>
    <row r="224" spans="1:26" ht="12.75" customHeight="1">
      <c r="A224" s="93"/>
      <c r="B224" s="12"/>
      <c r="C224" s="103"/>
      <c r="D224" s="103"/>
      <c r="E224" s="103"/>
      <c r="F224" s="93"/>
      <c r="G224" s="93"/>
      <c r="H224" s="93"/>
      <c r="I224" s="93"/>
      <c r="J224" s="93"/>
      <c r="K224" s="93"/>
      <c r="L224" s="97"/>
      <c r="M224" s="93"/>
      <c r="N224" s="93"/>
      <c r="O224" s="8"/>
      <c r="P224" s="8"/>
      <c r="Q224" s="8"/>
      <c r="R224" s="8"/>
      <c r="S224" s="8"/>
      <c r="T224" s="8"/>
      <c r="U224" s="8"/>
      <c r="V224" s="3"/>
      <c r="W224" s="3"/>
      <c r="X224" s="3"/>
      <c r="Y224" s="3"/>
      <c r="Z224" s="3"/>
    </row>
    <row r="225" spans="1:26" ht="12.75" customHeight="1">
      <c r="A225" s="93"/>
      <c r="B225" s="12"/>
      <c r="C225" s="103"/>
      <c r="D225" s="103"/>
      <c r="E225" s="103"/>
      <c r="F225" s="93"/>
      <c r="G225" s="93"/>
      <c r="H225" s="93"/>
      <c r="I225" s="93"/>
      <c r="J225" s="93"/>
      <c r="K225" s="93"/>
      <c r="L225" s="97"/>
      <c r="M225" s="93"/>
      <c r="N225" s="93"/>
      <c r="O225" s="8"/>
      <c r="P225" s="8"/>
      <c r="Q225" s="8"/>
      <c r="R225" s="8"/>
      <c r="S225" s="8"/>
      <c r="T225" s="8"/>
      <c r="U225" s="8"/>
      <c r="V225" s="3"/>
      <c r="W225" s="3"/>
      <c r="X225" s="3"/>
      <c r="Y225" s="3"/>
      <c r="Z225" s="3"/>
    </row>
    <row r="226" spans="1:26" ht="12.75" customHeight="1">
      <c r="A226" s="93"/>
      <c r="B226" s="12"/>
      <c r="C226" s="103"/>
      <c r="D226" s="103"/>
      <c r="E226" s="103"/>
      <c r="F226" s="93"/>
      <c r="G226" s="93"/>
      <c r="H226" s="93"/>
      <c r="I226" s="93"/>
      <c r="J226" s="93"/>
      <c r="K226" s="93"/>
      <c r="L226" s="97"/>
      <c r="M226" s="93"/>
      <c r="N226" s="93"/>
      <c r="O226" s="8"/>
      <c r="P226" s="8"/>
      <c r="Q226" s="8"/>
      <c r="R226" s="8"/>
      <c r="S226" s="8"/>
      <c r="T226" s="8"/>
      <c r="U226" s="8"/>
      <c r="V226" s="3"/>
      <c r="W226" s="3"/>
      <c r="X226" s="3"/>
      <c r="Y226" s="3"/>
      <c r="Z226" s="3"/>
    </row>
    <row r="227" spans="1:26" ht="12.75" customHeight="1">
      <c r="A227" s="93"/>
      <c r="B227" s="12"/>
      <c r="C227" s="103"/>
      <c r="D227" s="103"/>
      <c r="E227" s="103"/>
      <c r="F227" s="93"/>
      <c r="G227" s="93"/>
      <c r="H227" s="93"/>
      <c r="I227" s="93"/>
      <c r="J227" s="93"/>
      <c r="K227" s="93"/>
      <c r="L227" s="97"/>
      <c r="M227" s="93"/>
      <c r="N227" s="93"/>
      <c r="O227" s="8"/>
      <c r="P227" s="8"/>
      <c r="Q227" s="8"/>
      <c r="R227" s="8"/>
      <c r="S227" s="8"/>
      <c r="T227" s="8"/>
      <c r="U227" s="8"/>
      <c r="V227" s="3"/>
      <c r="W227" s="3"/>
      <c r="X227" s="3"/>
      <c r="Y227" s="3"/>
      <c r="Z227" s="3"/>
    </row>
    <row r="228" spans="1:26" ht="12.75" customHeight="1">
      <c r="A228" s="93"/>
      <c r="B228" s="12"/>
      <c r="C228" s="103"/>
      <c r="D228" s="103"/>
      <c r="E228" s="103"/>
      <c r="F228" s="93"/>
      <c r="G228" s="93"/>
      <c r="H228" s="93"/>
      <c r="I228" s="93"/>
      <c r="J228" s="93"/>
      <c r="K228" s="93"/>
      <c r="L228" s="97"/>
      <c r="M228" s="93"/>
      <c r="N228" s="93"/>
      <c r="O228" s="8"/>
      <c r="P228" s="8"/>
      <c r="Q228" s="8"/>
      <c r="R228" s="8"/>
      <c r="S228" s="8"/>
      <c r="T228" s="8"/>
      <c r="U228" s="8"/>
      <c r="V228" s="3"/>
      <c r="W228" s="3"/>
      <c r="X228" s="3"/>
      <c r="Y228" s="3"/>
      <c r="Z228" s="3"/>
    </row>
    <row r="229" spans="1:26" ht="12.75" customHeight="1">
      <c r="A229" s="93"/>
      <c r="B229" s="12"/>
      <c r="C229" s="103"/>
      <c r="D229" s="103"/>
      <c r="E229" s="103"/>
      <c r="F229" s="93"/>
      <c r="G229" s="93"/>
      <c r="H229" s="93"/>
      <c r="I229" s="93"/>
      <c r="J229" s="93"/>
      <c r="K229" s="93"/>
      <c r="L229" s="97"/>
      <c r="M229" s="93"/>
      <c r="N229" s="93"/>
      <c r="O229" s="8"/>
      <c r="P229" s="8"/>
      <c r="Q229" s="8"/>
      <c r="R229" s="8"/>
      <c r="S229" s="8"/>
      <c r="T229" s="8"/>
      <c r="U229" s="8"/>
      <c r="V229" s="3"/>
      <c r="W229" s="3"/>
      <c r="X229" s="3"/>
      <c r="Y229" s="3"/>
      <c r="Z229" s="3"/>
    </row>
    <row r="230" spans="1:26" ht="12.75" customHeight="1">
      <c r="A230" s="93"/>
      <c r="B230" s="12"/>
      <c r="C230" s="103"/>
      <c r="D230" s="103"/>
      <c r="E230" s="103"/>
      <c r="F230" s="93"/>
      <c r="G230" s="93"/>
      <c r="H230" s="93"/>
      <c r="I230" s="93"/>
      <c r="J230" s="93"/>
      <c r="K230" s="93"/>
      <c r="L230" s="97"/>
      <c r="M230" s="93"/>
      <c r="N230" s="93"/>
      <c r="O230" s="8"/>
      <c r="P230" s="8"/>
      <c r="Q230" s="8"/>
      <c r="R230" s="8"/>
      <c r="S230" s="8"/>
      <c r="T230" s="8"/>
      <c r="U230" s="8"/>
      <c r="V230" s="3"/>
      <c r="W230" s="3"/>
      <c r="X230" s="3"/>
      <c r="Y230" s="3"/>
      <c r="Z230" s="3"/>
    </row>
    <row r="231" spans="1:26" ht="12.75" customHeight="1">
      <c r="A231" s="93"/>
      <c r="B231" s="12"/>
      <c r="C231" s="103"/>
      <c r="D231" s="103"/>
      <c r="E231" s="103"/>
      <c r="F231" s="93"/>
      <c r="G231" s="93"/>
      <c r="H231" s="93"/>
      <c r="I231" s="93"/>
      <c r="J231" s="93"/>
      <c r="K231" s="93"/>
      <c r="L231" s="97"/>
      <c r="M231" s="93"/>
      <c r="N231" s="93"/>
      <c r="O231" s="8"/>
      <c r="P231" s="8"/>
      <c r="Q231" s="8"/>
      <c r="R231" s="8"/>
      <c r="S231" s="8"/>
      <c r="T231" s="8"/>
      <c r="U231" s="8"/>
      <c r="V231" s="3"/>
      <c r="W231" s="3"/>
      <c r="X231" s="3"/>
      <c r="Y231" s="3"/>
      <c r="Z231" s="3"/>
    </row>
    <row r="232" spans="1:26" ht="12.75" customHeight="1">
      <c r="A232" s="93"/>
      <c r="B232" s="12"/>
      <c r="C232" s="103"/>
      <c r="D232" s="103"/>
      <c r="E232" s="103"/>
      <c r="F232" s="93"/>
      <c r="G232" s="93"/>
      <c r="H232" s="93"/>
      <c r="I232" s="93"/>
      <c r="J232" s="93"/>
      <c r="K232" s="93"/>
      <c r="L232" s="97"/>
      <c r="M232" s="93"/>
      <c r="N232" s="93"/>
      <c r="O232" s="8"/>
      <c r="P232" s="8"/>
      <c r="Q232" s="8"/>
      <c r="R232" s="8"/>
      <c r="S232" s="8"/>
      <c r="T232" s="8"/>
      <c r="U232" s="8"/>
      <c r="V232" s="3"/>
      <c r="W232" s="3"/>
      <c r="X232" s="3"/>
      <c r="Y232" s="3"/>
      <c r="Z232" s="3"/>
    </row>
    <row r="233" spans="1:26" ht="12.75" customHeight="1">
      <c r="A233" s="93"/>
      <c r="B233" s="12"/>
      <c r="C233" s="103"/>
      <c r="D233" s="103"/>
      <c r="E233" s="103"/>
      <c r="F233" s="93"/>
      <c r="G233" s="93"/>
      <c r="H233" s="93"/>
      <c r="I233" s="93"/>
      <c r="J233" s="93"/>
      <c r="K233" s="93"/>
      <c r="L233" s="97"/>
      <c r="M233" s="93"/>
      <c r="N233" s="93"/>
      <c r="O233" s="8"/>
      <c r="P233" s="8"/>
      <c r="Q233" s="8"/>
      <c r="R233" s="8"/>
      <c r="S233" s="8"/>
      <c r="T233" s="8"/>
      <c r="U233" s="8"/>
      <c r="V233" s="3"/>
      <c r="W233" s="3"/>
      <c r="X233" s="3"/>
      <c r="Y233" s="3"/>
      <c r="Z233" s="3"/>
    </row>
    <row r="234" spans="1:26" ht="12.75" customHeight="1">
      <c r="A234" s="93"/>
      <c r="B234" s="12"/>
      <c r="C234" s="103"/>
      <c r="D234" s="103"/>
      <c r="E234" s="103"/>
      <c r="F234" s="93"/>
      <c r="G234" s="93"/>
      <c r="H234" s="93"/>
      <c r="I234" s="93"/>
      <c r="J234" s="93"/>
      <c r="K234" s="93"/>
      <c r="L234" s="97"/>
      <c r="M234" s="93"/>
      <c r="N234" s="93"/>
      <c r="O234" s="8"/>
      <c r="P234" s="8"/>
      <c r="Q234" s="8"/>
      <c r="R234" s="8"/>
      <c r="S234" s="8"/>
      <c r="T234" s="8"/>
      <c r="U234" s="8"/>
      <c r="V234" s="3"/>
      <c r="W234" s="3"/>
      <c r="X234" s="3"/>
      <c r="Y234" s="3"/>
      <c r="Z234" s="3"/>
    </row>
    <row r="235" spans="1:26" ht="12.75" customHeight="1">
      <c r="A235" s="93"/>
      <c r="B235" s="12"/>
      <c r="C235" s="103"/>
      <c r="D235" s="103"/>
      <c r="E235" s="103"/>
      <c r="F235" s="93"/>
      <c r="G235" s="93"/>
      <c r="H235" s="93"/>
      <c r="I235" s="93"/>
      <c r="J235" s="93"/>
      <c r="K235" s="93"/>
      <c r="L235" s="97"/>
      <c r="M235" s="93"/>
      <c r="N235" s="93"/>
      <c r="O235" s="8"/>
      <c r="P235" s="8"/>
      <c r="Q235" s="8"/>
      <c r="R235" s="8"/>
      <c r="S235" s="8"/>
      <c r="T235" s="8"/>
      <c r="U235" s="8"/>
      <c r="V235" s="3"/>
      <c r="W235" s="3"/>
      <c r="X235" s="3"/>
      <c r="Y235" s="3"/>
      <c r="Z235" s="3"/>
    </row>
    <row r="236" spans="1:26" ht="12.75" customHeight="1">
      <c r="A236" s="93"/>
      <c r="B236" s="12"/>
      <c r="C236" s="103"/>
      <c r="D236" s="103"/>
      <c r="E236" s="103"/>
      <c r="F236" s="93"/>
      <c r="G236" s="93"/>
      <c r="H236" s="93"/>
      <c r="I236" s="93"/>
      <c r="J236" s="93"/>
      <c r="K236" s="93"/>
      <c r="L236" s="97"/>
      <c r="M236" s="93"/>
      <c r="N236" s="93"/>
      <c r="O236" s="8"/>
      <c r="P236" s="8"/>
      <c r="Q236" s="8"/>
      <c r="R236" s="8"/>
      <c r="S236" s="8"/>
      <c r="T236" s="8"/>
      <c r="U236" s="8"/>
      <c r="V236" s="3"/>
      <c r="W236" s="3"/>
      <c r="X236" s="3"/>
      <c r="Y236" s="3"/>
      <c r="Z236" s="3"/>
    </row>
    <row r="237" spans="1:26" ht="12.75" customHeight="1">
      <c r="A237" s="93"/>
      <c r="B237" s="12"/>
      <c r="C237" s="103"/>
      <c r="D237" s="103"/>
      <c r="E237" s="103"/>
      <c r="F237" s="93"/>
      <c r="G237" s="93"/>
      <c r="H237" s="93"/>
      <c r="I237" s="93"/>
      <c r="J237" s="93"/>
      <c r="K237" s="93"/>
      <c r="L237" s="97"/>
      <c r="M237" s="93"/>
      <c r="N237" s="93"/>
      <c r="O237" s="8"/>
      <c r="P237" s="8"/>
      <c r="Q237" s="8"/>
      <c r="R237" s="8"/>
      <c r="S237" s="8"/>
      <c r="T237" s="8"/>
      <c r="U237" s="8"/>
      <c r="V237" s="3"/>
      <c r="W237" s="3"/>
      <c r="X237" s="3"/>
      <c r="Y237" s="3"/>
      <c r="Z237" s="3"/>
    </row>
    <row r="238" spans="1:26" ht="12.75" customHeight="1">
      <c r="A238" s="93"/>
      <c r="B238" s="12"/>
      <c r="C238" s="103"/>
      <c r="D238" s="103"/>
      <c r="E238" s="103"/>
      <c r="F238" s="93"/>
      <c r="G238" s="93"/>
      <c r="H238" s="93"/>
      <c r="I238" s="93"/>
      <c r="J238" s="93"/>
      <c r="K238" s="93"/>
      <c r="L238" s="97"/>
      <c r="M238" s="93"/>
      <c r="N238" s="93"/>
      <c r="O238" s="8"/>
      <c r="P238" s="8"/>
      <c r="Q238" s="8"/>
      <c r="R238" s="8"/>
      <c r="S238" s="8"/>
      <c r="T238" s="8"/>
      <c r="U238" s="8"/>
      <c r="V238" s="3"/>
      <c r="W238" s="3"/>
      <c r="X238" s="3"/>
      <c r="Y238" s="3"/>
      <c r="Z238" s="3"/>
    </row>
    <row r="239" spans="1:26" ht="12.75" customHeight="1">
      <c r="A239" s="93"/>
      <c r="B239" s="12"/>
      <c r="C239" s="103"/>
      <c r="D239" s="103"/>
      <c r="E239" s="103"/>
      <c r="F239" s="93"/>
      <c r="G239" s="93"/>
      <c r="H239" s="93"/>
      <c r="I239" s="93"/>
      <c r="J239" s="93"/>
      <c r="K239" s="93"/>
      <c r="L239" s="97"/>
      <c r="M239" s="93"/>
      <c r="N239" s="93"/>
      <c r="O239" s="8"/>
      <c r="P239" s="8"/>
      <c r="Q239" s="8"/>
      <c r="R239" s="8"/>
      <c r="S239" s="8"/>
      <c r="T239" s="8"/>
      <c r="U239" s="8"/>
      <c r="V239" s="3"/>
      <c r="W239" s="3"/>
      <c r="X239" s="3"/>
      <c r="Y239" s="3"/>
      <c r="Z239" s="3"/>
    </row>
    <row r="240" spans="1:26" ht="12.75" customHeight="1">
      <c r="A240" s="93"/>
      <c r="B240" s="12"/>
      <c r="C240" s="103"/>
      <c r="D240" s="103"/>
      <c r="E240" s="103"/>
      <c r="F240" s="93"/>
      <c r="G240" s="93"/>
      <c r="H240" s="93"/>
      <c r="I240" s="93"/>
      <c r="J240" s="93"/>
      <c r="K240" s="93"/>
      <c r="L240" s="97"/>
      <c r="M240" s="93"/>
      <c r="N240" s="93"/>
      <c r="O240" s="8"/>
      <c r="P240" s="8"/>
      <c r="Q240" s="8"/>
      <c r="R240" s="8"/>
      <c r="S240" s="8"/>
      <c r="T240" s="8"/>
      <c r="U240" s="8"/>
      <c r="V240" s="3"/>
      <c r="W240" s="3"/>
      <c r="X240" s="3"/>
      <c r="Y240" s="3"/>
      <c r="Z240" s="3"/>
    </row>
    <row r="241" spans="1:26" ht="12.75" customHeight="1">
      <c r="A241" s="93"/>
      <c r="B241" s="12"/>
      <c r="C241" s="103"/>
      <c r="D241" s="103"/>
      <c r="E241" s="103"/>
      <c r="F241" s="93"/>
      <c r="G241" s="93"/>
      <c r="H241" s="93"/>
      <c r="I241" s="93"/>
      <c r="J241" s="93"/>
      <c r="K241" s="93"/>
      <c r="L241" s="97"/>
      <c r="M241" s="93"/>
      <c r="N241" s="93"/>
      <c r="O241" s="8"/>
      <c r="P241" s="8"/>
      <c r="Q241" s="8"/>
      <c r="R241" s="8"/>
      <c r="S241" s="8"/>
      <c r="T241" s="8"/>
      <c r="U241" s="8"/>
      <c r="V241" s="3"/>
      <c r="W241" s="3"/>
      <c r="X241" s="3"/>
      <c r="Y241" s="3"/>
      <c r="Z241" s="3"/>
    </row>
    <row r="242" spans="1:26" ht="12.75" customHeight="1">
      <c r="A242" s="93"/>
      <c r="B242" s="12"/>
      <c r="C242" s="103"/>
      <c r="D242" s="103"/>
      <c r="E242" s="103"/>
      <c r="F242" s="93"/>
      <c r="G242" s="93"/>
      <c r="H242" s="93"/>
      <c r="I242" s="93"/>
      <c r="J242" s="93"/>
      <c r="K242" s="93"/>
      <c r="L242" s="97"/>
      <c r="M242" s="93"/>
      <c r="N242" s="93"/>
      <c r="O242" s="8"/>
      <c r="P242" s="8"/>
      <c r="Q242" s="8"/>
      <c r="R242" s="8"/>
      <c r="S242" s="8"/>
      <c r="T242" s="8"/>
      <c r="U242" s="8"/>
      <c r="V242" s="3"/>
      <c r="W242" s="3"/>
      <c r="X242" s="3"/>
      <c r="Y242" s="3"/>
      <c r="Z242" s="3"/>
    </row>
    <row r="243" spans="1:26" ht="12.75" customHeight="1">
      <c r="A243" s="93"/>
      <c r="B243" s="12"/>
      <c r="C243" s="103"/>
      <c r="D243" s="103"/>
      <c r="E243" s="103"/>
      <c r="F243" s="93"/>
      <c r="G243" s="93"/>
      <c r="H243" s="93"/>
      <c r="I243" s="93"/>
      <c r="J243" s="93"/>
      <c r="K243" s="93"/>
      <c r="L243" s="97"/>
      <c r="M243" s="93"/>
      <c r="N243" s="93"/>
      <c r="O243" s="8"/>
      <c r="P243" s="8"/>
      <c r="Q243" s="8"/>
      <c r="R243" s="8"/>
      <c r="S243" s="8"/>
      <c r="T243" s="8"/>
      <c r="U243" s="8"/>
      <c r="V243" s="3"/>
      <c r="W243" s="3"/>
      <c r="X243" s="3"/>
      <c r="Y243" s="3"/>
      <c r="Z243" s="3"/>
    </row>
    <row r="244" spans="1:26" ht="12.75" customHeight="1">
      <c r="A244" s="93"/>
      <c r="B244" s="12"/>
      <c r="C244" s="103"/>
      <c r="D244" s="103"/>
      <c r="E244" s="103"/>
      <c r="F244" s="93"/>
      <c r="G244" s="93"/>
      <c r="H244" s="93"/>
      <c r="I244" s="93"/>
      <c r="J244" s="93"/>
      <c r="K244" s="93"/>
      <c r="L244" s="97"/>
      <c r="M244" s="93"/>
      <c r="N244" s="93"/>
      <c r="O244" s="8"/>
      <c r="P244" s="8"/>
      <c r="Q244" s="8"/>
      <c r="R244" s="8"/>
      <c r="S244" s="8"/>
      <c r="T244" s="8"/>
      <c r="U244" s="8"/>
      <c r="V244" s="3"/>
      <c r="W244" s="3"/>
      <c r="X244" s="3"/>
      <c r="Y244" s="3"/>
      <c r="Z244" s="3"/>
    </row>
    <row r="245" spans="1:26" ht="12.75" customHeight="1">
      <c r="A245" s="93"/>
      <c r="B245" s="12"/>
      <c r="C245" s="103"/>
      <c r="D245" s="103"/>
      <c r="E245" s="103"/>
      <c r="F245" s="93"/>
      <c r="G245" s="93"/>
      <c r="H245" s="93"/>
      <c r="I245" s="93"/>
      <c r="J245" s="93"/>
      <c r="K245" s="93"/>
      <c r="L245" s="97"/>
      <c r="M245" s="93"/>
      <c r="N245" s="93"/>
      <c r="O245" s="8"/>
      <c r="P245" s="8"/>
      <c r="Q245" s="8"/>
      <c r="R245" s="8"/>
      <c r="S245" s="8"/>
      <c r="T245" s="8"/>
      <c r="U245" s="8"/>
      <c r="V245" s="3"/>
      <c r="W245" s="3"/>
      <c r="X245" s="3"/>
      <c r="Y245" s="3"/>
      <c r="Z245" s="3"/>
    </row>
    <row r="246" spans="1:26" ht="12.75" customHeight="1">
      <c r="A246" s="93"/>
      <c r="B246" s="12"/>
      <c r="C246" s="103"/>
      <c r="D246" s="103"/>
      <c r="E246" s="103"/>
      <c r="F246" s="93"/>
      <c r="G246" s="93"/>
      <c r="H246" s="93"/>
      <c r="I246" s="93"/>
      <c r="J246" s="93"/>
      <c r="K246" s="93"/>
      <c r="L246" s="97"/>
      <c r="M246" s="93"/>
      <c r="N246" s="93"/>
      <c r="O246" s="8"/>
      <c r="P246" s="8"/>
      <c r="Q246" s="8"/>
      <c r="R246" s="8"/>
      <c r="S246" s="8"/>
      <c r="T246" s="8"/>
      <c r="U246" s="8"/>
      <c r="V246" s="3"/>
      <c r="W246" s="3"/>
      <c r="X246" s="3"/>
      <c r="Y246" s="3"/>
      <c r="Z246" s="3"/>
    </row>
    <row r="247" spans="1:26" ht="12.75" customHeight="1">
      <c r="A247" s="93"/>
      <c r="B247" s="12"/>
      <c r="C247" s="103"/>
      <c r="D247" s="103"/>
      <c r="E247" s="103"/>
      <c r="F247" s="93"/>
      <c r="G247" s="93"/>
      <c r="H247" s="93"/>
      <c r="I247" s="93"/>
      <c r="J247" s="93"/>
      <c r="K247" s="93"/>
      <c r="L247" s="97"/>
      <c r="M247" s="93"/>
      <c r="N247" s="93"/>
      <c r="O247" s="8"/>
      <c r="P247" s="8"/>
      <c r="Q247" s="8"/>
      <c r="R247" s="8"/>
      <c r="S247" s="8"/>
      <c r="T247" s="8"/>
      <c r="U247" s="8"/>
      <c r="V247" s="3"/>
      <c r="W247" s="3"/>
      <c r="X247" s="3"/>
      <c r="Y247" s="3"/>
      <c r="Z247" s="3"/>
    </row>
    <row r="248" spans="1:26" ht="12.75" customHeight="1">
      <c r="A248" s="93"/>
      <c r="B248" s="12"/>
      <c r="C248" s="103"/>
      <c r="D248" s="103"/>
      <c r="E248" s="103"/>
      <c r="F248" s="93"/>
      <c r="G248" s="93"/>
      <c r="H248" s="93"/>
      <c r="I248" s="93"/>
      <c r="J248" s="93"/>
      <c r="K248" s="93"/>
      <c r="L248" s="97"/>
      <c r="M248" s="93"/>
      <c r="N248" s="93"/>
      <c r="O248" s="8"/>
      <c r="P248" s="8"/>
      <c r="Q248" s="8"/>
      <c r="R248" s="8"/>
      <c r="S248" s="8"/>
      <c r="T248" s="8"/>
      <c r="U248" s="8"/>
      <c r="V248" s="3"/>
      <c r="W248" s="3"/>
      <c r="X248" s="3"/>
      <c r="Y248" s="3"/>
      <c r="Z248" s="3"/>
    </row>
    <row r="249" spans="1:26" ht="12.75" customHeight="1">
      <c r="A249" s="93"/>
      <c r="B249" s="12"/>
      <c r="C249" s="103"/>
      <c r="D249" s="103"/>
      <c r="E249" s="103"/>
      <c r="F249" s="93"/>
      <c r="G249" s="93"/>
      <c r="H249" s="93"/>
      <c r="I249" s="93"/>
      <c r="J249" s="93"/>
      <c r="K249" s="93"/>
      <c r="L249" s="97"/>
      <c r="M249" s="93"/>
      <c r="N249" s="93"/>
      <c r="O249" s="8"/>
      <c r="P249" s="8"/>
      <c r="Q249" s="8"/>
      <c r="R249" s="8"/>
      <c r="S249" s="8"/>
      <c r="T249" s="8"/>
      <c r="U249" s="8"/>
      <c r="V249" s="3"/>
      <c r="W249" s="3"/>
      <c r="X249" s="3"/>
      <c r="Y249" s="3"/>
      <c r="Z249" s="3"/>
    </row>
    <row r="250" spans="1:26" ht="12.75" customHeight="1">
      <c r="A250" s="93"/>
      <c r="B250" s="12"/>
      <c r="C250" s="103"/>
      <c r="D250" s="103"/>
      <c r="E250" s="103"/>
      <c r="F250" s="93"/>
      <c r="G250" s="93"/>
      <c r="H250" s="93"/>
      <c r="I250" s="93"/>
      <c r="J250" s="93"/>
      <c r="K250" s="93"/>
      <c r="L250" s="97"/>
      <c r="M250" s="93"/>
      <c r="N250" s="93"/>
      <c r="O250" s="8"/>
      <c r="P250" s="8"/>
      <c r="Q250" s="8"/>
      <c r="R250" s="8"/>
      <c r="S250" s="8"/>
      <c r="T250" s="8"/>
      <c r="U250" s="8"/>
      <c r="V250" s="3"/>
      <c r="W250" s="3"/>
      <c r="X250" s="3"/>
      <c r="Y250" s="3"/>
      <c r="Z250" s="3"/>
    </row>
    <row r="251" spans="1:26" ht="12.75" customHeight="1">
      <c r="A251" s="93"/>
      <c r="B251" s="12"/>
      <c r="C251" s="103"/>
      <c r="D251" s="103"/>
      <c r="E251" s="103"/>
      <c r="F251" s="93"/>
      <c r="G251" s="93"/>
      <c r="H251" s="93"/>
      <c r="I251" s="93"/>
      <c r="J251" s="93"/>
      <c r="K251" s="93"/>
      <c r="L251" s="97"/>
      <c r="M251" s="93"/>
      <c r="N251" s="93"/>
      <c r="O251" s="8"/>
      <c r="P251" s="8"/>
      <c r="Q251" s="8"/>
      <c r="R251" s="8"/>
      <c r="S251" s="8"/>
      <c r="T251" s="8"/>
      <c r="U251" s="8"/>
      <c r="V251" s="3"/>
      <c r="W251" s="3"/>
      <c r="X251" s="3"/>
      <c r="Y251" s="3"/>
      <c r="Z251" s="3"/>
    </row>
    <row r="252" spans="1:26" ht="12.75" customHeight="1">
      <c r="A252" s="93"/>
      <c r="B252" s="12"/>
      <c r="C252" s="103"/>
      <c r="D252" s="103"/>
      <c r="E252" s="103"/>
      <c r="F252" s="93"/>
      <c r="G252" s="93"/>
      <c r="H252" s="93"/>
      <c r="I252" s="93"/>
      <c r="J252" s="93"/>
      <c r="K252" s="93"/>
      <c r="L252" s="97"/>
      <c r="M252" s="93"/>
      <c r="N252" s="93"/>
      <c r="O252" s="8"/>
      <c r="P252" s="8"/>
      <c r="Q252" s="8"/>
      <c r="R252" s="8"/>
      <c r="S252" s="8"/>
      <c r="T252" s="8"/>
      <c r="U252" s="8"/>
      <c r="V252" s="3"/>
      <c r="W252" s="3"/>
      <c r="X252" s="3"/>
      <c r="Y252" s="3"/>
      <c r="Z252" s="3"/>
    </row>
    <row r="253" spans="1:26" ht="12.75" customHeight="1">
      <c r="A253" s="93"/>
      <c r="B253" s="12"/>
      <c r="C253" s="103"/>
      <c r="D253" s="103"/>
      <c r="E253" s="103"/>
      <c r="F253" s="93"/>
      <c r="G253" s="93"/>
      <c r="H253" s="93"/>
      <c r="I253" s="93"/>
      <c r="J253" s="93"/>
      <c r="K253" s="93"/>
      <c r="L253" s="97"/>
      <c r="M253" s="93"/>
      <c r="N253" s="93"/>
      <c r="O253" s="8"/>
      <c r="P253" s="8"/>
      <c r="Q253" s="8"/>
      <c r="R253" s="8"/>
      <c r="S253" s="8"/>
      <c r="T253" s="8"/>
      <c r="U253" s="8"/>
      <c r="V253" s="3"/>
      <c r="W253" s="3"/>
      <c r="X253" s="3"/>
      <c r="Y253" s="3"/>
      <c r="Z253" s="3"/>
    </row>
    <row r="254" spans="1:26" ht="12.75" customHeight="1">
      <c r="A254" s="93"/>
      <c r="B254" s="12"/>
      <c r="C254" s="103"/>
      <c r="D254" s="103"/>
      <c r="E254" s="103"/>
      <c r="F254" s="93"/>
      <c r="G254" s="93"/>
      <c r="H254" s="93"/>
      <c r="I254" s="93"/>
      <c r="J254" s="93"/>
      <c r="K254" s="93"/>
      <c r="L254" s="97"/>
      <c r="M254" s="93"/>
      <c r="N254" s="93"/>
      <c r="O254" s="8"/>
      <c r="P254" s="8"/>
      <c r="Q254" s="8"/>
      <c r="R254" s="8"/>
      <c r="S254" s="8"/>
      <c r="T254" s="8"/>
      <c r="U254" s="8"/>
      <c r="V254" s="3"/>
      <c r="W254" s="3"/>
      <c r="X254" s="3"/>
      <c r="Y254" s="3"/>
      <c r="Z254" s="3"/>
    </row>
    <row r="255" spans="1:26" ht="12.75" customHeight="1">
      <c r="A255" s="93"/>
      <c r="B255" s="12"/>
      <c r="C255" s="103"/>
      <c r="D255" s="103"/>
      <c r="E255" s="103"/>
      <c r="F255" s="93"/>
      <c r="G255" s="93"/>
      <c r="H255" s="93"/>
      <c r="I255" s="93"/>
      <c r="J255" s="93"/>
      <c r="K255" s="93"/>
      <c r="L255" s="97"/>
      <c r="M255" s="93"/>
      <c r="N255" s="93"/>
      <c r="O255" s="8"/>
      <c r="P255" s="8"/>
      <c r="Q255" s="8"/>
      <c r="R255" s="8"/>
      <c r="S255" s="8"/>
      <c r="T255" s="8"/>
      <c r="U255" s="8"/>
      <c r="V255" s="3"/>
      <c r="W255" s="3"/>
      <c r="X255" s="3"/>
      <c r="Y255" s="3"/>
      <c r="Z255" s="3"/>
    </row>
    <row r="256" spans="1:26" ht="12.75" customHeight="1">
      <c r="A256" s="93"/>
      <c r="B256" s="12"/>
      <c r="C256" s="103"/>
      <c r="D256" s="103"/>
      <c r="E256" s="103"/>
      <c r="F256" s="93"/>
      <c r="G256" s="93"/>
      <c r="H256" s="93"/>
      <c r="I256" s="93"/>
      <c r="J256" s="93"/>
      <c r="K256" s="93"/>
      <c r="L256" s="97"/>
      <c r="M256" s="93"/>
      <c r="N256" s="93"/>
      <c r="O256" s="8"/>
      <c r="P256" s="8"/>
      <c r="Q256" s="8"/>
      <c r="R256" s="8"/>
      <c r="S256" s="8"/>
      <c r="T256" s="8"/>
      <c r="U256" s="8"/>
      <c r="V256" s="3"/>
      <c r="W256" s="3"/>
      <c r="X256" s="3"/>
      <c r="Y256" s="3"/>
      <c r="Z256" s="3"/>
    </row>
    <row r="257" spans="1:26" ht="12.75" customHeight="1">
      <c r="A257" s="93"/>
      <c r="B257" s="12"/>
      <c r="C257" s="103"/>
      <c r="D257" s="103"/>
      <c r="E257" s="103"/>
      <c r="F257" s="93"/>
      <c r="G257" s="93"/>
      <c r="H257" s="93"/>
      <c r="I257" s="93"/>
      <c r="J257" s="93"/>
      <c r="K257" s="93"/>
      <c r="L257" s="97"/>
      <c r="M257" s="93"/>
      <c r="N257" s="93"/>
      <c r="O257" s="8"/>
      <c r="P257" s="8"/>
      <c r="Q257" s="8"/>
      <c r="R257" s="8"/>
      <c r="S257" s="8"/>
      <c r="T257" s="8"/>
      <c r="U257" s="8"/>
      <c r="V257" s="3"/>
      <c r="W257" s="3"/>
      <c r="X257" s="3"/>
      <c r="Y257" s="3"/>
      <c r="Z257" s="3"/>
    </row>
    <row r="258" spans="1:26" ht="12.75" customHeight="1">
      <c r="A258" s="93"/>
      <c r="B258" s="12"/>
      <c r="C258" s="103"/>
      <c r="D258" s="103"/>
      <c r="E258" s="103"/>
      <c r="F258" s="93"/>
      <c r="G258" s="93"/>
      <c r="H258" s="93"/>
      <c r="I258" s="93"/>
      <c r="J258" s="93"/>
      <c r="K258" s="93"/>
      <c r="L258" s="97"/>
      <c r="M258" s="93"/>
      <c r="N258" s="93"/>
      <c r="O258" s="8"/>
      <c r="P258" s="8"/>
      <c r="Q258" s="8"/>
      <c r="R258" s="8"/>
      <c r="S258" s="8"/>
      <c r="T258" s="8"/>
      <c r="U258" s="8"/>
      <c r="V258" s="3"/>
      <c r="W258" s="3"/>
      <c r="X258" s="3"/>
      <c r="Y258" s="3"/>
      <c r="Z258" s="3"/>
    </row>
    <row r="259" spans="1:26" ht="12.75" customHeight="1">
      <c r="A259" s="93"/>
      <c r="B259" s="12"/>
      <c r="C259" s="103"/>
      <c r="D259" s="103"/>
      <c r="E259" s="103"/>
      <c r="F259" s="93"/>
      <c r="G259" s="93"/>
      <c r="H259" s="93"/>
      <c r="I259" s="93"/>
      <c r="J259" s="93"/>
      <c r="K259" s="93"/>
      <c r="L259" s="97"/>
      <c r="M259" s="93"/>
      <c r="N259" s="93"/>
      <c r="O259" s="8"/>
      <c r="P259" s="8"/>
      <c r="Q259" s="8"/>
      <c r="R259" s="8"/>
      <c r="S259" s="8"/>
      <c r="T259" s="8"/>
      <c r="U259" s="8"/>
      <c r="V259" s="3"/>
      <c r="W259" s="3"/>
      <c r="X259" s="3"/>
      <c r="Y259" s="3"/>
      <c r="Z259" s="3"/>
    </row>
    <row r="260" spans="1:26" ht="12.75" customHeight="1">
      <c r="A260" s="93"/>
      <c r="B260" s="12"/>
      <c r="C260" s="103"/>
      <c r="D260" s="103"/>
      <c r="E260" s="103"/>
      <c r="F260" s="93"/>
      <c r="G260" s="93"/>
      <c r="H260" s="93"/>
      <c r="I260" s="93"/>
      <c r="J260" s="93"/>
      <c r="K260" s="93"/>
      <c r="L260" s="97"/>
      <c r="M260" s="93"/>
      <c r="N260" s="93"/>
      <c r="O260" s="8"/>
      <c r="P260" s="8"/>
      <c r="Q260" s="8"/>
      <c r="R260" s="8"/>
      <c r="S260" s="8"/>
      <c r="T260" s="8"/>
      <c r="U260" s="8"/>
      <c r="V260" s="3"/>
      <c r="W260" s="3"/>
      <c r="X260" s="3"/>
      <c r="Y260" s="3"/>
      <c r="Z260" s="3"/>
    </row>
    <row r="261" spans="1:26" ht="12.75" customHeight="1">
      <c r="A261" s="93"/>
      <c r="B261" s="12"/>
      <c r="C261" s="103"/>
      <c r="D261" s="103"/>
      <c r="E261" s="103"/>
      <c r="F261" s="93"/>
      <c r="G261" s="93"/>
      <c r="H261" s="93"/>
      <c r="I261" s="93"/>
      <c r="J261" s="93"/>
      <c r="K261" s="93"/>
      <c r="L261" s="97"/>
      <c r="M261" s="93"/>
      <c r="N261" s="93"/>
      <c r="O261" s="8"/>
      <c r="P261" s="8"/>
      <c r="Q261" s="8"/>
      <c r="R261" s="8"/>
      <c r="S261" s="8"/>
      <c r="T261" s="8"/>
      <c r="U261" s="8"/>
      <c r="V261" s="3"/>
      <c r="W261" s="3"/>
      <c r="X261" s="3"/>
      <c r="Y261" s="3"/>
      <c r="Z261" s="3"/>
    </row>
    <row r="262" spans="1:26" ht="12.75" customHeight="1">
      <c r="A262" s="93"/>
      <c r="B262" s="12"/>
      <c r="C262" s="103"/>
      <c r="D262" s="103"/>
      <c r="E262" s="103"/>
      <c r="F262" s="93"/>
      <c r="G262" s="93"/>
      <c r="H262" s="93"/>
      <c r="I262" s="93"/>
      <c r="J262" s="93"/>
      <c r="K262" s="93"/>
      <c r="L262" s="97"/>
      <c r="M262" s="93"/>
      <c r="N262" s="93"/>
      <c r="O262" s="8"/>
      <c r="P262" s="8"/>
      <c r="Q262" s="8"/>
      <c r="R262" s="8"/>
      <c r="S262" s="8"/>
      <c r="T262" s="8"/>
      <c r="U262" s="8"/>
      <c r="V262" s="3"/>
      <c r="W262" s="3"/>
      <c r="X262" s="3"/>
      <c r="Y262" s="3"/>
      <c r="Z262" s="3"/>
    </row>
    <row r="263" spans="1:26" ht="12.75" customHeight="1">
      <c r="A263" s="93"/>
      <c r="B263" s="12"/>
      <c r="C263" s="103"/>
      <c r="D263" s="103"/>
      <c r="E263" s="103"/>
      <c r="F263" s="93"/>
      <c r="G263" s="93"/>
      <c r="H263" s="93"/>
      <c r="I263" s="93"/>
      <c r="J263" s="93"/>
      <c r="K263" s="93"/>
      <c r="L263" s="97"/>
      <c r="M263" s="93"/>
      <c r="N263" s="93"/>
      <c r="O263" s="8"/>
      <c r="P263" s="8"/>
      <c r="Q263" s="8"/>
      <c r="R263" s="8"/>
      <c r="S263" s="8"/>
      <c r="T263" s="8"/>
      <c r="U263" s="8"/>
      <c r="V263" s="3"/>
      <c r="W263" s="3"/>
      <c r="X263" s="3"/>
      <c r="Y263" s="3"/>
      <c r="Z263" s="3"/>
    </row>
    <row r="264" spans="1:26" ht="12.75" customHeight="1">
      <c r="A264" s="93"/>
      <c r="B264" s="12"/>
      <c r="C264" s="103"/>
      <c r="D264" s="103"/>
      <c r="E264" s="103"/>
      <c r="F264" s="93"/>
      <c r="G264" s="93"/>
      <c r="H264" s="93"/>
      <c r="I264" s="93"/>
      <c r="J264" s="93"/>
      <c r="K264" s="93"/>
      <c r="L264" s="97"/>
      <c r="M264" s="93"/>
      <c r="N264" s="93"/>
      <c r="O264" s="8"/>
      <c r="P264" s="8"/>
      <c r="Q264" s="8"/>
      <c r="R264" s="8"/>
      <c r="S264" s="8"/>
      <c r="T264" s="8"/>
      <c r="U264" s="8"/>
      <c r="V264" s="3"/>
      <c r="W264" s="3"/>
      <c r="X264" s="3"/>
      <c r="Y264" s="3"/>
      <c r="Z264" s="3"/>
    </row>
    <row r="265" spans="1:26" ht="12.75" customHeight="1">
      <c r="A265" s="93"/>
      <c r="B265" s="12"/>
      <c r="C265" s="103"/>
      <c r="D265" s="103"/>
      <c r="E265" s="103"/>
      <c r="F265" s="93"/>
      <c r="G265" s="93"/>
      <c r="H265" s="93"/>
      <c r="I265" s="93"/>
      <c r="J265" s="93"/>
      <c r="K265" s="93"/>
      <c r="L265" s="97"/>
      <c r="M265" s="93"/>
      <c r="N265" s="93"/>
      <c r="O265" s="8"/>
      <c r="P265" s="8"/>
      <c r="Q265" s="8"/>
      <c r="R265" s="8"/>
      <c r="S265" s="8"/>
      <c r="T265" s="8"/>
      <c r="U265" s="8"/>
      <c r="V265" s="3"/>
      <c r="W265" s="3"/>
      <c r="X265" s="3"/>
      <c r="Y265" s="3"/>
      <c r="Z265" s="3"/>
    </row>
    <row r="266" spans="1:26" ht="12.75" customHeight="1">
      <c r="A266" s="93"/>
      <c r="B266" s="12"/>
      <c r="C266" s="103"/>
      <c r="D266" s="103"/>
      <c r="E266" s="103"/>
      <c r="F266" s="93"/>
      <c r="G266" s="93"/>
      <c r="H266" s="93"/>
      <c r="I266" s="93"/>
      <c r="J266" s="93"/>
      <c r="K266" s="93"/>
      <c r="L266" s="97"/>
      <c r="M266" s="93"/>
      <c r="N266" s="93"/>
      <c r="O266" s="8"/>
      <c r="P266" s="8"/>
      <c r="Q266" s="8"/>
      <c r="R266" s="8"/>
      <c r="S266" s="8"/>
      <c r="T266" s="8"/>
      <c r="U266" s="8"/>
      <c r="V266" s="3"/>
      <c r="W266" s="3"/>
      <c r="X266" s="3"/>
      <c r="Y266" s="3"/>
      <c r="Z266" s="3"/>
    </row>
    <row r="267" spans="1:26" ht="12.75" customHeight="1">
      <c r="A267" s="93"/>
      <c r="B267" s="12"/>
      <c r="C267" s="103"/>
      <c r="D267" s="103"/>
      <c r="E267" s="103"/>
      <c r="F267" s="93"/>
      <c r="G267" s="93"/>
      <c r="H267" s="93"/>
      <c r="I267" s="93"/>
      <c r="J267" s="93"/>
      <c r="K267" s="93"/>
      <c r="L267" s="97"/>
      <c r="M267" s="93"/>
      <c r="N267" s="93"/>
      <c r="O267" s="8"/>
      <c r="P267" s="8"/>
      <c r="Q267" s="8"/>
      <c r="R267" s="8"/>
      <c r="S267" s="8"/>
      <c r="T267" s="8"/>
      <c r="U267" s="8"/>
      <c r="V267" s="3"/>
      <c r="W267" s="3"/>
      <c r="X267" s="3"/>
      <c r="Y267" s="3"/>
      <c r="Z267" s="3"/>
    </row>
    <row r="268" spans="1:26" ht="12.75" customHeight="1">
      <c r="A268" s="93"/>
      <c r="B268" s="12"/>
      <c r="C268" s="103"/>
      <c r="D268" s="103"/>
      <c r="E268" s="103"/>
      <c r="F268" s="93"/>
      <c r="G268" s="93"/>
      <c r="H268" s="93"/>
      <c r="I268" s="93"/>
      <c r="J268" s="93"/>
      <c r="K268" s="93"/>
      <c r="L268" s="97"/>
      <c r="M268" s="93"/>
      <c r="N268" s="93"/>
      <c r="O268" s="8"/>
      <c r="P268" s="8"/>
      <c r="Q268" s="8"/>
      <c r="R268" s="8"/>
      <c r="S268" s="8"/>
      <c r="T268" s="8"/>
      <c r="U268" s="8"/>
      <c r="V268" s="3"/>
      <c r="W268" s="3"/>
      <c r="X268" s="3"/>
      <c r="Y268" s="3"/>
      <c r="Z268" s="3"/>
    </row>
    <row r="269" spans="1:26" ht="12.75" customHeight="1">
      <c r="A269" s="93"/>
      <c r="B269" s="12"/>
      <c r="C269" s="103"/>
      <c r="D269" s="103"/>
      <c r="E269" s="103"/>
      <c r="F269" s="93"/>
      <c r="G269" s="93"/>
      <c r="H269" s="93"/>
      <c r="I269" s="93"/>
      <c r="J269" s="93"/>
      <c r="K269" s="93"/>
      <c r="L269" s="97"/>
      <c r="M269" s="93"/>
      <c r="N269" s="93"/>
      <c r="O269" s="8"/>
      <c r="P269" s="8"/>
      <c r="Q269" s="8"/>
      <c r="R269" s="8"/>
      <c r="S269" s="8"/>
      <c r="T269" s="8"/>
      <c r="U269" s="8"/>
      <c r="V269" s="3"/>
      <c r="W269" s="3"/>
      <c r="X269" s="3"/>
      <c r="Y269" s="3"/>
      <c r="Z269" s="3"/>
    </row>
    <row r="270" spans="1:26" ht="12.75" customHeight="1">
      <c r="A270" s="93"/>
      <c r="B270" s="12"/>
      <c r="C270" s="103"/>
      <c r="D270" s="103"/>
      <c r="E270" s="103"/>
      <c r="F270" s="93"/>
      <c r="G270" s="93"/>
      <c r="H270" s="93"/>
      <c r="I270" s="93"/>
      <c r="J270" s="93"/>
      <c r="K270" s="93"/>
      <c r="L270" s="97"/>
      <c r="M270" s="93"/>
      <c r="N270" s="93"/>
      <c r="O270" s="8"/>
      <c r="P270" s="8"/>
      <c r="Q270" s="8"/>
      <c r="R270" s="8"/>
      <c r="S270" s="8"/>
      <c r="T270" s="8"/>
      <c r="U270" s="8"/>
      <c r="V270" s="3"/>
      <c r="W270" s="3"/>
      <c r="X270" s="3"/>
      <c r="Y270" s="3"/>
      <c r="Z270" s="3"/>
    </row>
    <row r="271" spans="1:26" ht="12.75" customHeight="1">
      <c r="A271" s="93"/>
      <c r="B271" s="12"/>
      <c r="C271" s="103"/>
      <c r="D271" s="103"/>
      <c r="E271" s="103"/>
      <c r="F271" s="93"/>
      <c r="G271" s="93"/>
      <c r="H271" s="93"/>
      <c r="I271" s="93"/>
      <c r="J271" s="93"/>
      <c r="K271" s="93"/>
      <c r="L271" s="97"/>
      <c r="M271" s="93"/>
      <c r="N271" s="93"/>
      <c r="O271" s="8"/>
      <c r="P271" s="8"/>
      <c r="Q271" s="8"/>
      <c r="R271" s="8"/>
      <c r="S271" s="8"/>
      <c r="T271" s="8"/>
      <c r="U271" s="8"/>
      <c r="V271" s="3"/>
      <c r="W271" s="3"/>
      <c r="X271" s="3"/>
      <c r="Y271" s="3"/>
      <c r="Z271" s="3"/>
    </row>
    <row r="272" spans="1:26" ht="12.75" customHeight="1">
      <c r="A272" s="93"/>
      <c r="B272" s="12"/>
      <c r="C272" s="103"/>
      <c r="D272" s="103"/>
      <c r="E272" s="103"/>
      <c r="F272" s="93"/>
      <c r="G272" s="93"/>
      <c r="H272" s="93"/>
      <c r="I272" s="93"/>
      <c r="J272" s="93"/>
      <c r="K272" s="93"/>
      <c r="L272" s="97"/>
      <c r="M272" s="93"/>
      <c r="N272" s="93"/>
      <c r="O272" s="8"/>
      <c r="P272" s="8"/>
      <c r="Q272" s="8"/>
      <c r="R272" s="8"/>
      <c r="S272" s="8"/>
      <c r="T272" s="8"/>
      <c r="U272" s="8"/>
      <c r="V272" s="3"/>
      <c r="W272" s="3"/>
      <c r="X272" s="3"/>
      <c r="Y272" s="3"/>
      <c r="Z272" s="3"/>
    </row>
    <row r="273" spans="1:26" ht="12.75" customHeight="1">
      <c r="A273" s="93"/>
      <c r="B273" s="12"/>
      <c r="C273" s="103"/>
      <c r="D273" s="103"/>
      <c r="E273" s="103"/>
      <c r="F273" s="93"/>
      <c r="G273" s="93"/>
      <c r="H273" s="93"/>
      <c r="I273" s="93"/>
      <c r="J273" s="93"/>
      <c r="K273" s="93"/>
      <c r="L273" s="97"/>
      <c r="M273" s="93"/>
      <c r="N273" s="93"/>
      <c r="O273" s="8"/>
      <c r="P273" s="8"/>
      <c r="Q273" s="8"/>
      <c r="R273" s="8"/>
      <c r="S273" s="8"/>
      <c r="T273" s="8"/>
      <c r="U273" s="8"/>
      <c r="V273" s="3"/>
      <c r="W273" s="3"/>
      <c r="X273" s="3"/>
      <c r="Y273" s="3"/>
      <c r="Z273" s="3"/>
    </row>
    <row r="274" spans="1:26" ht="12.75" customHeight="1">
      <c r="A274" s="93"/>
      <c r="B274" s="12"/>
      <c r="C274" s="103"/>
      <c r="D274" s="103"/>
      <c r="E274" s="103"/>
      <c r="F274" s="93"/>
      <c r="G274" s="93"/>
      <c r="H274" s="93"/>
      <c r="I274" s="93"/>
      <c r="J274" s="93"/>
      <c r="K274" s="93"/>
      <c r="L274" s="97"/>
      <c r="M274" s="93"/>
      <c r="N274" s="93"/>
      <c r="O274" s="8"/>
      <c r="P274" s="8"/>
      <c r="Q274" s="8"/>
      <c r="R274" s="8"/>
      <c r="S274" s="8"/>
      <c r="T274" s="8"/>
      <c r="U274" s="8"/>
      <c r="V274" s="3"/>
      <c r="W274" s="3"/>
      <c r="X274" s="3"/>
      <c r="Y274" s="3"/>
      <c r="Z274" s="3"/>
    </row>
    <row r="275" spans="1:26" ht="12.75" customHeight="1">
      <c r="A275" s="93"/>
      <c r="B275" s="12"/>
      <c r="C275" s="103"/>
      <c r="D275" s="103"/>
      <c r="E275" s="103"/>
      <c r="F275" s="93"/>
      <c r="G275" s="93"/>
      <c r="H275" s="93"/>
      <c r="I275" s="93"/>
      <c r="J275" s="93"/>
      <c r="K275" s="93"/>
      <c r="L275" s="97"/>
      <c r="M275" s="93"/>
      <c r="N275" s="93"/>
      <c r="O275" s="8"/>
      <c r="P275" s="8"/>
      <c r="Q275" s="8"/>
      <c r="R275" s="8"/>
      <c r="S275" s="8"/>
      <c r="T275" s="8"/>
      <c r="U275" s="8"/>
      <c r="V275" s="3"/>
      <c r="W275" s="3"/>
      <c r="X275" s="3"/>
      <c r="Y275" s="3"/>
      <c r="Z275" s="3"/>
    </row>
    <row r="276" spans="1:26" ht="12.75" customHeight="1">
      <c r="A276" s="93"/>
      <c r="B276" s="12"/>
      <c r="C276" s="103"/>
      <c r="D276" s="103"/>
      <c r="E276" s="103"/>
      <c r="F276" s="93"/>
      <c r="G276" s="93"/>
      <c r="H276" s="93"/>
      <c r="I276" s="93"/>
      <c r="J276" s="93"/>
      <c r="K276" s="93"/>
      <c r="L276" s="97"/>
      <c r="M276" s="93"/>
      <c r="N276" s="93"/>
      <c r="O276" s="8"/>
      <c r="P276" s="8"/>
      <c r="Q276" s="8"/>
      <c r="R276" s="8"/>
      <c r="S276" s="8"/>
      <c r="T276" s="8"/>
      <c r="U276" s="8"/>
      <c r="V276" s="3"/>
      <c r="W276" s="3"/>
      <c r="X276" s="3"/>
      <c r="Y276" s="3"/>
      <c r="Z276" s="3"/>
    </row>
    <row r="277" spans="1:26" ht="12.75" customHeight="1">
      <c r="A277" s="93"/>
      <c r="B277" s="12"/>
      <c r="C277" s="103"/>
      <c r="D277" s="103"/>
      <c r="E277" s="103"/>
      <c r="F277" s="93"/>
      <c r="G277" s="93"/>
      <c r="H277" s="93"/>
      <c r="I277" s="93"/>
      <c r="J277" s="93"/>
      <c r="K277" s="93"/>
      <c r="L277" s="97"/>
      <c r="M277" s="93"/>
      <c r="N277" s="93"/>
      <c r="O277" s="8"/>
      <c r="P277" s="8"/>
      <c r="Q277" s="8"/>
      <c r="R277" s="8"/>
      <c r="S277" s="8"/>
      <c r="T277" s="8"/>
      <c r="U277" s="8"/>
      <c r="V277" s="3"/>
      <c r="W277" s="3"/>
      <c r="X277" s="3"/>
      <c r="Y277" s="3"/>
      <c r="Z277" s="3"/>
    </row>
    <row r="278" spans="1:26" ht="12.75" customHeight="1">
      <c r="A278" s="93"/>
      <c r="B278" s="12"/>
      <c r="C278" s="103"/>
      <c r="D278" s="103"/>
      <c r="E278" s="103"/>
      <c r="F278" s="93"/>
      <c r="G278" s="93"/>
      <c r="H278" s="93"/>
      <c r="I278" s="93"/>
      <c r="J278" s="93"/>
      <c r="K278" s="93"/>
      <c r="L278" s="97"/>
      <c r="M278" s="93"/>
      <c r="N278" s="93"/>
      <c r="O278" s="8"/>
      <c r="P278" s="8"/>
      <c r="Q278" s="8"/>
      <c r="R278" s="8"/>
      <c r="S278" s="8"/>
      <c r="T278" s="8"/>
      <c r="U278" s="8"/>
      <c r="V278" s="3"/>
      <c r="W278" s="3"/>
      <c r="X278" s="3"/>
      <c r="Y278" s="3"/>
      <c r="Z278" s="3"/>
    </row>
    <row r="279" spans="1:26" ht="12.75" customHeight="1">
      <c r="A279" s="93"/>
      <c r="B279" s="12"/>
      <c r="C279" s="103"/>
      <c r="D279" s="103"/>
      <c r="E279" s="103"/>
      <c r="F279" s="93"/>
      <c r="G279" s="93"/>
      <c r="H279" s="93"/>
      <c r="I279" s="93"/>
      <c r="J279" s="93"/>
      <c r="K279" s="93"/>
      <c r="L279" s="97"/>
      <c r="M279" s="93"/>
      <c r="N279" s="93"/>
      <c r="O279" s="8"/>
      <c r="P279" s="8"/>
      <c r="Q279" s="8"/>
      <c r="R279" s="8"/>
      <c r="S279" s="8"/>
      <c r="T279" s="8"/>
      <c r="U279" s="8"/>
      <c r="V279" s="3"/>
      <c r="W279" s="3"/>
      <c r="X279" s="3"/>
      <c r="Y279" s="3"/>
      <c r="Z279" s="3"/>
    </row>
    <row r="280" spans="1:26" ht="12.75" customHeight="1">
      <c r="A280" s="93"/>
      <c r="B280" s="12"/>
      <c r="C280" s="103"/>
      <c r="D280" s="103"/>
      <c r="E280" s="103"/>
      <c r="F280" s="93"/>
      <c r="G280" s="93"/>
      <c r="H280" s="93"/>
      <c r="I280" s="93"/>
      <c r="J280" s="93"/>
      <c r="K280" s="93"/>
      <c r="L280" s="97"/>
      <c r="M280" s="93"/>
      <c r="N280" s="93"/>
      <c r="O280" s="8"/>
      <c r="P280" s="8"/>
      <c r="Q280" s="8"/>
      <c r="R280" s="8"/>
      <c r="S280" s="8"/>
      <c r="T280" s="8"/>
      <c r="U280" s="8"/>
      <c r="V280" s="3"/>
      <c r="W280" s="3"/>
      <c r="X280" s="3"/>
      <c r="Y280" s="3"/>
      <c r="Z280" s="3"/>
    </row>
    <row r="281" spans="1:26" ht="12.75" customHeight="1">
      <c r="A281" s="93"/>
      <c r="B281" s="12"/>
      <c r="C281" s="103"/>
      <c r="D281" s="103"/>
      <c r="E281" s="103"/>
      <c r="F281" s="93"/>
      <c r="G281" s="93"/>
      <c r="H281" s="93"/>
      <c r="I281" s="93"/>
      <c r="J281" s="93"/>
      <c r="K281" s="93"/>
      <c r="L281" s="97"/>
      <c r="M281" s="93"/>
      <c r="N281" s="93"/>
      <c r="O281" s="8"/>
      <c r="P281" s="8"/>
      <c r="Q281" s="8"/>
      <c r="R281" s="8"/>
      <c r="S281" s="8"/>
      <c r="T281" s="8"/>
      <c r="U281" s="8"/>
      <c r="V281" s="3"/>
      <c r="W281" s="3"/>
      <c r="X281" s="3"/>
      <c r="Y281" s="3"/>
      <c r="Z281" s="3"/>
    </row>
    <row r="282" spans="1:26" ht="12.75" customHeight="1">
      <c r="A282" s="93"/>
      <c r="B282" s="12"/>
      <c r="C282" s="103"/>
      <c r="D282" s="103"/>
      <c r="E282" s="103"/>
      <c r="F282" s="93"/>
      <c r="G282" s="93"/>
      <c r="H282" s="93"/>
      <c r="I282" s="93"/>
      <c r="J282" s="93"/>
      <c r="K282" s="93"/>
      <c r="L282" s="97"/>
      <c r="M282" s="93"/>
      <c r="N282" s="93"/>
      <c r="O282" s="8"/>
      <c r="P282" s="8"/>
      <c r="Q282" s="8"/>
      <c r="R282" s="8"/>
      <c r="S282" s="8"/>
      <c r="T282" s="8"/>
      <c r="U282" s="8"/>
      <c r="V282" s="3"/>
      <c r="W282" s="3"/>
      <c r="X282" s="3"/>
      <c r="Y282" s="3"/>
      <c r="Z282" s="3"/>
    </row>
    <row r="283" spans="1:26" ht="12.75" customHeight="1">
      <c r="A283" s="93"/>
      <c r="B283" s="12"/>
      <c r="C283" s="103"/>
      <c r="D283" s="103"/>
      <c r="E283" s="103"/>
      <c r="F283" s="93"/>
      <c r="G283" s="93"/>
      <c r="H283" s="93"/>
      <c r="I283" s="93"/>
      <c r="J283" s="93"/>
      <c r="K283" s="93"/>
      <c r="L283" s="97"/>
      <c r="M283" s="93"/>
      <c r="N283" s="93"/>
      <c r="O283" s="8"/>
      <c r="P283" s="8"/>
      <c r="Q283" s="8"/>
      <c r="R283" s="8"/>
      <c r="S283" s="8"/>
      <c r="T283" s="8"/>
      <c r="U283" s="8"/>
      <c r="V283" s="3"/>
      <c r="W283" s="3"/>
      <c r="X283" s="3"/>
      <c r="Y283" s="3"/>
      <c r="Z283" s="3"/>
    </row>
    <row r="284" spans="1:26" ht="12.75" customHeight="1">
      <c r="A284" s="93"/>
      <c r="B284" s="12"/>
      <c r="C284" s="103"/>
      <c r="D284" s="103"/>
      <c r="E284" s="103"/>
      <c r="F284" s="93"/>
      <c r="G284" s="93"/>
      <c r="H284" s="93"/>
      <c r="I284" s="93"/>
      <c r="J284" s="93"/>
      <c r="K284" s="93"/>
      <c r="L284" s="97"/>
      <c r="M284" s="93"/>
      <c r="N284" s="93"/>
      <c r="O284" s="8"/>
      <c r="P284" s="8"/>
      <c r="Q284" s="8"/>
      <c r="R284" s="8"/>
      <c r="S284" s="8"/>
      <c r="T284" s="8"/>
      <c r="U284" s="8"/>
      <c r="V284" s="3"/>
      <c r="W284" s="3"/>
      <c r="X284" s="3"/>
      <c r="Y284" s="3"/>
      <c r="Z284" s="3"/>
    </row>
    <row r="285" spans="1:26" ht="12.75" customHeight="1">
      <c r="A285" s="93"/>
      <c r="B285" s="12"/>
      <c r="C285" s="103"/>
      <c r="D285" s="103"/>
      <c r="E285" s="103"/>
      <c r="F285" s="93"/>
      <c r="G285" s="93"/>
      <c r="H285" s="93"/>
      <c r="I285" s="93"/>
      <c r="J285" s="93"/>
      <c r="K285" s="93"/>
      <c r="L285" s="97"/>
      <c r="M285" s="93"/>
      <c r="N285" s="93"/>
      <c r="O285" s="8"/>
      <c r="P285" s="8"/>
      <c r="Q285" s="8"/>
      <c r="R285" s="8"/>
      <c r="S285" s="8"/>
      <c r="T285" s="8"/>
      <c r="U285" s="8"/>
      <c r="V285" s="3"/>
      <c r="W285" s="3"/>
      <c r="X285" s="3"/>
      <c r="Y285" s="3"/>
      <c r="Z285" s="3"/>
    </row>
    <row r="286" spans="1:26" ht="12.75" customHeight="1">
      <c r="A286" s="93"/>
      <c r="B286" s="12"/>
      <c r="C286" s="103"/>
      <c r="D286" s="103"/>
      <c r="E286" s="103"/>
      <c r="F286" s="93"/>
      <c r="G286" s="93"/>
      <c r="H286" s="93"/>
      <c r="I286" s="93"/>
      <c r="J286" s="93"/>
      <c r="K286" s="93"/>
      <c r="L286" s="97"/>
      <c r="M286" s="93"/>
      <c r="N286" s="93"/>
      <c r="O286" s="8"/>
      <c r="P286" s="8"/>
      <c r="Q286" s="8"/>
      <c r="R286" s="8"/>
      <c r="S286" s="8"/>
      <c r="T286" s="8"/>
      <c r="U286" s="8"/>
      <c r="V286" s="3"/>
      <c r="W286" s="3"/>
      <c r="X286" s="3"/>
      <c r="Y286" s="3"/>
      <c r="Z286" s="3"/>
    </row>
    <row r="287" spans="1:26" ht="12.75" customHeight="1">
      <c r="A287" s="93"/>
      <c r="B287" s="12"/>
      <c r="C287" s="103"/>
      <c r="D287" s="103"/>
      <c r="E287" s="103"/>
      <c r="F287" s="93"/>
      <c r="G287" s="93"/>
      <c r="H287" s="93"/>
      <c r="I287" s="93"/>
      <c r="J287" s="93"/>
      <c r="K287" s="93"/>
      <c r="L287" s="97"/>
      <c r="M287" s="93"/>
      <c r="N287" s="93"/>
      <c r="O287" s="8"/>
      <c r="P287" s="8"/>
      <c r="Q287" s="8"/>
      <c r="R287" s="8"/>
      <c r="S287" s="8"/>
      <c r="T287" s="8"/>
      <c r="U287" s="8"/>
      <c r="V287" s="3"/>
      <c r="W287" s="3"/>
      <c r="X287" s="3"/>
      <c r="Y287" s="3"/>
      <c r="Z287" s="3"/>
    </row>
    <row r="288" spans="1:26" ht="12.75" customHeight="1">
      <c r="A288" s="93"/>
      <c r="B288" s="12"/>
      <c r="C288" s="103"/>
      <c r="D288" s="103"/>
      <c r="E288" s="103"/>
      <c r="F288" s="93"/>
      <c r="G288" s="93"/>
      <c r="H288" s="93"/>
      <c r="I288" s="93"/>
      <c r="J288" s="93"/>
      <c r="K288" s="93"/>
      <c r="L288" s="97"/>
      <c r="M288" s="93"/>
      <c r="N288" s="93"/>
      <c r="O288" s="8"/>
      <c r="P288" s="8"/>
      <c r="Q288" s="8"/>
      <c r="R288" s="8"/>
      <c r="S288" s="8"/>
      <c r="T288" s="8"/>
      <c r="U288" s="8"/>
      <c r="V288" s="3"/>
      <c r="W288" s="3"/>
      <c r="X288" s="3"/>
      <c r="Y288" s="3"/>
      <c r="Z288" s="3"/>
    </row>
    <row r="289" spans="1:26" ht="12.75" customHeight="1">
      <c r="A289" s="93"/>
      <c r="B289" s="12"/>
      <c r="C289" s="103"/>
      <c r="D289" s="103"/>
      <c r="E289" s="103"/>
      <c r="F289" s="93"/>
      <c r="G289" s="93"/>
      <c r="H289" s="93"/>
      <c r="I289" s="93"/>
      <c r="J289" s="93"/>
      <c r="K289" s="93"/>
      <c r="L289" s="97"/>
      <c r="M289" s="93"/>
      <c r="N289" s="93"/>
      <c r="O289" s="8"/>
      <c r="P289" s="8"/>
      <c r="Q289" s="8"/>
      <c r="R289" s="8"/>
      <c r="S289" s="8"/>
      <c r="T289" s="8"/>
      <c r="U289" s="8"/>
      <c r="V289" s="3"/>
      <c r="W289" s="3"/>
      <c r="X289" s="3"/>
      <c r="Y289" s="3"/>
      <c r="Z289" s="3"/>
    </row>
    <row r="290" spans="1:26" ht="12.75" customHeight="1">
      <c r="A290" s="93"/>
      <c r="B290" s="12"/>
      <c r="C290" s="103"/>
      <c r="D290" s="103"/>
      <c r="E290" s="103"/>
      <c r="F290" s="93"/>
      <c r="G290" s="93"/>
      <c r="H290" s="93"/>
      <c r="I290" s="93"/>
      <c r="J290" s="93"/>
      <c r="K290" s="93"/>
      <c r="L290" s="97"/>
      <c r="M290" s="93"/>
      <c r="N290" s="93"/>
      <c r="O290" s="8"/>
      <c r="P290" s="8"/>
      <c r="Q290" s="8"/>
      <c r="R290" s="8"/>
      <c r="S290" s="8"/>
      <c r="T290" s="8"/>
      <c r="U290" s="8"/>
      <c r="V290" s="3"/>
      <c r="W290" s="3"/>
      <c r="X290" s="3"/>
      <c r="Y290" s="3"/>
      <c r="Z290" s="3"/>
    </row>
    <row r="291" spans="1:26" ht="12.75" customHeight="1">
      <c r="A291" s="93"/>
      <c r="B291" s="12"/>
      <c r="C291" s="103"/>
      <c r="D291" s="103"/>
      <c r="E291" s="103"/>
      <c r="F291" s="93"/>
      <c r="G291" s="93"/>
      <c r="H291" s="93"/>
      <c r="I291" s="93"/>
      <c r="J291" s="93"/>
      <c r="K291" s="93"/>
      <c r="L291" s="97"/>
      <c r="M291" s="93"/>
      <c r="N291" s="93"/>
      <c r="O291" s="8"/>
      <c r="P291" s="8"/>
      <c r="Q291" s="8"/>
      <c r="R291" s="8"/>
      <c r="S291" s="8"/>
      <c r="T291" s="8"/>
      <c r="U291" s="8"/>
      <c r="V291" s="3"/>
      <c r="W291" s="3"/>
      <c r="X291" s="3"/>
      <c r="Y291" s="3"/>
      <c r="Z291" s="3"/>
    </row>
    <row r="292" spans="1:26" ht="12.75" customHeight="1">
      <c r="A292" s="93"/>
      <c r="B292" s="12"/>
      <c r="C292" s="103"/>
      <c r="D292" s="103"/>
      <c r="E292" s="103"/>
      <c r="F292" s="93"/>
      <c r="G292" s="93"/>
      <c r="H292" s="93"/>
      <c r="I292" s="93"/>
      <c r="J292" s="93"/>
      <c r="K292" s="93"/>
      <c r="L292" s="97"/>
      <c r="M292" s="93"/>
      <c r="N292" s="93"/>
      <c r="O292" s="8"/>
      <c r="P292" s="8"/>
      <c r="Q292" s="8"/>
      <c r="R292" s="8"/>
      <c r="S292" s="8"/>
      <c r="T292" s="8"/>
      <c r="U292" s="8"/>
      <c r="V292" s="3"/>
      <c r="W292" s="3"/>
      <c r="X292" s="3"/>
      <c r="Y292" s="3"/>
      <c r="Z292" s="3"/>
    </row>
    <row r="293" spans="1:26" ht="12.75" customHeight="1">
      <c r="A293" s="93"/>
      <c r="B293" s="12"/>
      <c r="C293" s="103"/>
      <c r="D293" s="103"/>
      <c r="E293" s="103"/>
      <c r="F293" s="93"/>
      <c r="G293" s="93"/>
      <c r="H293" s="93"/>
      <c r="I293" s="93"/>
      <c r="J293" s="93"/>
      <c r="K293" s="93"/>
      <c r="L293" s="97"/>
      <c r="M293" s="93"/>
      <c r="N293" s="93"/>
      <c r="O293" s="8"/>
      <c r="P293" s="8"/>
      <c r="Q293" s="8"/>
      <c r="R293" s="8"/>
      <c r="S293" s="8"/>
      <c r="T293" s="8"/>
      <c r="U293" s="8"/>
      <c r="V293" s="3"/>
      <c r="W293" s="3"/>
      <c r="X293" s="3"/>
      <c r="Y293" s="3"/>
      <c r="Z293" s="3"/>
    </row>
    <row r="294" spans="1:26" ht="12.75" customHeight="1">
      <c r="A294" s="93"/>
      <c r="B294" s="12"/>
      <c r="C294" s="103"/>
      <c r="D294" s="103"/>
      <c r="E294" s="103"/>
      <c r="F294" s="93"/>
      <c r="G294" s="93"/>
      <c r="H294" s="93"/>
      <c r="I294" s="93"/>
      <c r="J294" s="93"/>
      <c r="K294" s="93"/>
      <c r="L294" s="97"/>
      <c r="M294" s="93"/>
      <c r="N294" s="93"/>
      <c r="O294" s="8"/>
      <c r="P294" s="8"/>
      <c r="Q294" s="8"/>
      <c r="R294" s="8"/>
      <c r="S294" s="8"/>
      <c r="T294" s="8"/>
      <c r="U294" s="8"/>
      <c r="V294" s="3"/>
      <c r="W294" s="3"/>
      <c r="X294" s="3"/>
      <c r="Y294" s="3"/>
      <c r="Z294" s="3"/>
    </row>
    <row r="295" spans="1:26" ht="12.75" customHeight="1">
      <c r="A295" s="93"/>
      <c r="B295" s="12"/>
      <c r="C295" s="103"/>
      <c r="D295" s="103"/>
      <c r="E295" s="103"/>
      <c r="F295" s="93"/>
      <c r="G295" s="93"/>
      <c r="H295" s="93"/>
      <c r="I295" s="93"/>
      <c r="J295" s="93"/>
      <c r="K295" s="93"/>
      <c r="L295" s="97"/>
      <c r="M295" s="93"/>
      <c r="N295" s="93"/>
      <c r="O295" s="8"/>
      <c r="P295" s="8"/>
      <c r="Q295" s="8"/>
      <c r="R295" s="8"/>
      <c r="S295" s="8"/>
      <c r="T295" s="8"/>
      <c r="U295" s="8"/>
      <c r="V295" s="3"/>
      <c r="W295" s="3"/>
      <c r="X295" s="3"/>
      <c r="Y295" s="3"/>
      <c r="Z295" s="3"/>
    </row>
    <row r="296" spans="1:26" ht="12.75" customHeight="1">
      <c r="A296" s="93"/>
      <c r="B296" s="12"/>
      <c r="C296" s="103"/>
      <c r="D296" s="103"/>
      <c r="E296" s="103"/>
      <c r="F296" s="93"/>
      <c r="G296" s="93"/>
      <c r="H296" s="93"/>
      <c r="I296" s="93"/>
      <c r="J296" s="93"/>
      <c r="K296" s="93"/>
      <c r="L296" s="97"/>
      <c r="M296" s="93"/>
      <c r="N296" s="93"/>
      <c r="O296" s="8"/>
      <c r="P296" s="8"/>
      <c r="Q296" s="8"/>
      <c r="R296" s="8"/>
      <c r="S296" s="8"/>
      <c r="T296" s="8"/>
      <c r="U296" s="8"/>
      <c r="V296" s="3"/>
      <c r="W296" s="3"/>
      <c r="X296" s="3"/>
      <c r="Y296" s="3"/>
      <c r="Z296" s="3"/>
    </row>
    <row r="297" spans="1:26" ht="12.75" customHeight="1">
      <c r="A297" s="93"/>
      <c r="B297" s="12"/>
      <c r="C297" s="103"/>
      <c r="D297" s="103"/>
      <c r="E297" s="103"/>
      <c r="F297" s="93"/>
      <c r="G297" s="93"/>
      <c r="H297" s="93"/>
      <c r="I297" s="93"/>
      <c r="J297" s="93"/>
      <c r="K297" s="93"/>
      <c r="L297" s="97"/>
      <c r="M297" s="93"/>
      <c r="N297" s="93"/>
      <c r="O297" s="8"/>
      <c r="P297" s="8"/>
      <c r="Q297" s="8"/>
      <c r="R297" s="8"/>
      <c r="S297" s="8"/>
      <c r="T297" s="8"/>
      <c r="U297" s="8"/>
      <c r="V297" s="3"/>
      <c r="W297" s="3"/>
      <c r="X297" s="3"/>
      <c r="Y297" s="3"/>
      <c r="Z297" s="3"/>
    </row>
    <row r="298" spans="1:26" ht="12.75" customHeight="1">
      <c r="A298" s="93"/>
      <c r="B298" s="12"/>
      <c r="C298" s="103"/>
      <c r="D298" s="103"/>
      <c r="E298" s="103"/>
      <c r="F298" s="93"/>
      <c r="G298" s="93"/>
      <c r="H298" s="93"/>
      <c r="I298" s="93"/>
      <c r="J298" s="93"/>
      <c r="K298" s="93"/>
      <c r="L298" s="97"/>
      <c r="M298" s="93"/>
      <c r="N298" s="93"/>
      <c r="O298" s="8"/>
      <c r="P298" s="8"/>
      <c r="Q298" s="8"/>
      <c r="R298" s="8"/>
      <c r="S298" s="8"/>
      <c r="T298" s="8"/>
      <c r="U298" s="8"/>
      <c r="V298" s="3"/>
      <c r="W298" s="3"/>
      <c r="X298" s="3"/>
      <c r="Y298" s="3"/>
      <c r="Z298" s="3"/>
    </row>
    <row r="299" spans="1:26" ht="12.75" customHeight="1">
      <c r="A299" s="93"/>
      <c r="B299" s="12"/>
      <c r="C299" s="103"/>
      <c r="D299" s="103"/>
      <c r="E299" s="103"/>
      <c r="F299" s="93"/>
      <c r="G299" s="93"/>
      <c r="H299" s="93"/>
      <c r="I299" s="93"/>
      <c r="J299" s="93"/>
      <c r="K299" s="93"/>
      <c r="L299" s="97"/>
      <c r="M299" s="93"/>
      <c r="N299" s="93"/>
      <c r="O299" s="8"/>
      <c r="P299" s="8"/>
      <c r="Q299" s="8"/>
      <c r="R299" s="8"/>
      <c r="S299" s="8"/>
      <c r="T299" s="8"/>
      <c r="U299" s="8"/>
      <c r="V299" s="3"/>
      <c r="W299" s="3"/>
      <c r="X299" s="3"/>
      <c r="Y299" s="3"/>
      <c r="Z299" s="3"/>
    </row>
    <row r="300" spans="1:26" ht="12.75" customHeight="1">
      <c r="A300" s="93"/>
      <c r="B300" s="12"/>
      <c r="C300" s="103"/>
      <c r="D300" s="103"/>
      <c r="E300" s="103"/>
      <c r="F300" s="93"/>
      <c r="G300" s="93"/>
      <c r="H300" s="93"/>
      <c r="I300" s="93"/>
      <c r="J300" s="93"/>
      <c r="K300" s="93"/>
      <c r="L300" s="97"/>
      <c r="M300" s="93"/>
      <c r="N300" s="93"/>
      <c r="O300" s="8"/>
      <c r="P300" s="8"/>
      <c r="Q300" s="8"/>
      <c r="R300" s="8"/>
      <c r="S300" s="8"/>
      <c r="T300" s="8"/>
      <c r="U300" s="8"/>
      <c r="V300" s="3"/>
      <c r="W300" s="3"/>
      <c r="X300" s="3"/>
      <c r="Y300" s="3"/>
      <c r="Z300" s="3"/>
    </row>
    <row r="301" spans="1:26" ht="12.75" customHeight="1">
      <c r="A301" s="93"/>
      <c r="B301" s="12"/>
      <c r="C301" s="103"/>
      <c r="D301" s="103"/>
      <c r="E301" s="103"/>
      <c r="F301" s="93"/>
      <c r="G301" s="93"/>
      <c r="H301" s="93"/>
      <c r="I301" s="93"/>
      <c r="J301" s="93"/>
      <c r="K301" s="93"/>
      <c r="L301" s="97"/>
      <c r="M301" s="93"/>
      <c r="N301" s="93"/>
      <c r="O301" s="8"/>
      <c r="P301" s="8"/>
      <c r="Q301" s="8"/>
      <c r="R301" s="8"/>
      <c r="S301" s="8"/>
      <c r="T301" s="8"/>
      <c r="U301" s="8"/>
      <c r="V301" s="3"/>
      <c r="W301" s="3"/>
      <c r="X301" s="3"/>
      <c r="Y301" s="3"/>
      <c r="Z301" s="3"/>
    </row>
    <row r="302" spans="1:26" ht="12.75" customHeight="1">
      <c r="A302" s="93"/>
      <c r="B302" s="12"/>
      <c r="C302" s="103"/>
      <c r="D302" s="103"/>
      <c r="E302" s="103"/>
      <c r="F302" s="93"/>
      <c r="G302" s="93"/>
      <c r="H302" s="93"/>
      <c r="I302" s="93"/>
      <c r="J302" s="93"/>
      <c r="K302" s="93"/>
      <c r="L302" s="97"/>
      <c r="M302" s="93"/>
      <c r="N302" s="93"/>
      <c r="O302" s="8"/>
      <c r="P302" s="8"/>
      <c r="Q302" s="8"/>
      <c r="R302" s="8"/>
      <c r="S302" s="8"/>
      <c r="T302" s="8"/>
      <c r="U302" s="8"/>
      <c r="V302" s="3"/>
      <c r="W302" s="3"/>
      <c r="X302" s="3"/>
      <c r="Y302" s="3"/>
      <c r="Z302" s="3"/>
    </row>
    <row r="303" spans="1:26" ht="12.75" customHeight="1">
      <c r="A303" s="93"/>
      <c r="B303" s="12"/>
      <c r="C303" s="103"/>
      <c r="D303" s="103"/>
      <c r="E303" s="103"/>
      <c r="F303" s="93"/>
      <c r="G303" s="93"/>
      <c r="H303" s="93"/>
      <c r="I303" s="93"/>
      <c r="J303" s="93"/>
      <c r="K303" s="93"/>
      <c r="L303" s="97"/>
      <c r="M303" s="93"/>
      <c r="N303" s="93"/>
      <c r="O303" s="8"/>
      <c r="P303" s="8"/>
      <c r="Q303" s="8"/>
      <c r="R303" s="8"/>
      <c r="S303" s="8"/>
      <c r="T303" s="8"/>
      <c r="U303" s="8"/>
      <c r="V303" s="3"/>
      <c r="W303" s="3"/>
      <c r="X303" s="3"/>
      <c r="Y303" s="3"/>
      <c r="Z303" s="3"/>
    </row>
    <row r="304" spans="1:26" ht="12.75" customHeight="1">
      <c r="A304" s="93"/>
      <c r="B304" s="12"/>
      <c r="C304" s="103"/>
      <c r="D304" s="103"/>
      <c r="E304" s="103"/>
      <c r="F304" s="93"/>
      <c r="G304" s="93"/>
      <c r="H304" s="93"/>
      <c r="I304" s="93"/>
      <c r="J304" s="93"/>
      <c r="K304" s="93"/>
      <c r="L304" s="97"/>
      <c r="M304" s="93"/>
      <c r="N304" s="93"/>
      <c r="O304" s="8"/>
      <c r="P304" s="8"/>
      <c r="Q304" s="8"/>
      <c r="R304" s="8"/>
      <c r="S304" s="8"/>
      <c r="T304" s="8"/>
      <c r="U304" s="8"/>
      <c r="V304" s="3"/>
      <c r="W304" s="3"/>
      <c r="X304" s="3"/>
      <c r="Y304" s="3"/>
      <c r="Z304" s="3"/>
    </row>
    <row r="305" spans="1:26" ht="12.75" customHeight="1">
      <c r="A305" s="93"/>
      <c r="B305" s="12"/>
      <c r="C305" s="103"/>
      <c r="D305" s="103"/>
      <c r="E305" s="103"/>
      <c r="F305" s="93"/>
      <c r="G305" s="93"/>
      <c r="H305" s="93"/>
      <c r="I305" s="93"/>
      <c r="J305" s="93"/>
      <c r="K305" s="93"/>
      <c r="L305" s="97"/>
      <c r="M305" s="93"/>
      <c r="N305" s="93"/>
      <c r="O305" s="8"/>
      <c r="P305" s="8"/>
      <c r="Q305" s="8"/>
      <c r="R305" s="8"/>
      <c r="S305" s="8"/>
      <c r="T305" s="8"/>
      <c r="U305" s="8"/>
      <c r="V305" s="3"/>
      <c r="W305" s="3"/>
      <c r="X305" s="3"/>
      <c r="Y305" s="3"/>
      <c r="Z305" s="3"/>
    </row>
    <row r="306" spans="1:26" ht="12.75" customHeight="1">
      <c r="A306" s="93"/>
      <c r="B306" s="12"/>
      <c r="C306" s="103"/>
      <c r="D306" s="103"/>
      <c r="E306" s="103"/>
      <c r="F306" s="93"/>
      <c r="G306" s="93"/>
      <c r="H306" s="93"/>
      <c r="I306" s="93"/>
      <c r="J306" s="93"/>
      <c r="K306" s="93"/>
      <c r="L306" s="97"/>
      <c r="M306" s="93"/>
      <c r="N306" s="93"/>
      <c r="O306" s="8"/>
      <c r="P306" s="8"/>
      <c r="Q306" s="8"/>
      <c r="R306" s="8"/>
      <c r="S306" s="8"/>
      <c r="T306" s="8"/>
      <c r="U306" s="8"/>
      <c r="V306" s="3"/>
      <c r="W306" s="3"/>
      <c r="X306" s="3"/>
      <c r="Y306" s="3"/>
      <c r="Z306" s="3"/>
    </row>
    <row r="307" spans="1:26" ht="12.75" customHeight="1">
      <c r="A307" s="93"/>
      <c r="B307" s="12"/>
      <c r="C307" s="103"/>
      <c r="D307" s="103"/>
      <c r="E307" s="103"/>
      <c r="F307" s="93"/>
      <c r="G307" s="93"/>
      <c r="H307" s="93"/>
      <c r="I307" s="93"/>
      <c r="J307" s="93"/>
      <c r="K307" s="93"/>
      <c r="L307" s="97"/>
      <c r="M307" s="93"/>
      <c r="N307" s="93"/>
      <c r="O307" s="8"/>
      <c r="P307" s="8"/>
      <c r="Q307" s="8"/>
      <c r="R307" s="8"/>
      <c r="S307" s="8"/>
      <c r="T307" s="8"/>
      <c r="U307" s="8"/>
      <c r="V307" s="3"/>
      <c r="W307" s="3"/>
      <c r="X307" s="3"/>
      <c r="Y307" s="3"/>
      <c r="Z307" s="3"/>
    </row>
    <row r="308" spans="1:26" ht="12.75" customHeight="1">
      <c r="A308" s="93"/>
      <c r="B308" s="12"/>
      <c r="C308" s="103"/>
      <c r="D308" s="103"/>
      <c r="E308" s="103"/>
      <c r="F308" s="93"/>
      <c r="G308" s="93"/>
      <c r="H308" s="93"/>
      <c r="I308" s="93"/>
      <c r="J308" s="93"/>
      <c r="K308" s="93"/>
      <c r="L308" s="97"/>
      <c r="M308" s="93"/>
      <c r="N308" s="93"/>
      <c r="O308" s="8"/>
      <c r="P308" s="8"/>
      <c r="Q308" s="8"/>
      <c r="R308" s="8"/>
      <c r="S308" s="8"/>
      <c r="T308" s="8"/>
      <c r="U308" s="8"/>
      <c r="V308" s="3"/>
      <c r="W308" s="3"/>
      <c r="X308" s="3"/>
      <c r="Y308" s="3"/>
      <c r="Z308" s="3"/>
    </row>
    <row r="309" spans="1:26" ht="12.75" customHeight="1">
      <c r="A309" s="93"/>
      <c r="B309" s="12"/>
      <c r="C309" s="103"/>
      <c r="D309" s="103"/>
      <c r="E309" s="103"/>
      <c r="F309" s="93"/>
      <c r="G309" s="93"/>
      <c r="H309" s="93"/>
      <c r="I309" s="93"/>
      <c r="J309" s="93"/>
      <c r="K309" s="93"/>
      <c r="L309" s="97"/>
      <c r="M309" s="93"/>
      <c r="N309" s="93"/>
      <c r="O309" s="8"/>
      <c r="P309" s="8"/>
      <c r="Q309" s="8"/>
      <c r="R309" s="8"/>
      <c r="S309" s="8"/>
      <c r="T309" s="8"/>
      <c r="U309" s="8"/>
      <c r="V309" s="3"/>
      <c r="W309" s="3"/>
      <c r="X309" s="3"/>
      <c r="Y309" s="3"/>
      <c r="Z309" s="3"/>
    </row>
    <row r="310" spans="1:26" ht="12.75" customHeight="1">
      <c r="A310" s="93"/>
      <c r="B310" s="12"/>
      <c r="C310" s="103"/>
      <c r="D310" s="103"/>
      <c r="E310" s="103"/>
      <c r="F310" s="93"/>
      <c r="G310" s="93"/>
      <c r="H310" s="93"/>
      <c r="I310" s="93"/>
      <c r="J310" s="93"/>
      <c r="K310" s="93"/>
      <c r="L310" s="97"/>
      <c r="M310" s="93"/>
      <c r="N310" s="93"/>
      <c r="O310" s="8"/>
      <c r="P310" s="8"/>
      <c r="Q310" s="8"/>
      <c r="R310" s="8"/>
      <c r="S310" s="8"/>
      <c r="T310" s="8"/>
      <c r="U310" s="8"/>
      <c r="V310" s="3"/>
      <c r="W310" s="3"/>
      <c r="X310" s="3"/>
      <c r="Y310" s="3"/>
      <c r="Z310" s="3"/>
    </row>
    <row r="311" spans="1:26" ht="12.75" customHeight="1">
      <c r="A311" s="93"/>
      <c r="B311" s="12"/>
      <c r="C311" s="103"/>
      <c r="D311" s="103"/>
      <c r="E311" s="103"/>
      <c r="F311" s="93"/>
      <c r="G311" s="93"/>
      <c r="H311" s="93"/>
      <c r="I311" s="93"/>
      <c r="J311" s="93"/>
      <c r="K311" s="93"/>
      <c r="L311" s="97"/>
      <c r="M311" s="93"/>
      <c r="N311" s="93"/>
      <c r="O311" s="8"/>
      <c r="P311" s="8"/>
      <c r="Q311" s="8"/>
      <c r="R311" s="8"/>
      <c r="S311" s="8"/>
      <c r="T311" s="8"/>
      <c r="U311" s="8"/>
      <c r="V311" s="3"/>
      <c r="W311" s="3"/>
      <c r="X311" s="3"/>
      <c r="Y311" s="3"/>
      <c r="Z311" s="3"/>
    </row>
    <row r="312" spans="1:26" ht="12.75" customHeight="1">
      <c r="A312" s="93"/>
      <c r="B312" s="12"/>
      <c r="C312" s="103"/>
      <c r="D312" s="103"/>
      <c r="E312" s="103"/>
      <c r="F312" s="93"/>
      <c r="G312" s="93"/>
      <c r="H312" s="93"/>
      <c r="I312" s="93"/>
      <c r="J312" s="93"/>
      <c r="K312" s="93"/>
      <c r="L312" s="97"/>
      <c r="M312" s="93"/>
      <c r="N312" s="93"/>
      <c r="O312" s="8"/>
      <c r="P312" s="8"/>
      <c r="Q312" s="8"/>
      <c r="R312" s="8"/>
      <c r="S312" s="8"/>
      <c r="T312" s="8"/>
      <c r="U312" s="8"/>
      <c r="V312" s="3"/>
      <c r="W312" s="3"/>
      <c r="X312" s="3"/>
      <c r="Y312" s="3"/>
      <c r="Z312" s="3"/>
    </row>
    <row r="313" spans="1:26" ht="12.75" customHeight="1">
      <c r="A313" s="93"/>
      <c r="B313" s="12"/>
      <c r="C313" s="103"/>
      <c r="D313" s="103"/>
      <c r="E313" s="103"/>
      <c r="F313" s="93"/>
      <c r="G313" s="93"/>
      <c r="H313" s="93"/>
      <c r="I313" s="93"/>
      <c r="J313" s="93"/>
      <c r="K313" s="93"/>
      <c r="L313" s="97"/>
      <c r="M313" s="93"/>
      <c r="N313" s="93"/>
      <c r="O313" s="8"/>
      <c r="P313" s="8"/>
      <c r="Q313" s="8"/>
      <c r="R313" s="8"/>
      <c r="S313" s="8"/>
      <c r="T313" s="8"/>
      <c r="U313" s="8"/>
      <c r="V313" s="3"/>
      <c r="W313" s="3"/>
      <c r="X313" s="3"/>
      <c r="Y313" s="3"/>
      <c r="Z313" s="3"/>
    </row>
    <row r="314" spans="1:26" ht="12.75" customHeight="1">
      <c r="A314" s="93"/>
      <c r="B314" s="12"/>
      <c r="C314" s="103"/>
      <c r="D314" s="103"/>
      <c r="E314" s="103"/>
      <c r="F314" s="93"/>
      <c r="G314" s="93"/>
      <c r="H314" s="93"/>
      <c r="I314" s="93"/>
      <c r="J314" s="93"/>
      <c r="K314" s="93"/>
      <c r="L314" s="97"/>
      <c r="M314" s="93"/>
      <c r="N314" s="93"/>
      <c r="O314" s="8"/>
      <c r="P314" s="8"/>
      <c r="Q314" s="8"/>
      <c r="R314" s="8"/>
      <c r="S314" s="8"/>
      <c r="T314" s="8"/>
      <c r="U314" s="8"/>
      <c r="V314" s="3"/>
      <c r="W314" s="3"/>
      <c r="X314" s="3"/>
      <c r="Y314" s="3"/>
      <c r="Z314" s="3"/>
    </row>
    <row r="315" spans="1:26" ht="12.75" customHeight="1">
      <c r="A315" s="93"/>
      <c r="B315" s="12"/>
      <c r="C315" s="103"/>
      <c r="D315" s="103"/>
      <c r="E315" s="103"/>
      <c r="F315" s="93"/>
      <c r="G315" s="93"/>
      <c r="H315" s="93"/>
      <c r="I315" s="93"/>
      <c r="J315" s="93"/>
      <c r="K315" s="93"/>
      <c r="L315" s="97"/>
      <c r="M315" s="93"/>
      <c r="N315" s="93"/>
      <c r="O315" s="8"/>
      <c r="P315" s="8"/>
      <c r="Q315" s="8"/>
      <c r="R315" s="8"/>
      <c r="S315" s="8"/>
      <c r="T315" s="8"/>
      <c r="U315" s="8"/>
      <c r="V315" s="3"/>
      <c r="W315" s="3"/>
      <c r="X315" s="3"/>
      <c r="Y315" s="3"/>
      <c r="Z315" s="3"/>
    </row>
    <row r="316" spans="1:26" ht="12.75" customHeight="1">
      <c r="A316" s="93"/>
      <c r="B316" s="12"/>
      <c r="C316" s="103"/>
      <c r="D316" s="103"/>
      <c r="E316" s="103"/>
      <c r="F316" s="93"/>
      <c r="G316" s="93"/>
      <c r="H316" s="93"/>
      <c r="I316" s="93"/>
      <c r="J316" s="93"/>
      <c r="K316" s="93"/>
      <c r="L316" s="97"/>
      <c r="M316" s="93"/>
      <c r="N316" s="93"/>
      <c r="O316" s="8"/>
      <c r="P316" s="8"/>
      <c r="Q316" s="8"/>
      <c r="R316" s="8"/>
      <c r="S316" s="8"/>
      <c r="T316" s="8"/>
      <c r="U316" s="8"/>
      <c r="V316" s="3"/>
      <c r="W316" s="3"/>
      <c r="X316" s="3"/>
      <c r="Y316" s="3"/>
      <c r="Z316" s="3"/>
    </row>
    <row r="317" spans="1:26" ht="12.75" customHeight="1">
      <c r="A317" s="93"/>
      <c r="B317" s="12"/>
      <c r="C317" s="103"/>
      <c r="D317" s="103"/>
      <c r="E317" s="103"/>
      <c r="F317" s="93"/>
      <c r="G317" s="93"/>
      <c r="H317" s="93"/>
      <c r="I317" s="93"/>
      <c r="J317" s="93"/>
      <c r="K317" s="93"/>
      <c r="L317" s="97"/>
      <c r="M317" s="93"/>
      <c r="N317" s="93"/>
      <c r="O317" s="8"/>
      <c r="P317" s="8"/>
      <c r="Q317" s="8"/>
      <c r="R317" s="8"/>
      <c r="S317" s="8"/>
      <c r="T317" s="8"/>
      <c r="U317" s="8"/>
      <c r="V317" s="3"/>
      <c r="W317" s="3"/>
      <c r="X317" s="3"/>
      <c r="Y317" s="3"/>
      <c r="Z317" s="3"/>
    </row>
    <row r="318" spans="1:26" ht="12.75" customHeight="1">
      <c r="A318" s="93"/>
      <c r="B318" s="12"/>
      <c r="C318" s="103"/>
      <c r="D318" s="103"/>
      <c r="E318" s="103"/>
      <c r="F318" s="93"/>
      <c r="G318" s="93"/>
      <c r="H318" s="93"/>
      <c r="I318" s="93"/>
      <c r="J318" s="93"/>
      <c r="K318" s="93"/>
      <c r="L318" s="97"/>
      <c r="M318" s="93"/>
      <c r="N318" s="93"/>
      <c r="O318" s="8"/>
      <c r="P318" s="8"/>
      <c r="Q318" s="8"/>
      <c r="R318" s="8"/>
      <c r="S318" s="8"/>
      <c r="T318" s="8"/>
      <c r="U318" s="8"/>
      <c r="V318" s="3"/>
      <c r="W318" s="3"/>
      <c r="X318" s="3"/>
      <c r="Y318" s="3"/>
      <c r="Z318" s="3"/>
    </row>
    <row r="319" spans="1:26" ht="12.75" customHeight="1">
      <c r="A319" s="93"/>
      <c r="B319" s="12"/>
      <c r="C319" s="103"/>
      <c r="D319" s="103"/>
      <c r="E319" s="103"/>
      <c r="F319" s="93"/>
      <c r="G319" s="93"/>
      <c r="H319" s="93"/>
      <c r="I319" s="93"/>
      <c r="J319" s="93"/>
      <c r="K319" s="93"/>
      <c r="L319" s="97"/>
      <c r="M319" s="93"/>
      <c r="N319" s="93"/>
      <c r="O319" s="8"/>
      <c r="P319" s="8"/>
      <c r="Q319" s="8"/>
      <c r="R319" s="8"/>
      <c r="S319" s="8"/>
      <c r="T319" s="8"/>
      <c r="U319" s="8"/>
      <c r="V319" s="3"/>
      <c r="W319" s="3"/>
      <c r="X319" s="3"/>
      <c r="Y319" s="3"/>
      <c r="Z319" s="3"/>
    </row>
    <row r="320" spans="1:26" ht="12.75" customHeight="1">
      <c r="A320" s="93"/>
      <c r="B320" s="12"/>
      <c r="C320" s="103"/>
      <c r="D320" s="103"/>
      <c r="E320" s="103"/>
      <c r="F320" s="93"/>
      <c r="G320" s="93"/>
      <c r="H320" s="93"/>
      <c r="I320" s="93"/>
      <c r="J320" s="93"/>
      <c r="K320" s="93"/>
      <c r="L320" s="97"/>
      <c r="M320" s="93"/>
      <c r="N320" s="93"/>
      <c r="O320" s="8"/>
      <c r="P320" s="8"/>
      <c r="Q320" s="8"/>
      <c r="R320" s="8"/>
      <c r="S320" s="8"/>
      <c r="T320" s="8"/>
      <c r="U320" s="8"/>
      <c r="V320" s="3"/>
      <c r="W320" s="3"/>
      <c r="X320" s="3"/>
      <c r="Y320" s="3"/>
      <c r="Z320" s="3"/>
    </row>
    <row r="321" spans="1:26" ht="12.75" customHeight="1">
      <c r="A321" s="93"/>
      <c r="B321" s="12"/>
      <c r="C321" s="103"/>
      <c r="D321" s="103"/>
      <c r="E321" s="103"/>
      <c r="F321" s="93"/>
      <c r="G321" s="93"/>
      <c r="H321" s="93"/>
      <c r="I321" s="93"/>
      <c r="J321" s="93"/>
      <c r="K321" s="93"/>
      <c r="L321" s="97"/>
      <c r="M321" s="93"/>
      <c r="N321" s="93"/>
      <c r="O321" s="8"/>
      <c r="P321" s="8"/>
      <c r="Q321" s="8"/>
      <c r="R321" s="8"/>
      <c r="S321" s="8"/>
      <c r="T321" s="8"/>
      <c r="U321" s="8"/>
      <c r="V321" s="3"/>
      <c r="W321" s="3"/>
      <c r="X321" s="3"/>
      <c r="Y321" s="3"/>
      <c r="Z321" s="3"/>
    </row>
    <row r="322" spans="1:26" ht="12.75" customHeight="1">
      <c r="A322" s="93"/>
      <c r="B322" s="12"/>
      <c r="C322" s="103"/>
      <c r="D322" s="103"/>
      <c r="E322" s="103"/>
      <c r="F322" s="93"/>
      <c r="G322" s="93"/>
      <c r="H322" s="93"/>
      <c r="I322" s="93"/>
      <c r="J322" s="93"/>
      <c r="K322" s="93"/>
      <c r="L322" s="97"/>
      <c r="M322" s="93"/>
      <c r="N322" s="93"/>
      <c r="O322" s="8"/>
      <c r="P322" s="8"/>
      <c r="Q322" s="8"/>
      <c r="R322" s="8"/>
      <c r="S322" s="8"/>
      <c r="T322" s="8"/>
      <c r="U322" s="8"/>
      <c r="V322" s="3"/>
      <c r="W322" s="3"/>
      <c r="X322" s="3"/>
      <c r="Y322" s="3"/>
      <c r="Z322" s="3"/>
    </row>
    <row r="323" spans="1:26" ht="12.75" customHeight="1">
      <c r="A323" s="93"/>
      <c r="B323" s="12"/>
      <c r="C323" s="103"/>
      <c r="D323" s="103"/>
      <c r="E323" s="103"/>
      <c r="F323" s="93"/>
      <c r="G323" s="93"/>
      <c r="H323" s="93"/>
      <c r="I323" s="93"/>
      <c r="J323" s="93"/>
      <c r="K323" s="93"/>
      <c r="L323" s="97"/>
      <c r="M323" s="93"/>
      <c r="N323" s="93"/>
      <c r="O323" s="8"/>
      <c r="P323" s="8"/>
      <c r="Q323" s="8"/>
      <c r="R323" s="8"/>
      <c r="S323" s="8"/>
      <c r="T323" s="8"/>
      <c r="U323" s="8"/>
      <c r="V323" s="3"/>
      <c r="W323" s="3"/>
      <c r="X323" s="3"/>
      <c r="Y323" s="3"/>
      <c r="Z323" s="3"/>
    </row>
    <row r="324" spans="1:26" ht="12.75" customHeight="1">
      <c r="A324" s="93"/>
      <c r="B324" s="12"/>
      <c r="C324" s="103"/>
      <c r="D324" s="103"/>
      <c r="E324" s="103"/>
      <c r="F324" s="93"/>
      <c r="G324" s="93"/>
      <c r="H324" s="93"/>
      <c r="I324" s="93"/>
      <c r="J324" s="93"/>
      <c r="K324" s="93"/>
      <c r="L324" s="97"/>
      <c r="M324" s="93"/>
      <c r="N324" s="93"/>
      <c r="O324" s="8"/>
      <c r="P324" s="8"/>
      <c r="Q324" s="8"/>
      <c r="R324" s="8"/>
      <c r="S324" s="8"/>
      <c r="T324" s="8"/>
      <c r="U324" s="8"/>
      <c r="V324" s="3"/>
      <c r="W324" s="3"/>
      <c r="X324" s="3"/>
      <c r="Y324" s="3"/>
      <c r="Z324" s="3"/>
    </row>
    <row r="325" spans="1:26" ht="12.75" customHeight="1">
      <c r="A325" s="93"/>
      <c r="B325" s="12"/>
      <c r="C325" s="103"/>
      <c r="D325" s="103"/>
      <c r="E325" s="103"/>
      <c r="F325" s="93"/>
      <c r="G325" s="93"/>
      <c r="H325" s="93"/>
      <c r="I325" s="93"/>
      <c r="J325" s="93"/>
      <c r="K325" s="93"/>
      <c r="L325" s="97"/>
      <c r="M325" s="93"/>
      <c r="N325" s="93"/>
      <c r="O325" s="8"/>
      <c r="P325" s="8"/>
      <c r="Q325" s="8"/>
      <c r="R325" s="8"/>
      <c r="S325" s="8"/>
      <c r="T325" s="8"/>
      <c r="U325" s="8"/>
      <c r="V325" s="3"/>
      <c r="W325" s="3"/>
      <c r="X325" s="3"/>
      <c r="Y325" s="3"/>
      <c r="Z325" s="3"/>
    </row>
    <row r="326" spans="1:26" ht="12.75" customHeight="1">
      <c r="A326" s="93"/>
      <c r="B326" s="12"/>
      <c r="C326" s="103"/>
      <c r="D326" s="103"/>
      <c r="E326" s="103"/>
      <c r="F326" s="93"/>
      <c r="G326" s="93"/>
      <c r="H326" s="93"/>
      <c r="I326" s="93"/>
      <c r="J326" s="93"/>
      <c r="K326" s="93"/>
      <c r="L326" s="97"/>
      <c r="M326" s="93"/>
      <c r="N326" s="93"/>
      <c r="O326" s="8"/>
      <c r="P326" s="8"/>
      <c r="Q326" s="8"/>
      <c r="R326" s="8"/>
      <c r="S326" s="8"/>
      <c r="T326" s="8"/>
      <c r="U326" s="8"/>
      <c r="V326" s="3"/>
      <c r="W326" s="3"/>
      <c r="X326" s="3"/>
      <c r="Y326" s="3"/>
      <c r="Z326" s="3"/>
    </row>
    <row r="327" spans="1:26" ht="12.75" customHeight="1">
      <c r="A327" s="93"/>
      <c r="B327" s="12"/>
      <c r="C327" s="103"/>
      <c r="D327" s="103"/>
      <c r="E327" s="103"/>
      <c r="F327" s="93"/>
      <c r="G327" s="93"/>
      <c r="H327" s="93"/>
      <c r="I327" s="93"/>
      <c r="J327" s="93"/>
      <c r="K327" s="93"/>
      <c r="L327" s="97"/>
      <c r="M327" s="93"/>
      <c r="N327" s="93"/>
      <c r="O327" s="8"/>
      <c r="P327" s="8"/>
      <c r="Q327" s="8"/>
      <c r="R327" s="8"/>
      <c r="S327" s="8"/>
      <c r="T327" s="8"/>
      <c r="U327" s="8"/>
      <c r="V327" s="3"/>
      <c r="W327" s="3"/>
      <c r="X327" s="3"/>
      <c r="Y327" s="3"/>
      <c r="Z327" s="3"/>
    </row>
    <row r="328" spans="1:26" ht="12.75" customHeight="1">
      <c r="A328" s="93"/>
      <c r="B328" s="12"/>
      <c r="C328" s="103"/>
      <c r="D328" s="103"/>
      <c r="E328" s="103"/>
      <c r="F328" s="93"/>
      <c r="G328" s="93"/>
      <c r="H328" s="93"/>
      <c r="I328" s="93"/>
      <c r="J328" s="93"/>
      <c r="K328" s="93"/>
      <c r="L328" s="97"/>
      <c r="M328" s="93"/>
      <c r="N328" s="93"/>
      <c r="O328" s="8"/>
      <c r="P328" s="8"/>
      <c r="Q328" s="8"/>
      <c r="R328" s="8"/>
      <c r="S328" s="8"/>
      <c r="T328" s="8"/>
      <c r="U328" s="8"/>
      <c r="V328" s="3"/>
      <c r="W328" s="3"/>
      <c r="X328" s="3"/>
      <c r="Y328" s="3"/>
      <c r="Z328" s="3"/>
    </row>
    <row r="329" spans="1:26" ht="12.75" customHeight="1">
      <c r="A329" s="93"/>
      <c r="B329" s="12"/>
      <c r="C329" s="103"/>
      <c r="D329" s="103"/>
      <c r="E329" s="103"/>
      <c r="F329" s="93"/>
      <c r="G329" s="93"/>
      <c r="H329" s="93"/>
      <c r="I329" s="93"/>
      <c r="J329" s="93"/>
      <c r="K329" s="93"/>
      <c r="L329" s="97"/>
      <c r="M329" s="93"/>
      <c r="N329" s="93"/>
      <c r="O329" s="8"/>
      <c r="P329" s="8"/>
      <c r="Q329" s="8"/>
      <c r="R329" s="8"/>
      <c r="S329" s="8"/>
      <c r="T329" s="8"/>
      <c r="U329" s="8"/>
      <c r="V329" s="3"/>
      <c r="W329" s="3"/>
      <c r="X329" s="3"/>
      <c r="Y329" s="3"/>
      <c r="Z329" s="3"/>
    </row>
    <row r="330" spans="1:26" ht="12.75" customHeight="1">
      <c r="A330" s="93"/>
      <c r="B330" s="12"/>
      <c r="C330" s="103"/>
      <c r="D330" s="103"/>
      <c r="E330" s="103"/>
      <c r="F330" s="93"/>
      <c r="G330" s="93"/>
      <c r="H330" s="93"/>
      <c r="I330" s="93"/>
      <c r="J330" s="93"/>
      <c r="K330" s="93"/>
      <c r="L330" s="97"/>
      <c r="M330" s="93"/>
      <c r="N330" s="93"/>
      <c r="O330" s="8"/>
      <c r="P330" s="8"/>
      <c r="Q330" s="8"/>
      <c r="R330" s="8"/>
      <c r="S330" s="8"/>
      <c r="T330" s="8"/>
      <c r="U330" s="8"/>
      <c r="V330" s="3"/>
      <c r="W330" s="3"/>
      <c r="X330" s="3"/>
      <c r="Y330" s="3"/>
      <c r="Z330" s="3"/>
    </row>
    <row r="331" spans="1:26" ht="12.75" customHeight="1">
      <c r="A331" s="93"/>
      <c r="B331" s="12"/>
      <c r="C331" s="103"/>
      <c r="D331" s="103"/>
      <c r="E331" s="103"/>
      <c r="F331" s="93"/>
      <c r="G331" s="93"/>
      <c r="H331" s="93"/>
      <c r="I331" s="93"/>
      <c r="J331" s="93"/>
      <c r="K331" s="93"/>
      <c r="L331" s="97"/>
      <c r="M331" s="93"/>
      <c r="N331" s="93"/>
      <c r="O331" s="8"/>
      <c r="P331" s="8"/>
      <c r="Q331" s="8"/>
      <c r="R331" s="8"/>
      <c r="S331" s="8"/>
      <c r="T331" s="8"/>
      <c r="U331" s="8"/>
      <c r="V331" s="3"/>
      <c r="W331" s="3"/>
      <c r="X331" s="3"/>
      <c r="Y331" s="3"/>
      <c r="Z331" s="3"/>
    </row>
    <row r="332" spans="1:26" ht="12.75" customHeight="1">
      <c r="A332" s="93"/>
      <c r="B332" s="12"/>
      <c r="C332" s="103"/>
      <c r="D332" s="103"/>
      <c r="E332" s="103"/>
      <c r="F332" s="93"/>
      <c r="G332" s="93"/>
      <c r="H332" s="93"/>
      <c r="I332" s="93"/>
      <c r="J332" s="93"/>
      <c r="K332" s="93"/>
      <c r="L332" s="97"/>
      <c r="M332" s="93"/>
      <c r="N332" s="93"/>
      <c r="O332" s="8"/>
      <c r="P332" s="8"/>
      <c r="Q332" s="8"/>
      <c r="R332" s="8"/>
      <c r="S332" s="8"/>
      <c r="T332" s="8"/>
      <c r="U332" s="8"/>
      <c r="V332" s="3"/>
      <c r="W332" s="3"/>
      <c r="X332" s="3"/>
      <c r="Y332" s="3"/>
      <c r="Z332" s="3"/>
    </row>
    <row r="333" spans="1:26" ht="12.75" customHeight="1">
      <c r="A333" s="93"/>
      <c r="B333" s="12"/>
      <c r="C333" s="103"/>
      <c r="D333" s="103"/>
      <c r="E333" s="103"/>
      <c r="F333" s="93"/>
      <c r="G333" s="93"/>
      <c r="H333" s="93"/>
      <c r="I333" s="93"/>
      <c r="J333" s="93"/>
      <c r="K333" s="93"/>
      <c r="L333" s="97"/>
      <c r="M333" s="93"/>
      <c r="N333" s="93"/>
      <c r="O333" s="8"/>
      <c r="P333" s="8"/>
      <c r="Q333" s="8"/>
      <c r="R333" s="8"/>
      <c r="S333" s="8"/>
      <c r="T333" s="8"/>
      <c r="U333" s="8"/>
      <c r="V333" s="3"/>
      <c r="W333" s="3"/>
      <c r="X333" s="3"/>
      <c r="Y333" s="3"/>
      <c r="Z333" s="3"/>
    </row>
    <row r="334" spans="1:26" ht="12.75" customHeight="1">
      <c r="A334" s="93"/>
      <c r="B334" s="12"/>
      <c r="C334" s="103"/>
      <c r="D334" s="103"/>
      <c r="E334" s="103"/>
      <c r="F334" s="93"/>
      <c r="G334" s="93"/>
      <c r="H334" s="93"/>
      <c r="I334" s="93"/>
      <c r="J334" s="93"/>
      <c r="K334" s="93"/>
      <c r="L334" s="97"/>
      <c r="M334" s="93"/>
      <c r="N334" s="93"/>
      <c r="O334" s="8"/>
      <c r="P334" s="8"/>
      <c r="Q334" s="8"/>
      <c r="R334" s="8"/>
      <c r="S334" s="8"/>
      <c r="T334" s="8"/>
      <c r="U334" s="8"/>
      <c r="V334" s="3"/>
      <c r="W334" s="3"/>
      <c r="X334" s="3"/>
      <c r="Y334" s="3"/>
      <c r="Z334" s="3"/>
    </row>
    <row r="335" spans="1:26" ht="12.75" customHeight="1">
      <c r="A335" s="93"/>
      <c r="B335" s="12"/>
      <c r="C335" s="103"/>
      <c r="D335" s="103"/>
      <c r="E335" s="103"/>
      <c r="F335" s="93"/>
      <c r="G335" s="93"/>
      <c r="H335" s="93"/>
      <c r="I335" s="93"/>
      <c r="J335" s="93"/>
      <c r="K335" s="93"/>
      <c r="L335" s="97"/>
      <c r="M335" s="93"/>
      <c r="N335" s="93"/>
      <c r="O335" s="8"/>
      <c r="P335" s="8"/>
      <c r="Q335" s="8"/>
      <c r="R335" s="8"/>
      <c r="S335" s="8"/>
      <c r="T335" s="8"/>
      <c r="U335" s="8"/>
      <c r="V335" s="3"/>
      <c r="W335" s="3"/>
      <c r="X335" s="3"/>
      <c r="Y335" s="3"/>
      <c r="Z335" s="3"/>
    </row>
    <row r="336" spans="1:26" ht="12.75" customHeight="1">
      <c r="A336" s="93"/>
      <c r="B336" s="12"/>
      <c r="C336" s="103"/>
      <c r="D336" s="103"/>
      <c r="E336" s="103"/>
      <c r="F336" s="93"/>
      <c r="G336" s="93"/>
      <c r="H336" s="93"/>
      <c r="I336" s="93"/>
      <c r="J336" s="93"/>
      <c r="K336" s="93"/>
      <c r="L336" s="97"/>
      <c r="M336" s="93"/>
      <c r="N336" s="93"/>
      <c r="O336" s="8"/>
      <c r="P336" s="8"/>
      <c r="Q336" s="8"/>
      <c r="R336" s="8"/>
      <c r="S336" s="8"/>
      <c r="T336" s="8"/>
      <c r="U336" s="8"/>
      <c r="V336" s="3"/>
      <c r="W336" s="3"/>
      <c r="X336" s="3"/>
      <c r="Y336" s="3"/>
      <c r="Z336" s="3"/>
    </row>
    <row r="337" spans="1:26" ht="12.75" customHeight="1">
      <c r="A337" s="93"/>
      <c r="B337" s="12"/>
      <c r="C337" s="103"/>
      <c r="D337" s="103"/>
      <c r="E337" s="103"/>
      <c r="F337" s="93"/>
      <c r="G337" s="93"/>
      <c r="H337" s="93"/>
      <c r="I337" s="93"/>
      <c r="J337" s="93"/>
      <c r="K337" s="93"/>
      <c r="L337" s="97"/>
      <c r="M337" s="93"/>
      <c r="N337" s="93"/>
      <c r="O337" s="8"/>
      <c r="P337" s="8"/>
      <c r="Q337" s="8"/>
      <c r="R337" s="8"/>
      <c r="S337" s="8"/>
      <c r="T337" s="8"/>
      <c r="U337" s="8"/>
      <c r="V337" s="3"/>
      <c r="W337" s="3"/>
      <c r="X337" s="3"/>
      <c r="Y337" s="3"/>
      <c r="Z337" s="3"/>
    </row>
    <row r="338" spans="1:26" ht="12.75" customHeight="1">
      <c r="A338" s="93"/>
      <c r="B338" s="12"/>
      <c r="C338" s="103"/>
      <c r="D338" s="103"/>
      <c r="E338" s="103"/>
      <c r="F338" s="93"/>
      <c r="G338" s="93"/>
      <c r="H338" s="93"/>
      <c r="I338" s="93"/>
      <c r="J338" s="93"/>
      <c r="K338" s="93"/>
      <c r="L338" s="97"/>
      <c r="M338" s="93"/>
      <c r="N338" s="93"/>
      <c r="O338" s="8"/>
      <c r="P338" s="8"/>
      <c r="Q338" s="8"/>
      <c r="R338" s="8"/>
      <c r="S338" s="8"/>
      <c r="T338" s="8"/>
      <c r="U338" s="8"/>
      <c r="V338" s="3"/>
      <c r="W338" s="3"/>
      <c r="X338" s="3"/>
      <c r="Y338" s="3"/>
      <c r="Z338" s="3"/>
    </row>
    <row r="339" spans="1:26" ht="12.75" customHeight="1">
      <c r="A339" s="93"/>
      <c r="B339" s="12"/>
      <c r="C339" s="103"/>
      <c r="D339" s="103"/>
      <c r="E339" s="103"/>
      <c r="F339" s="93"/>
      <c r="G339" s="93"/>
      <c r="H339" s="93"/>
      <c r="I339" s="93"/>
      <c r="J339" s="93"/>
      <c r="K339" s="93"/>
      <c r="L339" s="97"/>
      <c r="M339" s="93"/>
      <c r="N339" s="93"/>
      <c r="O339" s="8"/>
      <c r="P339" s="8"/>
      <c r="Q339" s="8"/>
      <c r="R339" s="8"/>
      <c r="S339" s="8"/>
      <c r="T339" s="8"/>
      <c r="U339" s="8"/>
      <c r="V339" s="3"/>
      <c r="W339" s="3"/>
      <c r="X339" s="3"/>
      <c r="Y339" s="3"/>
      <c r="Z339" s="3"/>
    </row>
    <row r="340" spans="1:26" ht="12.75" customHeight="1">
      <c r="A340" s="93"/>
      <c r="B340" s="12"/>
      <c r="C340" s="103"/>
      <c r="D340" s="103"/>
      <c r="E340" s="103"/>
      <c r="F340" s="93"/>
      <c r="G340" s="93"/>
      <c r="H340" s="93"/>
      <c r="I340" s="93"/>
      <c r="J340" s="93"/>
      <c r="K340" s="93"/>
      <c r="L340" s="97"/>
      <c r="M340" s="93"/>
      <c r="N340" s="93"/>
      <c r="O340" s="8"/>
      <c r="P340" s="8"/>
      <c r="Q340" s="8"/>
      <c r="R340" s="8"/>
      <c r="S340" s="8"/>
      <c r="T340" s="8"/>
      <c r="U340" s="8"/>
      <c r="V340" s="3"/>
      <c r="W340" s="3"/>
      <c r="X340" s="3"/>
      <c r="Y340" s="3"/>
      <c r="Z340" s="3"/>
    </row>
    <row r="341" spans="1:26" ht="12.75" customHeight="1">
      <c r="A341" s="93"/>
      <c r="B341" s="12"/>
      <c r="C341" s="103"/>
      <c r="D341" s="103"/>
      <c r="E341" s="103"/>
      <c r="F341" s="93"/>
      <c r="G341" s="93"/>
      <c r="H341" s="93"/>
      <c r="I341" s="93"/>
      <c r="J341" s="93"/>
      <c r="K341" s="93"/>
      <c r="L341" s="97"/>
      <c r="M341" s="93"/>
      <c r="N341" s="93"/>
      <c r="O341" s="8"/>
      <c r="P341" s="8"/>
      <c r="Q341" s="8"/>
      <c r="R341" s="8"/>
      <c r="S341" s="8"/>
      <c r="T341" s="8"/>
      <c r="U341" s="8"/>
      <c r="V341" s="3"/>
      <c r="W341" s="3"/>
      <c r="X341" s="3"/>
      <c r="Y341" s="3"/>
      <c r="Z341" s="3"/>
    </row>
    <row r="342" spans="1:26" ht="12.75" customHeight="1">
      <c r="A342" s="93"/>
      <c r="B342" s="12"/>
      <c r="C342" s="103"/>
      <c r="D342" s="103"/>
      <c r="E342" s="103"/>
      <c r="F342" s="93"/>
      <c r="G342" s="93"/>
      <c r="H342" s="93"/>
      <c r="I342" s="93"/>
      <c r="J342" s="93"/>
      <c r="K342" s="93"/>
      <c r="L342" s="97"/>
      <c r="M342" s="93"/>
      <c r="N342" s="93"/>
      <c r="O342" s="8"/>
      <c r="P342" s="8"/>
      <c r="Q342" s="8"/>
      <c r="R342" s="8"/>
      <c r="S342" s="8"/>
      <c r="T342" s="8"/>
      <c r="U342" s="8"/>
      <c r="V342" s="3"/>
      <c r="W342" s="3"/>
      <c r="X342" s="3"/>
      <c r="Y342" s="3"/>
      <c r="Z342" s="3"/>
    </row>
    <row r="343" spans="1:26" ht="12.75" customHeight="1">
      <c r="A343" s="93"/>
      <c r="B343" s="12"/>
      <c r="C343" s="103"/>
      <c r="D343" s="103"/>
      <c r="E343" s="103"/>
      <c r="F343" s="93"/>
      <c r="G343" s="93"/>
      <c r="H343" s="93"/>
      <c r="I343" s="93"/>
      <c r="J343" s="93"/>
      <c r="K343" s="93"/>
      <c r="L343" s="97"/>
      <c r="M343" s="93"/>
      <c r="N343" s="93"/>
      <c r="O343" s="8"/>
      <c r="P343" s="8"/>
      <c r="Q343" s="8"/>
      <c r="R343" s="8"/>
      <c r="S343" s="8"/>
      <c r="T343" s="8"/>
      <c r="U343" s="8"/>
      <c r="V343" s="3"/>
      <c r="W343" s="3"/>
      <c r="X343" s="3"/>
      <c r="Y343" s="3"/>
      <c r="Z343" s="3"/>
    </row>
    <row r="344" spans="1:26" ht="12.75" customHeight="1">
      <c r="A344" s="93"/>
      <c r="B344" s="12"/>
      <c r="C344" s="103"/>
      <c r="D344" s="103"/>
      <c r="E344" s="103"/>
      <c r="F344" s="93"/>
      <c r="G344" s="93"/>
      <c r="H344" s="93"/>
      <c r="I344" s="93"/>
      <c r="J344" s="93"/>
      <c r="K344" s="93"/>
      <c r="L344" s="97"/>
      <c r="M344" s="93"/>
      <c r="N344" s="93"/>
      <c r="O344" s="8"/>
      <c r="P344" s="8"/>
      <c r="Q344" s="8"/>
      <c r="R344" s="8"/>
      <c r="S344" s="8"/>
      <c r="T344" s="8"/>
      <c r="U344" s="8"/>
      <c r="V344" s="3"/>
      <c r="W344" s="3"/>
      <c r="X344" s="3"/>
      <c r="Y344" s="3"/>
      <c r="Z344" s="3"/>
    </row>
    <row r="345" spans="1:26" ht="12.75" customHeight="1">
      <c r="A345" s="93"/>
      <c r="B345" s="12"/>
      <c r="C345" s="103"/>
      <c r="D345" s="103"/>
      <c r="E345" s="103"/>
      <c r="F345" s="93"/>
      <c r="G345" s="93"/>
      <c r="H345" s="93"/>
      <c r="I345" s="93"/>
      <c r="J345" s="93"/>
      <c r="K345" s="93"/>
      <c r="L345" s="97"/>
      <c r="M345" s="93"/>
      <c r="N345" s="93"/>
      <c r="O345" s="8"/>
      <c r="P345" s="8"/>
      <c r="Q345" s="8"/>
      <c r="R345" s="8"/>
      <c r="S345" s="8"/>
      <c r="T345" s="8"/>
      <c r="U345" s="8"/>
      <c r="V345" s="3"/>
      <c r="W345" s="3"/>
      <c r="X345" s="3"/>
      <c r="Y345" s="3"/>
      <c r="Z345" s="3"/>
    </row>
    <row r="346" spans="1:26" ht="12.75" customHeight="1">
      <c r="A346" s="93"/>
      <c r="B346" s="12"/>
      <c r="C346" s="103"/>
      <c r="D346" s="103"/>
      <c r="E346" s="103"/>
      <c r="F346" s="93"/>
      <c r="G346" s="93"/>
      <c r="H346" s="93"/>
      <c r="I346" s="93"/>
      <c r="J346" s="93"/>
      <c r="K346" s="93"/>
      <c r="L346" s="97"/>
      <c r="M346" s="93"/>
      <c r="N346" s="93"/>
      <c r="O346" s="8"/>
      <c r="P346" s="8"/>
      <c r="Q346" s="8"/>
      <c r="R346" s="8"/>
      <c r="S346" s="8"/>
      <c r="T346" s="8"/>
      <c r="U346" s="8"/>
      <c r="V346" s="3"/>
      <c r="W346" s="3"/>
      <c r="X346" s="3"/>
      <c r="Y346" s="3"/>
      <c r="Z346" s="3"/>
    </row>
    <row r="347" spans="1:26" ht="12.75" customHeight="1">
      <c r="A347" s="93"/>
      <c r="B347" s="12"/>
      <c r="C347" s="103"/>
      <c r="D347" s="103"/>
      <c r="E347" s="103"/>
      <c r="F347" s="93"/>
      <c r="G347" s="93"/>
      <c r="H347" s="93"/>
      <c r="I347" s="93"/>
      <c r="J347" s="93"/>
      <c r="K347" s="93"/>
      <c r="L347" s="97"/>
      <c r="M347" s="93"/>
      <c r="N347" s="93"/>
      <c r="O347" s="8"/>
      <c r="P347" s="8"/>
      <c r="Q347" s="8"/>
      <c r="R347" s="8"/>
      <c r="S347" s="8"/>
      <c r="T347" s="8"/>
      <c r="U347" s="8"/>
      <c r="V347" s="3"/>
      <c r="W347" s="3"/>
      <c r="X347" s="3"/>
      <c r="Y347" s="3"/>
      <c r="Z347" s="3"/>
    </row>
    <row r="348" spans="1:26" ht="12.75" customHeight="1">
      <c r="A348" s="93"/>
      <c r="B348" s="12"/>
      <c r="C348" s="103"/>
      <c r="D348" s="103"/>
      <c r="E348" s="103"/>
      <c r="F348" s="93"/>
      <c r="G348" s="93"/>
      <c r="H348" s="93"/>
      <c r="I348" s="93"/>
      <c r="J348" s="93"/>
      <c r="K348" s="93"/>
      <c r="L348" s="97"/>
      <c r="M348" s="93"/>
      <c r="N348" s="93"/>
      <c r="O348" s="8"/>
      <c r="P348" s="8"/>
      <c r="Q348" s="8"/>
      <c r="R348" s="8"/>
      <c r="S348" s="8"/>
      <c r="T348" s="8"/>
      <c r="U348" s="8"/>
      <c r="V348" s="3"/>
      <c r="W348" s="3"/>
      <c r="X348" s="3"/>
      <c r="Y348" s="3"/>
      <c r="Z348" s="3"/>
    </row>
    <row r="349" spans="1:26" ht="12.75" customHeight="1">
      <c r="A349" s="93"/>
      <c r="B349" s="12"/>
      <c r="C349" s="103"/>
      <c r="D349" s="103"/>
      <c r="E349" s="103"/>
      <c r="F349" s="93"/>
      <c r="G349" s="93"/>
      <c r="H349" s="93"/>
      <c r="I349" s="93"/>
      <c r="J349" s="93"/>
      <c r="K349" s="93"/>
      <c r="L349" s="97"/>
      <c r="M349" s="93"/>
      <c r="N349" s="93"/>
      <c r="O349" s="8"/>
      <c r="P349" s="8"/>
      <c r="Q349" s="8"/>
      <c r="R349" s="8"/>
      <c r="S349" s="8"/>
      <c r="T349" s="8"/>
      <c r="U349" s="8"/>
      <c r="V349" s="3"/>
      <c r="W349" s="3"/>
      <c r="X349" s="3"/>
      <c r="Y349" s="3"/>
      <c r="Z349" s="3"/>
    </row>
    <row r="350" spans="1:26" ht="12.75" customHeight="1">
      <c r="A350" s="93"/>
      <c r="B350" s="12"/>
      <c r="C350" s="103"/>
      <c r="D350" s="103"/>
      <c r="E350" s="103"/>
      <c r="F350" s="93"/>
      <c r="G350" s="93"/>
      <c r="H350" s="93"/>
      <c r="I350" s="93"/>
      <c r="J350" s="93"/>
      <c r="K350" s="93"/>
      <c r="L350" s="97"/>
      <c r="M350" s="93"/>
      <c r="N350" s="93"/>
      <c r="O350" s="8"/>
      <c r="P350" s="8"/>
      <c r="Q350" s="8"/>
      <c r="R350" s="8"/>
      <c r="S350" s="8"/>
      <c r="T350" s="8"/>
      <c r="U350" s="8"/>
      <c r="V350" s="3"/>
      <c r="W350" s="3"/>
      <c r="X350" s="3"/>
      <c r="Y350" s="3"/>
      <c r="Z350" s="3"/>
    </row>
    <row r="351" spans="1:26" ht="12.75" customHeight="1">
      <c r="A351" s="93"/>
      <c r="B351" s="12"/>
      <c r="C351" s="103"/>
      <c r="D351" s="103"/>
      <c r="E351" s="103"/>
      <c r="F351" s="93"/>
      <c r="G351" s="93"/>
      <c r="H351" s="93"/>
      <c r="I351" s="93"/>
      <c r="J351" s="93"/>
      <c r="K351" s="93"/>
      <c r="L351" s="97"/>
      <c r="M351" s="93"/>
      <c r="N351" s="93"/>
      <c r="O351" s="8"/>
      <c r="P351" s="8"/>
      <c r="Q351" s="8"/>
      <c r="R351" s="8"/>
      <c r="S351" s="8"/>
      <c r="T351" s="8"/>
      <c r="U351" s="8"/>
      <c r="V351" s="3"/>
      <c r="W351" s="3"/>
      <c r="X351" s="3"/>
      <c r="Y351" s="3"/>
      <c r="Z351" s="3"/>
    </row>
    <row r="352" spans="1:26" ht="12.75" customHeight="1">
      <c r="A352" s="93"/>
      <c r="B352" s="12"/>
      <c r="C352" s="103"/>
      <c r="D352" s="103"/>
      <c r="E352" s="103"/>
      <c r="F352" s="93"/>
      <c r="G352" s="93"/>
      <c r="H352" s="93"/>
      <c r="I352" s="93"/>
      <c r="J352" s="93"/>
      <c r="K352" s="93"/>
      <c r="L352" s="97"/>
      <c r="M352" s="93"/>
      <c r="N352" s="93"/>
      <c r="O352" s="8"/>
      <c r="P352" s="8"/>
      <c r="Q352" s="8"/>
      <c r="R352" s="8"/>
      <c r="S352" s="8"/>
      <c r="T352" s="8"/>
      <c r="U352" s="8"/>
      <c r="V352" s="3"/>
      <c r="W352" s="3"/>
      <c r="X352" s="3"/>
      <c r="Y352" s="3"/>
      <c r="Z352" s="3"/>
    </row>
    <row r="353" spans="1:26" ht="12.75" customHeight="1">
      <c r="A353" s="93"/>
      <c r="B353" s="12"/>
      <c r="C353" s="103"/>
      <c r="D353" s="103"/>
      <c r="E353" s="103"/>
      <c r="F353" s="93"/>
      <c r="G353" s="93"/>
      <c r="H353" s="93"/>
      <c r="I353" s="93"/>
      <c r="J353" s="93"/>
      <c r="K353" s="93"/>
      <c r="L353" s="97"/>
      <c r="M353" s="93"/>
      <c r="N353" s="93"/>
      <c r="O353" s="8"/>
      <c r="P353" s="8"/>
      <c r="Q353" s="8"/>
      <c r="R353" s="8"/>
      <c r="S353" s="8"/>
      <c r="T353" s="8"/>
      <c r="U353" s="8"/>
      <c r="V353" s="3"/>
      <c r="W353" s="3"/>
      <c r="X353" s="3"/>
      <c r="Y353" s="3"/>
      <c r="Z353" s="3"/>
    </row>
    <row r="354" spans="1:26" ht="12.75" customHeight="1">
      <c r="A354" s="93"/>
      <c r="B354" s="12"/>
      <c r="C354" s="103"/>
      <c r="D354" s="103"/>
      <c r="E354" s="103"/>
      <c r="F354" s="93"/>
      <c r="G354" s="93"/>
      <c r="H354" s="93"/>
      <c r="I354" s="93"/>
      <c r="J354" s="93"/>
      <c r="K354" s="93"/>
      <c r="L354" s="97"/>
      <c r="M354" s="93"/>
      <c r="N354" s="93"/>
      <c r="O354" s="8"/>
      <c r="P354" s="8"/>
      <c r="Q354" s="8"/>
      <c r="R354" s="8"/>
      <c r="S354" s="8"/>
      <c r="T354" s="8"/>
      <c r="U354" s="8"/>
      <c r="V354" s="3"/>
      <c r="W354" s="3"/>
      <c r="X354" s="3"/>
      <c r="Y354" s="3"/>
      <c r="Z354" s="3"/>
    </row>
    <row r="355" spans="1:26" ht="12.75" customHeight="1">
      <c r="A355" s="93"/>
      <c r="B355" s="12"/>
      <c r="C355" s="103"/>
      <c r="D355" s="103"/>
      <c r="E355" s="103"/>
      <c r="F355" s="93"/>
      <c r="G355" s="93"/>
      <c r="H355" s="93"/>
      <c r="I355" s="93"/>
      <c r="J355" s="93"/>
      <c r="K355" s="93"/>
      <c r="L355" s="97"/>
      <c r="M355" s="93"/>
      <c r="N355" s="93"/>
      <c r="O355" s="8"/>
      <c r="P355" s="8"/>
      <c r="Q355" s="8"/>
      <c r="R355" s="8"/>
      <c r="S355" s="8"/>
      <c r="T355" s="8"/>
      <c r="U355" s="8"/>
      <c r="V355" s="3"/>
      <c r="W355" s="3"/>
      <c r="X355" s="3"/>
      <c r="Y355" s="3"/>
      <c r="Z355" s="3"/>
    </row>
    <row r="356" spans="1:26" ht="12.75" customHeight="1">
      <c r="A356" s="93"/>
      <c r="B356" s="12"/>
      <c r="C356" s="103"/>
      <c r="D356" s="103"/>
      <c r="E356" s="103"/>
      <c r="F356" s="93"/>
      <c r="G356" s="93"/>
      <c r="H356" s="93"/>
      <c r="I356" s="93"/>
      <c r="J356" s="93"/>
      <c r="K356" s="93"/>
      <c r="L356" s="97"/>
      <c r="M356" s="93"/>
      <c r="N356" s="93"/>
      <c r="O356" s="8"/>
      <c r="P356" s="8"/>
      <c r="Q356" s="8"/>
      <c r="R356" s="8"/>
      <c r="S356" s="8"/>
      <c r="T356" s="8"/>
      <c r="U356" s="8"/>
      <c r="V356" s="3"/>
      <c r="W356" s="3"/>
      <c r="X356" s="3"/>
      <c r="Y356" s="3"/>
      <c r="Z356" s="3"/>
    </row>
    <row r="357" spans="1:26" ht="12.75" customHeight="1">
      <c r="A357" s="93"/>
      <c r="B357" s="12"/>
      <c r="C357" s="103"/>
      <c r="D357" s="103"/>
      <c r="E357" s="103"/>
      <c r="F357" s="93"/>
      <c r="G357" s="93"/>
      <c r="H357" s="93"/>
      <c r="I357" s="93"/>
      <c r="J357" s="93"/>
      <c r="K357" s="93"/>
      <c r="L357" s="97"/>
      <c r="M357" s="93"/>
      <c r="N357" s="93"/>
      <c r="O357" s="8"/>
      <c r="P357" s="8"/>
      <c r="Q357" s="8"/>
      <c r="R357" s="8"/>
      <c r="S357" s="8"/>
      <c r="T357" s="8"/>
      <c r="U357" s="8"/>
      <c r="V357" s="3"/>
      <c r="W357" s="3"/>
      <c r="X357" s="3"/>
      <c r="Y357" s="3"/>
      <c r="Z357" s="3"/>
    </row>
    <row r="358" spans="1:26" ht="12.75" customHeight="1">
      <c r="A358" s="93"/>
      <c r="B358" s="12"/>
      <c r="C358" s="103"/>
      <c r="D358" s="103"/>
      <c r="E358" s="103"/>
      <c r="F358" s="93"/>
      <c r="G358" s="93"/>
      <c r="H358" s="93"/>
      <c r="I358" s="93"/>
      <c r="J358" s="93"/>
      <c r="K358" s="93"/>
      <c r="L358" s="97"/>
      <c r="M358" s="93"/>
      <c r="N358" s="93"/>
      <c r="O358" s="8"/>
      <c r="P358" s="8"/>
      <c r="Q358" s="8"/>
      <c r="R358" s="8"/>
      <c r="S358" s="8"/>
      <c r="T358" s="8"/>
      <c r="U358" s="8"/>
      <c r="V358" s="3"/>
      <c r="W358" s="3"/>
      <c r="X358" s="3"/>
      <c r="Y358" s="3"/>
      <c r="Z358" s="3"/>
    </row>
    <row r="359" spans="1:26" ht="12.75" customHeight="1">
      <c r="A359" s="93"/>
      <c r="B359" s="12"/>
      <c r="C359" s="103"/>
      <c r="D359" s="103"/>
      <c r="E359" s="103"/>
      <c r="F359" s="93"/>
      <c r="G359" s="93"/>
      <c r="H359" s="93"/>
      <c r="I359" s="93"/>
      <c r="J359" s="93"/>
      <c r="K359" s="93"/>
      <c r="L359" s="97"/>
      <c r="M359" s="93"/>
      <c r="N359" s="93"/>
      <c r="O359" s="8"/>
      <c r="P359" s="8"/>
      <c r="Q359" s="8"/>
      <c r="R359" s="8"/>
      <c r="S359" s="8"/>
      <c r="T359" s="8"/>
      <c r="U359" s="8"/>
      <c r="V359" s="3"/>
      <c r="W359" s="3"/>
      <c r="X359" s="3"/>
      <c r="Y359" s="3"/>
      <c r="Z359" s="3"/>
    </row>
    <row r="360" spans="1:26" ht="12.75" customHeight="1">
      <c r="A360" s="93"/>
      <c r="B360" s="12"/>
      <c r="C360" s="103"/>
      <c r="D360" s="103"/>
      <c r="E360" s="103"/>
      <c r="F360" s="93"/>
      <c r="G360" s="93"/>
      <c r="H360" s="93"/>
      <c r="I360" s="93"/>
      <c r="J360" s="93"/>
      <c r="K360" s="93"/>
      <c r="L360" s="97"/>
      <c r="M360" s="93"/>
      <c r="N360" s="93"/>
      <c r="O360" s="8"/>
      <c r="P360" s="8"/>
      <c r="Q360" s="8"/>
      <c r="R360" s="8"/>
      <c r="S360" s="8"/>
      <c r="T360" s="8"/>
      <c r="U360" s="8"/>
      <c r="V360" s="3"/>
      <c r="W360" s="3"/>
      <c r="X360" s="3"/>
      <c r="Y360" s="3"/>
      <c r="Z360" s="3"/>
    </row>
    <row r="361" spans="1:26" ht="12.75" customHeight="1">
      <c r="A361" s="93"/>
      <c r="B361" s="12"/>
      <c r="C361" s="103"/>
      <c r="D361" s="103"/>
      <c r="E361" s="103"/>
      <c r="F361" s="93"/>
      <c r="G361" s="93"/>
      <c r="H361" s="93"/>
      <c r="I361" s="93"/>
      <c r="J361" s="93"/>
      <c r="K361" s="93"/>
      <c r="L361" s="97"/>
      <c r="M361" s="93"/>
      <c r="N361" s="93"/>
      <c r="O361" s="8"/>
      <c r="P361" s="8"/>
      <c r="Q361" s="8"/>
      <c r="R361" s="8"/>
      <c r="S361" s="8"/>
      <c r="T361" s="8"/>
      <c r="U361" s="8"/>
      <c r="V361" s="3"/>
      <c r="W361" s="3"/>
      <c r="X361" s="3"/>
      <c r="Y361" s="3"/>
      <c r="Z361" s="3"/>
    </row>
    <row r="362" spans="1:26" ht="12.75" customHeight="1">
      <c r="A362" s="93"/>
      <c r="B362" s="12"/>
      <c r="C362" s="103"/>
      <c r="D362" s="103"/>
      <c r="E362" s="103"/>
      <c r="F362" s="93"/>
      <c r="G362" s="93"/>
      <c r="H362" s="93"/>
      <c r="I362" s="93"/>
      <c r="J362" s="93"/>
      <c r="K362" s="93"/>
      <c r="L362" s="97"/>
      <c r="M362" s="93"/>
      <c r="N362" s="93"/>
      <c r="O362" s="8"/>
      <c r="P362" s="8"/>
      <c r="Q362" s="8"/>
      <c r="R362" s="8"/>
      <c r="S362" s="8"/>
      <c r="T362" s="8"/>
      <c r="U362" s="8"/>
      <c r="V362" s="3"/>
      <c r="W362" s="3"/>
      <c r="X362" s="3"/>
      <c r="Y362" s="3"/>
      <c r="Z362" s="3"/>
    </row>
    <row r="363" spans="1:26" ht="12.75" customHeight="1">
      <c r="A363" s="93"/>
      <c r="B363" s="12"/>
      <c r="C363" s="103"/>
      <c r="D363" s="103"/>
      <c r="E363" s="103"/>
      <c r="F363" s="93"/>
      <c r="G363" s="93"/>
      <c r="H363" s="93"/>
      <c r="I363" s="93"/>
      <c r="J363" s="93"/>
      <c r="K363" s="93"/>
      <c r="L363" s="97"/>
      <c r="M363" s="93"/>
      <c r="N363" s="93"/>
      <c r="O363" s="8"/>
      <c r="P363" s="8"/>
      <c r="Q363" s="8"/>
      <c r="R363" s="8"/>
      <c r="S363" s="8"/>
      <c r="T363" s="8"/>
      <c r="U363" s="8"/>
      <c r="V363" s="3"/>
      <c r="W363" s="3"/>
      <c r="X363" s="3"/>
      <c r="Y363" s="3"/>
      <c r="Z363" s="3"/>
    </row>
    <row r="364" spans="1:26" ht="12.75" customHeight="1">
      <c r="A364" s="93"/>
      <c r="B364" s="12"/>
      <c r="C364" s="103"/>
      <c r="D364" s="103"/>
      <c r="E364" s="103"/>
      <c r="F364" s="93"/>
      <c r="G364" s="93"/>
      <c r="H364" s="93"/>
      <c r="I364" s="93"/>
      <c r="J364" s="93"/>
      <c r="K364" s="93"/>
      <c r="L364" s="97"/>
      <c r="M364" s="93"/>
      <c r="N364" s="93"/>
      <c r="O364" s="8"/>
      <c r="P364" s="8"/>
      <c r="Q364" s="8"/>
      <c r="R364" s="8"/>
      <c r="S364" s="8"/>
      <c r="T364" s="8"/>
      <c r="U364" s="8"/>
      <c r="V364" s="3"/>
      <c r="W364" s="3"/>
      <c r="X364" s="3"/>
      <c r="Y364" s="3"/>
      <c r="Z364" s="3"/>
    </row>
    <row r="365" spans="1:26" ht="12.75" customHeight="1">
      <c r="A365" s="93"/>
      <c r="B365" s="12"/>
      <c r="C365" s="103"/>
      <c r="D365" s="103"/>
      <c r="E365" s="103"/>
      <c r="F365" s="93"/>
      <c r="G365" s="93"/>
      <c r="H365" s="93"/>
      <c r="I365" s="93"/>
      <c r="J365" s="93"/>
      <c r="K365" s="93"/>
      <c r="L365" s="97"/>
      <c r="M365" s="93"/>
      <c r="N365" s="93"/>
      <c r="O365" s="8"/>
      <c r="P365" s="8"/>
      <c r="Q365" s="8"/>
      <c r="R365" s="8"/>
      <c r="S365" s="8"/>
      <c r="T365" s="8"/>
      <c r="U365" s="8"/>
      <c r="V365" s="3"/>
      <c r="W365" s="3"/>
      <c r="X365" s="3"/>
      <c r="Y365" s="3"/>
      <c r="Z365" s="3"/>
    </row>
    <row r="366" spans="1:26" ht="12.75" customHeight="1">
      <c r="A366" s="93"/>
      <c r="B366" s="12"/>
      <c r="C366" s="103"/>
      <c r="D366" s="103"/>
      <c r="E366" s="103"/>
      <c r="F366" s="93"/>
      <c r="G366" s="93"/>
      <c r="H366" s="93"/>
      <c r="I366" s="93"/>
      <c r="J366" s="93"/>
      <c r="K366" s="93"/>
      <c r="L366" s="97"/>
      <c r="M366" s="93"/>
      <c r="N366" s="93"/>
      <c r="O366" s="8"/>
      <c r="P366" s="8"/>
      <c r="Q366" s="8"/>
      <c r="R366" s="8"/>
      <c r="S366" s="8"/>
      <c r="T366" s="8"/>
      <c r="U366" s="8"/>
      <c r="V366" s="3"/>
      <c r="W366" s="3"/>
      <c r="X366" s="3"/>
      <c r="Y366" s="3"/>
      <c r="Z366" s="3"/>
    </row>
    <row r="367" spans="1:26" ht="12.75" customHeight="1">
      <c r="A367" s="93"/>
      <c r="B367" s="12"/>
      <c r="C367" s="103"/>
      <c r="D367" s="103"/>
      <c r="E367" s="103"/>
      <c r="F367" s="93"/>
      <c r="G367" s="93"/>
      <c r="H367" s="93"/>
      <c r="I367" s="93"/>
      <c r="J367" s="93"/>
      <c r="K367" s="93"/>
      <c r="L367" s="97"/>
      <c r="M367" s="93"/>
      <c r="N367" s="93"/>
      <c r="O367" s="8"/>
      <c r="P367" s="8"/>
      <c r="Q367" s="8"/>
      <c r="R367" s="8"/>
      <c r="S367" s="8"/>
      <c r="T367" s="8"/>
      <c r="U367" s="8"/>
      <c r="V367" s="3"/>
      <c r="W367" s="3"/>
      <c r="X367" s="3"/>
      <c r="Y367" s="3"/>
      <c r="Z367" s="3"/>
    </row>
    <row r="368" spans="1:26" ht="12.75" customHeight="1">
      <c r="A368" s="93"/>
      <c r="B368" s="12"/>
      <c r="C368" s="103"/>
      <c r="D368" s="103"/>
      <c r="E368" s="103"/>
      <c r="F368" s="93"/>
      <c r="G368" s="93"/>
      <c r="H368" s="93"/>
      <c r="I368" s="93"/>
      <c r="J368" s="93"/>
      <c r="K368" s="93"/>
      <c r="L368" s="97"/>
      <c r="M368" s="93"/>
      <c r="N368" s="93"/>
      <c r="O368" s="8"/>
      <c r="P368" s="8"/>
      <c r="Q368" s="8"/>
      <c r="R368" s="8"/>
      <c r="S368" s="8"/>
      <c r="T368" s="8"/>
      <c r="U368" s="8"/>
      <c r="V368" s="3"/>
      <c r="W368" s="3"/>
      <c r="X368" s="3"/>
      <c r="Y368" s="3"/>
      <c r="Z368" s="3"/>
    </row>
    <row r="369" spans="1:26" ht="12.75" customHeight="1">
      <c r="A369" s="93"/>
      <c r="B369" s="12"/>
      <c r="C369" s="103"/>
      <c r="D369" s="103"/>
      <c r="E369" s="103"/>
      <c r="F369" s="93"/>
      <c r="G369" s="93"/>
      <c r="H369" s="93"/>
      <c r="I369" s="93"/>
      <c r="J369" s="93"/>
      <c r="K369" s="93"/>
      <c r="L369" s="97"/>
      <c r="M369" s="93"/>
      <c r="N369" s="93"/>
      <c r="O369" s="8"/>
      <c r="P369" s="8"/>
      <c r="Q369" s="8"/>
      <c r="R369" s="8"/>
      <c r="S369" s="8"/>
      <c r="T369" s="8"/>
      <c r="U369" s="8"/>
      <c r="V369" s="3"/>
      <c r="W369" s="3"/>
      <c r="X369" s="3"/>
      <c r="Y369" s="3"/>
      <c r="Z369" s="3"/>
    </row>
    <row r="370" spans="1:26" ht="12.75" customHeight="1">
      <c r="A370" s="93"/>
      <c r="B370" s="12"/>
      <c r="C370" s="103"/>
      <c r="D370" s="103"/>
      <c r="E370" s="103"/>
      <c r="F370" s="93"/>
      <c r="G370" s="93"/>
      <c r="H370" s="93"/>
      <c r="I370" s="93"/>
      <c r="J370" s="93"/>
      <c r="K370" s="93"/>
      <c r="L370" s="97"/>
      <c r="M370" s="93"/>
      <c r="N370" s="93"/>
      <c r="O370" s="8"/>
      <c r="P370" s="8"/>
      <c r="Q370" s="8"/>
      <c r="R370" s="8"/>
      <c r="S370" s="8"/>
      <c r="T370" s="8"/>
      <c r="U370" s="8"/>
      <c r="V370" s="3"/>
      <c r="W370" s="3"/>
      <c r="X370" s="3"/>
      <c r="Y370" s="3"/>
      <c r="Z370" s="3"/>
    </row>
    <row r="371" spans="1:26" ht="12.75" customHeight="1">
      <c r="A371" s="93"/>
      <c r="B371" s="12"/>
      <c r="C371" s="103"/>
      <c r="D371" s="103"/>
      <c r="E371" s="103"/>
      <c r="F371" s="93"/>
      <c r="G371" s="93"/>
      <c r="H371" s="93"/>
      <c r="I371" s="93"/>
      <c r="J371" s="93"/>
      <c r="K371" s="93"/>
      <c r="L371" s="97"/>
      <c r="M371" s="93"/>
      <c r="N371" s="93"/>
      <c r="O371" s="8"/>
      <c r="P371" s="8"/>
      <c r="Q371" s="8"/>
      <c r="R371" s="8"/>
      <c r="S371" s="8"/>
      <c r="T371" s="8"/>
      <c r="U371" s="8"/>
      <c r="V371" s="3"/>
      <c r="W371" s="3"/>
      <c r="X371" s="3"/>
      <c r="Y371" s="3"/>
      <c r="Z371" s="3"/>
    </row>
    <row r="372" spans="1:26" ht="12.75" customHeight="1">
      <c r="A372" s="93"/>
      <c r="B372" s="12"/>
      <c r="C372" s="103"/>
      <c r="D372" s="103"/>
      <c r="E372" s="103"/>
      <c r="F372" s="93"/>
      <c r="G372" s="93"/>
      <c r="H372" s="93"/>
      <c r="I372" s="93"/>
      <c r="J372" s="93"/>
      <c r="K372" s="93"/>
      <c r="L372" s="97"/>
      <c r="M372" s="93"/>
      <c r="N372" s="93"/>
      <c r="O372" s="8"/>
      <c r="P372" s="8"/>
      <c r="Q372" s="8"/>
      <c r="R372" s="8"/>
      <c r="S372" s="8"/>
      <c r="T372" s="8"/>
      <c r="U372" s="8"/>
      <c r="V372" s="3"/>
      <c r="W372" s="3"/>
      <c r="X372" s="3"/>
      <c r="Y372" s="3"/>
      <c r="Z372" s="3"/>
    </row>
    <row r="373" spans="1:26" ht="12.75" customHeight="1">
      <c r="A373" s="93"/>
      <c r="B373" s="12"/>
      <c r="C373" s="103"/>
      <c r="D373" s="103"/>
      <c r="E373" s="103"/>
      <c r="F373" s="93"/>
      <c r="G373" s="93"/>
      <c r="H373" s="93"/>
      <c r="I373" s="93"/>
      <c r="J373" s="93"/>
      <c r="K373" s="93"/>
      <c r="L373" s="97"/>
      <c r="M373" s="93"/>
      <c r="N373" s="93"/>
      <c r="O373" s="8"/>
      <c r="P373" s="8"/>
      <c r="Q373" s="8"/>
      <c r="R373" s="8"/>
      <c r="S373" s="8"/>
      <c r="T373" s="8"/>
      <c r="U373" s="8"/>
      <c r="V373" s="3"/>
      <c r="W373" s="3"/>
      <c r="X373" s="3"/>
      <c r="Y373" s="3"/>
      <c r="Z373" s="3"/>
    </row>
    <row r="374" spans="1:26" ht="12.75" customHeight="1">
      <c r="A374" s="93"/>
      <c r="B374" s="12"/>
      <c r="C374" s="103"/>
      <c r="D374" s="103"/>
      <c r="E374" s="103"/>
      <c r="F374" s="93"/>
      <c r="G374" s="93"/>
      <c r="H374" s="93"/>
      <c r="I374" s="93"/>
      <c r="J374" s="93"/>
      <c r="K374" s="93"/>
      <c r="L374" s="97"/>
      <c r="M374" s="93"/>
      <c r="N374" s="93"/>
      <c r="O374" s="8"/>
      <c r="P374" s="8"/>
      <c r="Q374" s="8"/>
      <c r="R374" s="8"/>
      <c r="S374" s="8"/>
      <c r="T374" s="8"/>
      <c r="U374" s="8"/>
      <c r="V374" s="3"/>
      <c r="W374" s="3"/>
      <c r="X374" s="3"/>
      <c r="Y374" s="3"/>
      <c r="Z374" s="3"/>
    </row>
    <row r="375" spans="1:26" ht="12.75" customHeight="1">
      <c r="A375" s="93"/>
      <c r="B375" s="12"/>
      <c r="C375" s="103"/>
      <c r="D375" s="103"/>
      <c r="E375" s="103"/>
      <c r="F375" s="93"/>
      <c r="G375" s="93"/>
      <c r="H375" s="93"/>
      <c r="I375" s="93"/>
      <c r="J375" s="93"/>
      <c r="K375" s="93"/>
      <c r="L375" s="97"/>
      <c r="M375" s="93"/>
      <c r="N375" s="93"/>
      <c r="O375" s="8"/>
      <c r="P375" s="8"/>
      <c r="Q375" s="8"/>
      <c r="R375" s="8"/>
      <c r="S375" s="8"/>
      <c r="T375" s="8"/>
      <c r="U375" s="8"/>
      <c r="V375" s="3"/>
      <c r="W375" s="3"/>
      <c r="X375" s="3"/>
      <c r="Y375" s="3"/>
      <c r="Z375" s="3"/>
    </row>
    <row r="376" spans="1:26" ht="12.75" customHeight="1">
      <c r="A376" s="93"/>
      <c r="B376" s="12"/>
      <c r="C376" s="103"/>
      <c r="D376" s="103"/>
      <c r="E376" s="103"/>
      <c r="F376" s="93"/>
      <c r="G376" s="93"/>
      <c r="H376" s="93"/>
      <c r="I376" s="93"/>
      <c r="J376" s="93"/>
      <c r="K376" s="93"/>
      <c r="L376" s="97"/>
      <c r="M376" s="93"/>
      <c r="N376" s="93"/>
      <c r="O376" s="8"/>
      <c r="P376" s="8"/>
      <c r="Q376" s="8"/>
      <c r="R376" s="8"/>
      <c r="S376" s="8"/>
      <c r="T376" s="8"/>
      <c r="U376" s="8"/>
      <c r="V376" s="3"/>
      <c r="W376" s="3"/>
      <c r="X376" s="3"/>
      <c r="Y376" s="3"/>
      <c r="Z376" s="3"/>
    </row>
    <row r="377" spans="1:26" ht="12.75" customHeight="1">
      <c r="A377" s="93"/>
      <c r="B377" s="12"/>
      <c r="C377" s="103"/>
      <c r="D377" s="103"/>
      <c r="E377" s="103"/>
      <c r="F377" s="93"/>
      <c r="G377" s="93"/>
      <c r="H377" s="93"/>
      <c r="I377" s="93"/>
      <c r="J377" s="93"/>
      <c r="K377" s="93"/>
      <c r="L377" s="97"/>
      <c r="M377" s="93"/>
      <c r="N377" s="93"/>
      <c r="O377" s="8"/>
      <c r="P377" s="8"/>
      <c r="Q377" s="8"/>
      <c r="R377" s="8"/>
      <c r="S377" s="8"/>
      <c r="T377" s="8"/>
      <c r="U377" s="8"/>
      <c r="V377" s="3"/>
      <c r="W377" s="3"/>
      <c r="X377" s="3"/>
      <c r="Y377" s="3"/>
      <c r="Z377" s="3"/>
    </row>
    <row r="378" spans="1:26" ht="12.75" customHeight="1">
      <c r="A378" s="93"/>
      <c r="B378" s="12"/>
      <c r="C378" s="103"/>
      <c r="D378" s="103"/>
      <c r="E378" s="103"/>
      <c r="F378" s="93"/>
      <c r="G378" s="93"/>
      <c r="H378" s="93"/>
      <c r="I378" s="93"/>
      <c r="J378" s="93"/>
      <c r="K378" s="93"/>
      <c r="L378" s="97"/>
      <c r="M378" s="93"/>
      <c r="N378" s="93"/>
      <c r="O378" s="8"/>
      <c r="P378" s="8"/>
      <c r="Q378" s="8"/>
      <c r="R378" s="8"/>
      <c r="S378" s="8"/>
      <c r="T378" s="8"/>
      <c r="U378" s="8"/>
      <c r="V378" s="3"/>
      <c r="W378" s="3"/>
      <c r="X378" s="3"/>
      <c r="Y378" s="3"/>
      <c r="Z378" s="3"/>
    </row>
    <row r="379" spans="1:26" ht="12.75" customHeight="1">
      <c r="A379" s="93"/>
      <c r="B379" s="12"/>
      <c r="C379" s="103"/>
      <c r="D379" s="103"/>
      <c r="E379" s="103"/>
      <c r="F379" s="93"/>
      <c r="G379" s="93"/>
      <c r="H379" s="93"/>
      <c r="I379" s="93"/>
      <c r="J379" s="93"/>
      <c r="K379" s="93"/>
      <c r="L379" s="97"/>
      <c r="M379" s="93"/>
      <c r="N379" s="93"/>
      <c r="O379" s="8"/>
      <c r="P379" s="8"/>
      <c r="Q379" s="8"/>
      <c r="R379" s="8"/>
      <c r="S379" s="8"/>
      <c r="T379" s="8"/>
      <c r="U379" s="8"/>
      <c r="V379" s="3"/>
      <c r="W379" s="3"/>
      <c r="X379" s="3"/>
      <c r="Y379" s="3"/>
      <c r="Z379" s="3"/>
    </row>
    <row r="380" spans="1:26" ht="12.75" customHeight="1">
      <c r="A380" s="93"/>
      <c r="B380" s="12"/>
      <c r="C380" s="103"/>
      <c r="D380" s="103"/>
      <c r="E380" s="103"/>
      <c r="F380" s="93"/>
      <c r="G380" s="93"/>
      <c r="H380" s="93"/>
      <c r="I380" s="93"/>
      <c r="J380" s="93"/>
      <c r="K380" s="93"/>
      <c r="L380" s="97"/>
      <c r="M380" s="93"/>
      <c r="N380" s="93"/>
      <c r="O380" s="8"/>
      <c r="P380" s="8"/>
      <c r="Q380" s="8"/>
      <c r="R380" s="8"/>
      <c r="S380" s="8"/>
      <c r="T380" s="8"/>
      <c r="U380" s="8"/>
      <c r="V380" s="3"/>
      <c r="W380" s="3"/>
      <c r="X380" s="3"/>
      <c r="Y380" s="3"/>
      <c r="Z380" s="3"/>
    </row>
    <row r="381" spans="1:26" ht="12.75" customHeight="1">
      <c r="A381" s="93"/>
      <c r="B381" s="12"/>
      <c r="C381" s="103"/>
      <c r="D381" s="103"/>
      <c r="E381" s="103"/>
      <c r="F381" s="93"/>
      <c r="G381" s="93"/>
      <c r="H381" s="93"/>
      <c r="I381" s="93"/>
      <c r="J381" s="93"/>
      <c r="K381" s="93"/>
      <c r="L381" s="97"/>
      <c r="M381" s="93"/>
      <c r="N381" s="93"/>
      <c r="O381" s="8"/>
      <c r="P381" s="8"/>
      <c r="Q381" s="8"/>
      <c r="R381" s="8"/>
      <c r="S381" s="8"/>
      <c r="T381" s="8"/>
      <c r="U381" s="8"/>
      <c r="V381" s="3"/>
      <c r="W381" s="3"/>
      <c r="X381" s="3"/>
      <c r="Y381" s="3"/>
      <c r="Z381" s="3"/>
    </row>
    <row r="382" spans="1:26" ht="12.75" customHeight="1">
      <c r="A382" s="93"/>
      <c r="B382" s="12"/>
      <c r="C382" s="103"/>
      <c r="D382" s="103"/>
      <c r="E382" s="103"/>
      <c r="F382" s="93"/>
      <c r="G382" s="93"/>
      <c r="H382" s="93"/>
      <c r="I382" s="93"/>
      <c r="J382" s="93"/>
      <c r="K382" s="93"/>
      <c r="L382" s="97"/>
      <c r="M382" s="93"/>
      <c r="N382" s="93"/>
      <c r="O382" s="8"/>
      <c r="P382" s="8"/>
      <c r="Q382" s="8"/>
      <c r="R382" s="8"/>
      <c r="S382" s="8"/>
      <c r="T382" s="8"/>
      <c r="U382" s="8"/>
      <c r="V382" s="3"/>
      <c r="W382" s="3"/>
      <c r="X382" s="3"/>
      <c r="Y382" s="3"/>
      <c r="Z382" s="3"/>
    </row>
    <row r="383" spans="1:26" ht="12.75" customHeight="1">
      <c r="A383" s="93"/>
      <c r="B383" s="12"/>
      <c r="C383" s="103"/>
      <c r="D383" s="103"/>
      <c r="E383" s="103"/>
      <c r="F383" s="93"/>
      <c r="G383" s="93"/>
      <c r="H383" s="93"/>
      <c r="I383" s="93"/>
      <c r="J383" s="93"/>
      <c r="K383" s="93"/>
      <c r="L383" s="97"/>
      <c r="M383" s="93"/>
      <c r="N383" s="93"/>
      <c r="O383" s="8"/>
      <c r="P383" s="8"/>
      <c r="Q383" s="8"/>
      <c r="R383" s="8"/>
      <c r="S383" s="8"/>
      <c r="T383" s="8"/>
      <c r="U383" s="8"/>
      <c r="V383" s="3"/>
      <c r="W383" s="3"/>
      <c r="X383" s="3"/>
      <c r="Y383" s="3"/>
      <c r="Z383" s="3"/>
    </row>
    <row r="384" spans="1:26" ht="12.75" customHeight="1">
      <c r="A384" s="93"/>
      <c r="B384" s="12"/>
      <c r="C384" s="103"/>
      <c r="D384" s="103"/>
      <c r="E384" s="103"/>
      <c r="F384" s="93"/>
      <c r="G384" s="93"/>
      <c r="H384" s="93"/>
      <c r="I384" s="93"/>
      <c r="J384" s="93"/>
      <c r="K384" s="93"/>
      <c r="L384" s="97"/>
      <c r="M384" s="93"/>
      <c r="N384" s="93"/>
      <c r="O384" s="8"/>
      <c r="P384" s="8"/>
      <c r="Q384" s="8"/>
      <c r="R384" s="8"/>
      <c r="S384" s="8"/>
      <c r="T384" s="8"/>
      <c r="U384" s="8"/>
      <c r="V384" s="3"/>
      <c r="W384" s="3"/>
      <c r="X384" s="3"/>
      <c r="Y384" s="3"/>
      <c r="Z384" s="3"/>
    </row>
    <row r="385" spans="1:26" ht="12.75" customHeight="1">
      <c r="A385" s="93"/>
      <c r="B385" s="12"/>
      <c r="C385" s="103"/>
      <c r="D385" s="103"/>
      <c r="E385" s="103"/>
      <c r="F385" s="93"/>
      <c r="G385" s="93"/>
      <c r="H385" s="93"/>
      <c r="I385" s="93"/>
      <c r="J385" s="93"/>
      <c r="K385" s="93"/>
      <c r="L385" s="97"/>
      <c r="M385" s="93"/>
      <c r="N385" s="93"/>
      <c r="O385" s="8"/>
      <c r="P385" s="8"/>
      <c r="Q385" s="8"/>
      <c r="R385" s="8"/>
      <c r="S385" s="8"/>
      <c r="T385" s="8"/>
      <c r="U385" s="8"/>
      <c r="V385" s="3"/>
      <c r="W385" s="3"/>
      <c r="X385" s="3"/>
      <c r="Y385" s="3"/>
      <c r="Z385" s="3"/>
    </row>
    <row r="386" spans="1:26" ht="12.75" customHeight="1">
      <c r="A386" s="93"/>
      <c r="B386" s="12"/>
      <c r="C386" s="103"/>
      <c r="D386" s="103"/>
      <c r="E386" s="103"/>
      <c r="F386" s="93"/>
      <c r="G386" s="93"/>
      <c r="H386" s="93"/>
      <c r="I386" s="93"/>
      <c r="J386" s="93"/>
      <c r="K386" s="93"/>
      <c r="L386" s="97"/>
      <c r="M386" s="93"/>
      <c r="N386" s="93"/>
      <c r="O386" s="8"/>
      <c r="P386" s="8"/>
      <c r="Q386" s="8"/>
      <c r="R386" s="8"/>
      <c r="S386" s="8"/>
      <c r="T386" s="8"/>
      <c r="U386" s="8"/>
      <c r="V386" s="3"/>
      <c r="W386" s="3"/>
      <c r="X386" s="3"/>
      <c r="Y386" s="3"/>
      <c r="Z386" s="3"/>
    </row>
    <row r="387" spans="1:26" ht="12.75" customHeight="1">
      <c r="A387" s="93"/>
      <c r="B387" s="12"/>
      <c r="C387" s="103"/>
      <c r="D387" s="103"/>
      <c r="E387" s="103"/>
      <c r="F387" s="93"/>
      <c r="G387" s="93"/>
      <c r="H387" s="93"/>
      <c r="I387" s="93"/>
      <c r="J387" s="93"/>
      <c r="K387" s="93"/>
      <c r="L387" s="97"/>
      <c r="M387" s="93"/>
      <c r="N387" s="93"/>
      <c r="O387" s="8"/>
      <c r="P387" s="8"/>
      <c r="Q387" s="8"/>
      <c r="R387" s="8"/>
      <c r="S387" s="8"/>
      <c r="T387" s="8"/>
      <c r="U387" s="8"/>
      <c r="V387" s="3"/>
      <c r="W387" s="3"/>
      <c r="X387" s="3"/>
      <c r="Y387" s="3"/>
      <c r="Z387" s="3"/>
    </row>
    <row r="388" spans="1:26" ht="12.75" customHeight="1">
      <c r="A388" s="93"/>
      <c r="B388" s="12"/>
      <c r="C388" s="103"/>
      <c r="D388" s="103"/>
      <c r="E388" s="103"/>
      <c r="F388" s="93"/>
      <c r="G388" s="93"/>
      <c r="H388" s="93"/>
      <c r="I388" s="93"/>
      <c r="J388" s="93"/>
      <c r="K388" s="93"/>
      <c r="L388" s="97"/>
      <c r="M388" s="93"/>
      <c r="N388" s="93"/>
      <c r="O388" s="8"/>
      <c r="P388" s="8"/>
      <c r="Q388" s="8"/>
      <c r="R388" s="8"/>
      <c r="S388" s="8"/>
      <c r="T388" s="8"/>
      <c r="U388" s="8"/>
      <c r="V388" s="3"/>
      <c r="W388" s="3"/>
      <c r="X388" s="3"/>
      <c r="Y388" s="3"/>
      <c r="Z388" s="3"/>
    </row>
    <row r="389" spans="1:26" ht="12.75" customHeight="1">
      <c r="A389" s="93"/>
      <c r="B389" s="12"/>
      <c r="C389" s="103"/>
      <c r="D389" s="103"/>
      <c r="E389" s="103"/>
      <c r="F389" s="93"/>
      <c r="G389" s="93"/>
      <c r="H389" s="93"/>
      <c r="I389" s="93"/>
      <c r="J389" s="93"/>
      <c r="K389" s="93"/>
      <c r="L389" s="97"/>
      <c r="M389" s="93"/>
      <c r="N389" s="93"/>
      <c r="O389" s="8"/>
      <c r="P389" s="8"/>
      <c r="Q389" s="8"/>
      <c r="R389" s="8"/>
      <c r="S389" s="8"/>
      <c r="T389" s="8"/>
      <c r="U389" s="8"/>
      <c r="V389" s="3"/>
      <c r="W389" s="3"/>
      <c r="X389" s="3"/>
      <c r="Y389" s="3"/>
      <c r="Z389" s="3"/>
    </row>
    <row r="390" spans="1:26" ht="12.75" customHeight="1">
      <c r="A390" s="93"/>
      <c r="B390" s="12"/>
      <c r="C390" s="103"/>
      <c r="D390" s="103"/>
      <c r="E390" s="103"/>
      <c r="F390" s="93"/>
      <c r="G390" s="93"/>
      <c r="H390" s="93"/>
      <c r="I390" s="93"/>
      <c r="J390" s="93"/>
      <c r="K390" s="93"/>
      <c r="L390" s="97"/>
      <c r="M390" s="93"/>
      <c r="N390" s="93"/>
      <c r="O390" s="8"/>
      <c r="P390" s="8"/>
      <c r="Q390" s="8"/>
      <c r="R390" s="8"/>
      <c r="S390" s="8"/>
      <c r="T390" s="8"/>
      <c r="U390" s="8"/>
      <c r="V390" s="3"/>
      <c r="W390" s="3"/>
      <c r="X390" s="3"/>
      <c r="Y390" s="3"/>
      <c r="Z390" s="3"/>
    </row>
    <row r="391" spans="1:26" ht="12.75" customHeight="1">
      <c r="A391" s="93"/>
      <c r="B391" s="12"/>
      <c r="C391" s="103"/>
      <c r="D391" s="103"/>
      <c r="E391" s="103"/>
      <c r="F391" s="93"/>
      <c r="G391" s="93"/>
      <c r="H391" s="93"/>
      <c r="I391" s="93"/>
      <c r="J391" s="93"/>
      <c r="K391" s="93"/>
      <c r="L391" s="97"/>
      <c r="M391" s="93"/>
      <c r="N391" s="93"/>
      <c r="O391" s="8"/>
      <c r="P391" s="8"/>
      <c r="Q391" s="8"/>
      <c r="R391" s="8"/>
      <c r="S391" s="8"/>
      <c r="T391" s="8"/>
      <c r="U391" s="8"/>
      <c r="V391" s="3"/>
      <c r="W391" s="3"/>
      <c r="X391" s="3"/>
      <c r="Y391" s="3"/>
      <c r="Z391" s="3"/>
    </row>
    <row r="392" spans="1:26" ht="12.75" customHeight="1">
      <c r="A392" s="93"/>
      <c r="B392" s="12"/>
      <c r="C392" s="103"/>
      <c r="D392" s="103"/>
      <c r="E392" s="103"/>
      <c r="F392" s="93"/>
      <c r="G392" s="93"/>
      <c r="H392" s="93"/>
      <c r="I392" s="93"/>
      <c r="J392" s="93"/>
      <c r="K392" s="93"/>
      <c r="L392" s="97"/>
      <c r="M392" s="93"/>
      <c r="N392" s="93"/>
      <c r="O392" s="8"/>
      <c r="P392" s="8"/>
      <c r="Q392" s="8"/>
      <c r="R392" s="8"/>
      <c r="S392" s="8"/>
      <c r="T392" s="8"/>
      <c r="U392" s="8"/>
      <c r="V392" s="3"/>
      <c r="W392" s="3"/>
      <c r="X392" s="3"/>
      <c r="Y392" s="3"/>
      <c r="Z392" s="3"/>
    </row>
    <row r="393" spans="1:26" ht="12.75" customHeight="1">
      <c r="A393" s="93"/>
      <c r="B393" s="12"/>
      <c r="C393" s="103"/>
      <c r="D393" s="103"/>
      <c r="E393" s="103"/>
      <c r="F393" s="93"/>
      <c r="G393" s="93"/>
      <c r="H393" s="93"/>
      <c r="I393" s="93"/>
      <c r="J393" s="93"/>
      <c r="K393" s="93"/>
      <c r="L393" s="97"/>
      <c r="M393" s="93"/>
      <c r="N393" s="93"/>
      <c r="O393" s="8"/>
      <c r="P393" s="8"/>
      <c r="Q393" s="8"/>
      <c r="R393" s="8"/>
      <c r="S393" s="8"/>
      <c r="T393" s="8"/>
      <c r="U393" s="8"/>
      <c r="V393" s="3"/>
      <c r="W393" s="3"/>
      <c r="X393" s="3"/>
      <c r="Y393" s="3"/>
      <c r="Z393" s="3"/>
    </row>
    <row r="394" spans="1:26" ht="12.75" customHeight="1">
      <c r="A394" s="93"/>
      <c r="B394" s="12"/>
      <c r="C394" s="103"/>
      <c r="D394" s="103"/>
      <c r="E394" s="103"/>
      <c r="F394" s="93"/>
      <c r="G394" s="93"/>
      <c r="H394" s="93"/>
      <c r="I394" s="93"/>
      <c r="J394" s="93"/>
      <c r="K394" s="93"/>
      <c r="L394" s="97"/>
      <c r="M394" s="93"/>
      <c r="N394" s="93"/>
      <c r="O394" s="8"/>
      <c r="P394" s="8"/>
      <c r="Q394" s="8"/>
      <c r="R394" s="8"/>
      <c r="S394" s="8"/>
      <c r="T394" s="8"/>
      <c r="U394" s="8"/>
      <c r="V394" s="3"/>
      <c r="W394" s="3"/>
      <c r="X394" s="3"/>
      <c r="Y394" s="3"/>
      <c r="Z394" s="3"/>
    </row>
    <row r="395" spans="1:26" ht="12.75" customHeight="1">
      <c r="A395" s="93"/>
      <c r="B395" s="12"/>
      <c r="C395" s="103"/>
      <c r="D395" s="103"/>
      <c r="E395" s="103"/>
      <c r="F395" s="93"/>
      <c r="G395" s="93"/>
      <c r="H395" s="93"/>
      <c r="I395" s="93"/>
      <c r="J395" s="93"/>
      <c r="K395" s="93"/>
      <c r="L395" s="97"/>
      <c r="M395" s="93"/>
      <c r="N395" s="93"/>
      <c r="O395" s="8"/>
      <c r="P395" s="8"/>
      <c r="Q395" s="8"/>
      <c r="R395" s="8"/>
      <c r="S395" s="8"/>
      <c r="T395" s="8"/>
      <c r="U395" s="8"/>
      <c r="V395" s="3"/>
      <c r="W395" s="3"/>
      <c r="X395" s="3"/>
      <c r="Y395" s="3"/>
      <c r="Z395" s="3"/>
    </row>
    <row r="396" spans="1:26" ht="12.75" customHeight="1">
      <c r="A396" s="93"/>
      <c r="B396" s="12"/>
      <c r="C396" s="103"/>
      <c r="D396" s="103"/>
      <c r="E396" s="103"/>
      <c r="F396" s="93"/>
      <c r="G396" s="93"/>
      <c r="H396" s="93"/>
      <c r="I396" s="93"/>
      <c r="J396" s="93"/>
      <c r="K396" s="93"/>
      <c r="L396" s="97"/>
      <c r="M396" s="93"/>
      <c r="N396" s="93"/>
      <c r="O396" s="8"/>
      <c r="P396" s="8"/>
      <c r="Q396" s="8"/>
      <c r="R396" s="8"/>
      <c r="S396" s="8"/>
      <c r="T396" s="8"/>
      <c r="U396" s="8"/>
      <c r="V396" s="3"/>
      <c r="W396" s="3"/>
      <c r="X396" s="3"/>
      <c r="Y396" s="3"/>
      <c r="Z396" s="3"/>
    </row>
    <row r="397" spans="1:26" ht="12.75" customHeight="1">
      <c r="A397" s="93"/>
      <c r="B397" s="12"/>
      <c r="C397" s="103"/>
      <c r="D397" s="103"/>
      <c r="E397" s="103"/>
      <c r="F397" s="93"/>
      <c r="G397" s="93"/>
      <c r="H397" s="93"/>
      <c r="I397" s="93"/>
      <c r="J397" s="93"/>
      <c r="K397" s="93"/>
      <c r="L397" s="97"/>
      <c r="M397" s="93"/>
      <c r="N397" s="93"/>
      <c r="O397" s="8"/>
      <c r="P397" s="8"/>
      <c r="Q397" s="8"/>
      <c r="R397" s="8"/>
      <c r="S397" s="8"/>
      <c r="T397" s="8"/>
      <c r="U397" s="8"/>
      <c r="V397" s="3"/>
      <c r="W397" s="3"/>
      <c r="X397" s="3"/>
      <c r="Y397" s="3"/>
      <c r="Z397" s="3"/>
    </row>
    <row r="398" spans="1:26" ht="12.75" customHeight="1">
      <c r="A398" s="93"/>
      <c r="B398" s="12"/>
      <c r="C398" s="103"/>
      <c r="D398" s="103"/>
      <c r="E398" s="103"/>
      <c r="F398" s="93"/>
      <c r="G398" s="93"/>
      <c r="H398" s="93"/>
      <c r="I398" s="93"/>
      <c r="J398" s="93"/>
      <c r="K398" s="93"/>
      <c r="L398" s="97"/>
      <c r="M398" s="93"/>
      <c r="N398" s="93"/>
      <c r="O398" s="8"/>
      <c r="P398" s="8"/>
      <c r="Q398" s="8"/>
      <c r="R398" s="8"/>
      <c r="S398" s="8"/>
      <c r="T398" s="8"/>
      <c r="U398" s="8"/>
      <c r="V398" s="3"/>
      <c r="W398" s="3"/>
      <c r="X398" s="3"/>
      <c r="Y398" s="3"/>
      <c r="Z398" s="3"/>
    </row>
    <row r="399" spans="1:26" ht="12.75" customHeight="1">
      <c r="A399" s="93"/>
      <c r="B399" s="12"/>
      <c r="C399" s="103"/>
      <c r="D399" s="103"/>
      <c r="E399" s="103"/>
      <c r="F399" s="93"/>
      <c r="G399" s="93"/>
      <c r="H399" s="93"/>
      <c r="I399" s="93"/>
      <c r="J399" s="93"/>
      <c r="K399" s="93"/>
      <c r="L399" s="97"/>
      <c r="M399" s="93"/>
      <c r="N399" s="93"/>
      <c r="O399" s="8"/>
      <c r="P399" s="8"/>
      <c r="Q399" s="8"/>
      <c r="R399" s="8"/>
      <c r="S399" s="8"/>
      <c r="T399" s="8"/>
      <c r="U399" s="8"/>
      <c r="V399" s="3"/>
      <c r="W399" s="3"/>
      <c r="X399" s="3"/>
      <c r="Y399" s="3"/>
      <c r="Z399" s="3"/>
    </row>
    <row r="400" spans="1:26" ht="12.75" customHeight="1">
      <c r="A400" s="93"/>
      <c r="B400" s="12"/>
      <c r="C400" s="103"/>
      <c r="D400" s="103"/>
      <c r="E400" s="103"/>
      <c r="F400" s="93"/>
      <c r="G400" s="93"/>
      <c r="H400" s="93"/>
      <c r="I400" s="93"/>
      <c r="J400" s="93"/>
      <c r="K400" s="93"/>
      <c r="L400" s="97"/>
      <c r="M400" s="93"/>
      <c r="N400" s="93"/>
      <c r="O400" s="8"/>
      <c r="P400" s="8"/>
      <c r="Q400" s="8"/>
      <c r="R400" s="8"/>
      <c r="S400" s="8"/>
      <c r="T400" s="8"/>
      <c r="U400" s="8"/>
      <c r="V400" s="3"/>
      <c r="W400" s="3"/>
      <c r="X400" s="3"/>
      <c r="Y400" s="3"/>
      <c r="Z400" s="3"/>
    </row>
    <row r="401" spans="1:26" ht="12.75" customHeight="1">
      <c r="A401" s="93"/>
      <c r="B401" s="12"/>
      <c r="C401" s="103"/>
      <c r="D401" s="103"/>
      <c r="E401" s="103"/>
      <c r="F401" s="93"/>
      <c r="G401" s="93"/>
      <c r="H401" s="93"/>
      <c r="I401" s="93"/>
      <c r="J401" s="93"/>
      <c r="K401" s="93"/>
      <c r="L401" s="97"/>
      <c r="M401" s="93"/>
      <c r="N401" s="93"/>
      <c r="O401" s="8"/>
      <c r="P401" s="8"/>
      <c r="Q401" s="8"/>
      <c r="R401" s="8"/>
      <c r="S401" s="8"/>
      <c r="T401" s="8"/>
      <c r="U401" s="8"/>
      <c r="V401" s="3"/>
      <c r="W401" s="3"/>
      <c r="X401" s="3"/>
      <c r="Y401" s="3"/>
      <c r="Z401" s="3"/>
    </row>
    <row r="402" spans="1:26" ht="12.75" customHeight="1">
      <c r="A402" s="93"/>
      <c r="B402" s="12"/>
      <c r="C402" s="103"/>
      <c r="D402" s="103"/>
      <c r="E402" s="103"/>
      <c r="F402" s="93"/>
      <c r="G402" s="93"/>
      <c r="H402" s="93"/>
      <c r="I402" s="93"/>
      <c r="J402" s="93"/>
      <c r="K402" s="93"/>
      <c r="L402" s="97"/>
      <c r="M402" s="93"/>
      <c r="N402" s="93"/>
      <c r="O402" s="8"/>
      <c r="P402" s="8"/>
      <c r="Q402" s="8"/>
      <c r="R402" s="8"/>
      <c r="S402" s="8"/>
      <c r="T402" s="8"/>
      <c r="U402" s="8"/>
      <c r="V402" s="3"/>
      <c r="W402" s="3"/>
      <c r="X402" s="3"/>
      <c r="Y402" s="3"/>
      <c r="Z402" s="3"/>
    </row>
    <row r="403" spans="1:26" ht="12.75" customHeight="1">
      <c r="A403" s="93"/>
      <c r="B403" s="12"/>
      <c r="C403" s="103"/>
      <c r="D403" s="103"/>
      <c r="E403" s="103"/>
      <c r="F403" s="93"/>
      <c r="G403" s="93"/>
      <c r="H403" s="93"/>
      <c r="I403" s="93"/>
      <c r="J403" s="93"/>
      <c r="K403" s="93"/>
      <c r="L403" s="97"/>
      <c r="M403" s="93"/>
      <c r="N403" s="93"/>
      <c r="O403" s="8"/>
      <c r="P403" s="8"/>
      <c r="Q403" s="8"/>
      <c r="R403" s="8"/>
      <c r="S403" s="8"/>
      <c r="T403" s="8"/>
      <c r="U403" s="8"/>
      <c r="V403" s="3"/>
      <c r="W403" s="3"/>
      <c r="X403" s="3"/>
      <c r="Y403" s="3"/>
      <c r="Z403" s="3"/>
    </row>
    <row r="404" spans="1:26" ht="12.75" customHeight="1">
      <c r="A404" s="93"/>
      <c r="B404" s="12"/>
      <c r="C404" s="103"/>
      <c r="D404" s="103"/>
      <c r="E404" s="103"/>
      <c r="F404" s="93"/>
      <c r="G404" s="93"/>
      <c r="H404" s="93"/>
      <c r="I404" s="93"/>
      <c r="J404" s="93"/>
      <c r="K404" s="93"/>
      <c r="L404" s="97"/>
      <c r="M404" s="93"/>
      <c r="N404" s="93"/>
      <c r="O404" s="8"/>
      <c r="P404" s="8"/>
      <c r="Q404" s="8"/>
      <c r="R404" s="8"/>
      <c r="S404" s="8"/>
      <c r="T404" s="8"/>
      <c r="U404" s="8"/>
      <c r="V404" s="3"/>
      <c r="W404" s="3"/>
      <c r="X404" s="3"/>
      <c r="Y404" s="3"/>
      <c r="Z404" s="3"/>
    </row>
    <row r="405" spans="1:26" ht="12.75" customHeight="1">
      <c r="A405" s="93"/>
      <c r="B405" s="12"/>
      <c r="C405" s="103"/>
      <c r="D405" s="103"/>
      <c r="E405" s="103"/>
      <c r="F405" s="93"/>
      <c r="G405" s="93"/>
      <c r="H405" s="93"/>
      <c r="I405" s="93"/>
      <c r="J405" s="93"/>
      <c r="K405" s="93"/>
      <c r="L405" s="97"/>
      <c r="M405" s="93"/>
      <c r="N405" s="93"/>
      <c r="O405" s="8"/>
      <c r="P405" s="8"/>
      <c r="Q405" s="8"/>
      <c r="R405" s="8"/>
      <c r="S405" s="8"/>
      <c r="T405" s="8"/>
      <c r="U405" s="8"/>
      <c r="V405" s="3"/>
      <c r="W405" s="3"/>
      <c r="X405" s="3"/>
      <c r="Y405" s="3"/>
      <c r="Z405" s="3"/>
    </row>
    <row r="406" spans="1:26" ht="12.75" customHeight="1">
      <c r="A406" s="93"/>
      <c r="B406" s="12"/>
      <c r="C406" s="103"/>
      <c r="D406" s="103"/>
      <c r="E406" s="103"/>
      <c r="F406" s="93"/>
      <c r="G406" s="93"/>
      <c r="H406" s="93"/>
      <c r="I406" s="93"/>
      <c r="J406" s="93"/>
      <c r="K406" s="93"/>
      <c r="L406" s="97"/>
      <c r="M406" s="93"/>
      <c r="N406" s="93"/>
      <c r="O406" s="8"/>
      <c r="P406" s="8"/>
      <c r="Q406" s="8"/>
      <c r="R406" s="8"/>
      <c r="S406" s="8"/>
      <c r="T406" s="8"/>
      <c r="U406" s="8"/>
      <c r="V406" s="3"/>
      <c r="W406" s="3"/>
      <c r="X406" s="3"/>
      <c r="Y406" s="3"/>
      <c r="Z406" s="3"/>
    </row>
    <row r="407" spans="1:26" ht="12.75" customHeight="1">
      <c r="A407" s="93"/>
      <c r="B407" s="12"/>
      <c r="C407" s="103"/>
      <c r="D407" s="103"/>
      <c r="E407" s="103"/>
      <c r="F407" s="93"/>
      <c r="G407" s="93"/>
      <c r="H407" s="93"/>
      <c r="I407" s="93"/>
      <c r="J407" s="93"/>
      <c r="K407" s="93"/>
      <c r="L407" s="97"/>
      <c r="M407" s="93"/>
      <c r="N407" s="93"/>
      <c r="O407" s="8"/>
      <c r="P407" s="8"/>
      <c r="Q407" s="8"/>
      <c r="R407" s="8"/>
      <c r="S407" s="8"/>
      <c r="T407" s="8"/>
      <c r="U407" s="8"/>
      <c r="V407" s="3"/>
      <c r="W407" s="3"/>
      <c r="X407" s="3"/>
      <c r="Y407" s="3"/>
      <c r="Z407" s="3"/>
    </row>
    <row r="408" spans="1:26" ht="12.75" customHeight="1">
      <c r="A408" s="93"/>
      <c r="B408" s="12"/>
      <c r="C408" s="103"/>
      <c r="D408" s="103"/>
      <c r="E408" s="103"/>
      <c r="F408" s="93"/>
      <c r="G408" s="93"/>
      <c r="H408" s="93"/>
      <c r="I408" s="93"/>
      <c r="J408" s="93"/>
      <c r="K408" s="93"/>
      <c r="L408" s="97"/>
      <c r="M408" s="93"/>
      <c r="N408" s="93"/>
      <c r="O408" s="8"/>
      <c r="P408" s="8"/>
      <c r="Q408" s="8"/>
      <c r="R408" s="8"/>
      <c r="S408" s="8"/>
      <c r="T408" s="8"/>
      <c r="U408" s="8"/>
      <c r="V408" s="3"/>
      <c r="W408" s="3"/>
      <c r="X408" s="3"/>
      <c r="Y408" s="3"/>
      <c r="Z408" s="3"/>
    </row>
    <row r="409" spans="1:26" ht="12.75" customHeight="1">
      <c r="A409" s="93"/>
      <c r="B409" s="12"/>
      <c r="C409" s="103"/>
      <c r="D409" s="103"/>
      <c r="E409" s="103"/>
      <c r="F409" s="93"/>
      <c r="G409" s="93"/>
      <c r="H409" s="93"/>
      <c r="I409" s="93"/>
      <c r="J409" s="93"/>
      <c r="K409" s="93"/>
      <c r="L409" s="97"/>
      <c r="M409" s="93"/>
      <c r="N409" s="93"/>
      <c r="O409" s="8"/>
      <c r="P409" s="8"/>
      <c r="Q409" s="8"/>
      <c r="R409" s="8"/>
      <c r="S409" s="8"/>
      <c r="T409" s="8"/>
      <c r="U409" s="8"/>
      <c r="V409" s="3"/>
      <c r="W409" s="3"/>
      <c r="X409" s="3"/>
      <c r="Y409" s="3"/>
      <c r="Z409" s="3"/>
    </row>
    <row r="410" spans="1:26" ht="12.75" customHeight="1">
      <c r="A410" s="93"/>
      <c r="B410" s="12"/>
      <c r="C410" s="103"/>
      <c r="D410" s="103"/>
      <c r="E410" s="103"/>
      <c r="F410" s="93"/>
      <c r="G410" s="93"/>
      <c r="H410" s="93"/>
      <c r="I410" s="93"/>
      <c r="J410" s="93"/>
      <c r="K410" s="93"/>
      <c r="L410" s="97"/>
      <c r="M410" s="93"/>
      <c r="N410" s="93"/>
      <c r="O410" s="8"/>
      <c r="P410" s="8"/>
      <c r="Q410" s="8"/>
      <c r="R410" s="8"/>
      <c r="S410" s="8"/>
      <c r="T410" s="8"/>
      <c r="U410" s="8"/>
      <c r="V410" s="3"/>
      <c r="W410" s="3"/>
      <c r="X410" s="3"/>
      <c r="Y410" s="3"/>
      <c r="Z410" s="3"/>
    </row>
    <row r="411" spans="1:26" ht="12.75" customHeight="1">
      <c r="A411" s="93"/>
      <c r="B411" s="12"/>
      <c r="C411" s="103"/>
      <c r="D411" s="103"/>
      <c r="E411" s="103"/>
      <c r="F411" s="93"/>
      <c r="G411" s="93"/>
      <c r="H411" s="93"/>
      <c r="I411" s="93"/>
      <c r="J411" s="93"/>
      <c r="K411" s="93"/>
      <c r="L411" s="97"/>
      <c r="M411" s="93"/>
      <c r="N411" s="93"/>
      <c r="O411" s="8"/>
      <c r="P411" s="8"/>
      <c r="Q411" s="8"/>
      <c r="R411" s="8"/>
      <c r="S411" s="8"/>
      <c r="T411" s="8"/>
      <c r="U411" s="8"/>
      <c r="V411" s="3"/>
      <c r="W411" s="3"/>
      <c r="X411" s="3"/>
      <c r="Y411" s="3"/>
      <c r="Z411" s="3"/>
    </row>
    <row r="412" spans="1:26" ht="12.75" customHeight="1">
      <c r="A412" s="93"/>
      <c r="B412" s="12"/>
      <c r="C412" s="103"/>
      <c r="D412" s="103"/>
      <c r="E412" s="103"/>
      <c r="F412" s="93"/>
      <c r="G412" s="93"/>
      <c r="H412" s="93"/>
      <c r="I412" s="93"/>
      <c r="J412" s="93"/>
      <c r="K412" s="93"/>
      <c r="L412" s="97"/>
      <c r="M412" s="93"/>
      <c r="N412" s="93"/>
      <c r="O412" s="8"/>
      <c r="P412" s="8"/>
      <c r="Q412" s="8"/>
      <c r="R412" s="8"/>
      <c r="S412" s="8"/>
      <c r="T412" s="8"/>
      <c r="U412" s="8"/>
      <c r="V412" s="3"/>
      <c r="W412" s="3"/>
      <c r="X412" s="3"/>
      <c r="Y412" s="3"/>
      <c r="Z412" s="3"/>
    </row>
    <row r="413" spans="1:26" ht="12.75" customHeight="1">
      <c r="A413" s="93"/>
      <c r="B413" s="12"/>
      <c r="C413" s="103"/>
      <c r="D413" s="103"/>
      <c r="E413" s="103"/>
      <c r="F413" s="93"/>
      <c r="G413" s="93"/>
      <c r="H413" s="93"/>
      <c r="I413" s="93"/>
      <c r="J413" s="93"/>
      <c r="K413" s="93"/>
      <c r="L413" s="97"/>
      <c r="M413" s="93"/>
      <c r="N413" s="93"/>
      <c r="O413" s="8"/>
      <c r="P413" s="8"/>
      <c r="Q413" s="8"/>
      <c r="R413" s="8"/>
      <c r="S413" s="8"/>
      <c r="T413" s="8"/>
      <c r="U413" s="8"/>
      <c r="V413" s="3"/>
      <c r="W413" s="3"/>
      <c r="X413" s="3"/>
      <c r="Y413" s="3"/>
      <c r="Z413" s="3"/>
    </row>
    <row r="414" spans="1:26" ht="12.75" customHeight="1">
      <c r="A414" s="93"/>
      <c r="B414" s="12"/>
      <c r="C414" s="103"/>
      <c r="D414" s="103"/>
      <c r="E414" s="103"/>
      <c r="F414" s="93"/>
      <c r="G414" s="93"/>
      <c r="H414" s="93"/>
      <c r="I414" s="93"/>
      <c r="J414" s="93"/>
      <c r="K414" s="93"/>
      <c r="L414" s="97"/>
      <c r="M414" s="93"/>
      <c r="N414" s="93"/>
      <c r="O414" s="8"/>
      <c r="P414" s="8"/>
      <c r="Q414" s="8"/>
      <c r="R414" s="8"/>
      <c r="S414" s="8"/>
      <c r="T414" s="8"/>
      <c r="U414" s="8"/>
      <c r="V414" s="3"/>
      <c r="W414" s="3"/>
      <c r="X414" s="3"/>
      <c r="Y414" s="3"/>
      <c r="Z414" s="3"/>
    </row>
    <row r="415" spans="1:26" ht="12.75" customHeight="1">
      <c r="A415" s="93"/>
      <c r="B415" s="12"/>
      <c r="C415" s="103"/>
      <c r="D415" s="103"/>
      <c r="E415" s="103"/>
      <c r="F415" s="93"/>
      <c r="G415" s="93"/>
      <c r="H415" s="93"/>
      <c r="I415" s="93"/>
      <c r="J415" s="93"/>
      <c r="K415" s="93"/>
      <c r="L415" s="97"/>
      <c r="M415" s="93"/>
      <c r="N415" s="93"/>
      <c r="O415" s="8"/>
      <c r="P415" s="8"/>
      <c r="Q415" s="8"/>
      <c r="R415" s="8"/>
      <c r="S415" s="8"/>
      <c r="T415" s="8"/>
      <c r="U415" s="8"/>
      <c r="V415" s="3"/>
      <c r="W415" s="3"/>
      <c r="X415" s="3"/>
      <c r="Y415" s="3"/>
      <c r="Z415" s="3"/>
    </row>
    <row r="416" spans="1:26" ht="12.75" customHeight="1">
      <c r="A416" s="93"/>
      <c r="B416" s="12"/>
      <c r="C416" s="103"/>
      <c r="D416" s="103"/>
      <c r="E416" s="103"/>
      <c r="F416" s="93"/>
      <c r="G416" s="93"/>
      <c r="H416" s="93"/>
      <c r="I416" s="93"/>
      <c r="J416" s="93"/>
      <c r="K416" s="93"/>
      <c r="L416" s="97"/>
      <c r="M416" s="93"/>
      <c r="N416" s="93"/>
      <c r="O416" s="8"/>
      <c r="P416" s="8"/>
      <c r="Q416" s="8"/>
      <c r="R416" s="8"/>
      <c r="S416" s="8"/>
      <c r="T416" s="8"/>
      <c r="U416" s="8"/>
      <c r="V416" s="3"/>
      <c r="W416" s="3"/>
      <c r="X416" s="3"/>
      <c r="Y416" s="3"/>
      <c r="Z416" s="3"/>
    </row>
    <row r="417" spans="1:26" ht="12.75" customHeight="1">
      <c r="A417" s="93"/>
      <c r="B417" s="12"/>
      <c r="C417" s="103"/>
      <c r="D417" s="103"/>
      <c r="E417" s="103"/>
      <c r="F417" s="93"/>
      <c r="G417" s="93"/>
      <c r="H417" s="93"/>
      <c r="I417" s="93"/>
      <c r="J417" s="93"/>
      <c r="K417" s="93"/>
      <c r="L417" s="97"/>
      <c r="M417" s="93"/>
      <c r="N417" s="93"/>
      <c r="O417" s="8"/>
      <c r="P417" s="8"/>
      <c r="Q417" s="8"/>
      <c r="R417" s="8"/>
      <c r="S417" s="8"/>
      <c r="T417" s="8"/>
      <c r="U417" s="8"/>
      <c r="V417" s="3"/>
      <c r="W417" s="3"/>
      <c r="X417" s="3"/>
      <c r="Y417" s="3"/>
      <c r="Z417" s="3"/>
    </row>
    <row r="418" spans="1:26" ht="12.75" customHeight="1">
      <c r="A418" s="93"/>
      <c r="B418" s="12"/>
      <c r="C418" s="103"/>
      <c r="D418" s="103"/>
      <c r="E418" s="103"/>
      <c r="F418" s="93"/>
      <c r="G418" s="93"/>
      <c r="H418" s="93"/>
      <c r="I418" s="93"/>
      <c r="J418" s="93"/>
      <c r="K418" s="93"/>
      <c r="L418" s="97"/>
      <c r="M418" s="93"/>
      <c r="N418" s="93"/>
      <c r="O418" s="8"/>
      <c r="P418" s="8"/>
      <c r="Q418" s="8"/>
      <c r="R418" s="8"/>
      <c r="S418" s="8"/>
      <c r="T418" s="8"/>
      <c r="U418" s="8"/>
      <c r="V418" s="3"/>
      <c r="W418" s="3"/>
      <c r="X418" s="3"/>
      <c r="Y418" s="3"/>
      <c r="Z418" s="3"/>
    </row>
    <row r="419" spans="1:26" ht="12.75" customHeight="1">
      <c r="A419" s="93"/>
      <c r="B419" s="12"/>
      <c r="C419" s="103"/>
      <c r="D419" s="103"/>
      <c r="E419" s="103"/>
      <c r="F419" s="93"/>
      <c r="G419" s="93"/>
      <c r="H419" s="93"/>
      <c r="I419" s="93"/>
      <c r="J419" s="93"/>
      <c r="K419" s="93"/>
      <c r="L419" s="97"/>
      <c r="M419" s="93"/>
      <c r="N419" s="93"/>
      <c r="O419" s="8"/>
      <c r="P419" s="8"/>
      <c r="Q419" s="8"/>
      <c r="R419" s="8"/>
      <c r="S419" s="8"/>
      <c r="T419" s="8"/>
      <c r="U419" s="8"/>
      <c r="V419" s="3"/>
      <c r="W419" s="3"/>
      <c r="X419" s="3"/>
      <c r="Y419" s="3"/>
      <c r="Z419" s="3"/>
    </row>
    <row r="420" spans="1:26" ht="12.75" customHeight="1">
      <c r="A420" s="93"/>
      <c r="B420" s="12"/>
      <c r="C420" s="103"/>
      <c r="D420" s="103"/>
      <c r="E420" s="103"/>
      <c r="F420" s="93"/>
      <c r="G420" s="93"/>
      <c r="H420" s="93"/>
      <c r="I420" s="93"/>
      <c r="J420" s="93"/>
      <c r="K420" s="93"/>
      <c r="L420" s="97"/>
      <c r="M420" s="93"/>
      <c r="N420" s="93"/>
      <c r="O420" s="8"/>
      <c r="P420" s="8"/>
      <c r="Q420" s="8"/>
      <c r="R420" s="8"/>
      <c r="S420" s="8"/>
      <c r="T420" s="8"/>
      <c r="U420" s="8"/>
      <c r="V420" s="3"/>
      <c r="W420" s="3"/>
      <c r="X420" s="3"/>
      <c r="Y420" s="3"/>
      <c r="Z420" s="3"/>
    </row>
    <row r="421" spans="1:26" ht="12.75" customHeight="1">
      <c r="A421" s="93"/>
      <c r="B421" s="12"/>
      <c r="C421" s="103"/>
      <c r="D421" s="103"/>
      <c r="E421" s="103"/>
      <c r="F421" s="93"/>
      <c r="G421" s="93"/>
      <c r="H421" s="93"/>
      <c r="I421" s="93"/>
      <c r="J421" s="93"/>
      <c r="K421" s="93"/>
      <c r="L421" s="97"/>
      <c r="M421" s="93"/>
      <c r="N421" s="93"/>
      <c r="O421" s="8"/>
      <c r="P421" s="8"/>
      <c r="Q421" s="8"/>
      <c r="R421" s="8"/>
      <c r="S421" s="8"/>
      <c r="T421" s="8"/>
      <c r="U421" s="8"/>
      <c r="V421" s="3"/>
      <c r="W421" s="3"/>
      <c r="X421" s="3"/>
      <c r="Y421" s="3"/>
      <c r="Z421" s="3"/>
    </row>
    <row r="422" spans="1:26" ht="12.75" customHeight="1">
      <c r="A422" s="93"/>
      <c r="B422" s="12"/>
      <c r="C422" s="103"/>
      <c r="D422" s="103"/>
      <c r="E422" s="103"/>
      <c r="F422" s="93"/>
      <c r="G422" s="93"/>
      <c r="H422" s="93"/>
      <c r="I422" s="93"/>
      <c r="J422" s="93"/>
      <c r="K422" s="93"/>
      <c r="L422" s="97"/>
      <c r="M422" s="93"/>
      <c r="N422" s="93"/>
      <c r="O422" s="8"/>
      <c r="P422" s="8"/>
      <c r="Q422" s="8"/>
      <c r="R422" s="8"/>
      <c r="S422" s="8"/>
      <c r="T422" s="8"/>
      <c r="U422" s="8"/>
      <c r="V422" s="3"/>
      <c r="W422" s="3"/>
      <c r="X422" s="3"/>
      <c r="Y422" s="3"/>
      <c r="Z422" s="3"/>
    </row>
    <row r="423" spans="1:26" ht="12.75" customHeight="1">
      <c r="A423" s="93"/>
      <c r="B423" s="12"/>
      <c r="C423" s="103"/>
      <c r="D423" s="103"/>
      <c r="E423" s="103"/>
      <c r="F423" s="93"/>
      <c r="G423" s="93"/>
      <c r="H423" s="93"/>
      <c r="I423" s="93"/>
      <c r="J423" s="93"/>
      <c r="K423" s="93"/>
      <c r="L423" s="97"/>
      <c r="M423" s="93"/>
      <c r="N423" s="93"/>
      <c r="O423" s="8"/>
      <c r="P423" s="8"/>
      <c r="Q423" s="8"/>
      <c r="R423" s="8"/>
      <c r="S423" s="8"/>
      <c r="T423" s="8"/>
      <c r="U423" s="8"/>
      <c r="V423" s="3"/>
      <c r="W423" s="3"/>
      <c r="X423" s="3"/>
      <c r="Y423" s="3"/>
      <c r="Z423" s="3"/>
    </row>
    <row r="424" spans="1:26" ht="12.75" customHeight="1">
      <c r="A424" s="93"/>
      <c r="B424" s="12"/>
      <c r="C424" s="103"/>
      <c r="D424" s="103"/>
      <c r="E424" s="103"/>
      <c r="F424" s="93"/>
      <c r="G424" s="93"/>
      <c r="H424" s="93"/>
      <c r="I424" s="93"/>
      <c r="J424" s="93"/>
      <c r="K424" s="93"/>
      <c r="L424" s="97"/>
      <c r="M424" s="93"/>
      <c r="N424" s="93"/>
      <c r="O424" s="8"/>
      <c r="P424" s="8"/>
      <c r="Q424" s="8"/>
      <c r="R424" s="8"/>
      <c r="S424" s="8"/>
      <c r="T424" s="8"/>
      <c r="U424" s="8"/>
      <c r="V424" s="3"/>
      <c r="W424" s="3"/>
      <c r="X424" s="3"/>
      <c r="Y424" s="3"/>
      <c r="Z424" s="3"/>
    </row>
    <row r="425" spans="1:26" ht="12.75" customHeight="1">
      <c r="A425" s="93"/>
      <c r="B425" s="12"/>
      <c r="C425" s="103"/>
      <c r="D425" s="103"/>
      <c r="E425" s="103"/>
      <c r="F425" s="93"/>
      <c r="G425" s="93"/>
      <c r="H425" s="93"/>
      <c r="I425" s="93"/>
      <c r="J425" s="93"/>
      <c r="K425" s="93"/>
      <c r="L425" s="97"/>
      <c r="M425" s="93"/>
      <c r="N425" s="93"/>
      <c r="O425" s="8"/>
      <c r="P425" s="8"/>
      <c r="Q425" s="8"/>
      <c r="R425" s="8"/>
      <c r="S425" s="8"/>
      <c r="T425" s="8"/>
      <c r="U425" s="8"/>
      <c r="V425" s="3"/>
      <c r="W425" s="3"/>
      <c r="X425" s="3"/>
      <c r="Y425" s="3"/>
      <c r="Z425" s="3"/>
    </row>
    <row r="426" spans="1:26" ht="12.75" customHeight="1">
      <c r="A426" s="93"/>
      <c r="B426" s="12"/>
      <c r="C426" s="103"/>
      <c r="D426" s="103"/>
      <c r="E426" s="103"/>
      <c r="F426" s="93"/>
      <c r="G426" s="93"/>
      <c r="H426" s="93"/>
      <c r="I426" s="93"/>
      <c r="J426" s="93"/>
      <c r="K426" s="93"/>
      <c r="L426" s="97"/>
      <c r="M426" s="93"/>
      <c r="N426" s="93"/>
      <c r="O426" s="8"/>
      <c r="P426" s="8"/>
      <c r="Q426" s="8"/>
      <c r="R426" s="8"/>
      <c r="S426" s="8"/>
      <c r="T426" s="8"/>
      <c r="U426" s="8"/>
      <c r="V426" s="3"/>
      <c r="W426" s="3"/>
      <c r="X426" s="3"/>
      <c r="Y426" s="3"/>
      <c r="Z426" s="3"/>
    </row>
    <row r="427" spans="1:26" ht="12.75" customHeight="1">
      <c r="A427" s="93"/>
      <c r="B427" s="12"/>
      <c r="C427" s="103"/>
      <c r="D427" s="103"/>
      <c r="E427" s="103"/>
      <c r="F427" s="93"/>
      <c r="G427" s="93"/>
      <c r="H427" s="93"/>
      <c r="I427" s="93"/>
      <c r="J427" s="93"/>
      <c r="K427" s="93"/>
      <c r="L427" s="97"/>
      <c r="M427" s="93"/>
      <c r="N427" s="93"/>
      <c r="O427" s="8"/>
      <c r="P427" s="8"/>
      <c r="Q427" s="8"/>
      <c r="R427" s="8"/>
      <c r="S427" s="8"/>
      <c r="T427" s="8"/>
      <c r="U427" s="8"/>
      <c r="V427" s="3"/>
      <c r="W427" s="3"/>
      <c r="X427" s="3"/>
      <c r="Y427" s="3"/>
      <c r="Z427" s="3"/>
    </row>
    <row r="428" spans="1:26" ht="12.75" customHeight="1">
      <c r="A428" s="93"/>
      <c r="B428" s="12"/>
      <c r="C428" s="103"/>
      <c r="D428" s="103"/>
      <c r="E428" s="103"/>
      <c r="F428" s="93"/>
      <c r="G428" s="93"/>
      <c r="H428" s="93"/>
      <c r="I428" s="93"/>
      <c r="J428" s="93"/>
      <c r="K428" s="93"/>
      <c r="L428" s="97"/>
      <c r="M428" s="93"/>
      <c r="N428" s="93"/>
      <c r="O428" s="8"/>
      <c r="P428" s="8"/>
      <c r="Q428" s="8"/>
      <c r="R428" s="8"/>
      <c r="S428" s="8"/>
      <c r="T428" s="8"/>
      <c r="U428" s="8"/>
      <c r="V428" s="3"/>
      <c r="W428" s="3"/>
      <c r="X428" s="3"/>
      <c r="Y428" s="3"/>
      <c r="Z428" s="3"/>
    </row>
    <row r="429" spans="1:26" ht="12.75" customHeight="1">
      <c r="A429" s="93"/>
      <c r="B429" s="12"/>
      <c r="C429" s="103"/>
      <c r="D429" s="103"/>
      <c r="E429" s="103"/>
      <c r="F429" s="93"/>
      <c r="G429" s="93"/>
      <c r="H429" s="93"/>
      <c r="I429" s="93"/>
      <c r="J429" s="93"/>
      <c r="K429" s="93"/>
      <c r="L429" s="97"/>
      <c r="M429" s="93"/>
      <c r="N429" s="93"/>
      <c r="O429" s="8"/>
      <c r="P429" s="8"/>
      <c r="Q429" s="8"/>
      <c r="R429" s="8"/>
      <c r="S429" s="8"/>
      <c r="T429" s="8"/>
      <c r="U429" s="8"/>
      <c r="V429" s="3"/>
      <c r="W429" s="3"/>
      <c r="X429" s="3"/>
      <c r="Y429" s="3"/>
      <c r="Z429" s="3"/>
    </row>
    <row r="430" spans="1:26" ht="12.75" customHeight="1">
      <c r="A430" s="93"/>
      <c r="B430" s="12"/>
      <c r="C430" s="103"/>
      <c r="D430" s="103"/>
      <c r="E430" s="103"/>
      <c r="F430" s="93"/>
      <c r="G430" s="93"/>
      <c r="H430" s="93"/>
      <c r="I430" s="93"/>
      <c r="J430" s="93"/>
      <c r="K430" s="93"/>
      <c r="L430" s="97"/>
      <c r="M430" s="93"/>
      <c r="N430" s="93"/>
      <c r="O430" s="8"/>
      <c r="P430" s="8"/>
      <c r="Q430" s="8"/>
      <c r="R430" s="8"/>
      <c r="S430" s="8"/>
      <c r="T430" s="8"/>
      <c r="U430" s="8"/>
      <c r="V430" s="3"/>
      <c r="W430" s="3"/>
      <c r="X430" s="3"/>
      <c r="Y430" s="3"/>
      <c r="Z430" s="3"/>
    </row>
    <row r="431" spans="1:26" ht="12.75" customHeight="1">
      <c r="A431" s="93"/>
      <c r="B431" s="12"/>
      <c r="C431" s="103"/>
      <c r="D431" s="103"/>
      <c r="E431" s="103"/>
      <c r="F431" s="93"/>
      <c r="G431" s="93"/>
      <c r="H431" s="93"/>
      <c r="I431" s="93"/>
      <c r="J431" s="93"/>
      <c r="K431" s="93"/>
      <c r="L431" s="97"/>
      <c r="M431" s="93"/>
      <c r="N431" s="93"/>
      <c r="O431" s="8"/>
      <c r="P431" s="8"/>
      <c r="Q431" s="8"/>
      <c r="R431" s="8"/>
      <c r="S431" s="8"/>
      <c r="T431" s="8"/>
      <c r="U431" s="8"/>
      <c r="V431" s="3"/>
      <c r="W431" s="3"/>
      <c r="X431" s="3"/>
      <c r="Y431" s="3"/>
      <c r="Z431" s="3"/>
    </row>
    <row r="432" spans="1:26" ht="12.75" customHeight="1">
      <c r="A432" s="93"/>
      <c r="B432" s="12"/>
      <c r="C432" s="103"/>
      <c r="D432" s="103"/>
      <c r="E432" s="103"/>
      <c r="F432" s="93"/>
      <c r="G432" s="93"/>
      <c r="H432" s="93"/>
      <c r="I432" s="93"/>
      <c r="J432" s="93"/>
      <c r="K432" s="93"/>
      <c r="L432" s="97"/>
      <c r="M432" s="93"/>
      <c r="N432" s="93"/>
      <c r="O432" s="8"/>
      <c r="P432" s="8"/>
      <c r="Q432" s="8"/>
      <c r="R432" s="8"/>
      <c r="S432" s="8"/>
      <c r="T432" s="8"/>
      <c r="U432" s="8"/>
      <c r="V432" s="3"/>
      <c r="W432" s="3"/>
      <c r="X432" s="3"/>
      <c r="Y432" s="3"/>
      <c r="Z432" s="3"/>
    </row>
    <row r="433" spans="1:26" ht="12.75" customHeight="1">
      <c r="A433" s="93"/>
      <c r="B433" s="12"/>
      <c r="C433" s="103"/>
      <c r="D433" s="103"/>
      <c r="E433" s="103"/>
      <c r="F433" s="93"/>
      <c r="G433" s="93"/>
      <c r="H433" s="93"/>
      <c r="I433" s="93"/>
      <c r="J433" s="93"/>
      <c r="K433" s="93"/>
      <c r="L433" s="97"/>
      <c r="M433" s="93"/>
      <c r="N433" s="93"/>
      <c r="O433" s="8"/>
      <c r="P433" s="8"/>
      <c r="Q433" s="8"/>
      <c r="R433" s="8"/>
      <c r="S433" s="8"/>
      <c r="T433" s="8"/>
      <c r="U433" s="8"/>
      <c r="V433" s="3"/>
      <c r="W433" s="3"/>
      <c r="X433" s="3"/>
      <c r="Y433" s="3"/>
      <c r="Z433" s="3"/>
    </row>
    <row r="434" spans="1:26" ht="12.75" customHeight="1">
      <c r="A434" s="93"/>
      <c r="B434" s="12"/>
      <c r="C434" s="103"/>
      <c r="D434" s="103"/>
      <c r="E434" s="103"/>
      <c r="F434" s="93"/>
      <c r="G434" s="93"/>
      <c r="H434" s="93"/>
      <c r="I434" s="93"/>
      <c r="J434" s="93"/>
      <c r="K434" s="93"/>
      <c r="L434" s="97"/>
      <c r="M434" s="93"/>
      <c r="N434" s="93"/>
      <c r="O434" s="8"/>
      <c r="P434" s="8"/>
      <c r="Q434" s="8"/>
      <c r="R434" s="8"/>
      <c r="S434" s="8"/>
      <c r="T434" s="8"/>
      <c r="U434" s="8"/>
      <c r="V434" s="3"/>
      <c r="W434" s="3"/>
      <c r="X434" s="3"/>
      <c r="Y434" s="3"/>
      <c r="Z434" s="3"/>
    </row>
    <row r="435" spans="1:26" ht="12.75" customHeight="1">
      <c r="A435" s="93"/>
      <c r="B435" s="12"/>
      <c r="C435" s="103"/>
      <c r="D435" s="103"/>
      <c r="E435" s="103"/>
      <c r="F435" s="93"/>
      <c r="G435" s="93"/>
      <c r="H435" s="93"/>
      <c r="I435" s="93"/>
      <c r="J435" s="93"/>
      <c r="K435" s="93"/>
      <c r="L435" s="97"/>
      <c r="M435" s="93"/>
      <c r="N435" s="93"/>
      <c r="O435" s="8"/>
      <c r="P435" s="8"/>
      <c r="Q435" s="8"/>
      <c r="R435" s="8"/>
      <c r="S435" s="8"/>
      <c r="T435" s="8"/>
      <c r="U435" s="8"/>
      <c r="V435" s="3"/>
      <c r="W435" s="3"/>
      <c r="X435" s="3"/>
      <c r="Y435" s="3"/>
      <c r="Z435" s="3"/>
    </row>
    <row r="436" spans="1:26" ht="12.75" customHeight="1">
      <c r="A436" s="93"/>
      <c r="B436" s="12"/>
      <c r="C436" s="103"/>
      <c r="D436" s="103"/>
      <c r="E436" s="103"/>
      <c r="F436" s="93"/>
      <c r="G436" s="93"/>
      <c r="H436" s="93"/>
      <c r="I436" s="93"/>
      <c r="J436" s="93"/>
      <c r="K436" s="93"/>
      <c r="L436" s="97"/>
      <c r="M436" s="93"/>
      <c r="N436" s="93"/>
      <c r="O436" s="8"/>
      <c r="P436" s="8"/>
      <c r="Q436" s="8"/>
      <c r="R436" s="8"/>
      <c r="S436" s="8"/>
      <c r="T436" s="8"/>
      <c r="U436" s="8"/>
      <c r="V436" s="3"/>
      <c r="W436" s="3"/>
      <c r="X436" s="3"/>
      <c r="Y436" s="3"/>
      <c r="Z436" s="3"/>
    </row>
    <row r="437" spans="1:26" ht="12.75" customHeight="1">
      <c r="A437" s="93"/>
      <c r="B437" s="12"/>
      <c r="C437" s="103"/>
      <c r="D437" s="103"/>
      <c r="E437" s="103"/>
      <c r="F437" s="93"/>
      <c r="G437" s="93"/>
      <c r="H437" s="93"/>
      <c r="I437" s="93"/>
      <c r="J437" s="93"/>
      <c r="K437" s="93"/>
      <c r="L437" s="97"/>
      <c r="M437" s="93"/>
      <c r="N437" s="93"/>
      <c r="O437" s="8"/>
      <c r="P437" s="8"/>
      <c r="Q437" s="8"/>
      <c r="R437" s="8"/>
      <c r="S437" s="8"/>
      <c r="T437" s="8"/>
      <c r="U437" s="8"/>
      <c r="V437" s="3"/>
      <c r="W437" s="3"/>
      <c r="X437" s="3"/>
      <c r="Y437" s="3"/>
      <c r="Z437" s="3"/>
    </row>
    <row r="438" spans="1:26" ht="12.75" customHeight="1">
      <c r="A438" s="93"/>
      <c r="B438" s="12"/>
      <c r="C438" s="103"/>
      <c r="D438" s="103"/>
      <c r="E438" s="103"/>
      <c r="F438" s="93"/>
      <c r="G438" s="93"/>
      <c r="H438" s="93"/>
      <c r="I438" s="93"/>
      <c r="J438" s="93"/>
      <c r="K438" s="93"/>
      <c r="L438" s="97"/>
      <c r="M438" s="93"/>
      <c r="N438" s="93"/>
      <c r="O438" s="8"/>
      <c r="P438" s="8"/>
      <c r="Q438" s="8"/>
      <c r="R438" s="8"/>
      <c r="S438" s="8"/>
      <c r="T438" s="8"/>
      <c r="U438" s="8"/>
      <c r="V438" s="3"/>
      <c r="W438" s="3"/>
      <c r="X438" s="3"/>
      <c r="Y438" s="3"/>
      <c r="Z438" s="3"/>
    </row>
    <row r="439" spans="1:26" ht="12.75" customHeight="1">
      <c r="A439" s="93"/>
      <c r="B439" s="12"/>
      <c r="C439" s="103"/>
      <c r="D439" s="103"/>
      <c r="E439" s="103"/>
      <c r="F439" s="93"/>
      <c r="G439" s="93"/>
      <c r="H439" s="93"/>
      <c r="I439" s="93"/>
      <c r="J439" s="93"/>
      <c r="K439" s="93"/>
      <c r="L439" s="97"/>
      <c r="M439" s="93"/>
      <c r="N439" s="93"/>
      <c r="O439" s="8"/>
      <c r="P439" s="8"/>
      <c r="Q439" s="8"/>
      <c r="R439" s="8"/>
      <c r="S439" s="8"/>
      <c r="T439" s="8"/>
      <c r="U439" s="8"/>
      <c r="V439" s="3"/>
      <c r="W439" s="3"/>
      <c r="X439" s="3"/>
      <c r="Y439" s="3"/>
      <c r="Z439" s="3"/>
    </row>
    <row r="440" spans="1:26" ht="12.75" customHeight="1">
      <c r="A440" s="93"/>
      <c r="B440" s="12"/>
      <c r="C440" s="103"/>
      <c r="D440" s="103"/>
      <c r="E440" s="103"/>
      <c r="F440" s="93"/>
      <c r="G440" s="93"/>
      <c r="H440" s="93"/>
      <c r="I440" s="93"/>
      <c r="J440" s="93"/>
      <c r="K440" s="93"/>
      <c r="L440" s="97"/>
      <c r="M440" s="93"/>
      <c r="N440" s="93"/>
      <c r="O440" s="8"/>
      <c r="P440" s="8"/>
      <c r="Q440" s="8"/>
      <c r="R440" s="8"/>
      <c r="S440" s="8"/>
      <c r="T440" s="8"/>
      <c r="U440" s="8"/>
      <c r="V440" s="3"/>
      <c r="W440" s="3"/>
      <c r="X440" s="3"/>
      <c r="Y440" s="3"/>
      <c r="Z440" s="3"/>
    </row>
    <row r="441" spans="1:26" ht="12.75" customHeight="1">
      <c r="A441" s="93"/>
      <c r="B441" s="12"/>
      <c r="C441" s="103"/>
      <c r="D441" s="103"/>
      <c r="E441" s="103"/>
      <c r="F441" s="93"/>
      <c r="G441" s="93"/>
      <c r="H441" s="93"/>
      <c r="I441" s="93"/>
      <c r="J441" s="93"/>
      <c r="K441" s="93"/>
      <c r="L441" s="97"/>
      <c r="M441" s="93"/>
      <c r="N441" s="93"/>
      <c r="O441" s="8"/>
      <c r="P441" s="8"/>
      <c r="Q441" s="8"/>
      <c r="R441" s="8"/>
      <c r="S441" s="8"/>
      <c r="T441" s="8"/>
      <c r="U441" s="8"/>
      <c r="V441" s="3"/>
      <c r="W441" s="3"/>
      <c r="X441" s="3"/>
      <c r="Y441" s="3"/>
      <c r="Z441" s="3"/>
    </row>
    <row r="442" spans="1:26" ht="12.75" customHeight="1">
      <c r="A442" s="93"/>
      <c r="B442" s="12"/>
      <c r="C442" s="103"/>
      <c r="D442" s="103"/>
      <c r="E442" s="103"/>
      <c r="F442" s="93"/>
      <c r="G442" s="93"/>
      <c r="H442" s="93"/>
      <c r="I442" s="93"/>
      <c r="J442" s="93"/>
      <c r="K442" s="93"/>
      <c r="L442" s="97"/>
      <c r="M442" s="93"/>
      <c r="N442" s="93"/>
      <c r="O442" s="8"/>
      <c r="P442" s="8"/>
      <c r="Q442" s="8"/>
      <c r="R442" s="8"/>
      <c r="S442" s="8"/>
      <c r="T442" s="8"/>
      <c r="U442" s="8"/>
      <c r="V442" s="3"/>
      <c r="W442" s="3"/>
      <c r="X442" s="3"/>
      <c r="Y442" s="3"/>
      <c r="Z442" s="3"/>
    </row>
    <row r="443" spans="1:26" ht="12.75" customHeight="1">
      <c r="A443" s="93"/>
      <c r="B443" s="12"/>
      <c r="C443" s="103"/>
      <c r="D443" s="103"/>
      <c r="E443" s="103"/>
      <c r="F443" s="93"/>
      <c r="G443" s="93"/>
      <c r="H443" s="93"/>
      <c r="I443" s="93"/>
      <c r="J443" s="93"/>
      <c r="K443" s="93"/>
      <c r="L443" s="97"/>
      <c r="M443" s="93"/>
      <c r="N443" s="93"/>
      <c r="O443" s="8"/>
      <c r="P443" s="8"/>
      <c r="Q443" s="8"/>
      <c r="R443" s="8"/>
      <c r="S443" s="8"/>
      <c r="T443" s="8"/>
      <c r="U443" s="8"/>
      <c r="V443" s="3"/>
      <c r="W443" s="3"/>
      <c r="X443" s="3"/>
      <c r="Y443" s="3"/>
      <c r="Z443" s="3"/>
    </row>
    <row r="444" spans="1:26" ht="12.75" customHeight="1">
      <c r="A444" s="93"/>
      <c r="B444" s="12"/>
      <c r="C444" s="103"/>
      <c r="D444" s="103"/>
      <c r="E444" s="103"/>
      <c r="F444" s="93"/>
      <c r="G444" s="93"/>
      <c r="H444" s="93"/>
      <c r="I444" s="93"/>
      <c r="J444" s="93"/>
      <c r="K444" s="93"/>
      <c r="L444" s="97"/>
      <c r="M444" s="93"/>
      <c r="N444" s="93"/>
      <c r="O444" s="8"/>
      <c r="P444" s="8"/>
      <c r="Q444" s="8"/>
      <c r="R444" s="8"/>
      <c r="S444" s="8"/>
      <c r="T444" s="8"/>
      <c r="U444" s="8"/>
      <c r="V444" s="3"/>
      <c r="W444" s="3"/>
      <c r="X444" s="3"/>
      <c r="Y444" s="3"/>
      <c r="Z444" s="3"/>
    </row>
    <row r="445" spans="1:26" ht="12.75" customHeight="1">
      <c r="A445" s="93"/>
      <c r="B445" s="12"/>
      <c r="C445" s="103"/>
      <c r="D445" s="103"/>
      <c r="E445" s="103"/>
      <c r="F445" s="93"/>
      <c r="G445" s="93"/>
      <c r="H445" s="93"/>
      <c r="I445" s="93"/>
      <c r="J445" s="93"/>
      <c r="K445" s="93"/>
      <c r="L445" s="97"/>
      <c r="M445" s="93"/>
      <c r="N445" s="93"/>
      <c r="O445" s="8"/>
      <c r="P445" s="8"/>
      <c r="Q445" s="8"/>
      <c r="R445" s="8"/>
      <c r="S445" s="8"/>
      <c r="T445" s="8"/>
      <c r="U445" s="8"/>
      <c r="V445" s="3"/>
      <c r="W445" s="3"/>
      <c r="X445" s="3"/>
      <c r="Y445" s="3"/>
      <c r="Z445" s="3"/>
    </row>
    <row r="446" spans="1:26" ht="12.75" customHeight="1">
      <c r="A446" s="93"/>
      <c r="B446" s="12"/>
      <c r="C446" s="103"/>
      <c r="D446" s="103"/>
      <c r="E446" s="103"/>
      <c r="F446" s="93"/>
      <c r="G446" s="93"/>
      <c r="H446" s="93"/>
      <c r="I446" s="93"/>
      <c r="J446" s="93"/>
      <c r="K446" s="93"/>
      <c r="L446" s="97"/>
      <c r="M446" s="93"/>
      <c r="N446" s="93"/>
      <c r="O446" s="8"/>
      <c r="P446" s="8"/>
      <c r="Q446" s="8"/>
      <c r="R446" s="8"/>
      <c r="S446" s="8"/>
      <c r="T446" s="8"/>
      <c r="U446" s="8"/>
      <c r="V446" s="3"/>
      <c r="W446" s="3"/>
      <c r="X446" s="3"/>
      <c r="Y446" s="3"/>
      <c r="Z446" s="3"/>
    </row>
    <row r="447" spans="1:26" ht="12.75" customHeight="1">
      <c r="A447" s="93"/>
      <c r="B447" s="12"/>
      <c r="C447" s="103"/>
      <c r="D447" s="103"/>
      <c r="E447" s="103"/>
      <c r="F447" s="93"/>
      <c r="G447" s="93"/>
      <c r="H447" s="93"/>
      <c r="I447" s="93"/>
      <c r="J447" s="93"/>
      <c r="K447" s="93"/>
      <c r="L447" s="97"/>
      <c r="M447" s="93"/>
      <c r="N447" s="93"/>
      <c r="O447" s="8"/>
      <c r="P447" s="8"/>
      <c r="Q447" s="8"/>
      <c r="R447" s="8"/>
      <c r="S447" s="8"/>
      <c r="T447" s="8"/>
      <c r="U447" s="8"/>
      <c r="V447" s="3"/>
      <c r="W447" s="3"/>
      <c r="X447" s="3"/>
      <c r="Y447" s="3"/>
      <c r="Z447" s="3"/>
    </row>
    <row r="448" spans="1:26" ht="12.75" customHeight="1">
      <c r="A448" s="93"/>
      <c r="B448" s="12"/>
      <c r="C448" s="103"/>
      <c r="D448" s="103"/>
      <c r="E448" s="103"/>
      <c r="F448" s="93"/>
      <c r="G448" s="93"/>
      <c r="H448" s="93"/>
      <c r="I448" s="93"/>
      <c r="J448" s="93"/>
      <c r="K448" s="93"/>
      <c r="L448" s="97"/>
      <c r="M448" s="93"/>
      <c r="N448" s="93"/>
      <c r="O448" s="8"/>
      <c r="P448" s="8"/>
      <c r="Q448" s="8"/>
      <c r="R448" s="8"/>
      <c r="S448" s="8"/>
      <c r="T448" s="8"/>
      <c r="U448" s="8"/>
      <c r="V448" s="3"/>
      <c r="W448" s="3"/>
      <c r="X448" s="3"/>
      <c r="Y448" s="3"/>
      <c r="Z448" s="3"/>
    </row>
    <row r="449" spans="1:26" ht="12.75" customHeight="1">
      <c r="A449" s="93"/>
      <c r="B449" s="12"/>
      <c r="C449" s="103"/>
      <c r="D449" s="103"/>
      <c r="E449" s="103"/>
      <c r="F449" s="93"/>
      <c r="G449" s="93"/>
      <c r="H449" s="93"/>
      <c r="I449" s="93"/>
      <c r="J449" s="93"/>
      <c r="K449" s="93"/>
      <c r="L449" s="97"/>
      <c r="M449" s="93"/>
      <c r="N449" s="93"/>
      <c r="O449" s="8"/>
      <c r="P449" s="8"/>
      <c r="Q449" s="8"/>
      <c r="R449" s="8"/>
      <c r="S449" s="8"/>
      <c r="T449" s="8"/>
      <c r="U449" s="8"/>
      <c r="V449" s="3"/>
      <c r="W449" s="3"/>
      <c r="X449" s="3"/>
      <c r="Y449" s="3"/>
      <c r="Z449" s="3"/>
    </row>
    <row r="450" spans="1:26" ht="12.75" customHeight="1">
      <c r="A450" s="93"/>
      <c r="B450" s="12"/>
      <c r="C450" s="103"/>
      <c r="D450" s="103"/>
      <c r="E450" s="103"/>
      <c r="F450" s="93"/>
      <c r="G450" s="93"/>
      <c r="H450" s="93"/>
      <c r="I450" s="93"/>
      <c r="J450" s="93"/>
      <c r="K450" s="93"/>
      <c r="L450" s="97"/>
      <c r="M450" s="93"/>
      <c r="N450" s="93"/>
      <c r="O450" s="8"/>
      <c r="P450" s="8"/>
      <c r="Q450" s="8"/>
      <c r="R450" s="8"/>
      <c r="S450" s="8"/>
      <c r="T450" s="8"/>
      <c r="U450" s="8"/>
      <c r="V450" s="3"/>
      <c r="W450" s="3"/>
      <c r="X450" s="3"/>
      <c r="Y450" s="3"/>
      <c r="Z450" s="3"/>
    </row>
    <row r="451" spans="1:26" ht="12.75" customHeight="1">
      <c r="A451" s="93"/>
      <c r="B451" s="12"/>
      <c r="C451" s="103"/>
      <c r="D451" s="103"/>
      <c r="E451" s="103"/>
      <c r="F451" s="93"/>
      <c r="G451" s="93"/>
      <c r="H451" s="93"/>
      <c r="I451" s="93"/>
      <c r="J451" s="93"/>
      <c r="K451" s="93"/>
      <c r="L451" s="97"/>
      <c r="M451" s="93"/>
      <c r="N451" s="93"/>
      <c r="O451" s="8"/>
      <c r="P451" s="8"/>
      <c r="Q451" s="8"/>
      <c r="R451" s="8"/>
      <c r="S451" s="8"/>
      <c r="T451" s="8"/>
      <c r="U451" s="8"/>
      <c r="V451" s="3"/>
      <c r="W451" s="3"/>
      <c r="X451" s="3"/>
      <c r="Y451" s="3"/>
      <c r="Z451" s="3"/>
    </row>
    <row r="452" spans="1:26" ht="12.75" customHeight="1">
      <c r="A452" s="93"/>
      <c r="B452" s="12"/>
      <c r="C452" s="103"/>
      <c r="D452" s="103"/>
      <c r="E452" s="103"/>
      <c r="F452" s="93"/>
      <c r="G452" s="93"/>
      <c r="H452" s="93"/>
      <c r="I452" s="93"/>
      <c r="J452" s="93"/>
      <c r="K452" s="93"/>
      <c r="L452" s="97"/>
      <c r="M452" s="93"/>
      <c r="N452" s="93"/>
      <c r="O452" s="8"/>
      <c r="P452" s="8"/>
      <c r="Q452" s="8"/>
      <c r="R452" s="8"/>
      <c r="S452" s="8"/>
      <c r="T452" s="8"/>
      <c r="U452" s="8"/>
      <c r="V452" s="3"/>
      <c r="W452" s="3"/>
      <c r="X452" s="3"/>
      <c r="Y452" s="3"/>
      <c r="Z452" s="3"/>
    </row>
    <row r="453" spans="1:26" ht="12.75" customHeight="1">
      <c r="A453" s="93"/>
      <c r="B453" s="12"/>
      <c r="C453" s="103"/>
      <c r="D453" s="103"/>
      <c r="E453" s="103"/>
      <c r="F453" s="93"/>
      <c r="G453" s="93"/>
      <c r="H453" s="93"/>
      <c r="I453" s="93"/>
      <c r="J453" s="93"/>
      <c r="K453" s="93"/>
      <c r="L453" s="97"/>
      <c r="M453" s="93"/>
      <c r="N453" s="93"/>
      <c r="O453" s="8"/>
      <c r="P453" s="8"/>
      <c r="Q453" s="8"/>
      <c r="R453" s="8"/>
      <c r="S453" s="8"/>
      <c r="T453" s="8"/>
      <c r="U453" s="8"/>
      <c r="V453" s="3"/>
      <c r="W453" s="3"/>
      <c r="X453" s="3"/>
      <c r="Y453" s="3"/>
      <c r="Z453" s="3"/>
    </row>
    <row r="454" spans="1:26" ht="12.75" customHeight="1">
      <c r="A454" s="93"/>
      <c r="B454" s="12"/>
      <c r="C454" s="103"/>
      <c r="D454" s="103"/>
      <c r="E454" s="103"/>
      <c r="F454" s="93"/>
      <c r="G454" s="93"/>
      <c r="H454" s="93"/>
      <c r="I454" s="93"/>
      <c r="J454" s="93"/>
      <c r="K454" s="93"/>
      <c r="L454" s="97"/>
      <c r="M454" s="93"/>
      <c r="N454" s="93"/>
      <c r="O454" s="8"/>
      <c r="P454" s="8"/>
      <c r="Q454" s="8"/>
      <c r="R454" s="8"/>
      <c r="S454" s="8"/>
      <c r="T454" s="8"/>
      <c r="U454" s="8"/>
      <c r="V454" s="3"/>
      <c r="W454" s="3"/>
      <c r="X454" s="3"/>
      <c r="Y454" s="3"/>
      <c r="Z454" s="3"/>
    </row>
    <row r="455" spans="1:26" ht="12.75" customHeight="1">
      <c r="A455" s="93"/>
      <c r="B455" s="12"/>
      <c r="C455" s="103"/>
      <c r="D455" s="103"/>
      <c r="E455" s="103"/>
      <c r="F455" s="93"/>
      <c r="G455" s="93"/>
      <c r="H455" s="93"/>
      <c r="I455" s="93"/>
      <c r="J455" s="93"/>
      <c r="K455" s="93"/>
      <c r="L455" s="97"/>
      <c r="M455" s="93"/>
      <c r="N455" s="93"/>
      <c r="O455" s="8"/>
      <c r="P455" s="8"/>
      <c r="Q455" s="8"/>
      <c r="R455" s="8"/>
      <c r="S455" s="8"/>
      <c r="T455" s="8"/>
      <c r="U455" s="8"/>
      <c r="V455" s="3"/>
      <c r="W455" s="3"/>
      <c r="X455" s="3"/>
      <c r="Y455" s="3"/>
      <c r="Z455" s="3"/>
    </row>
    <row r="456" spans="1:26" ht="12.75" customHeight="1">
      <c r="A456" s="93"/>
      <c r="B456" s="12"/>
      <c r="C456" s="103"/>
      <c r="D456" s="103"/>
      <c r="E456" s="103"/>
      <c r="F456" s="93"/>
      <c r="G456" s="93"/>
      <c r="H456" s="93"/>
      <c r="I456" s="93"/>
      <c r="J456" s="93"/>
      <c r="K456" s="93"/>
      <c r="L456" s="97"/>
      <c r="M456" s="93"/>
      <c r="N456" s="93"/>
      <c r="O456" s="8"/>
      <c r="P456" s="8"/>
      <c r="Q456" s="8"/>
      <c r="R456" s="8"/>
      <c r="S456" s="8"/>
      <c r="T456" s="8"/>
      <c r="U456" s="8"/>
      <c r="V456" s="3"/>
      <c r="W456" s="3"/>
      <c r="X456" s="3"/>
      <c r="Y456" s="3"/>
      <c r="Z456" s="3"/>
    </row>
    <row r="457" spans="1:26" ht="12.75" customHeight="1">
      <c r="A457" s="93"/>
      <c r="B457" s="12"/>
      <c r="C457" s="103"/>
      <c r="D457" s="103"/>
      <c r="E457" s="103"/>
      <c r="F457" s="93"/>
      <c r="G457" s="93"/>
      <c r="H457" s="93"/>
      <c r="I457" s="93"/>
      <c r="J457" s="93"/>
      <c r="K457" s="93"/>
      <c r="L457" s="97"/>
      <c r="M457" s="93"/>
      <c r="N457" s="93"/>
      <c r="O457" s="8"/>
      <c r="P457" s="8"/>
      <c r="Q457" s="8"/>
      <c r="R457" s="8"/>
      <c r="S457" s="8"/>
      <c r="T457" s="8"/>
      <c r="U457" s="8"/>
      <c r="V457" s="3"/>
      <c r="W457" s="3"/>
      <c r="X457" s="3"/>
      <c r="Y457" s="3"/>
      <c r="Z457" s="3"/>
    </row>
    <row r="458" spans="1:26" ht="12.75" customHeight="1">
      <c r="A458" s="93"/>
      <c r="B458" s="12"/>
      <c r="C458" s="103"/>
      <c r="D458" s="103"/>
      <c r="E458" s="103"/>
      <c r="F458" s="93"/>
      <c r="G458" s="93"/>
      <c r="H458" s="93"/>
      <c r="I458" s="93"/>
      <c r="J458" s="93"/>
      <c r="K458" s="93"/>
      <c r="L458" s="97"/>
      <c r="M458" s="93"/>
      <c r="N458" s="93"/>
      <c r="O458" s="8"/>
      <c r="P458" s="8"/>
      <c r="Q458" s="8"/>
      <c r="R458" s="8"/>
      <c r="S458" s="8"/>
      <c r="T458" s="8"/>
      <c r="U458" s="8"/>
      <c r="V458" s="3"/>
      <c r="W458" s="3"/>
      <c r="X458" s="3"/>
      <c r="Y458" s="3"/>
      <c r="Z458" s="3"/>
    </row>
    <row r="459" spans="1:26" ht="12.75" customHeight="1">
      <c r="A459" s="93"/>
      <c r="B459" s="12"/>
      <c r="C459" s="103"/>
      <c r="D459" s="103"/>
      <c r="E459" s="103"/>
      <c r="F459" s="93"/>
      <c r="G459" s="93"/>
      <c r="H459" s="93"/>
      <c r="I459" s="93"/>
      <c r="J459" s="93"/>
      <c r="K459" s="93"/>
      <c r="L459" s="97"/>
      <c r="M459" s="93"/>
      <c r="N459" s="93"/>
      <c r="O459" s="8"/>
      <c r="P459" s="8"/>
      <c r="Q459" s="8"/>
      <c r="R459" s="8"/>
      <c r="S459" s="8"/>
      <c r="T459" s="8"/>
      <c r="U459" s="8"/>
      <c r="V459" s="3"/>
      <c r="W459" s="3"/>
      <c r="X459" s="3"/>
      <c r="Y459" s="3"/>
      <c r="Z459" s="3"/>
    </row>
    <row r="460" spans="1:26" ht="12.75" customHeight="1">
      <c r="A460" s="93"/>
      <c r="B460" s="12"/>
      <c r="C460" s="103"/>
      <c r="D460" s="103"/>
      <c r="E460" s="103"/>
      <c r="F460" s="93"/>
      <c r="G460" s="93"/>
      <c r="H460" s="93"/>
      <c r="I460" s="93"/>
      <c r="J460" s="93"/>
      <c r="K460" s="93"/>
      <c r="L460" s="97"/>
      <c r="M460" s="93"/>
      <c r="N460" s="93"/>
      <c r="O460" s="8"/>
      <c r="P460" s="8"/>
      <c r="Q460" s="8"/>
      <c r="R460" s="8"/>
      <c r="S460" s="8"/>
      <c r="T460" s="8"/>
      <c r="U460" s="8"/>
      <c r="V460" s="3"/>
      <c r="W460" s="3"/>
      <c r="X460" s="3"/>
      <c r="Y460" s="3"/>
      <c r="Z460" s="3"/>
    </row>
    <row r="461" spans="1:26" ht="12.75" customHeight="1">
      <c r="A461" s="93"/>
      <c r="B461" s="12"/>
      <c r="C461" s="103"/>
      <c r="D461" s="103"/>
      <c r="E461" s="103"/>
      <c r="F461" s="93"/>
      <c r="G461" s="93"/>
      <c r="H461" s="93"/>
      <c r="I461" s="93"/>
      <c r="J461" s="93"/>
      <c r="K461" s="93"/>
      <c r="L461" s="97"/>
      <c r="M461" s="93"/>
      <c r="N461" s="93"/>
      <c r="O461" s="8"/>
      <c r="P461" s="8"/>
      <c r="Q461" s="8"/>
      <c r="R461" s="8"/>
      <c r="S461" s="8"/>
      <c r="T461" s="8"/>
      <c r="U461" s="8"/>
      <c r="V461" s="3"/>
      <c r="W461" s="3"/>
      <c r="X461" s="3"/>
      <c r="Y461" s="3"/>
      <c r="Z461" s="3"/>
    </row>
    <row r="462" spans="1:26" ht="12.75" customHeight="1">
      <c r="A462" s="93"/>
      <c r="B462" s="12"/>
      <c r="C462" s="103"/>
      <c r="D462" s="103"/>
      <c r="E462" s="103"/>
      <c r="F462" s="93"/>
      <c r="G462" s="93"/>
      <c r="H462" s="93"/>
      <c r="I462" s="93"/>
      <c r="J462" s="93"/>
      <c r="K462" s="93"/>
      <c r="L462" s="97"/>
      <c r="M462" s="93"/>
      <c r="N462" s="93"/>
      <c r="O462" s="8"/>
      <c r="P462" s="8"/>
      <c r="Q462" s="8"/>
      <c r="R462" s="8"/>
      <c r="S462" s="8"/>
      <c r="T462" s="8"/>
      <c r="U462" s="8"/>
      <c r="V462" s="3"/>
      <c r="W462" s="3"/>
      <c r="X462" s="3"/>
      <c r="Y462" s="3"/>
      <c r="Z462" s="3"/>
    </row>
    <row r="463" spans="1:26" ht="12.75" customHeight="1">
      <c r="A463" s="93"/>
      <c r="B463" s="12"/>
      <c r="C463" s="103"/>
      <c r="D463" s="103"/>
      <c r="E463" s="103"/>
      <c r="F463" s="93"/>
      <c r="G463" s="93"/>
      <c r="H463" s="93"/>
      <c r="I463" s="93"/>
      <c r="J463" s="93"/>
      <c r="K463" s="93"/>
      <c r="L463" s="97"/>
      <c r="M463" s="93"/>
      <c r="N463" s="93"/>
      <c r="O463" s="8"/>
      <c r="P463" s="8"/>
      <c r="Q463" s="8"/>
      <c r="R463" s="8"/>
      <c r="S463" s="8"/>
      <c r="T463" s="8"/>
      <c r="U463" s="8"/>
      <c r="V463" s="3"/>
      <c r="W463" s="3"/>
      <c r="X463" s="3"/>
      <c r="Y463" s="3"/>
      <c r="Z463" s="3"/>
    </row>
    <row r="464" spans="1:26" ht="12.75" customHeight="1">
      <c r="A464" s="93"/>
      <c r="B464" s="12"/>
      <c r="C464" s="103"/>
      <c r="D464" s="103"/>
      <c r="E464" s="103"/>
      <c r="F464" s="93"/>
      <c r="G464" s="93"/>
      <c r="H464" s="93"/>
      <c r="I464" s="93"/>
      <c r="J464" s="93"/>
      <c r="K464" s="93"/>
      <c r="L464" s="97"/>
      <c r="M464" s="93"/>
      <c r="N464" s="93"/>
      <c r="O464" s="8"/>
      <c r="P464" s="8"/>
      <c r="Q464" s="8"/>
      <c r="R464" s="8"/>
      <c r="S464" s="8"/>
      <c r="T464" s="8"/>
      <c r="U464" s="8"/>
      <c r="V464" s="3"/>
      <c r="W464" s="3"/>
      <c r="X464" s="3"/>
      <c r="Y464" s="3"/>
      <c r="Z464" s="3"/>
    </row>
    <row r="465" spans="1:26" ht="12.75" customHeight="1">
      <c r="A465" s="93"/>
      <c r="B465" s="12"/>
      <c r="C465" s="103"/>
      <c r="D465" s="103"/>
      <c r="E465" s="103"/>
      <c r="F465" s="93"/>
      <c r="G465" s="93"/>
      <c r="H465" s="93"/>
      <c r="I465" s="93"/>
      <c r="J465" s="93"/>
      <c r="K465" s="93"/>
      <c r="L465" s="97"/>
      <c r="M465" s="93"/>
      <c r="N465" s="93"/>
      <c r="O465" s="8"/>
      <c r="P465" s="8"/>
      <c r="Q465" s="8"/>
      <c r="R465" s="8"/>
      <c r="S465" s="8"/>
      <c r="T465" s="8"/>
      <c r="U465" s="8"/>
      <c r="V465" s="3"/>
      <c r="W465" s="3"/>
      <c r="X465" s="3"/>
      <c r="Y465" s="3"/>
      <c r="Z465" s="3"/>
    </row>
    <row r="466" spans="1:26" ht="12.75" customHeight="1">
      <c r="A466" s="93"/>
      <c r="B466" s="12"/>
      <c r="C466" s="103"/>
      <c r="D466" s="103"/>
      <c r="E466" s="103"/>
      <c r="F466" s="93"/>
      <c r="G466" s="93"/>
      <c r="H466" s="93"/>
      <c r="I466" s="93"/>
      <c r="J466" s="93"/>
      <c r="K466" s="93"/>
      <c r="L466" s="97"/>
      <c r="M466" s="93"/>
      <c r="N466" s="93"/>
      <c r="O466" s="8"/>
      <c r="P466" s="8"/>
      <c r="Q466" s="8"/>
      <c r="R466" s="8"/>
      <c r="S466" s="8"/>
      <c r="T466" s="8"/>
      <c r="U466" s="8"/>
      <c r="V466" s="3"/>
      <c r="W466" s="3"/>
      <c r="X466" s="3"/>
      <c r="Y466" s="3"/>
      <c r="Z466" s="3"/>
    </row>
    <row r="467" spans="1:26" ht="12.75" customHeight="1">
      <c r="A467" s="93"/>
      <c r="B467" s="12"/>
      <c r="C467" s="103"/>
      <c r="D467" s="103"/>
      <c r="E467" s="103"/>
      <c r="F467" s="93"/>
      <c r="G467" s="93"/>
      <c r="H467" s="93"/>
      <c r="I467" s="93"/>
      <c r="J467" s="93"/>
      <c r="K467" s="93"/>
      <c r="L467" s="97"/>
      <c r="M467" s="93"/>
      <c r="N467" s="93"/>
      <c r="O467" s="8"/>
      <c r="P467" s="8"/>
      <c r="Q467" s="8"/>
      <c r="R467" s="8"/>
      <c r="S467" s="8"/>
      <c r="T467" s="8"/>
      <c r="U467" s="8"/>
      <c r="V467" s="3"/>
      <c r="W467" s="3"/>
      <c r="X467" s="3"/>
      <c r="Y467" s="3"/>
      <c r="Z467" s="3"/>
    </row>
    <row r="468" spans="1:26" ht="12.75" customHeight="1">
      <c r="A468" s="93"/>
      <c r="B468" s="12"/>
      <c r="C468" s="103"/>
      <c r="D468" s="103"/>
      <c r="E468" s="103"/>
      <c r="F468" s="93"/>
      <c r="G468" s="93"/>
      <c r="H468" s="93"/>
      <c r="I468" s="93"/>
      <c r="J468" s="93"/>
      <c r="K468" s="93"/>
      <c r="L468" s="97"/>
      <c r="M468" s="93"/>
      <c r="N468" s="93"/>
      <c r="O468" s="8"/>
      <c r="P468" s="8"/>
      <c r="Q468" s="8"/>
      <c r="R468" s="8"/>
      <c r="S468" s="8"/>
      <c r="T468" s="8"/>
      <c r="U468" s="8"/>
      <c r="V468" s="3"/>
      <c r="W468" s="3"/>
      <c r="X468" s="3"/>
      <c r="Y468" s="3"/>
      <c r="Z468" s="3"/>
    </row>
    <row r="469" spans="1:26" ht="12.75" customHeight="1">
      <c r="A469" s="93"/>
      <c r="B469" s="12"/>
      <c r="C469" s="103"/>
      <c r="D469" s="103"/>
      <c r="E469" s="103"/>
      <c r="F469" s="93"/>
      <c r="G469" s="93"/>
      <c r="H469" s="93"/>
      <c r="I469" s="93"/>
      <c r="J469" s="93"/>
      <c r="K469" s="93"/>
      <c r="L469" s="97"/>
      <c r="M469" s="93"/>
      <c r="N469" s="93"/>
      <c r="O469" s="8"/>
      <c r="P469" s="8"/>
      <c r="Q469" s="8"/>
      <c r="R469" s="8"/>
      <c r="S469" s="8"/>
      <c r="T469" s="8"/>
      <c r="U469" s="8"/>
      <c r="V469" s="3"/>
      <c r="W469" s="3"/>
      <c r="X469" s="3"/>
      <c r="Y469" s="3"/>
      <c r="Z469" s="3"/>
    </row>
    <row r="470" spans="1:26" ht="12.75" customHeight="1">
      <c r="A470" s="93"/>
      <c r="B470" s="12"/>
      <c r="C470" s="103"/>
      <c r="D470" s="103"/>
      <c r="E470" s="103"/>
      <c r="F470" s="93"/>
      <c r="G470" s="93"/>
      <c r="H470" s="93"/>
      <c r="I470" s="93"/>
      <c r="J470" s="93"/>
      <c r="K470" s="93"/>
      <c r="L470" s="97"/>
      <c r="M470" s="93"/>
      <c r="N470" s="93"/>
      <c r="O470" s="8"/>
      <c r="P470" s="8"/>
      <c r="Q470" s="8"/>
      <c r="R470" s="8"/>
      <c r="S470" s="8"/>
      <c r="T470" s="8"/>
      <c r="U470" s="8"/>
      <c r="V470" s="3"/>
      <c r="W470" s="3"/>
      <c r="X470" s="3"/>
      <c r="Y470" s="3"/>
      <c r="Z470" s="3"/>
    </row>
    <row r="471" spans="1:26" ht="12.75" customHeight="1">
      <c r="A471" s="93"/>
      <c r="B471" s="12"/>
      <c r="C471" s="103"/>
      <c r="D471" s="103"/>
      <c r="E471" s="103"/>
      <c r="F471" s="93"/>
      <c r="G471" s="93"/>
      <c r="H471" s="93"/>
      <c r="I471" s="93"/>
      <c r="J471" s="93"/>
      <c r="K471" s="93"/>
      <c r="L471" s="97"/>
      <c r="M471" s="93"/>
      <c r="N471" s="93"/>
      <c r="O471" s="8"/>
      <c r="P471" s="8"/>
      <c r="Q471" s="8"/>
      <c r="R471" s="8"/>
      <c r="S471" s="8"/>
      <c r="T471" s="8"/>
      <c r="U471" s="8"/>
      <c r="V471" s="3"/>
      <c r="W471" s="3"/>
      <c r="X471" s="3"/>
      <c r="Y471" s="3"/>
      <c r="Z471" s="3"/>
    </row>
    <row r="472" spans="1:26" ht="12.75" customHeight="1">
      <c r="A472" s="93"/>
      <c r="B472" s="12"/>
      <c r="C472" s="103"/>
      <c r="D472" s="103"/>
      <c r="E472" s="103"/>
      <c r="F472" s="93"/>
      <c r="G472" s="93"/>
      <c r="H472" s="93"/>
      <c r="I472" s="93"/>
      <c r="J472" s="93"/>
      <c r="K472" s="93"/>
      <c r="L472" s="97"/>
      <c r="M472" s="93"/>
      <c r="N472" s="93"/>
      <c r="O472" s="8"/>
      <c r="P472" s="8"/>
      <c r="Q472" s="8"/>
      <c r="R472" s="8"/>
      <c r="S472" s="8"/>
      <c r="T472" s="8"/>
      <c r="U472" s="8"/>
      <c r="V472" s="3"/>
      <c r="W472" s="3"/>
      <c r="X472" s="3"/>
      <c r="Y472" s="3"/>
      <c r="Z472" s="3"/>
    </row>
    <row r="473" spans="1:26" ht="12.75" customHeight="1">
      <c r="A473" s="93"/>
      <c r="B473" s="12"/>
      <c r="C473" s="103"/>
      <c r="D473" s="103"/>
      <c r="E473" s="103"/>
      <c r="F473" s="93"/>
      <c r="G473" s="93"/>
      <c r="H473" s="93"/>
      <c r="I473" s="93"/>
      <c r="J473" s="93"/>
      <c r="K473" s="93"/>
      <c r="L473" s="97"/>
      <c r="M473" s="93"/>
      <c r="N473" s="93"/>
      <c r="O473" s="8"/>
      <c r="P473" s="8"/>
      <c r="Q473" s="8"/>
      <c r="R473" s="8"/>
      <c r="S473" s="8"/>
      <c r="T473" s="8"/>
      <c r="U473" s="8"/>
      <c r="V473" s="3"/>
      <c r="W473" s="3"/>
      <c r="X473" s="3"/>
      <c r="Y473" s="3"/>
      <c r="Z473" s="3"/>
    </row>
    <row r="474" spans="1:26" ht="12.75" customHeight="1">
      <c r="A474" s="93"/>
      <c r="B474" s="12"/>
      <c r="C474" s="103"/>
      <c r="D474" s="103"/>
      <c r="E474" s="103"/>
      <c r="F474" s="93"/>
      <c r="G474" s="93"/>
      <c r="H474" s="93"/>
      <c r="I474" s="93"/>
      <c r="J474" s="93"/>
      <c r="K474" s="93"/>
      <c r="L474" s="97"/>
      <c r="M474" s="93"/>
      <c r="N474" s="93"/>
      <c r="O474" s="8"/>
      <c r="P474" s="8"/>
      <c r="Q474" s="8"/>
      <c r="R474" s="8"/>
      <c r="S474" s="8"/>
      <c r="T474" s="8"/>
      <c r="U474" s="8"/>
      <c r="V474" s="3"/>
      <c r="W474" s="3"/>
      <c r="X474" s="3"/>
      <c r="Y474" s="3"/>
      <c r="Z474" s="3"/>
    </row>
    <row r="475" spans="1:26" ht="12.75" customHeight="1">
      <c r="A475" s="93"/>
      <c r="B475" s="12"/>
      <c r="C475" s="103"/>
      <c r="D475" s="103"/>
      <c r="E475" s="103"/>
      <c r="F475" s="93"/>
      <c r="G475" s="93"/>
      <c r="H475" s="93"/>
      <c r="I475" s="93"/>
      <c r="J475" s="93"/>
      <c r="K475" s="93"/>
      <c r="L475" s="97"/>
      <c r="M475" s="93"/>
      <c r="N475" s="93"/>
      <c r="O475" s="8"/>
      <c r="P475" s="8"/>
      <c r="Q475" s="8"/>
      <c r="R475" s="8"/>
      <c r="S475" s="8"/>
      <c r="T475" s="8"/>
      <c r="U475" s="8"/>
      <c r="V475" s="3"/>
      <c r="W475" s="3"/>
      <c r="X475" s="3"/>
      <c r="Y475" s="3"/>
      <c r="Z475" s="3"/>
    </row>
    <row r="476" spans="1:26" ht="12.75" customHeight="1">
      <c r="A476" s="93"/>
      <c r="B476" s="12"/>
      <c r="C476" s="103"/>
      <c r="D476" s="103"/>
      <c r="E476" s="103"/>
      <c r="F476" s="93"/>
      <c r="G476" s="93"/>
      <c r="H476" s="93"/>
      <c r="I476" s="93"/>
      <c r="J476" s="93"/>
      <c r="K476" s="93"/>
      <c r="L476" s="97"/>
      <c r="M476" s="93"/>
      <c r="N476" s="93"/>
      <c r="O476" s="8"/>
      <c r="P476" s="8"/>
      <c r="Q476" s="8"/>
      <c r="R476" s="8"/>
      <c r="S476" s="8"/>
      <c r="T476" s="8"/>
      <c r="U476" s="8"/>
      <c r="V476" s="3"/>
      <c r="W476" s="3"/>
      <c r="X476" s="3"/>
      <c r="Y476" s="3"/>
      <c r="Z476" s="3"/>
    </row>
    <row r="477" spans="1:26" ht="12.75" customHeight="1">
      <c r="A477" s="93"/>
      <c r="B477" s="12"/>
      <c r="C477" s="103"/>
      <c r="D477" s="103"/>
      <c r="E477" s="103"/>
      <c r="F477" s="93"/>
      <c r="G477" s="93"/>
      <c r="H477" s="93"/>
      <c r="I477" s="93"/>
      <c r="J477" s="93"/>
      <c r="K477" s="93"/>
      <c r="L477" s="97"/>
      <c r="M477" s="93"/>
      <c r="N477" s="93"/>
      <c r="O477" s="8"/>
      <c r="P477" s="8"/>
      <c r="Q477" s="8"/>
      <c r="R477" s="8"/>
      <c r="S477" s="8"/>
      <c r="T477" s="8"/>
      <c r="U477" s="8"/>
      <c r="V477" s="3"/>
      <c r="W477" s="3"/>
      <c r="X477" s="3"/>
      <c r="Y477" s="3"/>
      <c r="Z477" s="3"/>
    </row>
    <row r="478" spans="1:26" ht="12.75" customHeight="1">
      <c r="A478" s="93"/>
      <c r="B478" s="12"/>
      <c r="C478" s="103"/>
      <c r="D478" s="103"/>
      <c r="E478" s="103"/>
      <c r="F478" s="93"/>
      <c r="G478" s="93"/>
      <c r="H478" s="93"/>
      <c r="I478" s="93"/>
      <c r="J478" s="93"/>
      <c r="K478" s="93"/>
      <c r="L478" s="97"/>
      <c r="M478" s="93"/>
      <c r="N478" s="93"/>
      <c r="O478" s="8"/>
      <c r="P478" s="8"/>
      <c r="Q478" s="8"/>
      <c r="R478" s="8"/>
      <c r="S478" s="8"/>
      <c r="T478" s="8"/>
      <c r="U478" s="8"/>
      <c r="V478" s="3"/>
      <c r="W478" s="3"/>
      <c r="X478" s="3"/>
      <c r="Y478" s="3"/>
      <c r="Z478" s="3"/>
    </row>
    <row r="479" spans="1:26" ht="12.75" customHeight="1">
      <c r="A479" s="93"/>
      <c r="B479" s="12"/>
      <c r="C479" s="103"/>
      <c r="D479" s="103"/>
      <c r="E479" s="103"/>
      <c r="F479" s="93"/>
      <c r="G479" s="93"/>
      <c r="H479" s="93"/>
      <c r="I479" s="93"/>
      <c r="J479" s="93"/>
      <c r="K479" s="93"/>
      <c r="L479" s="97"/>
      <c r="M479" s="93"/>
      <c r="N479" s="93"/>
      <c r="O479" s="8"/>
      <c r="P479" s="8"/>
      <c r="Q479" s="8"/>
      <c r="R479" s="8"/>
      <c r="S479" s="8"/>
      <c r="T479" s="8"/>
      <c r="U479" s="8"/>
      <c r="V479" s="3"/>
      <c r="W479" s="3"/>
      <c r="X479" s="3"/>
      <c r="Y479" s="3"/>
      <c r="Z479" s="3"/>
    </row>
    <row r="480" spans="1:26" ht="12.75" customHeight="1">
      <c r="A480" s="93"/>
      <c r="B480" s="12"/>
      <c r="C480" s="103"/>
      <c r="D480" s="103"/>
      <c r="E480" s="103"/>
      <c r="F480" s="93"/>
      <c r="G480" s="93"/>
      <c r="H480" s="93"/>
      <c r="I480" s="93"/>
      <c r="J480" s="93"/>
      <c r="K480" s="93"/>
      <c r="L480" s="97"/>
      <c r="M480" s="93"/>
      <c r="N480" s="93"/>
      <c r="O480" s="8"/>
      <c r="P480" s="8"/>
      <c r="Q480" s="8"/>
      <c r="R480" s="8"/>
      <c r="S480" s="8"/>
      <c r="T480" s="8"/>
      <c r="U480" s="8"/>
      <c r="V480" s="3"/>
      <c r="W480" s="3"/>
      <c r="X480" s="3"/>
      <c r="Y480" s="3"/>
      <c r="Z480" s="3"/>
    </row>
    <row r="481" spans="1:26" ht="12.75" customHeight="1">
      <c r="A481" s="93"/>
      <c r="B481" s="12"/>
      <c r="C481" s="103"/>
      <c r="D481" s="103"/>
      <c r="E481" s="103"/>
      <c r="F481" s="93"/>
      <c r="G481" s="93"/>
      <c r="H481" s="93"/>
      <c r="I481" s="93"/>
      <c r="J481" s="93"/>
      <c r="K481" s="93"/>
      <c r="L481" s="97"/>
      <c r="M481" s="93"/>
      <c r="N481" s="93"/>
      <c r="O481" s="8"/>
      <c r="P481" s="8"/>
      <c r="Q481" s="8"/>
      <c r="R481" s="8"/>
      <c r="S481" s="8"/>
      <c r="T481" s="8"/>
      <c r="U481" s="8"/>
      <c r="V481" s="3"/>
      <c r="W481" s="3"/>
      <c r="X481" s="3"/>
      <c r="Y481" s="3"/>
      <c r="Z481" s="3"/>
    </row>
    <row r="482" spans="1:26" ht="12.75" customHeight="1">
      <c r="A482" s="93"/>
      <c r="B482" s="12"/>
      <c r="C482" s="103"/>
      <c r="D482" s="103"/>
      <c r="E482" s="103"/>
      <c r="F482" s="93"/>
      <c r="G482" s="93"/>
      <c r="H482" s="93"/>
      <c r="I482" s="93"/>
      <c r="J482" s="93"/>
      <c r="K482" s="93"/>
      <c r="L482" s="97"/>
      <c r="M482" s="93"/>
      <c r="N482" s="93"/>
      <c r="O482" s="8"/>
      <c r="P482" s="8"/>
      <c r="Q482" s="8"/>
      <c r="R482" s="8"/>
      <c r="S482" s="8"/>
      <c r="T482" s="8"/>
      <c r="U482" s="8"/>
      <c r="V482" s="3"/>
      <c r="W482" s="3"/>
      <c r="X482" s="3"/>
      <c r="Y482" s="3"/>
      <c r="Z482" s="3"/>
    </row>
    <row r="483" spans="1:26" ht="12.75" customHeight="1">
      <c r="A483" s="93"/>
      <c r="B483" s="12"/>
      <c r="C483" s="103"/>
      <c r="D483" s="103"/>
      <c r="E483" s="103"/>
      <c r="F483" s="93"/>
      <c r="G483" s="93"/>
      <c r="H483" s="93"/>
      <c r="I483" s="93"/>
      <c r="J483" s="93"/>
      <c r="K483" s="93"/>
      <c r="L483" s="97"/>
      <c r="M483" s="93"/>
      <c r="N483" s="93"/>
      <c r="O483" s="8"/>
      <c r="P483" s="8"/>
      <c r="Q483" s="8"/>
      <c r="R483" s="8"/>
      <c r="S483" s="8"/>
      <c r="T483" s="8"/>
      <c r="U483" s="8"/>
      <c r="V483" s="3"/>
      <c r="W483" s="3"/>
      <c r="X483" s="3"/>
      <c r="Y483" s="3"/>
      <c r="Z483" s="3"/>
    </row>
    <row r="484" spans="1:26" ht="12.75" customHeight="1">
      <c r="A484" s="93"/>
      <c r="B484" s="12"/>
      <c r="C484" s="103"/>
      <c r="D484" s="103"/>
      <c r="E484" s="103"/>
      <c r="F484" s="93"/>
      <c r="G484" s="93"/>
      <c r="H484" s="93"/>
      <c r="I484" s="93"/>
      <c r="J484" s="93"/>
      <c r="K484" s="93"/>
      <c r="L484" s="97"/>
      <c r="M484" s="93"/>
      <c r="N484" s="93"/>
      <c r="O484" s="8"/>
      <c r="P484" s="8"/>
      <c r="Q484" s="8"/>
      <c r="R484" s="8"/>
      <c r="S484" s="8"/>
      <c r="T484" s="8"/>
      <c r="U484" s="8"/>
      <c r="V484" s="3"/>
      <c r="W484" s="3"/>
      <c r="X484" s="3"/>
      <c r="Y484" s="3"/>
      <c r="Z484" s="3"/>
    </row>
    <row r="485" spans="1:26" ht="12.75" customHeight="1">
      <c r="A485" s="93"/>
      <c r="B485" s="12"/>
      <c r="C485" s="103"/>
      <c r="D485" s="103"/>
      <c r="E485" s="103"/>
      <c r="F485" s="93"/>
      <c r="G485" s="93"/>
      <c r="H485" s="93"/>
      <c r="I485" s="93"/>
      <c r="J485" s="93"/>
      <c r="K485" s="93"/>
      <c r="L485" s="97"/>
      <c r="M485" s="93"/>
      <c r="N485" s="93"/>
      <c r="O485" s="8"/>
      <c r="P485" s="8"/>
      <c r="Q485" s="8"/>
      <c r="R485" s="8"/>
      <c r="S485" s="8"/>
      <c r="T485" s="8"/>
      <c r="U485" s="8"/>
      <c r="V485" s="3"/>
      <c r="W485" s="3"/>
      <c r="X485" s="3"/>
      <c r="Y485" s="3"/>
      <c r="Z485" s="3"/>
    </row>
    <row r="486" spans="1:26" ht="12.75" customHeight="1">
      <c r="A486" s="93"/>
      <c r="B486" s="12"/>
      <c r="C486" s="103"/>
      <c r="D486" s="103"/>
      <c r="E486" s="103"/>
      <c r="F486" s="93"/>
      <c r="G486" s="93"/>
      <c r="H486" s="93"/>
      <c r="I486" s="93"/>
      <c r="J486" s="93"/>
      <c r="K486" s="93"/>
      <c r="L486" s="97"/>
      <c r="M486" s="93"/>
      <c r="N486" s="93"/>
      <c r="O486" s="8"/>
      <c r="P486" s="8"/>
      <c r="Q486" s="8"/>
      <c r="R486" s="8"/>
      <c r="S486" s="8"/>
      <c r="T486" s="8"/>
      <c r="U486" s="8"/>
      <c r="V486" s="3"/>
      <c r="W486" s="3"/>
      <c r="X486" s="3"/>
      <c r="Y486" s="3"/>
      <c r="Z486" s="3"/>
    </row>
    <row r="487" spans="1:26" ht="12.75" customHeight="1">
      <c r="A487" s="93"/>
      <c r="B487" s="12"/>
      <c r="C487" s="103"/>
      <c r="D487" s="103"/>
      <c r="E487" s="103"/>
      <c r="F487" s="93"/>
      <c r="G487" s="93"/>
      <c r="H487" s="93"/>
      <c r="I487" s="93"/>
      <c r="J487" s="93"/>
      <c r="K487" s="93"/>
      <c r="L487" s="97"/>
      <c r="M487" s="93"/>
      <c r="N487" s="93"/>
      <c r="O487" s="8"/>
      <c r="P487" s="8"/>
      <c r="Q487" s="8"/>
      <c r="R487" s="8"/>
      <c r="S487" s="8"/>
      <c r="T487" s="8"/>
      <c r="U487" s="8"/>
      <c r="V487" s="3"/>
      <c r="W487" s="3"/>
      <c r="X487" s="3"/>
      <c r="Y487" s="3"/>
      <c r="Z487" s="3"/>
    </row>
    <row r="488" spans="1:26" ht="12.75" customHeight="1">
      <c r="A488" s="93"/>
      <c r="B488" s="12"/>
      <c r="C488" s="103"/>
      <c r="D488" s="103"/>
      <c r="E488" s="103"/>
      <c r="F488" s="93"/>
      <c r="G488" s="93"/>
      <c r="H488" s="93"/>
      <c r="I488" s="93"/>
      <c r="J488" s="93"/>
      <c r="K488" s="93"/>
      <c r="L488" s="97"/>
      <c r="M488" s="93"/>
      <c r="N488" s="93"/>
      <c r="O488" s="8"/>
      <c r="P488" s="8"/>
      <c r="Q488" s="8"/>
      <c r="R488" s="8"/>
      <c r="S488" s="8"/>
      <c r="T488" s="8"/>
      <c r="U488" s="8"/>
      <c r="V488" s="3"/>
      <c r="W488" s="3"/>
      <c r="X488" s="3"/>
      <c r="Y488" s="3"/>
      <c r="Z488" s="3"/>
    </row>
    <row r="489" spans="1:26" ht="12.75" customHeight="1">
      <c r="A489" s="93"/>
      <c r="B489" s="12"/>
      <c r="C489" s="103"/>
      <c r="D489" s="103"/>
      <c r="E489" s="103"/>
      <c r="F489" s="93"/>
      <c r="G489" s="93"/>
      <c r="H489" s="93"/>
      <c r="I489" s="93"/>
      <c r="J489" s="93"/>
      <c r="K489" s="93"/>
      <c r="L489" s="97"/>
      <c r="M489" s="93"/>
      <c r="N489" s="93"/>
      <c r="O489" s="8"/>
      <c r="P489" s="8"/>
      <c r="Q489" s="8"/>
      <c r="R489" s="8"/>
      <c r="S489" s="8"/>
      <c r="T489" s="8"/>
      <c r="U489" s="8"/>
      <c r="V489" s="3"/>
      <c r="W489" s="3"/>
      <c r="X489" s="3"/>
      <c r="Y489" s="3"/>
      <c r="Z489" s="3"/>
    </row>
    <row r="490" spans="1:26" ht="12.75" customHeight="1">
      <c r="A490" s="93"/>
      <c r="B490" s="12"/>
      <c r="C490" s="103"/>
      <c r="D490" s="103"/>
      <c r="E490" s="103"/>
      <c r="F490" s="93"/>
      <c r="G490" s="93"/>
      <c r="H490" s="93"/>
      <c r="I490" s="93"/>
      <c r="J490" s="93"/>
      <c r="K490" s="93"/>
      <c r="L490" s="97"/>
      <c r="M490" s="93"/>
      <c r="N490" s="93"/>
      <c r="O490" s="8"/>
      <c r="P490" s="8"/>
      <c r="Q490" s="8"/>
      <c r="R490" s="8"/>
      <c r="S490" s="8"/>
      <c r="T490" s="8"/>
      <c r="U490" s="8"/>
      <c r="V490" s="3"/>
      <c r="W490" s="3"/>
      <c r="X490" s="3"/>
      <c r="Y490" s="3"/>
      <c r="Z490" s="3"/>
    </row>
    <row r="491" spans="1:26" ht="12.75" customHeight="1">
      <c r="A491" s="93"/>
      <c r="B491" s="12"/>
      <c r="C491" s="103"/>
      <c r="D491" s="103"/>
      <c r="E491" s="103"/>
      <c r="F491" s="93"/>
      <c r="G491" s="93"/>
      <c r="H491" s="93"/>
      <c r="I491" s="93"/>
      <c r="J491" s="93"/>
      <c r="K491" s="93"/>
      <c r="L491" s="97"/>
      <c r="M491" s="93"/>
      <c r="N491" s="93"/>
      <c r="O491" s="8"/>
      <c r="P491" s="8"/>
      <c r="Q491" s="8"/>
      <c r="R491" s="8"/>
      <c r="S491" s="8"/>
      <c r="T491" s="8"/>
      <c r="U491" s="8"/>
      <c r="V491" s="3"/>
      <c r="W491" s="3"/>
      <c r="X491" s="3"/>
      <c r="Y491" s="3"/>
      <c r="Z491" s="3"/>
    </row>
    <row r="492" spans="1:26" ht="12.75" customHeight="1">
      <c r="A492" s="93"/>
      <c r="B492" s="12"/>
      <c r="C492" s="103"/>
      <c r="D492" s="103"/>
      <c r="E492" s="103"/>
      <c r="F492" s="93"/>
      <c r="G492" s="93"/>
      <c r="H492" s="93"/>
      <c r="I492" s="93"/>
      <c r="J492" s="93"/>
      <c r="K492" s="93"/>
      <c r="L492" s="97"/>
      <c r="M492" s="93"/>
      <c r="N492" s="93"/>
      <c r="O492" s="8"/>
      <c r="P492" s="8"/>
      <c r="Q492" s="8"/>
      <c r="R492" s="8"/>
      <c r="S492" s="8"/>
      <c r="T492" s="8"/>
      <c r="U492" s="8"/>
      <c r="V492" s="3"/>
      <c r="W492" s="3"/>
      <c r="X492" s="3"/>
      <c r="Y492" s="3"/>
      <c r="Z492" s="3"/>
    </row>
    <row r="493" spans="1:26" ht="12.75" customHeight="1">
      <c r="A493" s="93"/>
      <c r="B493" s="12"/>
      <c r="C493" s="103"/>
      <c r="D493" s="103"/>
      <c r="E493" s="103"/>
      <c r="F493" s="93"/>
      <c r="G493" s="93"/>
      <c r="H493" s="93"/>
      <c r="I493" s="93"/>
      <c r="J493" s="93"/>
      <c r="K493" s="93"/>
      <c r="L493" s="97"/>
      <c r="M493" s="93"/>
      <c r="N493" s="93"/>
      <c r="O493" s="8"/>
      <c r="P493" s="8"/>
      <c r="Q493" s="8"/>
      <c r="R493" s="8"/>
      <c r="S493" s="8"/>
      <c r="T493" s="8"/>
      <c r="U493" s="8"/>
      <c r="V493" s="3"/>
      <c r="W493" s="3"/>
      <c r="X493" s="3"/>
      <c r="Y493" s="3"/>
      <c r="Z493" s="3"/>
    </row>
    <row r="494" spans="1:26" ht="12.75" customHeight="1">
      <c r="A494" s="93"/>
      <c r="B494" s="12"/>
      <c r="C494" s="103"/>
      <c r="D494" s="103"/>
      <c r="E494" s="103"/>
      <c r="F494" s="93"/>
      <c r="G494" s="93"/>
      <c r="H494" s="93"/>
      <c r="I494" s="93"/>
      <c r="J494" s="93"/>
      <c r="K494" s="93"/>
      <c r="L494" s="97"/>
      <c r="M494" s="93"/>
      <c r="N494" s="93"/>
      <c r="O494" s="8"/>
      <c r="P494" s="8"/>
      <c r="Q494" s="8"/>
      <c r="R494" s="8"/>
      <c r="S494" s="8"/>
      <c r="T494" s="8"/>
      <c r="U494" s="8"/>
      <c r="V494" s="3"/>
      <c r="W494" s="3"/>
      <c r="X494" s="3"/>
      <c r="Y494" s="3"/>
      <c r="Z494" s="3"/>
    </row>
    <row r="495" spans="1:26" ht="12.75" customHeight="1">
      <c r="A495" s="93"/>
      <c r="B495" s="12"/>
      <c r="C495" s="103"/>
      <c r="D495" s="103"/>
      <c r="E495" s="103"/>
      <c r="F495" s="93"/>
      <c r="G495" s="93"/>
      <c r="H495" s="93"/>
      <c r="I495" s="93"/>
      <c r="J495" s="93"/>
      <c r="K495" s="93"/>
      <c r="L495" s="97"/>
      <c r="M495" s="93"/>
      <c r="N495" s="93"/>
      <c r="O495" s="8"/>
      <c r="P495" s="8"/>
      <c r="Q495" s="8"/>
      <c r="R495" s="8"/>
      <c r="S495" s="8"/>
      <c r="T495" s="8"/>
      <c r="U495" s="8"/>
      <c r="V495" s="3"/>
      <c r="W495" s="3"/>
      <c r="X495" s="3"/>
      <c r="Y495" s="3"/>
      <c r="Z495" s="3"/>
    </row>
    <row r="496" spans="1:26" ht="12.75" customHeight="1">
      <c r="A496" s="93"/>
      <c r="B496" s="12"/>
      <c r="C496" s="103"/>
      <c r="D496" s="103"/>
      <c r="E496" s="103"/>
      <c r="F496" s="93"/>
      <c r="G496" s="93"/>
      <c r="H496" s="93"/>
      <c r="I496" s="93"/>
      <c r="J496" s="93"/>
      <c r="K496" s="93"/>
      <c r="L496" s="97"/>
      <c r="M496" s="93"/>
      <c r="N496" s="93"/>
      <c r="O496" s="8"/>
      <c r="P496" s="8"/>
      <c r="Q496" s="8"/>
      <c r="R496" s="8"/>
      <c r="S496" s="8"/>
      <c r="T496" s="8"/>
      <c r="U496" s="8"/>
      <c r="V496" s="3"/>
      <c r="W496" s="3"/>
      <c r="X496" s="3"/>
      <c r="Y496" s="3"/>
      <c r="Z496" s="3"/>
    </row>
    <row r="497" spans="1:26" ht="12.75" customHeight="1">
      <c r="A497" s="93"/>
      <c r="B497" s="12"/>
      <c r="C497" s="103"/>
      <c r="D497" s="103"/>
      <c r="E497" s="103"/>
      <c r="F497" s="93"/>
      <c r="G497" s="93"/>
      <c r="H497" s="93"/>
      <c r="I497" s="93"/>
      <c r="J497" s="93"/>
      <c r="K497" s="93"/>
      <c r="L497" s="97"/>
      <c r="M497" s="93"/>
      <c r="N497" s="93"/>
      <c r="O497" s="8"/>
      <c r="P497" s="8"/>
      <c r="Q497" s="8"/>
      <c r="R497" s="8"/>
      <c r="S497" s="8"/>
      <c r="T497" s="8"/>
      <c r="U497" s="8"/>
      <c r="V497" s="3"/>
      <c r="W497" s="3"/>
      <c r="X497" s="3"/>
      <c r="Y497" s="3"/>
      <c r="Z497" s="3"/>
    </row>
    <row r="498" spans="1:26" ht="12.75" customHeight="1">
      <c r="A498" s="93"/>
      <c r="B498" s="12"/>
      <c r="C498" s="103"/>
      <c r="D498" s="103"/>
      <c r="E498" s="103"/>
      <c r="F498" s="93"/>
      <c r="G498" s="93"/>
      <c r="H498" s="93"/>
      <c r="I498" s="93"/>
      <c r="J498" s="93"/>
      <c r="K498" s="93"/>
      <c r="L498" s="97"/>
      <c r="M498" s="93"/>
      <c r="N498" s="93"/>
      <c r="O498" s="8"/>
      <c r="P498" s="8"/>
      <c r="Q498" s="8"/>
      <c r="R498" s="8"/>
      <c r="S498" s="8"/>
      <c r="T498" s="8"/>
      <c r="U498" s="8"/>
      <c r="V498" s="3"/>
      <c r="W498" s="3"/>
      <c r="X498" s="3"/>
      <c r="Y498" s="3"/>
      <c r="Z498" s="3"/>
    </row>
    <row r="499" spans="1:26" ht="12.75" customHeight="1">
      <c r="A499" s="93"/>
      <c r="B499" s="12"/>
      <c r="C499" s="103"/>
      <c r="D499" s="103"/>
      <c r="E499" s="103"/>
      <c r="F499" s="93"/>
      <c r="G499" s="93"/>
      <c r="H499" s="93"/>
      <c r="I499" s="93"/>
      <c r="J499" s="93"/>
      <c r="K499" s="93"/>
      <c r="L499" s="97"/>
      <c r="M499" s="93"/>
      <c r="N499" s="93"/>
      <c r="O499" s="8"/>
      <c r="P499" s="8"/>
      <c r="Q499" s="8"/>
      <c r="R499" s="8"/>
      <c r="S499" s="8"/>
      <c r="T499" s="8"/>
      <c r="U499" s="8"/>
      <c r="V499" s="3"/>
      <c r="W499" s="3"/>
      <c r="X499" s="3"/>
      <c r="Y499" s="3"/>
      <c r="Z499" s="3"/>
    </row>
    <row r="500" spans="1:26" ht="12.75" customHeight="1">
      <c r="A500" s="93"/>
      <c r="B500" s="12"/>
      <c r="C500" s="103"/>
      <c r="D500" s="103"/>
      <c r="E500" s="103"/>
      <c r="F500" s="93"/>
      <c r="G500" s="93"/>
      <c r="H500" s="93"/>
      <c r="I500" s="93"/>
      <c r="J500" s="93"/>
      <c r="K500" s="93"/>
      <c r="L500" s="97"/>
      <c r="M500" s="93"/>
      <c r="N500" s="93"/>
      <c r="O500" s="8"/>
      <c r="P500" s="8"/>
      <c r="Q500" s="8"/>
      <c r="R500" s="8"/>
      <c r="S500" s="8"/>
      <c r="T500" s="8"/>
      <c r="U500" s="8"/>
      <c r="V500" s="3"/>
      <c r="W500" s="3"/>
      <c r="X500" s="3"/>
      <c r="Y500" s="3"/>
      <c r="Z500" s="3"/>
    </row>
    <row r="501" spans="1:26" ht="12.75" customHeight="1">
      <c r="A501" s="93"/>
      <c r="B501" s="12"/>
      <c r="C501" s="103"/>
      <c r="D501" s="103"/>
      <c r="E501" s="103"/>
      <c r="F501" s="93"/>
      <c r="G501" s="93"/>
      <c r="H501" s="93"/>
      <c r="I501" s="93"/>
      <c r="J501" s="93"/>
      <c r="K501" s="93"/>
      <c r="L501" s="97"/>
      <c r="M501" s="93"/>
      <c r="N501" s="93"/>
      <c r="O501" s="8"/>
      <c r="P501" s="8"/>
      <c r="Q501" s="8"/>
      <c r="R501" s="8"/>
      <c r="S501" s="8"/>
      <c r="T501" s="8"/>
      <c r="U501" s="8"/>
      <c r="V501" s="3"/>
      <c r="W501" s="3"/>
      <c r="X501" s="3"/>
      <c r="Y501" s="3"/>
      <c r="Z501" s="3"/>
    </row>
    <row r="502" spans="1:26" ht="12.75" customHeight="1">
      <c r="A502" s="93"/>
      <c r="B502" s="12"/>
      <c r="C502" s="103"/>
      <c r="D502" s="103"/>
      <c r="E502" s="103"/>
      <c r="F502" s="93"/>
      <c r="G502" s="93"/>
      <c r="H502" s="93"/>
      <c r="I502" s="93"/>
      <c r="J502" s="93"/>
      <c r="K502" s="93"/>
      <c r="L502" s="97"/>
      <c r="M502" s="93"/>
      <c r="N502" s="93"/>
      <c r="O502" s="8"/>
      <c r="P502" s="8"/>
      <c r="Q502" s="8"/>
      <c r="R502" s="8"/>
      <c r="S502" s="8"/>
      <c r="T502" s="8"/>
      <c r="U502" s="8"/>
      <c r="V502" s="3"/>
      <c r="W502" s="3"/>
      <c r="X502" s="3"/>
      <c r="Y502" s="3"/>
      <c r="Z502" s="3"/>
    </row>
    <row r="503" spans="1:26" ht="12.75" customHeight="1">
      <c r="A503" s="93"/>
      <c r="B503" s="12"/>
      <c r="C503" s="103"/>
      <c r="D503" s="103"/>
      <c r="E503" s="103"/>
      <c r="F503" s="93"/>
      <c r="G503" s="93"/>
      <c r="H503" s="93"/>
      <c r="I503" s="93"/>
      <c r="J503" s="93"/>
      <c r="K503" s="93"/>
      <c r="L503" s="97"/>
      <c r="M503" s="93"/>
      <c r="N503" s="93"/>
      <c r="O503" s="8"/>
      <c r="P503" s="8"/>
      <c r="Q503" s="8"/>
      <c r="R503" s="8"/>
      <c r="S503" s="8"/>
      <c r="T503" s="8"/>
      <c r="U503" s="8"/>
      <c r="V503" s="3"/>
      <c r="W503" s="3"/>
      <c r="X503" s="3"/>
      <c r="Y503" s="3"/>
      <c r="Z503" s="3"/>
    </row>
    <row r="504" spans="1:26" ht="12.75" customHeight="1">
      <c r="A504" s="93"/>
      <c r="B504" s="12"/>
      <c r="C504" s="103"/>
      <c r="D504" s="103"/>
      <c r="E504" s="103"/>
      <c r="F504" s="93"/>
      <c r="G504" s="93"/>
      <c r="H504" s="93"/>
      <c r="I504" s="93"/>
      <c r="J504" s="93"/>
      <c r="K504" s="93"/>
      <c r="L504" s="97"/>
      <c r="M504" s="93"/>
      <c r="N504" s="93"/>
      <c r="O504" s="8"/>
      <c r="P504" s="8"/>
      <c r="Q504" s="8"/>
      <c r="R504" s="8"/>
      <c r="S504" s="8"/>
      <c r="T504" s="8"/>
      <c r="U504" s="8"/>
      <c r="V504" s="3"/>
      <c r="W504" s="3"/>
      <c r="X504" s="3"/>
      <c r="Y504" s="3"/>
      <c r="Z504" s="3"/>
    </row>
    <row r="505" spans="1:26" ht="12.75" customHeight="1">
      <c r="A505" s="93"/>
      <c r="B505" s="12"/>
      <c r="C505" s="103"/>
      <c r="D505" s="103"/>
      <c r="E505" s="103"/>
      <c r="F505" s="93"/>
      <c r="G505" s="93"/>
      <c r="H505" s="93"/>
      <c r="I505" s="93"/>
      <c r="J505" s="93"/>
      <c r="K505" s="93"/>
      <c r="L505" s="97"/>
      <c r="M505" s="93"/>
      <c r="N505" s="93"/>
      <c r="O505" s="8"/>
      <c r="P505" s="8"/>
      <c r="Q505" s="8"/>
      <c r="R505" s="8"/>
      <c r="S505" s="8"/>
      <c r="T505" s="8"/>
      <c r="U505" s="8"/>
      <c r="V505" s="3"/>
      <c r="W505" s="3"/>
      <c r="X505" s="3"/>
      <c r="Y505" s="3"/>
      <c r="Z505" s="3"/>
    </row>
    <row r="506" spans="1:26" ht="12.75" customHeight="1">
      <c r="A506" s="93"/>
      <c r="B506" s="12"/>
      <c r="C506" s="103"/>
      <c r="D506" s="103"/>
      <c r="E506" s="103"/>
      <c r="F506" s="93"/>
      <c r="G506" s="93"/>
      <c r="H506" s="93"/>
      <c r="I506" s="93"/>
      <c r="J506" s="93"/>
      <c r="K506" s="93"/>
      <c r="L506" s="97"/>
      <c r="M506" s="93"/>
      <c r="N506" s="93"/>
      <c r="O506" s="8"/>
      <c r="P506" s="8"/>
      <c r="Q506" s="8"/>
      <c r="R506" s="8"/>
      <c r="S506" s="8"/>
      <c r="T506" s="8"/>
      <c r="U506" s="8"/>
      <c r="V506" s="3"/>
      <c r="W506" s="3"/>
      <c r="X506" s="3"/>
      <c r="Y506" s="3"/>
      <c r="Z506" s="3"/>
    </row>
    <row r="507" spans="1:26" ht="12.75" customHeight="1">
      <c r="A507" s="93"/>
      <c r="B507" s="12"/>
      <c r="C507" s="103"/>
      <c r="D507" s="103"/>
      <c r="E507" s="103"/>
      <c r="F507" s="93"/>
      <c r="G507" s="93"/>
      <c r="H507" s="93"/>
      <c r="I507" s="93"/>
      <c r="J507" s="93"/>
      <c r="K507" s="93"/>
      <c r="L507" s="97"/>
      <c r="M507" s="93"/>
      <c r="N507" s="93"/>
      <c r="O507" s="8"/>
      <c r="P507" s="8"/>
      <c r="Q507" s="8"/>
      <c r="R507" s="8"/>
      <c r="S507" s="8"/>
      <c r="T507" s="8"/>
      <c r="U507" s="8"/>
      <c r="V507" s="3"/>
      <c r="W507" s="3"/>
      <c r="X507" s="3"/>
      <c r="Y507" s="3"/>
      <c r="Z507" s="3"/>
    </row>
    <row r="508" spans="1:26" ht="12.75" customHeight="1">
      <c r="A508" s="93"/>
      <c r="B508" s="12"/>
      <c r="C508" s="103"/>
      <c r="D508" s="103"/>
      <c r="E508" s="103"/>
      <c r="F508" s="93"/>
      <c r="G508" s="93"/>
      <c r="H508" s="93"/>
      <c r="I508" s="93"/>
      <c r="J508" s="93"/>
      <c r="K508" s="93"/>
      <c r="L508" s="97"/>
      <c r="M508" s="93"/>
      <c r="N508" s="93"/>
      <c r="O508" s="8"/>
      <c r="P508" s="8"/>
      <c r="Q508" s="8"/>
      <c r="R508" s="8"/>
      <c r="S508" s="8"/>
      <c r="T508" s="8"/>
      <c r="U508" s="8"/>
      <c r="V508" s="3"/>
      <c r="W508" s="3"/>
      <c r="X508" s="3"/>
      <c r="Y508" s="3"/>
      <c r="Z508" s="3"/>
    </row>
    <row r="509" spans="1:26" ht="12.75" customHeight="1">
      <c r="A509" s="93"/>
      <c r="B509" s="12"/>
      <c r="C509" s="103"/>
      <c r="D509" s="103"/>
      <c r="E509" s="103"/>
      <c r="F509" s="93"/>
      <c r="G509" s="93"/>
      <c r="H509" s="93"/>
      <c r="I509" s="93"/>
      <c r="J509" s="93"/>
      <c r="K509" s="93"/>
      <c r="L509" s="97"/>
      <c r="M509" s="93"/>
      <c r="N509" s="93"/>
      <c r="O509" s="8"/>
      <c r="P509" s="8"/>
      <c r="Q509" s="8"/>
      <c r="R509" s="8"/>
      <c r="S509" s="8"/>
      <c r="T509" s="8"/>
      <c r="U509" s="8"/>
      <c r="V509" s="3"/>
      <c r="W509" s="3"/>
      <c r="X509" s="3"/>
      <c r="Y509" s="3"/>
      <c r="Z509" s="3"/>
    </row>
    <row r="510" spans="1:26" ht="12.75" customHeight="1">
      <c r="A510" s="93"/>
      <c r="B510" s="12"/>
      <c r="C510" s="103"/>
      <c r="D510" s="103"/>
      <c r="E510" s="103"/>
      <c r="F510" s="93"/>
      <c r="G510" s="93"/>
      <c r="H510" s="93"/>
      <c r="I510" s="93"/>
      <c r="J510" s="93"/>
      <c r="K510" s="93"/>
      <c r="L510" s="97"/>
      <c r="M510" s="93"/>
      <c r="N510" s="93"/>
      <c r="O510" s="8"/>
      <c r="P510" s="8"/>
      <c r="Q510" s="8"/>
      <c r="R510" s="8"/>
      <c r="S510" s="8"/>
      <c r="T510" s="8"/>
      <c r="U510" s="8"/>
      <c r="V510" s="3"/>
      <c r="W510" s="3"/>
      <c r="X510" s="3"/>
      <c r="Y510" s="3"/>
      <c r="Z510" s="3"/>
    </row>
    <row r="511" spans="1:26" ht="12.75" customHeight="1">
      <c r="A511" s="93"/>
      <c r="B511" s="12"/>
      <c r="C511" s="103"/>
      <c r="D511" s="103"/>
      <c r="E511" s="103"/>
      <c r="F511" s="93"/>
      <c r="G511" s="93"/>
      <c r="H511" s="93"/>
      <c r="I511" s="93"/>
      <c r="J511" s="93"/>
      <c r="K511" s="93"/>
      <c r="L511" s="97"/>
      <c r="M511" s="93"/>
      <c r="N511" s="93"/>
      <c r="O511" s="8"/>
      <c r="P511" s="8"/>
      <c r="Q511" s="8"/>
      <c r="R511" s="8"/>
      <c r="S511" s="8"/>
      <c r="T511" s="8"/>
      <c r="U511" s="8"/>
      <c r="V511" s="3"/>
      <c r="W511" s="3"/>
      <c r="X511" s="3"/>
      <c r="Y511" s="3"/>
      <c r="Z511" s="3"/>
    </row>
    <row r="512" spans="1:26" ht="12.75" customHeight="1">
      <c r="A512" s="93"/>
      <c r="B512" s="12"/>
      <c r="C512" s="103"/>
      <c r="D512" s="103"/>
      <c r="E512" s="103"/>
      <c r="F512" s="93"/>
      <c r="G512" s="93"/>
      <c r="H512" s="93"/>
      <c r="I512" s="93"/>
      <c r="J512" s="93"/>
      <c r="K512" s="93"/>
      <c r="L512" s="97"/>
      <c r="M512" s="93"/>
      <c r="N512" s="93"/>
      <c r="O512" s="8"/>
      <c r="P512" s="8"/>
      <c r="Q512" s="8"/>
      <c r="R512" s="8"/>
      <c r="S512" s="8"/>
      <c r="T512" s="8"/>
      <c r="U512" s="8"/>
      <c r="V512" s="3"/>
      <c r="W512" s="3"/>
      <c r="X512" s="3"/>
      <c r="Y512" s="3"/>
      <c r="Z512" s="3"/>
    </row>
    <row r="513" spans="1:26" ht="12.75" customHeight="1">
      <c r="A513" s="93"/>
      <c r="B513" s="12"/>
      <c r="C513" s="103"/>
      <c r="D513" s="103"/>
      <c r="E513" s="103"/>
      <c r="F513" s="93"/>
      <c r="G513" s="93"/>
      <c r="H513" s="93"/>
      <c r="I513" s="93"/>
      <c r="J513" s="93"/>
      <c r="K513" s="93"/>
      <c r="L513" s="97"/>
      <c r="M513" s="93"/>
      <c r="N513" s="93"/>
      <c r="O513" s="8"/>
      <c r="P513" s="8"/>
      <c r="Q513" s="8"/>
      <c r="R513" s="8"/>
      <c r="S513" s="8"/>
      <c r="T513" s="8"/>
      <c r="U513" s="8"/>
      <c r="V513" s="3"/>
      <c r="W513" s="3"/>
      <c r="X513" s="3"/>
      <c r="Y513" s="3"/>
      <c r="Z513" s="3"/>
    </row>
    <row r="514" spans="1:26" ht="12.75" customHeight="1">
      <c r="A514" s="93"/>
      <c r="B514" s="12"/>
      <c r="C514" s="103"/>
      <c r="D514" s="103"/>
      <c r="E514" s="103"/>
      <c r="F514" s="93"/>
      <c r="G514" s="93"/>
      <c r="H514" s="93"/>
      <c r="I514" s="93"/>
      <c r="J514" s="93"/>
      <c r="K514" s="93"/>
      <c r="L514" s="97"/>
      <c r="M514" s="93"/>
      <c r="N514" s="93"/>
      <c r="O514" s="8"/>
      <c r="P514" s="8"/>
      <c r="Q514" s="8"/>
      <c r="R514" s="8"/>
      <c r="S514" s="8"/>
      <c r="T514" s="8"/>
      <c r="U514" s="8"/>
      <c r="V514" s="3"/>
      <c r="W514" s="3"/>
      <c r="X514" s="3"/>
      <c r="Y514" s="3"/>
      <c r="Z514" s="3"/>
    </row>
    <row r="515" spans="1:26" ht="12.75" customHeight="1">
      <c r="A515" s="93"/>
      <c r="B515" s="12"/>
      <c r="C515" s="103"/>
      <c r="D515" s="103"/>
      <c r="E515" s="103"/>
      <c r="F515" s="93"/>
      <c r="G515" s="93"/>
      <c r="H515" s="93"/>
      <c r="I515" s="93"/>
      <c r="J515" s="93"/>
      <c r="K515" s="93"/>
      <c r="L515" s="97"/>
      <c r="M515" s="93"/>
      <c r="N515" s="93"/>
      <c r="O515" s="8"/>
      <c r="P515" s="8"/>
      <c r="Q515" s="8"/>
      <c r="R515" s="8"/>
      <c r="S515" s="8"/>
      <c r="T515" s="8"/>
      <c r="U515" s="8"/>
      <c r="V515" s="3"/>
      <c r="W515" s="3"/>
      <c r="X515" s="3"/>
      <c r="Y515" s="3"/>
      <c r="Z515" s="3"/>
    </row>
    <row r="516" spans="1:26" ht="12.75" customHeight="1">
      <c r="A516" s="93"/>
      <c r="B516" s="12"/>
      <c r="C516" s="103"/>
      <c r="D516" s="103"/>
      <c r="E516" s="103"/>
      <c r="F516" s="93"/>
      <c r="G516" s="93"/>
      <c r="H516" s="93"/>
      <c r="I516" s="93"/>
      <c r="J516" s="93"/>
      <c r="K516" s="93"/>
      <c r="L516" s="97"/>
      <c r="M516" s="93"/>
      <c r="N516" s="93"/>
      <c r="O516" s="8"/>
      <c r="P516" s="8"/>
      <c r="Q516" s="8"/>
      <c r="R516" s="8"/>
      <c r="S516" s="8"/>
      <c r="T516" s="8"/>
      <c r="U516" s="8"/>
      <c r="V516" s="3"/>
      <c r="W516" s="3"/>
      <c r="X516" s="3"/>
      <c r="Y516" s="3"/>
      <c r="Z516" s="3"/>
    </row>
    <row r="517" spans="1:26" ht="12.75" customHeight="1">
      <c r="A517" s="93"/>
      <c r="B517" s="12"/>
      <c r="C517" s="103"/>
      <c r="D517" s="103"/>
      <c r="E517" s="103"/>
      <c r="F517" s="93"/>
      <c r="G517" s="93"/>
      <c r="H517" s="93"/>
      <c r="I517" s="93"/>
      <c r="J517" s="93"/>
      <c r="K517" s="93"/>
      <c r="L517" s="97"/>
      <c r="M517" s="93"/>
      <c r="N517" s="93"/>
      <c r="O517" s="8"/>
      <c r="P517" s="8"/>
      <c r="Q517" s="8"/>
      <c r="R517" s="8"/>
      <c r="S517" s="8"/>
      <c r="T517" s="8"/>
      <c r="U517" s="8"/>
      <c r="V517" s="3"/>
      <c r="W517" s="3"/>
      <c r="X517" s="3"/>
      <c r="Y517" s="3"/>
      <c r="Z517" s="3"/>
    </row>
    <row r="518" spans="1:26" ht="12.75" customHeight="1">
      <c r="A518" s="93"/>
      <c r="B518" s="12"/>
      <c r="C518" s="103"/>
      <c r="D518" s="103"/>
      <c r="E518" s="103"/>
      <c r="F518" s="93"/>
      <c r="G518" s="93"/>
      <c r="H518" s="93"/>
      <c r="I518" s="93"/>
      <c r="J518" s="93"/>
      <c r="K518" s="93"/>
      <c r="L518" s="97"/>
      <c r="M518" s="93"/>
      <c r="N518" s="93"/>
      <c r="O518" s="8"/>
      <c r="P518" s="8"/>
      <c r="Q518" s="8"/>
      <c r="R518" s="8"/>
      <c r="S518" s="8"/>
      <c r="T518" s="8"/>
      <c r="U518" s="8"/>
      <c r="V518" s="3"/>
      <c r="W518" s="3"/>
      <c r="X518" s="3"/>
      <c r="Y518" s="3"/>
      <c r="Z518" s="3"/>
    </row>
    <row r="519" spans="1:26" ht="12.75" customHeight="1">
      <c r="A519" s="93"/>
      <c r="B519" s="12"/>
      <c r="C519" s="103"/>
      <c r="D519" s="103"/>
      <c r="E519" s="103"/>
      <c r="F519" s="93"/>
      <c r="G519" s="93"/>
      <c r="H519" s="93"/>
      <c r="I519" s="93"/>
      <c r="J519" s="93"/>
      <c r="K519" s="93"/>
      <c r="L519" s="97"/>
      <c r="M519" s="93"/>
      <c r="N519" s="93"/>
      <c r="O519" s="8"/>
      <c r="P519" s="8"/>
      <c r="Q519" s="8"/>
      <c r="R519" s="8"/>
      <c r="S519" s="8"/>
      <c r="T519" s="8"/>
      <c r="U519" s="8"/>
      <c r="V519" s="3"/>
      <c r="W519" s="3"/>
      <c r="X519" s="3"/>
      <c r="Y519" s="3"/>
      <c r="Z519" s="3"/>
    </row>
    <row r="520" spans="1:26" ht="12.75" customHeight="1">
      <c r="A520" s="93"/>
      <c r="B520" s="12"/>
      <c r="C520" s="103"/>
      <c r="D520" s="103"/>
      <c r="E520" s="103"/>
      <c r="F520" s="93"/>
      <c r="G520" s="93"/>
      <c r="H520" s="93"/>
      <c r="I520" s="93"/>
      <c r="J520" s="93"/>
      <c r="K520" s="93"/>
      <c r="L520" s="97"/>
      <c r="M520" s="93"/>
      <c r="N520" s="93"/>
      <c r="O520" s="8"/>
      <c r="P520" s="8"/>
      <c r="Q520" s="8"/>
      <c r="R520" s="8"/>
      <c r="S520" s="8"/>
      <c r="T520" s="8"/>
      <c r="U520" s="8"/>
      <c r="V520" s="3"/>
      <c r="W520" s="3"/>
      <c r="X520" s="3"/>
      <c r="Y520" s="3"/>
      <c r="Z520" s="3"/>
    </row>
    <row r="521" spans="1:26" ht="12.75" customHeight="1">
      <c r="A521" s="93"/>
      <c r="B521" s="12"/>
      <c r="C521" s="103"/>
      <c r="D521" s="103"/>
      <c r="E521" s="103"/>
      <c r="F521" s="93"/>
      <c r="G521" s="93"/>
      <c r="H521" s="93"/>
      <c r="I521" s="93"/>
      <c r="J521" s="93"/>
      <c r="K521" s="93"/>
      <c r="L521" s="97"/>
      <c r="M521" s="93"/>
      <c r="N521" s="93"/>
      <c r="O521" s="8"/>
      <c r="P521" s="8"/>
      <c r="Q521" s="8"/>
      <c r="R521" s="8"/>
      <c r="S521" s="8"/>
      <c r="T521" s="8"/>
      <c r="U521" s="8"/>
      <c r="V521" s="3"/>
      <c r="W521" s="3"/>
      <c r="X521" s="3"/>
      <c r="Y521" s="3"/>
      <c r="Z521" s="3"/>
    </row>
    <row r="522" spans="1:26" ht="12.75" customHeight="1">
      <c r="A522" s="93"/>
      <c r="B522" s="12"/>
      <c r="C522" s="103"/>
      <c r="D522" s="103"/>
      <c r="E522" s="103"/>
      <c r="F522" s="93"/>
      <c r="G522" s="93"/>
      <c r="H522" s="93"/>
      <c r="I522" s="93"/>
      <c r="J522" s="93"/>
      <c r="K522" s="93"/>
      <c r="L522" s="97"/>
      <c r="M522" s="93"/>
      <c r="N522" s="93"/>
      <c r="O522" s="8"/>
      <c r="P522" s="8"/>
      <c r="Q522" s="8"/>
      <c r="R522" s="8"/>
      <c r="S522" s="8"/>
      <c r="T522" s="8"/>
      <c r="U522" s="8"/>
      <c r="V522" s="3"/>
      <c r="W522" s="3"/>
      <c r="X522" s="3"/>
      <c r="Y522" s="3"/>
      <c r="Z522" s="3"/>
    </row>
    <row r="523" spans="1:26" ht="12.75" customHeight="1">
      <c r="A523" s="93"/>
      <c r="B523" s="12"/>
      <c r="C523" s="103"/>
      <c r="D523" s="103"/>
      <c r="E523" s="103"/>
      <c r="F523" s="93"/>
      <c r="G523" s="93"/>
      <c r="H523" s="93"/>
      <c r="I523" s="93"/>
      <c r="J523" s="93"/>
      <c r="K523" s="93"/>
      <c r="L523" s="97"/>
      <c r="M523" s="93"/>
      <c r="N523" s="93"/>
      <c r="O523" s="8"/>
      <c r="P523" s="8"/>
      <c r="Q523" s="8"/>
      <c r="R523" s="8"/>
      <c r="S523" s="8"/>
      <c r="T523" s="8"/>
      <c r="U523" s="8"/>
      <c r="V523" s="3"/>
      <c r="W523" s="3"/>
      <c r="X523" s="3"/>
      <c r="Y523" s="3"/>
      <c r="Z523" s="3"/>
    </row>
    <row r="524" spans="1:26" ht="12.75" customHeight="1">
      <c r="A524" s="93"/>
      <c r="B524" s="12"/>
      <c r="C524" s="103"/>
      <c r="D524" s="103"/>
      <c r="E524" s="103"/>
      <c r="F524" s="93"/>
      <c r="G524" s="93"/>
      <c r="H524" s="93"/>
      <c r="I524" s="93"/>
      <c r="J524" s="93"/>
      <c r="K524" s="93"/>
      <c r="L524" s="97"/>
      <c r="M524" s="93"/>
      <c r="N524" s="93"/>
      <c r="O524" s="8"/>
      <c r="P524" s="8"/>
      <c r="Q524" s="8"/>
      <c r="R524" s="8"/>
      <c r="S524" s="8"/>
      <c r="T524" s="8"/>
      <c r="U524" s="8"/>
      <c r="V524" s="3"/>
      <c r="W524" s="3"/>
      <c r="X524" s="3"/>
      <c r="Y524" s="3"/>
      <c r="Z524" s="3"/>
    </row>
    <row r="525" spans="1:26" ht="12.75" customHeight="1">
      <c r="A525" s="93"/>
      <c r="B525" s="12"/>
      <c r="C525" s="103"/>
      <c r="D525" s="103"/>
      <c r="E525" s="103"/>
      <c r="F525" s="93"/>
      <c r="G525" s="93"/>
      <c r="H525" s="93"/>
      <c r="I525" s="93"/>
      <c r="J525" s="93"/>
      <c r="K525" s="93"/>
      <c r="L525" s="97"/>
      <c r="M525" s="93"/>
      <c r="N525" s="93"/>
      <c r="O525" s="8"/>
      <c r="P525" s="8"/>
      <c r="Q525" s="8"/>
      <c r="R525" s="8"/>
      <c r="S525" s="8"/>
      <c r="T525" s="8"/>
      <c r="U525" s="8"/>
      <c r="V525" s="3"/>
      <c r="W525" s="3"/>
      <c r="X525" s="3"/>
      <c r="Y525" s="3"/>
      <c r="Z525" s="3"/>
    </row>
    <row r="526" spans="1:26" ht="12.75" customHeight="1">
      <c r="A526" s="93"/>
      <c r="B526" s="12"/>
      <c r="C526" s="103"/>
      <c r="D526" s="103"/>
      <c r="E526" s="103"/>
      <c r="F526" s="93"/>
      <c r="G526" s="93"/>
      <c r="H526" s="93"/>
      <c r="I526" s="93"/>
      <c r="J526" s="93"/>
      <c r="K526" s="93"/>
      <c r="L526" s="97"/>
      <c r="M526" s="93"/>
      <c r="N526" s="93"/>
      <c r="O526" s="8"/>
      <c r="P526" s="8"/>
      <c r="Q526" s="8"/>
      <c r="R526" s="8"/>
      <c r="S526" s="8"/>
      <c r="T526" s="8"/>
      <c r="U526" s="8"/>
      <c r="V526" s="3"/>
      <c r="W526" s="3"/>
      <c r="X526" s="3"/>
      <c r="Y526" s="3"/>
      <c r="Z526" s="3"/>
    </row>
    <row r="527" spans="1:26" ht="12.75" customHeight="1">
      <c r="A527" s="93"/>
      <c r="B527" s="12"/>
      <c r="C527" s="103"/>
      <c r="D527" s="103"/>
      <c r="E527" s="103"/>
      <c r="F527" s="93"/>
      <c r="G527" s="93"/>
      <c r="H527" s="93"/>
      <c r="I527" s="93"/>
      <c r="J527" s="93"/>
      <c r="K527" s="93"/>
      <c r="L527" s="97"/>
      <c r="M527" s="93"/>
      <c r="N527" s="93"/>
      <c r="O527" s="8"/>
      <c r="P527" s="8"/>
      <c r="Q527" s="8"/>
      <c r="R527" s="8"/>
      <c r="S527" s="8"/>
      <c r="T527" s="8"/>
      <c r="U527" s="8"/>
      <c r="V527" s="3"/>
      <c r="W527" s="3"/>
      <c r="X527" s="3"/>
      <c r="Y527" s="3"/>
      <c r="Z527" s="3"/>
    </row>
    <row r="528" spans="1:26" ht="12.75" customHeight="1">
      <c r="A528" s="93"/>
      <c r="B528" s="12"/>
      <c r="C528" s="103"/>
      <c r="D528" s="103"/>
      <c r="E528" s="103"/>
      <c r="F528" s="93"/>
      <c r="G528" s="93"/>
      <c r="H528" s="93"/>
      <c r="I528" s="93"/>
      <c r="J528" s="93"/>
      <c r="K528" s="93"/>
      <c r="L528" s="97"/>
      <c r="M528" s="93"/>
      <c r="N528" s="93"/>
      <c r="O528" s="8"/>
      <c r="P528" s="8"/>
      <c r="Q528" s="8"/>
      <c r="R528" s="8"/>
      <c r="S528" s="8"/>
      <c r="T528" s="8"/>
      <c r="U528" s="8"/>
      <c r="V528" s="3"/>
      <c r="W528" s="3"/>
      <c r="X528" s="3"/>
      <c r="Y528" s="3"/>
      <c r="Z528" s="3"/>
    </row>
    <row r="529" spans="1:26" ht="12.75" customHeight="1">
      <c r="A529" s="93"/>
      <c r="B529" s="12"/>
      <c r="C529" s="103"/>
      <c r="D529" s="103"/>
      <c r="E529" s="103"/>
      <c r="F529" s="93"/>
      <c r="G529" s="93"/>
      <c r="H529" s="93"/>
      <c r="I529" s="93"/>
      <c r="J529" s="93"/>
      <c r="K529" s="93"/>
      <c r="L529" s="97"/>
      <c r="M529" s="93"/>
      <c r="N529" s="93"/>
      <c r="O529" s="8"/>
      <c r="P529" s="8"/>
      <c r="Q529" s="8"/>
      <c r="R529" s="8"/>
      <c r="S529" s="8"/>
      <c r="T529" s="8"/>
      <c r="U529" s="8"/>
      <c r="V529" s="3"/>
      <c r="W529" s="3"/>
      <c r="X529" s="3"/>
      <c r="Y529" s="3"/>
      <c r="Z529" s="3"/>
    </row>
    <row r="530" spans="1:26" ht="12.75" customHeight="1">
      <c r="A530" s="93"/>
      <c r="B530" s="12"/>
      <c r="C530" s="103"/>
      <c r="D530" s="103"/>
      <c r="E530" s="103"/>
      <c r="F530" s="93"/>
      <c r="G530" s="93"/>
      <c r="H530" s="93"/>
      <c r="I530" s="93"/>
      <c r="J530" s="93"/>
      <c r="K530" s="93"/>
      <c r="L530" s="97"/>
      <c r="M530" s="93"/>
      <c r="N530" s="93"/>
      <c r="O530" s="8"/>
      <c r="P530" s="8"/>
      <c r="Q530" s="8"/>
      <c r="R530" s="8"/>
      <c r="S530" s="8"/>
      <c r="T530" s="8"/>
      <c r="U530" s="8"/>
      <c r="V530" s="3"/>
      <c r="W530" s="3"/>
      <c r="X530" s="3"/>
      <c r="Y530" s="3"/>
      <c r="Z530" s="3"/>
    </row>
    <row r="531" spans="1:26" ht="12.75" customHeight="1">
      <c r="A531" s="93"/>
      <c r="B531" s="12"/>
      <c r="C531" s="103"/>
      <c r="D531" s="103"/>
      <c r="E531" s="103"/>
      <c r="F531" s="93"/>
      <c r="G531" s="93"/>
      <c r="H531" s="93"/>
      <c r="I531" s="93"/>
      <c r="J531" s="93"/>
      <c r="K531" s="93"/>
      <c r="L531" s="97"/>
      <c r="M531" s="93"/>
      <c r="N531" s="93"/>
      <c r="O531" s="8"/>
      <c r="P531" s="8"/>
      <c r="Q531" s="8"/>
      <c r="R531" s="8"/>
      <c r="S531" s="8"/>
      <c r="T531" s="8"/>
      <c r="U531" s="8"/>
      <c r="V531" s="3"/>
      <c r="W531" s="3"/>
      <c r="X531" s="3"/>
      <c r="Y531" s="3"/>
      <c r="Z531" s="3"/>
    </row>
    <row r="532" spans="1:26" ht="12.75" customHeight="1">
      <c r="A532" s="93"/>
      <c r="B532" s="12"/>
      <c r="C532" s="103"/>
      <c r="D532" s="103"/>
      <c r="E532" s="103"/>
      <c r="F532" s="93"/>
      <c r="G532" s="93"/>
      <c r="H532" s="93"/>
      <c r="I532" s="93"/>
      <c r="J532" s="93"/>
      <c r="K532" s="93"/>
      <c r="L532" s="97"/>
      <c r="M532" s="93"/>
      <c r="N532" s="93"/>
      <c r="O532" s="8"/>
      <c r="P532" s="8"/>
      <c r="Q532" s="8"/>
      <c r="R532" s="8"/>
      <c r="S532" s="8"/>
      <c r="T532" s="8"/>
      <c r="U532" s="8"/>
      <c r="V532" s="3"/>
      <c r="W532" s="3"/>
      <c r="X532" s="3"/>
      <c r="Y532" s="3"/>
      <c r="Z532" s="3"/>
    </row>
    <row r="533" spans="1:26" ht="12.75" customHeight="1">
      <c r="A533" s="93"/>
      <c r="B533" s="12"/>
      <c r="C533" s="103"/>
      <c r="D533" s="103"/>
      <c r="E533" s="103"/>
      <c r="F533" s="93"/>
      <c r="G533" s="93"/>
      <c r="H533" s="93"/>
      <c r="I533" s="93"/>
      <c r="J533" s="93"/>
      <c r="K533" s="93"/>
      <c r="L533" s="97"/>
      <c r="M533" s="93"/>
      <c r="N533" s="93"/>
      <c r="O533" s="8"/>
      <c r="P533" s="8"/>
      <c r="Q533" s="8"/>
      <c r="R533" s="8"/>
      <c r="S533" s="8"/>
      <c r="T533" s="8"/>
      <c r="U533" s="8"/>
      <c r="V533" s="3"/>
      <c r="W533" s="3"/>
      <c r="X533" s="3"/>
      <c r="Y533" s="3"/>
      <c r="Z533" s="3"/>
    </row>
    <row r="534" spans="1:26" ht="12.75" customHeight="1">
      <c r="A534" s="93"/>
      <c r="B534" s="12"/>
      <c r="C534" s="103"/>
      <c r="D534" s="103"/>
      <c r="E534" s="103"/>
      <c r="F534" s="93"/>
      <c r="G534" s="93"/>
      <c r="H534" s="93"/>
      <c r="I534" s="93"/>
      <c r="J534" s="93"/>
      <c r="K534" s="93"/>
      <c r="L534" s="97"/>
      <c r="M534" s="93"/>
      <c r="N534" s="93"/>
      <c r="O534" s="8"/>
      <c r="P534" s="8"/>
      <c r="Q534" s="8"/>
      <c r="R534" s="8"/>
      <c r="S534" s="8"/>
      <c r="T534" s="8"/>
      <c r="U534" s="8"/>
      <c r="V534" s="3"/>
      <c r="W534" s="3"/>
      <c r="X534" s="3"/>
      <c r="Y534" s="3"/>
      <c r="Z534" s="3"/>
    </row>
    <row r="535" spans="1:26" ht="12.75" customHeight="1">
      <c r="A535" s="93"/>
      <c r="B535" s="12"/>
      <c r="C535" s="103"/>
      <c r="D535" s="103"/>
      <c r="E535" s="103"/>
      <c r="F535" s="93"/>
      <c r="G535" s="93"/>
      <c r="H535" s="93"/>
      <c r="I535" s="93"/>
      <c r="J535" s="93"/>
      <c r="K535" s="93"/>
      <c r="L535" s="97"/>
      <c r="M535" s="93"/>
      <c r="N535" s="93"/>
      <c r="O535" s="8"/>
      <c r="P535" s="8"/>
      <c r="Q535" s="8"/>
      <c r="R535" s="8"/>
      <c r="S535" s="8"/>
      <c r="T535" s="8"/>
      <c r="U535" s="8"/>
      <c r="V535" s="3"/>
      <c r="W535" s="3"/>
      <c r="X535" s="3"/>
      <c r="Y535" s="3"/>
      <c r="Z535" s="3"/>
    </row>
    <row r="536" spans="1:26" ht="12.75" customHeight="1">
      <c r="A536" s="93"/>
      <c r="B536" s="12"/>
      <c r="C536" s="103"/>
      <c r="D536" s="103"/>
      <c r="E536" s="103"/>
      <c r="F536" s="93"/>
      <c r="G536" s="93"/>
      <c r="H536" s="93"/>
      <c r="I536" s="93"/>
      <c r="J536" s="93"/>
      <c r="K536" s="93"/>
      <c r="L536" s="97"/>
      <c r="M536" s="93"/>
      <c r="N536" s="93"/>
      <c r="O536" s="8"/>
      <c r="P536" s="8"/>
      <c r="Q536" s="8"/>
      <c r="R536" s="8"/>
      <c r="S536" s="8"/>
      <c r="T536" s="8"/>
      <c r="U536" s="8"/>
      <c r="V536" s="3"/>
      <c r="W536" s="3"/>
      <c r="X536" s="3"/>
      <c r="Y536" s="3"/>
      <c r="Z536" s="3"/>
    </row>
    <row r="537" spans="1:26" ht="12.75" customHeight="1">
      <c r="A537" s="93"/>
      <c r="B537" s="12"/>
      <c r="C537" s="103"/>
      <c r="D537" s="103"/>
      <c r="E537" s="103"/>
      <c r="F537" s="93"/>
      <c r="G537" s="93"/>
      <c r="H537" s="93"/>
      <c r="I537" s="93"/>
      <c r="J537" s="93"/>
      <c r="K537" s="93"/>
      <c r="L537" s="97"/>
      <c r="M537" s="93"/>
      <c r="N537" s="93"/>
      <c r="O537" s="8"/>
      <c r="P537" s="8"/>
      <c r="Q537" s="8"/>
      <c r="R537" s="8"/>
      <c r="S537" s="8"/>
      <c r="T537" s="8"/>
      <c r="U537" s="8"/>
      <c r="V537" s="3"/>
      <c r="W537" s="3"/>
      <c r="X537" s="3"/>
      <c r="Y537" s="3"/>
      <c r="Z537" s="3"/>
    </row>
    <row r="538" spans="1:26" ht="12.75" customHeight="1">
      <c r="A538" s="93"/>
      <c r="B538" s="12"/>
      <c r="C538" s="103"/>
      <c r="D538" s="103"/>
      <c r="E538" s="103"/>
      <c r="F538" s="93"/>
      <c r="G538" s="93"/>
      <c r="H538" s="93"/>
      <c r="I538" s="93"/>
      <c r="J538" s="93"/>
      <c r="K538" s="93"/>
      <c r="L538" s="97"/>
      <c r="M538" s="93"/>
      <c r="N538" s="93"/>
      <c r="O538" s="8"/>
      <c r="P538" s="8"/>
      <c r="Q538" s="8"/>
      <c r="R538" s="8"/>
      <c r="S538" s="8"/>
      <c r="T538" s="8"/>
      <c r="U538" s="8"/>
      <c r="V538" s="3"/>
      <c r="W538" s="3"/>
      <c r="X538" s="3"/>
      <c r="Y538" s="3"/>
      <c r="Z538" s="3"/>
    </row>
    <row r="539" spans="1:26" ht="12.75" customHeight="1">
      <c r="A539" s="93"/>
      <c r="B539" s="12"/>
      <c r="C539" s="103"/>
      <c r="D539" s="103"/>
      <c r="E539" s="103"/>
      <c r="F539" s="93"/>
      <c r="G539" s="93"/>
      <c r="H539" s="93"/>
      <c r="I539" s="93"/>
      <c r="J539" s="93"/>
      <c r="K539" s="93"/>
      <c r="L539" s="97"/>
      <c r="M539" s="93"/>
      <c r="N539" s="93"/>
      <c r="O539" s="8"/>
      <c r="P539" s="8"/>
      <c r="Q539" s="8"/>
      <c r="R539" s="8"/>
      <c r="S539" s="8"/>
      <c r="T539" s="8"/>
      <c r="U539" s="8"/>
      <c r="V539" s="3"/>
      <c r="W539" s="3"/>
      <c r="X539" s="3"/>
      <c r="Y539" s="3"/>
      <c r="Z539" s="3"/>
    </row>
    <row r="540" spans="1:26" ht="12.75" customHeight="1">
      <c r="A540" s="93"/>
      <c r="B540" s="12"/>
      <c r="C540" s="103"/>
      <c r="D540" s="103"/>
      <c r="E540" s="103"/>
      <c r="F540" s="93"/>
      <c r="G540" s="93"/>
      <c r="H540" s="93"/>
      <c r="I540" s="93"/>
      <c r="J540" s="93"/>
      <c r="K540" s="93"/>
      <c r="L540" s="97"/>
      <c r="M540" s="93"/>
      <c r="N540" s="93"/>
      <c r="O540" s="8"/>
      <c r="P540" s="8"/>
      <c r="Q540" s="8"/>
      <c r="R540" s="8"/>
      <c r="S540" s="8"/>
      <c r="T540" s="8"/>
      <c r="U540" s="8"/>
      <c r="V540" s="3"/>
      <c r="W540" s="3"/>
      <c r="X540" s="3"/>
      <c r="Y540" s="3"/>
      <c r="Z540" s="3"/>
    </row>
    <row r="541" spans="1:26" ht="12.75" customHeight="1">
      <c r="A541" s="93"/>
      <c r="B541" s="12"/>
      <c r="C541" s="103"/>
      <c r="D541" s="103"/>
      <c r="E541" s="103"/>
      <c r="F541" s="93"/>
      <c r="G541" s="93"/>
      <c r="H541" s="93"/>
      <c r="I541" s="93"/>
      <c r="J541" s="93"/>
      <c r="K541" s="93"/>
      <c r="L541" s="97"/>
      <c r="M541" s="93"/>
      <c r="N541" s="93"/>
      <c r="O541" s="8"/>
      <c r="P541" s="8"/>
      <c r="Q541" s="8"/>
      <c r="R541" s="8"/>
      <c r="S541" s="8"/>
      <c r="T541" s="8"/>
      <c r="U541" s="8"/>
      <c r="V541" s="3"/>
      <c r="W541" s="3"/>
      <c r="X541" s="3"/>
      <c r="Y541" s="3"/>
      <c r="Z541" s="3"/>
    </row>
    <row r="542" spans="1:26" ht="12.75" customHeight="1">
      <c r="A542" s="93"/>
      <c r="B542" s="12"/>
      <c r="C542" s="103"/>
      <c r="D542" s="103"/>
      <c r="E542" s="103"/>
      <c r="F542" s="93"/>
      <c r="G542" s="93"/>
      <c r="H542" s="93"/>
      <c r="I542" s="93"/>
      <c r="J542" s="93"/>
      <c r="K542" s="93"/>
      <c r="L542" s="97"/>
      <c r="M542" s="93"/>
      <c r="N542" s="93"/>
      <c r="O542" s="8"/>
      <c r="P542" s="8"/>
      <c r="Q542" s="8"/>
      <c r="R542" s="8"/>
      <c r="S542" s="8"/>
      <c r="T542" s="8"/>
      <c r="U542" s="8"/>
      <c r="V542" s="3"/>
      <c r="W542" s="3"/>
      <c r="X542" s="3"/>
      <c r="Y542" s="3"/>
      <c r="Z542" s="3"/>
    </row>
    <row r="543" spans="1:26" ht="12.75" customHeight="1">
      <c r="A543" s="93"/>
      <c r="B543" s="12"/>
      <c r="C543" s="103"/>
      <c r="D543" s="103"/>
      <c r="E543" s="103"/>
      <c r="F543" s="93"/>
      <c r="G543" s="93"/>
      <c r="H543" s="93"/>
      <c r="I543" s="93"/>
      <c r="J543" s="93"/>
      <c r="K543" s="93"/>
      <c r="L543" s="97"/>
      <c r="M543" s="93"/>
      <c r="N543" s="93"/>
      <c r="O543" s="8"/>
      <c r="P543" s="8"/>
      <c r="Q543" s="8"/>
      <c r="R543" s="8"/>
      <c r="S543" s="8"/>
      <c r="T543" s="8"/>
      <c r="U543" s="8"/>
      <c r="V543" s="3"/>
      <c r="W543" s="3"/>
      <c r="X543" s="3"/>
      <c r="Y543" s="3"/>
      <c r="Z543" s="3"/>
    </row>
    <row r="544" spans="1:26" ht="12.75" customHeight="1">
      <c r="A544" s="93"/>
      <c r="B544" s="12"/>
      <c r="C544" s="103"/>
      <c r="D544" s="103"/>
      <c r="E544" s="103"/>
      <c r="F544" s="93"/>
      <c r="G544" s="93"/>
      <c r="H544" s="93"/>
      <c r="I544" s="93"/>
      <c r="J544" s="93"/>
      <c r="K544" s="93"/>
      <c r="L544" s="97"/>
      <c r="M544" s="93"/>
      <c r="N544" s="93"/>
      <c r="O544" s="8"/>
      <c r="P544" s="8"/>
      <c r="Q544" s="8"/>
      <c r="R544" s="8"/>
      <c r="S544" s="8"/>
      <c r="T544" s="8"/>
      <c r="U544" s="8"/>
      <c r="V544" s="3"/>
      <c r="W544" s="3"/>
      <c r="X544" s="3"/>
      <c r="Y544" s="3"/>
      <c r="Z544" s="3"/>
    </row>
    <row r="545" spans="1:26" ht="12.75" customHeight="1">
      <c r="A545" s="93"/>
      <c r="B545" s="12"/>
      <c r="C545" s="103"/>
      <c r="D545" s="103"/>
      <c r="E545" s="103"/>
      <c r="F545" s="93"/>
      <c r="G545" s="93"/>
      <c r="H545" s="93"/>
      <c r="I545" s="93"/>
      <c r="J545" s="93"/>
      <c r="K545" s="93"/>
      <c r="L545" s="97"/>
      <c r="M545" s="93"/>
      <c r="N545" s="93"/>
      <c r="O545" s="8"/>
      <c r="P545" s="8"/>
      <c r="Q545" s="8"/>
      <c r="R545" s="8"/>
      <c r="S545" s="8"/>
      <c r="T545" s="8"/>
      <c r="U545" s="8"/>
      <c r="V545" s="3"/>
      <c r="W545" s="3"/>
      <c r="X545" s="3"/>
      <c r="Y545" s="3"/>
      <c r="Z545" s="3"/>
    </row>
    <row r="546" spans="1:26" ht="12.75" customHeight="1">
      <c r="A546" s="93"/>
      <c r="B546" s="12"/>
      <c r="C546" s="103"/>
      <c r="D546" s="103"/>
      <c r="E546" s="103"/>
      <c r="F546" s="93"/>
      <c r="G546" s="93"/>
      <c r="H546" s="93"/>
      <c r="I546" s="93"/>
      <c r="J546" s="93"/>
      <c r="K546" s="93"/>
      <c r="L546" s="97"/>
      <c r="M546" s="93"/>
      <c r="N546" s="93"/>
      <c r="O546" s="8"/>
      <c r="P546" s="8"/>
      <c r="Q546" s="8"/>
      <c r="R546" s="8"/>
      <c r="S546" s="8"/>
      <c r="T546" s="8"/>
      <c r="U546" s="8"/>
      <c r="V546" s="3"/>
      <c r="W546" s="3"/>
      <c r="X546" s="3"/>
      <c r="Y546" s="3"/>
      <c r="Z546" s="3"/>
    </row>
    <row r="547" spans="1:26" ht="12.75" customHeight="1">
      <c r="A547" s="93"/>
      <c r="B547" s="12"/>
      <c r="C547" s="103"/>
      <c r="D547" s="103"/>
      <c r="E547" s="103"/>
      <c r="F547" s="93"/>
      <c r="G547" s="93"/>
      <c r="H547" s="93"/>
      <c r="I547" s="93"/>
      <c r="J547" s="93"/>
      <c r="K547" s="93"/>
      <c r="L547" s="97"/>
      <c r="M547" s="93"/>
      <c r="N547" s="93"/>
      <c r="O547" s="8"/>
      <c r="P547" s="8"/>
      <c r="Q547" s="8"/>
      <c r="R547" s="8"/>
      <c r="S547" s="8"/>
      <c r="T547" s="8"/>
      <c r="U547" s="8"/>
      <c r="V547" s="3"/>
      <c r="W547" s="3"/>
      <c r="X547" s="3"/>
      <c r="Y547" s="3"/>
      <c r="Z547" s="3"/>
    </row>
    <row r="548" spans="1:26" ht="12.75" customHeight="1">
      <c r="A548" s="93"/>
      <c r="B548" s="12"/>
      <c r="C548" s="103"/>
      <c r="D548" s="103"/>
      <c r="E548" s="103"/>
      <c r="F548" s="93"/>
      <c r="G548" s="93"/>
      <c r="H548" s="93"/>
      <c r="I548" s="93"/>
      <c r="J548" s="93"/>
      <c r="K548" s="93"/>
      <c r="L548" s="97"/>
      <c r="M548" s="93"/>
      <c r="N548" s="93"/>
      <c r="O548" s="8"/>
      <c r="P548" s="8"/>
      <c r="Q548" s="8"/>
      <c r="R548" s="8"/>
      <c r="S548" s="8"/>
      <c r="T548" s="8"/>
      <c r="U548" s="8"/>
      <c r="V548" s="3"/>
      <c r="W548" s="3"/>
      <c r="X548" s="3"/>
      <c r="Y548" s="3"/>
      <c r="Z548" s="3"/>
    </row>
    <row r="549" spans="1:26" ht="12.75" customHeight="1">
      <c r="A549" s="93"/>
      <c r="B549" s="12"/>
      <c r="C549" s="103"/>
      <c r="D549" s="103"/>
      <c r="E549" s="103"/>
      <c r="F549" s="93"/>
      <c r="G549" s="93"/>
      <c r="H549" s="93"/>
      <c r="I549" s="93"/>
      <c r="J549" s="93"/>
      <c r="K549" s="93"/>
      <c r="L549" s="97"/>
      <c r="M549" s="93"/>
      <c r="N549" s="93"/>
      <c r="O549" s="8"/>
      <c r="P549" s="8"/>
      <c r="Q549" s="8"/>
      <c r="R549" s="8"/>
      <c r="S549" s="8"/>
      <c r="T549" s="8"/>
      <c r="U549" s="8"/>
      <c r="V549" s="3"/>
      <c r="W549" s="3"/>
      <c r="X549" s="3"/>
      <c r="Y549" s="3"/>
      <c r="Z549" s="3"/>
    </row>
    <row r="550" spans="1:26" ht="12.75" customHeight="1">
      <c r="A550" s="93"/>
      <c r="B550" s="12"/>
      <c r="C550" s="103"/>
      <c r="D550" s="103"/>
      <c r="E550" s="103"/>
      <c r="F550" s="93"/>
      <c r="G550" s="93"/>
      <c r="H550" s="93"/>
      <c r="I550" s="93"/>
      <c r="J550" s="93"/>
      <c r="K550" s="93"/>
      <c r="L550" s="97"/>
      <c r="M550" s="93"/>
      <c r="N550" s="93"/>
      <c r="O550" s="8"/>
      <c r="P550" s="8"/>
      <c r="Q550" s="8"/>
      <c r="R550" s="8"/>
      <c r="S550" s="8"/>
      <c r="T550" s="8"/>
      <c r="U550" s="8"/>
      <c r="V550" s="3"/>
      <c r="W550" s="3"/>
      <c r="X550" s="3"/>
      <c r="Y550" s="3"/>
      <c r="Z550" s="3"/>
    </row>
    <row r="551" spans="1:26" ht="12.75" customHeight="1">
      <c r="A551" s="93"/>
      <c r="B551" s="12"/>
      <c r="C551" s="103"/>
      <c r="D551" s="103"/>
      <c r="E551" s="103"/>
      <c r="F551" s="93"/>
      <c r="G551" s="93"/>
      <c r="H551" s="93"/>
      <c r="I551" s="93"/>
      <c r="J551" s="93"/>
      <c r="K551" s="93"/>
      <c r="L551" s="97"/>
      <c r="M551" s="93"/>
      <c r="N551" s="93"/>
      <c r="O551" s="8"/>
      <c r="P551" s="8"/>
      <c r="Q551" s="8"/>
      <c r="R551" s="8"/>
      <c r="S551" s="8"/>
      <c r="T551" s="8"/>
      <c r="U551" s="8"/>
      <c r="V551" s="3"/>
      <c r="W551" s="3"/>
      <c r="X551" s="3"/>
      <c r="Y551" s="3"/>
      <c r="Z551" s="3"/>
    </row>
    <row r="552" spans="1:26" ht="12.75" customHeight="1">
      <c r="A552" s="93"/>
      <c r="B552" s="12"/>
      <c r="C552" s="103"/>
      <c r="D552" s="103"/>
      <c r="E552" s="103"/>
      <c r="F552" s="93"/>
      <c r="G552" s="93"/>
      <c r="H552" s="93"/>
      <c r="I552" s="93"/>
      <c r="J552" s="93"/>
      <c r="K552" s="93"/>
      <c r="L552" s="97"/>
      <c r="M552" s="93"/>
      <c r="N552" s="93"/>
      <c r="O552" s="8"/>
      <c r="P552" s="8"/>
      <c r="Q552" s="8"/>
      <c r="R552" s="8"/>
      <c r="S552" s="8"/>
      <c r="T552" s="8"/>
      <c r="U552" s="8"/>
      <c r="V552" s="3"/>
      <c r="W552" s="3"/>
      <c r="X552" s="3"/>
      <c r="Y552" s="3"/>
      <c r="Z552" s="3"/>
    </row>
    <row r="553" spans="1:26" ht="12.75" customHeight="1">
      <c r="A553" s="93"/>
      <c r="B553" s="12"/>
      <c r="C553" s="103"/>
      <c r="D553" s="103"/>
      <c r="E553" s="103"/>
      <c r="F553" s="93"/>
      <c r="G553" s="93"/>
      <c r="H553" s="93"/>
      <c r="I553" s="93"/>
      <c r="J553" s="93"/>
      <c r="K553" s="93"/>
      <c r="L553" s="97"/>
      <c r="M553" s="93"/>
      <c r="N553" s="93"/>
      <c r="O553" s="8"/>
      <c r="P553" s="8"/>
      <c r="Q553" s="8"/>
      <c r="R553" s="8"/>
      <c r="S553" s="8"/>
      <c r="T553" s="8"/>
      <c r="U553" s="8"/>
      <c r="V553" s="3"/>
      <c r="W553" s="3"/>
      <c r="X553" s="3"/>
      <c r="Y553" s="3"/>
      <c r="Z553" s="3"/>
    </row>
    <row r="554" spans="1:26" ht="12.75" customHeight="1">
      <c r="A554" s="93"/>
      <c r="B554" s="12"/>
      <c r="C554" s="103"/>
      <c r="D554" s="103"/>
      <c r="E554" s="103"/>
      <c r="F554" s="93"/>
      <c r="G554" s="93"/>
      <c r="H554" s="93"/>
      <c r="I554" s="93"/>
      <c r="J554" s="93"/>
      <c r="K554" s="93"/>
      <c r="L554" s="97"/>
      <c r="M554" s="93"/>
      <c r="N554" s="93"/>
      <c r="O554" s="8"/>
      <c r="P554" s="8"/>
      <c r="Q554" s="8"/>
      <c r="R554" s="8"/>
      <c r="S554" s="8"/>
      <c r="T554" s="8"/>
      <c r="U554" s="8"/>
      <c r="V554" s="3"/>
      <c r="W554" s="3"/>
      <c r="X554" s="3"/>
      <c r="Y554" s="3"/>
      <c r="Z554" s="3"/>
    </row>
    <row r="555" spans="1:26" ht="12.75" customHeight="1">
      <c r="A555" s="93"/>
      <c r="B555" s="12"/>
      <c r="C555" s="103"/>
      <c r="D555" s="103"/>
      <c r="E555" s="103"/>
      <c r="F555" s="93"/>
      <c r="G555" s="93"/>
      <c r="H555" s="93"/>
      <c r="I555" s="93"/>
      <c r="J555" s="93"/>
      <c r="K555" s="93"/>
      <c r="L555" s="97"/>
      <c r="M555" s="93"/>
      <c r="N555" s="93"/>
      <c r="O555" s="8"/>
      <c r="P555" s="8"/>
      <c r="Q555" s="8"/>
      <c r="R555" s="8"/>
      <c r="S555" s="8"/>
      <c r="T555" s="8"/>
      <c r="U555" s="8"/>
      <c r="V555" s="3"/>
      <c r="W555" s="3"/>
      <c r="X555" s="3"/>
      <c r="Y555" s="3"/>
      <c r="Z555" s="3"/>
    </row>
    <row r="556" spans="1:26" ht="12.75" customHeight="1">
      <c r="A556" s="93"/>
      <c r="B556" s="12"/>
      <c r="C556" s="103"/>
      <c r="D556" s="103"/>
      <c r="E556" s="103"/>
      <c r="F556" s="93"/>
      <c r="G556" s="93"/>
      <c r="H556" s="93"/>
      <c r="I556" s="93"/>
      <c r="J556" s="93"/>
      <c r="K556" s="93"/>
      <c r="L556" s="97"/>
      <c r="M556" s="93"/>
      <c r="N556" s="93"/>
      <c r="O556" s="8"/>
      <c r="P556" s="8"/>
      <c r="Q556" s="8"/>
      <c r="R556" s="8"/>
      <c r="S556" s="8"/>
      <c r="T556" s="8"/>
      <c r="U556" s="8"/>
      <c r="V556" s="3"/>
      <c r="W556" s="3"/>
      <c r="X556" s="3"/>
      <c r="Y556" s="3"/>
      <c r="Z556" s="3"/>
    </row>
    <row r="557" spans="1:26" ht="12.75" customHeight="1">
      <c r="A557" s="93"/>
      <c r="B557" s="12"/>
      <c r="C557" s="103"/>
      <c r="D557" s="103"/>
      <c r="E557" s="103"/>
      <c r="F557" s="93"/>
      <c r="G557" s="93"/>
      <c r="H557" s="93"/>
      <c r="I557" s="93"/>
      <c r="J557" s="93"/>
      <c r="K557" s="93"/>
      <c r="L557" s="97"/>
      <c r="M557" s="93"/>
      <c r="N557" s="93"/>
      <c r="O557" s="8"/>
      <c r="P557" s="8"/>
      <c r="Q557" s="8"/>
      <c r="R557" s="8"/>
      <c r="S557" s="8"/>
      <c r="T557" s="8"/>
      <c r="U557" s="8"/>
      <c r="V557" s="3"/>
      <c r="W557" s="3"/>
      <c r="X557" s="3"/>
      <c r="Y557" s="3"/>
      <c r="Z557" s="3"/>
    </row>
    <row r="558" spans="1:26" ht="12.75" customHeight="1">
      <c r="A558" s="93"/>
      <c r="B558" s="12"/>
      <c r="C558" s="103"/>
      <c r="D558" s="103"/>
      <c r="E558" s="103"/>
      <c r="F558" s="93"/>
      <c r="G558" s="93"/>
      <c r="H558" s="93"/>
      <c r="I558" s="93"/>
      <c r="J558" s="93"/>
      <c r="K558" s="93"/>
      <c r="L558" s="97"/>
      <c r="M558" s="93"/>
      <c r="N558" s="93"/>
      <c r="O558" s="8"/>
      <c r="P558" s="8"/>
      <c r="Q558" s="8"/>
      <c r="R558" s="8"/>
      <c r="S558" s="8"/>
      <c r="T558" s="8"/>
      <c r="U558" s="8"/>
      <c r="V558" s="3"/>
      <c r="W558" s="3"/>
      <c r="X558" s="3"/>
      <c r="Y558" s="3"/>
      <c r="Z558" s="3"/>
    </row>
    <row r="559" spans="1:26" ht="12.75" customHeight="1">
      <c r="A559" s="93"/>
      <c r="B559" s="12"/>
      <c r="C559" s="103"/>
      <c r="D559" s="103"/>
      <c r="E559" s="103"/>
      <c r="F559" s="93"/>
      <c r="G559" s="93"/>
      <c r="H559" s="93"/>
      <c r="I559" s="93"/>
      <c r="J559" s="93"/>
      <c r="K559" s="93"/>
      <c r="L559" s="97"/>
      <c r="M559" s="93"/>
      <c r="N559" s="93"/>
      <c r="O559" s="8"/>
      <c r="P559" s="8"/>
      <c r="Q559" s="8"/>
      <c r="R559" s="8"/>
      <c r="S559" s="8"/>
      <c r="T559" s="8"/>
      <c r="U559" s="8"/>
      <c r="V559" s="3"/>
      <c r="W559" s="3"/>
      <c r="X559" s="3"/>
      <c r="Y559" s="3"/>
      <c r="Z559" s="3"/>
    </row>
    <row r="560" spans="1:26" ht="12.75" customHeight="1">
      <c r="A560" s="93"/>
      <c r="B560" s="12"/>
      <c r="C560" s="103"/>
      <c r="D560" s="103"/>
      <c r="E560" s="103"/>
      <c r="F560" s="93"/>
      <c r="G560" s="93"/>
      <c r="H560" s="93"/>
      <c r="I560" s="93"/>
      <c r="J560" s="93"/>
      <c r="K560" s="93"/>
      <c r="L560" s="97"/>
      <c r="M560" s="93"/>
      <c r="N560" s="93"/>
      <c r="O560" s="8"/>
      <c r="P560" s="8"/>
      <c r="Q560" s="8"/>
      <c r="R560" s="8"/>
      <c r="S560" s="8"/>
      <c r="T560" s="8"/>
      <c r="U560" s="8"/>
      <c r="V560" s="3"/>
      <c r="W560" s="3"/>
      <c r="X560" s="3"/>
      <c r="Y560" s="3"/>
      <c r="Z560" s="3"/>
    </row>
    <row r="561" spans="1:26" ht="12.75" customHeight="1">
      <c r="A561" s="93"/>
      <c r="B561" s="12"/>
      <c r="C561" s="103"/>
      <c r="D561" s="103"/>
      <c r="E561" s="103"/>
      <c r="F561" s="93"/>
      <c r="G561" s="93"/>
      <c r="H561" s="93"/>
      <c r="I561" s="93"/>
      <c r="J561" s="93"/>
      <c r="K561" s="93"/>
      <c r="L561" s="97"/>
      <c r="M561" s="93"/>
      <c r="N561" s="93"/>
      <c r="O561" s="8"/>
      <c r="P561" s="8"/>
      <c r="Q561" s="8"/>
      <c r="R561" s="8"/>
      <c r="S561" s="8"/>
      <c r="T561" s="8"/>
      <c r="U561" s="8"/>
      <c r="V561" s="3"/>
      <c r="W561" s="3"/>
      <c r="X561" s="3"/>
      <c r="Y561" s="3"/>
      <c r="Z561" s="3"/>
    </row>
    <row r="562" spans="1:26" ht="12.75" customHeight="1">
      <c r="A562" s="93"/>
      <c r="B562" s="12"/>
      <c r="C562" s="103"/>
      <c r="D562" s="103"/>
      <c r="E562" s="103"/>
      <c r="F562" s="93"/>
      <c r="G562" s="93"/>
      <c r="H562" s="93"/>
      <c r="I562" s="93"/>
      <c r="J562" s="93"/>
      <c r="K562" s="93"/>
      <c r="L562" s="97"/>
      <c r="M562" s="93"/>
      <c r="N562" s="93"/>
      <c r="O562" s="8"/>
      <c r="P562" s="8"/>
      <c r="Q562" s="8"/>
      <c r="R562" s="8"/>
      <c r="S562" s="8"/>
      <c r="T562" s="8"/>
      <c r="U562" s="8"/>
      <c r="V562" s="3"/>
      <c r="W562" s="3"/>
      <c r="X562" s="3"/>
      <c r="Y562" s="3"/>
      <c r="Z562" s="3"/>
    </row>
    <row r="563" spans="1:26" ht="12.75" customHeight="1">
      <c r="A563" s="93"/>
      <c r="B563" s="12"/>
      <c r="C563" s="103"/>
      <c r="D563" s="103"/>
      <c r="E563" s="103"/>
      <c r="F563" s="93"/>
      <c r="G563" s="93"/>
      <c r="H563" s="93"/>
      <c r="I563" s="93"/>
      <c r="J563" s="93"/>
      <c r="K563" s="93"/>
      <c r="L563" s="97"/>
      <c r="M563" s="93"/>
      <c r="N563" s="93"/>
      <c r="O563" s="8"/>
      <c r="P563" s="8"/>
      <c r="Q563" s="8"/>
      <c r="R563" s="8"/>
      <c r="S563" s="8"/>
      <c r="T563" s="8"/>
      <c r="U563" s="8"/>
      <c r="V563" s="3"/>
      <c r="W563" s="3"/>
      <c r="X563" s="3"/>
      <c r="Y563" s="3"/>
      <c r="Z563" s="3"/>
    </row>
    <row r="564" spans="1:26" ht="12.75" customHeight="1">
      <c r="A564" s="93"/>
      <c r="B564" s="12"/>
      <c r="C564" s="103"/>
      <c r="D564" s="103"/>
      <c r="E564" s="103"/>
      <c r="F564" s="93"/>
      <c r="G564" s="93"/>
      <c r="H564" s="93"/>
      <c r="I564" s="93"/>
      <c r="J564" s="93"/>
      <c r="K564" s="93"/>
      <c r="L564" s="97"/>
      <c r="M564" s="93"/>
      <c r="N564" s="93"/>
      <c r="O564" s="8"/>
      <c r="P564" s="8"/>
      <c r="Q564" s="8"/>
      <c r="R564" s="8"/>
      <c r="S564" s="8"/>
      <c r="T564" s="8"/>
      <c r="U564" s="8"/>
      <c r="V564" s="3"/>
      <c r="W564" s="3"/>
      <c r="X564" s="3"/>
      <c r="Y564" s="3"/>
      <c r="Z564" s="3"/>
    </row>
    <row r="565" spans="1:26" ht="12.75" customHeight="1">
      <c r="A565" s="93"/>
      <c r="B565" s="12"/>
      <c r="C565" s="103"/>
      <c r="D565" s="103"/>
      <c r="E565" s="103"/>
      <c r="F565" s="93"/>
      <c r="G565" s="93"/>
      <c r="H565" s="93"/>
      <c r="I565" s="93"/>
      <c r="J565" s="93"/>
      <c r="K565" s="93"/>
      <c r="L565" s="97"/>
      <c r="M565" s="93"/>
      <c r="N565" s="93"/>
      <c r="O565" s="8"/>
      <c r="P565" s="8"/>
      <c r="Q565" s="8"/>
      <c r="R565" s="8"/>
      <c r="S565" s="8"/>
      <c r="T565" s="8"/>
      <c r="U565" s="8"/>
      <c r="V565" s="3"/>
      <c r="W565" s="3"/>
      <c r="X565" s="3"/>
      <c r="Y565" s="3"/>
      <c r="Z565" s="3"/>
    </row>
    <row r="566" spans="1:26" ht="12.75" customHeight="1">
      <c r="A566" s="93"/>
      <c r="B566" s="12"/>
      <c r="C566" s="103"/>
      <c r="D566" s="103"/>
      <c r="E566" s="103"/>
      <c r="F566" s="93"/>
      <c r="G566" s="93"/>
      <c r="H566" s="93"/>
      <c r="I566" s="93"/>
      <c r="J566" s="93"/>
      <c r="K566" s="93"/>
      <c r="L566" s="97"/>
      <c r="M566" s="93"/>
      <c r="N566" s="93"/>
      <c r="O566" s="8"/>
      <c r="P566" s="8"/>
      <c r="Q566" s="8"/>
      <c r="R566" s="8"/>
      <c r="S566" s="8"/>
      <c r="T566" s="8"/>
      <c r="U566" s="8"/>
      <c r="V566" s="3"/>
      <c r="W566" s="3"/>
      <c r="X566" s="3"/>
      <c r="Y566" s="3"/>
      <c r="Z566" s="3"/>
    </row>
    <row r="567" spans="1:26" ht="12.75" customHeight="1">
      <c r="A567" s="93"/>
      <c r="B567" s="12"/>
      <c r="C567" s="103"/>
      <c r="D567" s="103"/>
      <c r="E567" s="103"/>
      <c r="F567" s="93"/>
      <c r="G567" s="93"/>
      <c r="H567" s="93"/>
      <c r="I567" s="93"/>
      <c r="J567" s="93"/>
      <c r="K567" s="93"/>
      <c r="L567" s="97"/>
      <c r="M567" s="93"/>
      <c r="N567" s="93"/>
      <c r="O567" s="8"/>
      <c r="P567" s="8"/>
      <c r="Q567" s="8"/>
      <c r="R567" s="8"/>
      <c r="S567" s="8"/>
      <c r="T567" s="8"/>
      <c r="U567" s="8"/>
      <c r="V567" s="3"/>
      <c r="W567" s="3"/>
      <c r="X567" s="3"/>
      <c r="Y567" s="3"/>
      <c r="Z567" s="3"/>
    </row>
    <row r="568" spans="1:26" ht="12.75" customHeight="1">
      <c r="A568" s="93"/>
      <c r="B568" s="12"/>
      <c r="C568" s="103"/>
      <c r="D568" s="103"/>
      <c r="E568" s="103"/>
      <c r="F568" s="93"/>
      <c r="G568" s="93"/>
      <c r="H568" s="93"/>
      <c r="I568" s="93"/>
      <c r="J568" s="93"/>
      <c r="K568" s="93"/>
      <c r="L568" s="97"/>
      <c r="M568" s="93"/>
      <c r="N568" s="93"/>
      <c r="O568" s="8"/>
      <c r="P568" s="8"/>
      <c r="Q568" s="8"/>
      <c r="R568" s="8"/>
      <c r="S568" s="8"/>
      <c r="T568" s="8"/>
      <c r="U568" s="8"/>
      <c r="V568" s="3"/>
      <c r="W568" s="3"/>
      <c r="X568" s="3"/>
      <c r="Y568" s="3"/>
      <c r="Z568" s="3"/>
    </row>
    <row r="569" spans="1:26" ht="12.75" customHeight="1">
      <c r="A569" s="93"/>
      <c r="B569" s="12"/>
      <c r="C569" s="103"/>
      <c r="D569" s="103"/>
      <c r="E569" s="103"/>
      <c r="F569" s="93"/>
      <c r="G569" s="93"/>
      <c r="H569" s="93"/>
      <c r="I569" s="93"/>
      <c r="J569" s="93"/>
      <c r="K569" s="93"/>
      <c r="L569" s="97"/>
      <c r="M569" s="93"/>
      <c r="N569" s="93"/>
      <c r="O569" s="8"/>
      <c r="P569" s="8"/>
      <c r="Q569" s="8"/>
      <c r="R569" s="8"/>
      <c r="S569" s="8"/>
      <c r="T569" s="8"/>
      <c r="U569" s="8"/>
      <c r="V569" s="3"/>
      <c r="W569" s="3"/>
      <c r="X569" s="3"/>
      <c r="Y569" s="3"/>
      <c r="Z569" s="3"/>
    </row>
    <row r="570" spans="1:26" ht="12.75" customHeight="1">
      <c r="A570" s="93"/>
      <c r="B570" s="12"/>
      <c r="C570" s="103"/>
      <c r="D570" s="103"/>
      <c r="E570" s="103"/>
      <c r="F570" s="93"/>
      <c r="G570" s="93"/>
      <c r="H570" s="93"/>
      <c r="I570" s="93"/>
      <c r="J570" s="93"/>
      <c r="K570" s="93"/>
      <c r="L570" s="97"/>
      <c r="M570" s="93"/>
      <c r="N570" s="93"/>
      <c r="O570" s="8"/>
      <c r="P570" s="8"/>
      <c r="Q570" s="8"/>
      <c r="R570" s="8"/>
      <c r="S570" s="8"/>
      <c r="T570" s="8"/>
      <c r="U570" s="8"/>
      <c r="V570" s="3"/>
      <c r="W570" s="3"/>
      <c r="X570" s="3"/>
      <c r="Y570" s="3"/>
      <c r="Z570" s="3"/>
    </row>
    <row r="571" spans="1:26" ht="12.75" customHeight="1">
      <c r="A571" s="93"/>
      <c r="B571" s="12"/>
      <c r="C571" s="103"/>
      <c r="D571" s="103"/>
      <c r="E571" s="103"/>
      <c r="F571" s="93"/>
      <c r="G571" s="93"/>
      <c r="H571" s="93"/>
      <c r="I571" s="93"/>
      <c r="J571" s="93"/>
      <c r="K571" s="93"/>
      <c r="L571" s="97"/>
      <c r="M571" s="93"/>
      <c r="N571" s="93"/>
      <c r="O571" s="8"/>
      <c r="P571" s="8"/>
      <c r="Q571" s="8"/>
      <c r="R571" s="8"/>
      <c r="S571" s="8"/>
      <c r="T571" s="8"/>
      <c r="U571" s="8"/>
      <c r="V571" s="3"/>
      <c r="W571" s="3"/>
      <c r="X571" s="3"/>
      <c r="Y571" s="3"/>
      <c r="Z571" s="3"/>
    </row>
    <row r="572" spans="1:26" ht="12.75" customHeight="1">
      <c r="A572" s="93"/>
      <c r="B572" s="12"/>
      <c r="C572" s="103"/>
      <c r="D572" s="103"/>
      <c r="E572" s="103"/>
      <c r="F572" s="93"/>
      <c r="G572" s="93"/>
      <c r="H572" s="93"/>
      <c r="I572" s="93"/>
      <c r="J572" s="93"/>
      <c r="K572" s="93"/>
      <c r="L572" s="97"/>
      <c r="M572" s="93"/>
      <c r="N572" s="93"/>
      <c r="O572" s="8"/>
      <c r="P572" s="8"/>
      <c r="Q572" s="8"/>
      <c r="R572" s="8"/>
      <c r="S572" s="8"/>
      <c r="T572" s="8"/>
      <c r="U572" s="8"/>
      <c r="V572" s="3"/>
      <c r="W572" s="3"/>
      <c r="X572" s="3"/>
      <c r="Y572" s="3"/>
      <c r="Z572" s="3"/>
    </row>
    <row r="573" spans="1:26" ht="12.75" customHeight="1">
      <c r="A573" s="93"/>
      <c r="B573" s="12"/>
      <c r="C573" s="103"/>
      <c r="D573" s="103"/>
      <c r="E573" s="103"/>
      <c r="F573" s="93"/>
      <c r="G573" s="93"/>
      <c r="H573" s="93"/>
      <c r="I573" s="93"/>
      <c r="J573" s="93"/>
      <c r="K573" s="93"/>
      <c r="L573" s="97"/>
      <c r="M573" s="93"/>
      <c r="N573" s="93"/>
      <c r="O573" s="8"/>
      <c r="P573" s="8"/>
      <c r="Q573" s="8"/>
      <c r="R573" s="8"/>
      <c r="S573" s="8"/>
      <c r="T573" s="8"/>
      <c r="U573" s="8"/>
      <c r="V573" s="3"/>
      <c r="W573" s="3"/>
      <c r="X573" s="3"/>
      <c r="Y573" s="3"/>
      <c r="Z573" s="3"/>
    </row>
    <row r="574" spans="1:26" ht="12.75" customHeight="1">
      <c r="A574" s="93"/>
      <c r="B574" s="12"/>
      <c r="C574" s="103"/>
      <c r="D574" s="103"/>
      <c r="E574" s="103"/>
      <c r="F574" s="93"/>
      <c r="G574" s="93"/>
      <c r="H574" s="93"/>
      <c r="I574" s="93"/>
      <c r="J574" s="93"/>
      <c r="K574" s="93"/>
      <c r="L574" s="97"/>
      <c r="M574" s="93"/>
      <c r="N574" s="93"/>
      <c r="O574" s="8"/>
      <c r="P574" s="8"/>
      <c r="Q574" s="8"/>
      <c r="R574" s="8"/>
      <c r="S574" s="8"/>
      <c r="T574" s="8"/>
      <c r="U574" s="8"/>
      <c r="V574" s="3"/>
      <c r="W574" s="3"/>
      <c r="X574" s="3"/>
      <c r="Y574" s="3"/>
      <c r="Z574" s="3"/>
    </row>
    <row r="575" spans="1:26" ht="12.75" customHeight="1">
      <c r="A575" s="93"/>
      <c r="B575" s="12"/>
      <c r="C575" s="103"/>
      <c r="D575" s="103"/>
      <c r="E575" s="103"/>
      <c r="F575" s="93"/>
      <c r="G575" s="93"/>
      <c r="H575" s="93"/>
      <c r="I575" s="93"/>
      <c r="J575" s="93"/>
      <c r="K575" s="93"/>
      <c r="L575" s="97"/>
      <c r="M575" s="93"/>
      <c r="N575" s="93"/>
      <c r="O575" s="8"/>
      <c r="P575" s="8"/>
      <c r="Q575" s="8"/>
      <c r="R575" s="8"/>
      <c r="S575" s="8"/>
      <c r="T575" s="8"/>
      <c r="U575" s="8"/>
      <c r="V575" s="3"/>
      <c r="W575" s="3"/>
      <c r="X575" s="3"/>
      <c r="Y575" s="3"/>
      <c r="Z575" s="3"/>
    </row>
    <row r="576" spans="1:26" ht="12.75" customHeight="1">
      <c r="A576" s="93"/>
      <c r="B576" s="12"/>
      <c r="C576" s="103"/>
      <c r="D576" s="103"/>
      <c r="E576" s="103"/>
      <c r="F576" s="93"/>
      <c r="G576" s="93"/>
      <c r="H576" s="93"/>
      <c r="I576" s="93"/>
      <c r="J576" s="93"/>
      <c r="K576" s="93"/>
      <c r="L576" s="97"/>
      <c r="M576" s="93"/>
      <c r="N576" s="93"/>
      <c r="O576" s="8"/>
      <c r="P576" s="8"/>
      <c r="Q576" s="8"/>
      <c r="R576" s="8"/>
      <c r="S576" s="8"/>
      <c r="T576" s="8"/>
      <c r="U576" s="8"/>
      <c r="V576" s="3"/>
      <c r="W576" s="3"/>
      <c r="X576" s="3"/>
      <c r="Y576" s="3"/>
      <c r="Z576" s="3"/>
    </row>
    <row r="577" spans="1:26" ht="12.75" customHeight="1">
      <c r="A577" s="93"/>
      <c r="B577" s="12"/>
      <c r="C577" s="103"/>
      <c r="D577" s="103"/>
      <c r="E577" s="103"/>
      <c r="F577" s="93"/>
      <c r="G577" s="93"/>
      <c r="H577" s="93"/>
      <c r="I577" s="93"/>
      <c r="J577" s="93"/>
      <c r="K577" s="93"/>
      <c r="L577" s="97"/>
      <c r="M577" s="93"/>
      <c r="N577" s="93"/>
      <c r="O577" s="8"/>
      <c r="P577" s="8"/>
      <c r="Q577" s="8"/>
      <c r="R577" s="8"/>
      <c r="S577" s="8"/>
      <c r="T577" s="8"/>
      <c r="U577" s="8"/>
      <c r="V577" s="3"/>
      <c r="W577" s="3"/>
      <c r="X577" s="3"/>
      <c r="Y577" s="3"/>
      <c r="Z577" s="3"/>
    </row>
    <row r="578" spans="1:26" ht="12.75" customHeight="1">
      <c r="A578" s="93"/>
      <c r="B578" s="12"/>
      <c r="C578" s="103"/>
      <c r="D578" s="103"/>
      <c r="E578" s="103"/>
      <c r="F578" s="93"/>
      <c r="G578" s="93"/>
      <c r="H578" s="93"/>
      <c r="I578" s="93"/>
      <c r="J578" s="93"/>
      <c r="K578" s="93"/>
      <c r="L578" s="97"/>
      <c r="M578" s="93"/>
      <c r="N578" s="93"/>
      <c r="O578" s="8"/>
      <c r="P578" s="8"/>
      <c r="Q578" s="8"/>
      <c r="R578" s="8"/>
      <c r="S578" s="8"/>
      <c r="T578" s="8"/>
      <c r="U578" s="8"/>
      <c r="V578" s="3"/>
      <c r="W578" s="3"/>
      <c r="X578" s="3"/>
      <c r="Y578" s="3"/>
      <c r="Z578" s="3"/>
    </row>
    <row r="579" spans="1:26" ht="12.75" customHeight="1">
      <c r="A579" s="93"/>
      <c r="B579" s="12"/>
      <c r="C579" s="103"/>
      <c r="D579" s="103"/>
      <c r="E579" s="103"/>
      <c r="F579" s="93"/>
      <c r="G579" s="93"/>
      <c r="H579" s="93"/>
      <c r="I579" s="93"/>
      <c r="J579" s="93"/>
      <c r="K579" s="93"/>
      <c r="L579" s="97"/>
      <c r="M579" s="93"/>
      <c r="N579" s="93"/>
      <c r="O579" s="8"/>
      <c r="P579" s="8"/>
      <c r="Q579" s="8"/>
      <c r="R579" s="8"/>
      <c r="S579" s="8"/>
      <c r="T579" s="8"/>
      <c r="U579" s="8"/>
      <c r="V579" s="3"/>
      <c r="W579" s="3"/>
      <c r="X579" s="3"/>
      <c r="Y579" s="3"/>
      <c r="Z579" s="3"/>
    </row>
    <row r="580" spans="1:26" ht="12.75" customHeight="1">
      <c r="A580" s="93"/>
      <c r="B580" s="12"/>
      <c r="C580" s="103"/>
      <c r="D580" s="103"/>
      <c r="E580" s="103"/>
      <c r="F580" s="93"/>
      <c r="G580" s="93"/>
      <c r="H580" s="93"/>
      <c r="I580" s="93"/>
      <c r="J580" s="93"/>
      <c r="K580" s="93"/>
      <c r="L580" s="97"/>
      <c r="M580" s="93"/>
      <c r="N580" s="93"/>
      <c r="O580" s="8"/>
      <c r="P580" s="8"/>
      <c r="Q580" s="8"/>
      <c r="R580" s="8"/>
      <c r="S580" s="8"/>
      <c r="T580" s="8"/>
      <c r="U580" s="8"/>
      <c r="V580" s="3"/>
      <c r="W580" s="3"/>
      <c r="X580" s="3"/>
      <c r="Y580" s="3"/>
      <c r="Z580" s="3"/>
    </row>
    <row r="581" spans="1:26" ht="12.75" customHeight="1">
      <c r="A581" s="93"/>
      <c r="B581" s="12"/>
      <c r="C581" s="103"/>
      <c r="D581" s="103"/>
      <c r="E581" s="103"/>
      <c r="F581" s="93"/>
      <c r="G581" s="93"/>
      <c r="H581" s="93"/>
      <c r="I581" s="93"/>
      <c r="J581" s="93"/>
      <c r="K581" s="93"/>
      <c r="L581" s="97"/>
      <c r="M581" s="93"/>
      <c r="N581" s="93"/>
      <c r="O581" s="8"/>
      <c r="P581" s="8"/>
      <c r="Q581" s="8"/>
      <c r="R581" s="8"/>
      <c r="S581" s="8"/>
      <c r="T581" s="8"/>
      <c r="U581" s="8"/>
      <c r="V581" s="3"/>
      <c r="W581" s="3"/>
      <c r="X581" s="3"/>
      <c r="Y581" s="3"/>
      <c r="Z581" s="3"/>
    </row>
    <row r="582" spans="1:26" ht="12.75" customHeight="1">
      <c r="A582" s="93"/>
      <c r="B582" s="12"/>
      <c r="C582" s="103"/>
      <c r="D582" s="103"/>
      <c r="E582" s="103"/>
      <c r="F582" s="93"/>
      <c r="G582" s="93"/>
      <c r="H582" s="93"/>
      <c r="I582" s="93"/>
      <c r="J582" s="93"/>
      <c r="K582" s="93"/>
      <c r="L582" s="97"/>
      <c r="M582" s="93"/>
      <c r="N582" s="93"/>
      <c r="O582" s="8"/>
      <c r="P582" s="8"/>
      <c r="Q582" s="8"/>
      <c r="R582" s="8"/>
      <c r="S582" s="8"/>
      <c r="T582" s="8"/>
      <c r="U582" s="8"/>
      <c r="V582" s="3"/>
      <c r="W582" s="3"/>
      <c r="X582" s="3"/>
      <c r="Y582" s="3"/>
      <c r="Z582" s="3"/>
    </row>
    <row r="583" spans="1:26" ht="12.75" customHeight="1">
      <c r="A583" s="93"/>
      <c r="B583" s="12"/>
      <c r="C583" s="103"/>
      <c r="D583" s="103"/>
      <c r="E583" s="103"/>
      <c r="F583" s="93"/>
      <c r="G583" s="93"/>
      <c r="H583" s="93"/>
      <c r="I583" s="93"/>
      <c r="J583" s="93"/>
      <c r="K583" s="93"/>
      <c r="L583" s="97"/>
      <c r="M583" s="93"/>
      <c r="N583" s="93"/>
      <c r="O583" s="8"/>
      <c r="P583" s="8"/>
      <c r="Q583" s="8"/>
      <c r="R583" s="8"/>
      <c r="S583" s="8"/>
      <c r="T583" s="8"/>
      <c r="U583" s="8"/>
      <c r="V583" s="3"/>
      <c r="W583" s="3"/>
      <c r="X583" s="3"/>
      <c r="Y583" s="3"/>
      <c r="Z583" s="3"/>
    </row>
    <row r="584" spans="1:26" ht="12.75" customHeight="1">
      <c r="A584" s="93"/>
      <c r="B584" s="12"/>
      <c r="C584" s="103"/>
      <c r="D584" s="103"/>
      <c r="E584" s="103"/>
      <c r="F584" s="93"/>
      <c r="G584" s="93"/>
      <c r="H584" s="93"/>
      <c r="I584" s="93"/>
      <c r="J584" s="93"/>
      <c r="K584" s="93"/>
      <c r="L584" s="97"/>
      <c r="M584" s="93"/>
      <c r="N584" s="93"/>
      <c r="O584" s="8"/>
      <c r="P584" s="8"/>
      <c r="Q584" s="8"/>
      <c r="R584" s="8"/>
      <c r="S584" s="8"/>
      <c r="T584" s="8"/>
      <c r="U584" s="8"/>
      <c r="V584" s="3"/>
      <c r="W584" s="3"/>
      <c r="X584" s="3"/>
      <c r="Y584" s="3"/>
      <c r="Z584" s="3"/>
    </row>
    <row r="585" spans="1:26" ht="12.75" customHeight="1">
      <c r="A585" s="93"/>
      <c r="B585" s="12"/>
      <c r="C585" s="103"/>
      <c r="D585" s="103"/>
      <c r="E585" s="103"/>
      <c r="F585" s="93"/>
      <c r="G585" s="93"/>
      <c r="H585" s="93"/>
      <c r="I585" s="93"/>
      <c r="J585" s="93"/>
      <c r="K585" s="93"/>
      <c r="L585" s="97"/>
      <c r="M585" s="93"/>
      <c r="N585" s="93"/>
      <c r="O585" s="8"/>
      <c r="P585" s="8"/>
      <c r="Q585" s="8"/>
      <c r="R585" s="8"/>
      <c r="S585" s="8"/>
      <c r="T585" s="8"/>
      <c r="U585" s="8"/>
      <c r="V585" s="3"/>
      <c r="W585" s="3"/>
      <c r="X585" s="3"/>
      <c r="Y585" s="3"/>
      <c r="Z585" s="3"/>
    </row>
    <row r="586" spans="1:26" ht="12.75" customHeight="1">
      <c r="A586" s="93"/>
      <c r="B586" s="12"/>
      <c r="C586" s="103"/>
      <c r="D586" s="103"/>
      <c r="E586" s="103"/>
      <c r="F586" s="93"/>
      <c r="G586" s="93"/>
      <c r="H586" s="93"/>
      <c r="I586" s="93"/>
      <c r="J586" s="93"/>
      <c r="K586" s="93"/>
      <c r="L586" s="97"/>
      <c r="M586" s="93"/>
      <c r="N586" s="93"/>
      <c r="O586" s="8"/>
      <c r="P586" s="8"/>
      <c r="Q586" s="8"/>
      <c r="R586" s="8"/>
      <c r="S586" s="8"/>
      <c r="T586" s="8"/>
      <c r="U586" s="8"/>
      <c r="V586" s="3"/>
      <c r="W586" s="3"/>
      <c r="X586" s="3"/>
      <c r="Y586" s="3"/>
      <c r="Z586" s="3"/>
    </row>
    <row r="587" spans="1:26" ht="12.75" customHeight="1">
      <c r="A587" s="93"/>
      <c r="B587" s="12"/>
      <c r="C587" s="103"/>
      <c r="D587" s="103"/>
      <c r="E587" s="103"/>
      <c r="F587" s="93"/>
      <c r="G587" s="93"/>
      <c r="H587" s="93"/>
      <c r="I587" s="93"/>
      <c r="J587" s="93"/>
      <c r="K587" s="93"/>
      <c r="L587" s="97"/>
      <c r="M587" s="93"/>
      <c r="N587" s="93"/>
      <c r="O587" s="8"/>
      <c r="P587" s="8"/>
      <c r="Q587" s="8"/>
      <c r="R587" s="8"/>
      <c r="S587" s="8"/>
      <c r="T587" s="8"/>
      <c r="U587" s="8"/>
      <c r="V587" s="3"/>
      <c r="W587" s="3"/>
      <c r="X587" s="3"/>
      <c r="Y587" s="3"/>
      <c r="Z587" s="3"/>
    </row>
    <row r="588" spans="1:26" ht="12.75" customHeight="1">
      <c r="A588" s="93"/>
      <c r="B588" s="12"/>
      <c r="C588" s="103"/>
      <c r="D588" s="103"/>
      <c r="E588" s="103"/>
      <c r="F588" s="93"/>
      <c r="G588" s="93"/>
      <c r="H588" s="93"/>
      <c r="I588" s="93"/>
      <c r="J588" s="93"/>
      <c r="K588" s="93"/>
      <c r="L588" s="97"/>
      <c r="M588" s="93"/>
      <c r="N588" s="93"/>
      <c r="O588" s="8"/>
      <c r="P588" s="8"/>
      <c r="Q588" s="8"/>
      <c r="R588" s="8"/>
      <c r="S588" s="8"/>
      <c r="T588" s="8"/>
      <c r="U588" s="8"/>
      <c r="V588" s="3"/>
      <c r="W588" s="3"/>
      <c r="X588" s="3"/>
      <c r="Y588" s="3"/>
      <c r="Z588" s="3"/>
    </row>
    <row r="589" spans="1:26" ht="12.75" customHeight="1">
      <c r="A589" s="93"/>
      <c r="B589" s="12"/>
      <c r="C589" s="103"/>
      <c r="D589" s="103"/>
      <c r="E589" s="103"/>
      <c r="F589" s="93"/>
      <c r="G589" s="93"/>
      <c r="H589" s="93"/>
      <c r="I589" s="93"/>
      <c r="J589" s="93"/>
      <c r="K589" s="93"/>
      <c r="L589" s="97"/>
      <c r="M589" s="93"/>
      <c r="N589" s="93"/>
      <c r="O589" s="8"/>
      <c r="P589" s="8"/>
      <c r="Q589" s="8"/>
      <c r="R589" s="8"/>
      <c r="S589" s="8"/>
      <c r="T589" s="8"/>
      <c r="U589" s="8"/>
      <c r="V589" s="3"/>
      <c r="W589" s="3"/>
      <c r="X589" s="3"/>
      <c r="Y589" s="3"/>
      <c r="Z589" s="3"/>
    </row>
    <row r="590" spans="1:26" ht="12.75" customHeight="1">
      <c r="A590" s="93"/>
      <c r="B590" s="12"/>
      <c r="C590" s="103"/>
      <c r="D590" s="103"/>
      <c r="E590" s="103"/>
      <c r="F590" s="93"/>
      <c r="G590" s="93"/>
      <c r="H590" s="93"/>
      <c r="I590" s="93"/>
      <c r="J590" s="93"/>
      <c r="K590" s="93"/>
      <c r="L590" s="97"/>
      <c r="M590" s="93"/>
      <c r="N590" s="93"/>
      <c r="O590" s="8"/>
      <c r="P590" s="8"/>
      <c r="Q590" s="8"/>
      <c r="R590" s="8"/>
      <c r="S590" s="8"/>
      <c r="T590" s="8"/>
      <c r="U590" s="8"/>
      <c r="V590" s="3"/>
      <c r="W590" s="3"/>
      <c r="X590" s="3"/>
      <c r="Y590" s="3"/>
      <c r="Z590" s="3"/>
    </row>
    <row r="591" spans="1:26" ht="12.75" customHeight="1">
      <c r="A591" s="93"/>
      <c r="B591" s="12"/>
      <c r="C591" s="103"/>
      <c r="D591" s="103"/>
      <c r="E591" s="103"/>
      <c r="F591" s="93"/>
      <c r="G591" s="93"/>
      <c r="H591" s="93"/>
      <c r="I591" s="93"/>
      <c r="J591" s="93"/>
      <c r="K591" s="93"/>
      <c r="L591" s="97"/>
      <c r="M591" s="93"/>
      <c r="N591" s="93"/>
      <c r="O591" s="8"/>
      <c r="P591" s="8"/>
      <c r="Q591" s="8"/>
      <c r="R591" s="8"/>
      <c r="S591" s="8"/>
      <c r="T591" s="8"/>
      <c r="U591" s="8"/>
      <c r="V591" s="3"/>
      <c r="W591" s="3"/>
      <c r="X591" s="3"/>
      <c r="Y591" s="3"/>
      <c r="Z591" s="3"/>
    </row>
    <row r="592" spans="1:26" ht="12.75" customHeight="1">
      <c r="A592" s="93"/>
      <c r="B592" s="12"/>
      <c r="C592" s="103"/>
      <c r="D592" s="103"/>
      <c r="E592" s="103"/>
      <c r="F592" s="93"/>
      <c r="G592" s="93"/>
      <c r="H592" s="93"/>
      <c r="I592" s="93"/>
      <c r="J592" s="93"/>
      <c r="K592" s="93"/>
      <c r="L592" s="97"/>
      <c r="M592" s="93"/>
      <c r="N592" s="93"/>
      <c r="O592" s="8"/>
      <c r="P592" s="8"/>
      <c r="Q592" s="8"/>
      <c r="R592" s="8"/>
      <c r="S592" s="8"/>
      <c r="T592" s="8"/>
      <c r="U592" s="8"/>
      <c r="V592" s="3"/>
      <c r="W592" s="3"/>
      <c r="X592" s="3"/>
      <c r="Y592" s="3"/>
      <c r="Z592" s="3"/>
    </row>
    <row r="593" spans="1:26" ht="12.75" customHeight="1">
      <c r="A593" s="93"/>
      <c r="B593" s="12"/>
      <c r="C593" s="103"/>
      <c r="D593" s="103"/>
      <c r="E593" s="103"/>
      <c r="F593" s="93"/>
      <c r="G593" s="93"/>
      <c r="H593" s="93"/>
      <c r="I593" s="93"/>
      <c r="J593" s="93"/>
      <c r="K593" s="93"/>
      <c r="L593" s="97"/>
      <c r="M593" s="93"/>
      <c r="N593" s="93"/>
      <c r="O593" s="8"/>
      <c r="P593" s="8"/>
      <c r="Q593" s="8"/>
      <c r="R593" s="8"/>
      <c r="S593" s="8"/>
      <c r="T593" s="8"/>
      <c r="U593" s="8"/>
      <c r="V593" s="3"/>
      <c r="W593" s="3"/>
      <c r="X593" s="3"/>
      <c r="Y593" s="3"/>
      <c r="Z593" s="3"/>
    </row>
    <row r="594" spans="1:26" ht="12.75" customHeight="1">
      <c r="A594" s="93"/>
      <c r="B594" s="12"/>
      <c r="C594" s="103"/>
      <c r="D594" s="103"/>
      <c r="E594" s="103"/>
      <c r="F594" s="93"/>
      <c r="G594" s="93"/>
      <c r="H594" s="93"/>
      <c r="I594" s="93"/>
      <c r="J594" s="93"/>
      <c r="K594" s="93"/>
      <c r="L594" s="97"/>
      <c r="M594" s="93"/>
      <c r="N594" s="93"/>
      <c r="O594" s="8"/>
      <c r="P594" s="8"/>
      <c r="Q594" s="8"/>
      <c r="R594" s="8"/>
      <c r="S594" s="8"/>
      <c r="T594" s="8"/>
      <c r="U594" s="8"/>
      <c r="V594" s="3"/>
      <c r="W594" s="3"/>
      <c r="X594" s="3"/>
      <c r="Y594" s="3"/>
      <c r="Z594" s="3"/>
    </row>
    <row r="595" spans="1:26" ht="12.75" customHeight="1">
      <c r="A595" s="93"/>
      <c r="B595" s="12"/>
      <c r="C595" s="103"/>
      <c r="D595" s="103"/>
      <c r="E595" s="103"/>
      <c r="F595" s="93"/>
      <c r="G595" s="93"/>
      <c r="H595" s="93"/>
      <c r="I595" s="93"/>
      <c r="J595" s="93"/>
      <c r="K595" s="93"/>
      <c r="L595" s="97"/>
      <c r="M595" s="93"/>
      <c r="N595" s="93"/>
      <c r="O595" s="8"/>
      <c r="P595" s="8"/>
      <c r="Q595" s="8"/>
      <c r="R595" s="8"/>
      <c r="S595" s="8"/>
      <c r="T595" s="8"/>
      <c r="U595" s="8"/>
      <c r="V595" s="3"/>
      <c r="W595" s="3"/>
      <c r="X595" s="3"/>
      <c r="Y595" s="3"/>
      <c r="Z595" s="3"/>
    </row>
    <row r="596" spans="1:26" ht="12.75" customHeight="1">
      <c r="A596" s="93"/>
      <c r="B596" s="12"/>
      <c r="C596" s="103"/>
      <c r="D596" s="103"/>
      <c r="E596" s="103"/>
      <c r="F596" s="93"/>
      <c r="G596" s="93"/>
      <c r="H596" s="93"/>
      <c r="I596" s="93"/>
      <c r="J596" s="93"/>
      <c r="K596" s="93"/>
      <c r="L596" s="97"/>
      <c r="M596" s="93"/>
      <c r="N596" s="93"/>
      <c r="O596" s="8"/>
      <c r="P596" s="8"/>
      <c r="Q596" s="8"/>
      <c r="R596" s="8"/>
      <c r="S596" s="8"/>
      <c r="T596" s="8"/>
      <c r="U596" s="8"/>
      <c r="V596" s="3"/>
      <c r="W596" s="3"/>
      <c r="X596" s="3"/>
      <c r="Y596" s="3"/>
      <c r="Z596" s="3"/>
    </row>
    <row r="597" spans="1:26" ht="12.75" customHeight="1">
      <c r="A597" s="93"/>
      <c r="B597" s="12"/>
      <c r="C597" s="103"/>
      <c r="D597" s="103"/>
      <c r="E597" s="103"/>
      <c r="F597" s="93"/>
      <c r="G597" s="93"/>
      <c r="H597" s="93"/>
      <c r="I597" s="93"/>
      <c r="J597" s="93"/>
      <c r="K597" s="93"/>
      <c r="L597" s="97"/>
      <c r="M597" s="93"/>
      <c r="N597" s="93"/>
      <c r="O597" s="8"/>
      <c r="P597" s="8"/>
      <c r="Q597" s="8"/>
      <c r="R597" s="8"/>
      <c r="S597" s="8"/>
      <c r="T597" s="8"/>
      <c r="U597" s="8"/>
      <c r="V597" s="3"/>
      <c r="W597" s="3"/>
      <c r="X597" s="3"/>
      <c r="Y597" s="3"/>
      <c r="Z597" s="3"/>
    </row>
    <row r="598" spans="1:26" ht="12.75" customHeight="1">
      <c r="A598" s="93"/>
      <c r="B598" s="12"/>
      <c r="C598" s="103"/>
      <c r="D598" s="103"/>
      <c r="E598" s="103"/>
      <c r="F598" s="93"/>
      <c r="G598" s="93"/>
      <c r="H598" s="93"/>
      <c r="I598" s="93"/>
      <c r="J598" s="93"/>
      <c r="K598" s="93"/>
      <c r="L598" s="97"/>
      <c r="M598" s="93"/>
      <c r="N598" s="93"/>
      <c r="O598" s="8"/>
      <c r="P598" s="8"/>
      <c r="Q598" s="8"/>
      <c r="R598" s="8"/>
      <c r="S598" s="8"/>
      <c r="T598" s="8"/>
      <c r="U598" s="8"/>
      <c r="V598" s="3"/>
      <c r="W598" s="3"/>
      <c r="X598" s="3"/>
      <c r="Y598" s="3"/>
      <c r="Z598" s="3"/>
    </row>
    <row r="599" spans="1:26" ht="12.75" customHeight="1">
      <c r="A599" s="93"/>
      <c r="B599" s="12"/>
      <c r="C599" s="103"/>
      <c r="D599" s="103"/>
      <c r="E599" s="103"/>
      <c r="F599" s="93"/>
      <c r="G599" s="93"/>
      <c r="H599" s="93"/>
      <c r="I599" s="93"/>
      <c r="J599" s="93"/>
      <c r="K599" s="93"/>
      <c r="L599" s="97"/>
      <c r="M599" s="93"/>
      <c r="N599" s="93"/>
      <c r="O599" s="8"/>
      <c r="P599" s="8"/>
      <c r="Q599" s="8"/>
      <c r="R599" s="8"/>
      <c r="S599" s="8"/>
      <c r="T599" s="8"/>
      <c r="U599" s="8"/>
      <c r="V599" s="3"/>
      <c r="W599" s="3"/>
      <c r="X599" s="3"/>
      <c r="Y599" s="3"/>
      <c r="Z599" s="3"/>
    </row>
    <row r="600" spans="1:26" ht="12.75" customHeight="1">
      <c r="A600" s="93"/>
      <c r="B600" s="12"/>
      <c r="C600" s="103"/>
      <c r="D600" s="103"/>
      <c r="E600" s="103"/>
      <c r="F600" s="93"/>
      <c r="G600" s="93"/>
      <c r="H600" s="93"/>
      <c r="I600" s="93"/>
      <c r="J600" s="93"/>
      <c r="K600" s="93"/>
      <c r="L600" s="97"/>
      <c r="M600" s="93"/>
      <c r="N600" s="93"/>
      <c r="O600" s="8"/>
      <c r="P600" s="8"/>
      <c r="Q600" s="8"/>
      <c r="R600" s="8"/>
      <c r="S600" s="8"/>
      <c r="T600" s="8"/>
      <c r="U600" s="8"/>
      <c r="V600" s="3"/>
      <c r="W600" s="3"/>
      <c r="X600" s="3"/>
      <c r="Y600" s="3"/>
      <c r="Z600" s="3"/>
    </row>
    <row r="601" spans="1:26" ht="12.75" customHeight="1">
      <c r="A601" s="93"/>
      <c r="B601" s="12"/>
      <c r="C601" s="103"/>
      <c r="D601" s="103"/>
      <c r="E601" s="103"/>
      <c r="F601" s="93"/>
      <c r="G601" s="93"/>
      <c r="H601" s="93"/>
      <c r="I601" s="93"/>
      <c r="J601" s="93"/>
      <c r="K601" s="93"/>
      <c r="L601" s="97"/>
      <c r="M601" s="93"/>
      <c r="N601" s="93"/>
      <c r="O601" s="8"/>
      <c r="P601" s="8"/>
      <c r="Q601" s="8"/>
      <c r="R601" s="8"/>
      <c r="S601" s="8"/>
      <c r="T601" s="8"/>
      <c r="U601" s="8"/>
      <c r="V601" s="3"/>
      <c r="W601" s="3"/>
      <c r="X601" s="3"/>
      <c r="Y601" s="3"/>
      <c r="Z601" s="3"/>
    </row>
    <row r="602" spans="1:26" ht="12.75" customHeight="1">
      <c r="A602" s="93"/>
      <c r="B602" s="12"/>
      <c r="C602" s="103"/>
      <c r="D602" s="103"/>
      <c r="E602" s="103"/>
      <c r="F602" s="93"/>
      <c r="G602" s="93"/>
      <c r="H602" s="93"/>
      <c r="I602" s="93"/>
      <c r="J602" s="93"/>
      <c r="K602" s="93"/>
      <c r="L602" s="97"/>
      <c r="M602" s="93"/>
      <c r="N602" s="93"/>
      <c r="O602" s="8"/>
      <c r="P602" s="8"/>
      <c r="Q602" s="8"/>
      <c r="R602" s="8"/>
      <c r="S602" s="8"/>
      <c r="T602" s="8"/>
      <c r="U602" s="8"/>
      <c r="V602" s="3"/>
      <c r="W602" s="3"/>
      <c r="X602" s="3"/>
      <c r="Y602" s="3"/>
      <c r="Z602" s="3"/>
    </row>
    <row r="603" spans="1:26" ht="12.75" customHeight="1">
      <c r="A603" s="93"/>
      <c r="B603" s="12"/>
      <c r="C603" s="103"/>
      <c r="D603" s="103"/>
      <c r="E603" s="103"/>
      <c r="F603" s="93"/>
      <c r="G603" s="93"/>
      <c r="H603" s="93"/>
      <c r="I603" s="93"/>
      <c r="J603" s="93"/>
      <c r="K603" s="93"/>
      <c r="L603" s="97"/>
      <c r="M603" s="93"/>
      <c r="N603" s="93"/>
      <c r="O603" s="8"/>
      <c r="P603" s="8"/>
      <c r="Q603" s="8"/>
      <c r="R603" s="8"/>
      <c r="S603" s="8"/>
      <c r="T603" s="8"/>
      <c r="U603" s="8"/>
      <c r="V603" s="3"/>
      <c r="W603" s="3"/>
      <c r="X603" s="3"/>
      <c r="Y603" s="3"/>
      <c r="Z603" s="3"/>
    </row>
    <row r="604" spans="1:26" ht="12.75" customHeight="1">
      <c r="A604" s="93"/>
      <c r="B604" s="12"/>
      <c r="C604" s="103"/>
      <c r="D604" s="103"/>
      <c r="E604" s="103"/>
      <c r="F604" s="93"/>
      <c r="G604" s="93"/>
      <c r="H604" s="93"/>
      <c r="I604" s="93"/>
      <c r="J604" s="93"/>
      <c r="K604" s="93"/>
      <c r="L604" s="97"/>
      <c r="M604" s="93"/>
      <c r="N604" s="93"/>
      <c r="O604" s="8"/>
      <c r="P604" s="8"/>
      <c r="Q604" s="8"/>
      <c r="R604" s="8"/>
      <c r="S604" s="8"/>
      <c r="T604" s="8"/>
      <c r="U604" s="8"/>
      <c r="V604" s="3"/>
      <c r="W604" s="3"/>
      <c r="X604" s="3"/>
      <c r="Y604" s="3"/>
      <c r="Z604" s="3"/>
    </row>
    <row r="605" spans="1:26" ht="12.75" customHeight="1">
      <c r="A605" s="93"/>
      <c r="B605" s="12"/>
      <c r="C605" s="103"/>
      <c r="D605" s="103"/>
      <c r="E605" s="103"/>
      <c r="F605" s="93"/>
      <c r="G605" s="93"/>
      <c r="H605" s="93"/>
      <c r="I605" s="93"/>
      <c r="J605" s="93"/>
      <c r="K605" s="93"/>
      <c r="L605" s="97"/>
      <c r="M605" s="93"/>
      <c r="N605" s="93"/>
      <c r="O605" s="8"/>
      <c r="P605" s="8"/>
      <c r="Q605" s="8"/>
      <c r="R605" s="8"/>
      <c r="S605" s="8"/>
      <c r="T605" s="8"/>
      <c r="U605" s="8"/>
      <c r="V605" s="3"/>
      <c r="W605" s="3"/>
      <c r="X605" s="3"/>
      <c r="Y605" s="3"/>
      <c r="Z605" s="3"/>
    </row>
    <row r="606" spans="1:26" ht="12.75" customHeight="1">
      <c r="A606" s="93"/>
      <c r="B606" s="12"/>
      <c r="C606" s="103"/>
      <c r="D606" s="103"/>
      <c r="E606" s="103"/>
      <c r="F606" s="93"/>
      <c r="G606" s="93"/>
      <c r="H606" s="93"/>
      <c r="I606" s="93"/>
      <c r="J606" s="93"/>
      <c r="K606" s="93"/>
      <c r="L606" s="97"/>
      <c r="M606" s="93"/>
      <c r="N606" s="93"/>
      <c r="O606" s="8"/>
      <c r="P606" s="8"/>
      <c r="Q606" s="8"/>
      <c r="R606" s="8"/>
      <c r="S606" s="8"/>
      <c r="T606" s="8"/>
      <c r="U606" s="8"/>
      <c r="V606" s="3"/>
      <c r="W606" s="3"/>
      <c r="X606" s="3"/>
      <c r="Y606" s="3"/>
      <c r="Z606" s="3"/>
    </row>
    <row r="607" spans="1:26" ht="12.75" customHeight="1">
      <c r="A607" s="93"/>
      <c r="B607" s="12"/>
      <c r="C607" s="103"/>
      <c r="D607" s="103"/>
      <c r="E607" s="103"/>
      <c r="F607" s="93"/>
      <c r="G607" s="93"/>
      <c r="H607" s="93"/>
      <c r="I607" s="93"/>
      <c r="J607" s="93"/>
      <c r="K607" s="93"/>
      <c r="L607" s="97"/>
      <c r="M607" s="93"/>
      <c r="N607" s="93"/>
      <c r="O607" s="8"/>
      <c r="P607" s="8"/>
      <c r="Q607" s="8"/>
      <c r="R607" s="8"/>
      <c r="S607" s="8"/>
      <c r="T607" s="8"/>
      <c r="U607" s="8"/>
      <c r="V607" s="3"/>
      <c r="W607" s="3"/>
      <c r="X607" s="3"/>
      <c r="Y607" s="3"/>
      <c r="Z607" s="3"/>
    </row>
    <row r="608" spans="1:26" ht="12.75" customHeight="1">
      <c r="A608" s="93"/>
      <c r="B608" s="12"/>
      <c r="C608" s="103"/>
      <c r="D608" s="103"/>
      <c r="E608" s="103"/>
      <c r="F608" s="93"/>
      <c r="G608" s="93"/>
      <c r="H608" s="93"/>
      <c r="I608" s="93"/>
      <c r="J608" s="93"/>
      <c r="K608" s="93"/>
      <c r="L608" s="97"/>
      <c r="M608" s="93"/>
      <c r="N608" s="93"/>
      <c r="O608" s="8"/>
      <c r="P608" s="8"/>
      <c r="Q608" s="8"/>
      <c r="R608" s="8"/>
      <c r="S608" s="8"/>
      <c r="T608" s="8"/>
      <c r="U608" s="8"/>
      <c r="V608" s="3"/>
      <c r="W608" s="3"/>
      <c r="X608" s="3"/>
      <c r="Y608" s="3"/>
      <c r="Z608" s="3"/>
    </row>
    <row r="609" spans="1:26" ht="12.75" customHeight="1">
      <c r="A609" s="93"/>
      <c r="B609" s="12"/>
      <c r="C609" s="103"/>
      <c r="D609" s="103"/>
      <c r="E609" s="103"/>
      <c r="F609" s="93"/>
      <c r="G609" s="93"/>
      <c r="H609" s="93"/>
      <c r="I609" s="93"/>
      <c r="J609" s="93"/>
      <c r="K609" s="93"/>
      <c r="L609" s="97"/>
      <c r="M609" s="93"/>
      <c r="N609" s="93"/>
      <c r="O609" s="8"/>
      <c r="P609" s="8"/>
      <c r="Q609" s="8"/>
      <c r="R609" s="8"/>
      <c r="S609" s="8"/>
      <c r="T609" s="8"/>
      <c r="U609" s="8"/>
      <c r="V609" s="3"/>
      <c r="W609" s="3"/>
      <c r="X609" s="3"/>
      <c r="Y609" s="3"/>
      <c r="Z609" s="3"/>
    </row>
    <row r="610" spans="1:26" ht="12.75" customHeight="1">
      <c r="A610" s="93"/>
      <c r="B610" s="12"/>
      <c r="C610" s="103"/>
      <c r="D610" s="103"/>
      <c r="E610" s="103"/>
      <c r="F610" s="93"/>
      <c r="G610" s="93"/>
      <c r="H610" s="93"/>
      <c r="I610" s="93"/>
      <c r="J610" s="93"/>
      <c r="K610" s="93"/>
      <c r="L610" s="97"/>
      <c r="M610" s="93"/>
      <c r="N610" s="93"/>
      <c r="O610" s="8"/>
      <c r="P610" s="8"/>
      <c r="Q610" s="8"/>
      <c r="R610" s="8"/>
      <c r="S610" s="8"/>
      <c r="T610" s="8"/>
      <c r="U610" s="8"/>
      <c r="V610" s="3"/>
      <c r="W610" s="3"/>
      <c r="X610" s="3"/>
      <c r="Y610" s="3"/>
      <c r="Z610" s="3"/>
    </row>
    <row r="611" spans="1:26" ht="12.75" customHeight="1">
      <c r="A611" s="93"/>
      <c r="B611" s="12"/>
      <c r="C611" s="103"/>
      <c r="D611" s="103"/>
      <c r="E611" s="103"/>
      <c r="F611" s="93"/>
      <c r="G611" s="93"/>
      <c r="H611" s="93"/>
      <c r="I611" s="93"/>
      <c r="J611" s="93"/>
      <c r="K611" s="93"/>
      <c r="L611" s="97"/>
      <c r="M611" s="93"/>
      <c r="N611" s="93"/>
      <c r="O611" s="8"/>
      <c r="P611" s="8"/>
      <c r="Q611" s="8"/>
      <c r="R611" s="8"/>
      <c r="S611" s="8"/>
      <c r="T611" s="8"/>
      <c r="U611" s="8"/>
      <c r="V611" s="3"/>
      <c r="W611" s="3"/>
      <c r="X611" s="3"/>
      <c r="Y611" s="3"/>
      <c r="Z611" s="3"/>
    </row>
    <row r="612" spans="1:26" ht="12.75" customHeight="1">
      <c r="A612" s="93"/>
      <c r="B612" s="12"/>
      <c r="C612" s="103"/>
      <c r="D612" s="103"/>
      <c r="E612" s="103"/>
      <c r="F612" s="93"/>
      <c r="G612" s="93"/>
      <c r="H612" s="93"/>
      <c r="I612" s="93"/>
      <c r="J612" s="93"/>
      <c r="K612" s="93"/>
      <c r="L612" s="97"/>
      <c r="M612" s="93"/>
      <c r="N612" s="93"/>
      <c r="O612" s="8"/>
      <c r="P612" s="8"/>
      <c r="Q612" s="8"/>
      <c r="R612" s="8"/>
      <c r="S612" s="8"/>
      <c r="T612" s="8"/>
      <c r="U612" s="8"/>
      <c r="V612" s="3"/>
      <c r="W612" s="3"/>
      <c r="X612" s="3"/>
      <c r="Y612" s="3"/>
      <c r="Z612" s="3"/>
    </row>
    <row r="613" spans="1:26" ht="12.75" customHeight="1">
      <c r="A613" s="93"/>
      <c r="B613" s="12"/>
      <c r="C613" s="103"/>
      <c r="D613" s="103"/>
      <c r="E613" s="103"/>
      <c r="F613" s="93"/>
      <c r="G613" s="93"/>
      <c r="H613" s="93"/>
      <c r="I613" s="93"/>
      <c r="J613" s="93"/>
      <c r="K613" s="93"/>
      <c r="L613" s="97"/>
      <c r="M613" s="93"/>
      <c r="N613" s="93"/>
      <c r="O613" s="8"/>
      <c r="P613" s="8"/>
      <c r="Q613" s="8"/>
      <c r="R613" s="8"/>
      <c r="S613" s="8"/>
      <c r="T613" s="8"/>
      <c r="U613" s="8"/>
      <c r="V613" s="3"/>
      <c r="W613" s="3"/>
      <c r="X613" s="3"/>
      <c r="Y613" s="3"/>
      <c r="Z613" s="3"/>
    </row>
    <row r="614" spans="1:26" ht="12.75" customHeight="1">
      <c r="A614" s="93"/>
      <c r="B614" s="12"/>
      <c r="C614" s="103"/>
      <c r="D614" s="103"/>
      <c r="E614" s="103"/>
      <c r="F614" s="93"/>
      <c r="G614" s="93"/>
      <c r="H614" s="93"/>
      <c r="I614" s="93"/>
      <c r="J614" s="93"/>
      <c r="K614" s="93"/>
      <c r="L614" s="97"/>
      <c r="M614" s="93"/>
      <c r="N614" s="93"/>
      <c r="O614" s="8"/>
      <c r="P614" s="8"/>
      <c r="Q614" s="8"/>
      <c r="R614" s="8"/>
      <c r="S614" s="8"/>
      <c r="T614" s="8"/>
      <c r="U614" s="8"/>
      <c r="V614" s="3"/>
      <c r="W614" s="3"/>
      <c r="X614" s="3"/>
      <c r="Y614" s="3"/>
      <c r="Z614" s="3"/>
    </row>
    <row r="615" spans="1:26" ht="12.75" customHeight="1">
      <c r="A615" s="93"/>
      <c r="B615" s="12"/>
      <c r="C615" s="103"/>
      <c r="D615" s="103"/>
      <c r="E615" s="103"/>
      <c r="F615" s="93"/>
      <c r="G615" s="93"/>
      <c r="H615" s="93"/>
      <c r="I615" s="93"/>
      <c r="J615" s="93"/>
      <c r="K615" s="93"/>
      <c r="L615" s="97"/>
      <c r="M615" s="93"/>
      <c r="N615" s="93"/>
      <c r="O615" s="8"/>
      <c r="P615" s="8"/>
      <c r="Q615" s="8"/>
      <c r="R615" s="8"/>
      <c r="S615" s="8"/>
      <c r="T615" s="8"/>
      <c r="U615" s="8"/>
      <c r="V615" s="3"/>
      <c r="W615" s="3"/>
      <c r="X615" s="3"/>
      <c r="Y615" s="3"/>
      <c r="Z615" s="3"/>
    </row>
    <row r="616" spans="1:26" ht="12.75" customHeight="1">
      <c r="A616" s="93"/>
      <c r="B616" s="12"/>
      <c r="C616" s="103"/>
      <c r="D616" s="103"/>
      <c r="E616" s="103"/>
      <c r="F616" s="93"/>
      <c r="G616" s="93"/>
      <c r="H616" s="93"/>
      <c r="I616" s="93"/>
      <c r="J616" s="93"/>
      <c r="K616" s="93"/>
      <c r="L616" s="97"/>
      <c r="M616" s="93"/>
      <c r="N616" s="93"/>
      <c r="O616" s="8"/>
      <c r="P616" s="8"/>
      <c r="Q616" s="8"/>
      <c r="R616" s="8"/>
      <c r="S616" s="8"/>
      <c r="T616" s="8"/>
      <c r="U616" s="8"/>
      <c r="V616" s="3"/>
      <c r="W616" s="3"/>
      <c r="X616" s="3"/>
      <c r="Y616" s="3"/>
      <c r="Z616" s="3"/>
    </row>
    <row r="617" spans="1:26" ht="12.75" customHeight="1">
      <c r="A617" s="93"/>
      <c r="B617" s="12"/>
      <c r="C617" s="103"/>
      <c r="D617" s="103"/>
      <c r="E617" s="103"/>
      <c r="F617" s="93"/>
      <c r="G617" s="93"/>
      <c r="H617" s="93"/>
      <c r="I617" s="93"/>
      <c r="J617" s="93"/>
      <c r="K617" s="93"/>
      <c r="L617" s="97"/>
      <c r="M617" s="93"/>
      <c r="N617" s="93"/>
      <c r="O617" s="8"/>
      <c r="P617" s="8"/>
      <c r="Q617" s="8"/>
      <c r="R617" s="8"/>
      <c r="S617" s="8"/>
      <c r="T617" s="8"/>
      <c r="U617" s="8"/>
      <c r="V617" s="3"/>
      <c r="W617" s="3"/>
      <c r="X617" s="3"/>
      <c r="Y617" s="3"/>
      <c r="Z617" s="3"/>
    </row>
    <row r="618" spans="1:26" ht="12.75" customHeight="1">
      <c r="A618" s="93"/>
      <c r="B618" s="12"/>
      <c r="C618" s="103"/>
      <c r="D618" s="103"/>
      <c r="E618" s="103"/>
      <c r="F618" s="93"/>
      <c r="G618" s="93"/>
      <c r="H618" s="93"/>
      <c r="I618" s="93"/>
      <c r="J618" s="93"/>
      <c r="K618" s="93"/>
      <c r="L618" s="97"/>
      <c r="M618" s="93"/>
      <c r="N618" s="93"/>
      <c r="O618" s="8"/>
      <c r="P618" s="8"/>
      <c r="Q618" s="8"/>
      <c r="R618" s="8"/>
      <c r="S618" s="8"/>
      <c r="T618" s="8"/>
      <c r="U618" s="8"/>
      <c r="V618" s="3"/>
      <c r="W618" s="3"/>
      <c r="X618" s="3"/>
      <c r="Y618" s="3"/>
      <c r="Z618" s="3"/>
    </row>
    <row r="619" spans="1:26" ht="12.75" customHeight="1">
      <c r="A619" s="93"/>
      <c r="B619" s="12"/>
      <c r="C619" s="103"/>
      <c r="D619" s="103"/>
      <c r="E619" s="103"/>
      <c r="F619" s="93"/>
      <c r="G619" s="93"/>
      <c r="H619" s="93"/>
      <c r="I619" s="93"/>
      <c r="J619" s="93"/>
      <c r="K619" s="93"/>
      <c r="L619" s="97"/>
      <c r="M619" s="93"/>
      <c r="N619" s="93"/>
      <c r="O619" s="8"/>
      <c r="P619" s="8"/>
      <c r="Q619" s="8"/>
      <c r="R619" s="8"/>
      <c r="S619" s="8"/>
      <c r="T619" s="8"/>
      <c r="U619" s="8"/>
      <c r="V619" s="3"/>
      <c r="W619" s="3"/>
      <c r="X619" s="3"/>
      <c r="Y619" s="3"/>
      <c r="Z619" s="3"/>
    </row>
    <row r="620" spans="1:26" ht="12.75" customHeight="1">
      <c r="A620" s="93"/>
      <c r="B620" s="12"/>
      <c r="C620" s="103"/>
      <c r="D620" s="103"/>
      <c r="E620" s="103"/>
      <c r="F620" s="93"/>
      <c r="G620" s="93"/>
      <c r="H620" s="93"/>
      <c r="I620" s="93"/>
      <c r="J620" s="93"/>
      <c r="K620" s="93"/>
      <c r="L620" s="97"/>
      <c r="M620" s="93"/>
      <c r="N620" s="93"/>
      <c r="O620" s="8"/>
      <c r="P620" s="8"/>
      <c r="Q620" s="8"/>
      <c r="R620" s="8"/>
      <c r="S620" s="8"/>
      <c r="T620" s="8"/>
      <c r="U620" s="8"/>
      <c r="V620" s="3"/>
      <c r="W620" s="3"/>
      <c r="X620" s="3"/>
      <c r="Y620" s="3"/>
      <c r="Z620" s="3"/>
    </row>
    <row r="621" spans="1:26" ht="12.75" customHeight="1">
      <c r="A621" s="93"/>
      <c r="B621" s="12"/>
      <c r="C621" s="103"/>
      <c r="D621" s="103"/>
      <c r="E621" s="103"/>
      <c r="F621" s="93"/>
      <c r="G621" s="93"/>
      <c r="H621" s="93"/>
      <c r="I621" s="93"/>
      <c r="J621" s="93"/>
      <c r="K621" s="93"/>
      <c r="L621" s="97"/>
      <c r="M621" s="93"/>
      <c r="N621" s="93"/>
      <c r="O621" s="8"/>
      <c r="P621" s="8"/>
      <c r="Q621" s="8"/>
      <c r="R621" s="8"/>
      <c r="S621" s="8"/>
      <c r="T621" s="8"/>
      <c r="U621" s="8"/>
      <c r="V621" s="3"/>
      <c r="W621" s="3"/>
      <c r="X621" s="3"/>
      <c r="Y621" s="3"/>
      <c r="Z621" s="3"/>
    </row>
    <row r="622" spans="1:26" ht="12.75" customHeight="1">
      <c r="A622" s="93"/>
      <c r="B622" s="12"/>
      <c r="C622" s="103"/>
      <c r="D622" s="103"/>
      <c r="E622" s="103"/>
      <c r="F622" s="93"/>
      <c r="G622" s="93"/>
      <c r="H622" s="93"/>
      <c r="I622" s="93"/>
      <c r="J622" s="93"/>
      <c r="K622" s="93"/>
      <c r="L622" s="97"/>
      <c r="M622" s="93"/>
      <c r="N622" s="93"/>
      <c r="O622" s="8"/>
      <c r="P622" s="8"/>
      <c r="Q622" s="8"/>
      <c r="R622" s="8"/>
      <c r="S622" s="8"/>
      <c r="T622" s="8"/>
      <c r="U622" s="8"/>
      <c r="V622" s="3"/>
      <c r="W622" s="3"/>
      <c r="X622" s="3"/>
      <c r="Y622" s="3"/>
      <c r="Z622" s="3"/>
    </row>
    <row r="623" spans="1:26" ht="12.75" customHeight="1">
      <c r="A623" s="93"/>
      <c r="B623" s="12"/>
      <c r="C623" s="103"/>
      <c r="D623" s="103"/>
      <c r="E623" s="103"/>
      <c r="F623" s="93"/>
      <c r="G623" s="93"/>
      <c r="H623" s="93"/>
      <c r="I623" s="93"/>
      <c r="J623" s="93"/>
      <c r="K623" s="93"/>
      <c r="L623" s="97"/>
      <c r="M623" s="93"/>
      <c r="N623" s="93"/>
      <c r="O623" s="8"/>
      <c r="P623" s="8"/>
      <c r="Q623" s="8"/>
      <c r="R623" s="8"/>
      <c r="S623" s="8"/>
      <c r="T623" s="8"/>
      <c r="U623" s="8"/>
      <c r="V623" s="3"/>
      <c r="W623" s="3"/>
      <c r="X623" s="3"/>
      <c r="Y623" s="3"/>
      <c r="Z623" s="3"/>
    </row>
    <row r="624" spans="1:26" ht="12.75" customHeight="1">
      <c r="A624" s="93"/>
      <c r="B624" s="12"/>
      <c r="C624" s="103"/>
      <c r="D624" s="103"/>
      <c r="E624" s="103"/>
      <c r="F624" s="93"/>
      <c r="G624" s="93"/>
      <c r="H624" s="93"/>
      <c r="I624" s="93"/>
      <c r="J624" s="93"/>
      <c r="K624" s="93"/>
      <c r="L624" s="97"/>
      <c r="M624" s="93"/>
      <c r="N624" s="93"/>
      <c r="O624" s="8"/>
      <c r="P624" s="8"/>
      <c r="Q624" s="8"/>
      <c r="R624" s="8"/>
      <c r="S624" s="8"/>
      <c r="T624" s="8"/>
      <c r="U624" s="8"/>
      <c r="V624" s="3"/>
      <c r="W624" s="3"/>
      <c r="X624" s="3"/>
      <c r="Y624" s="3"/>
      <c r="Z624" s="3"/>
    </row>
    <row r="625" spans="1:26" ht="12.75" customHeight="1">
      <c r="A625" s="93"/>
      <c r="B625" s="12"/>
      <c r="C625" s="103"/>
      <c r="D625" s="103"/>
      <c r="E625" s="103"/>
      <c r="F625" s="93"/>
      <c r="G625" s="93"/>
      <c r="H625" s="93"/>
      <c r="I625" s="93"/>
      <c r="J625" s="93"/>
      <c r="K625" s="93"/>
      <c r="L625" s="97"/>
      <c r="M625" s="93"/>
      <c r="N625" s="93"/>
      <c r="O625" s="8"/>
      <c r="P625" s="8"/>
      <c r="Q625" s="8"/>
      <c r="R625" s="8"/>
      <c r="S625" s="8"/>
      <c r="T625" s="8"/>
      <c r="U625" s="8"/>
      <c r="V625" s="3"/>
      <c r="W625" s="3"/>
      <c r="X625" s="3"/>
      <c r="Y625" s="3"/>
      <c r="Z625" s="3"/>
    </row>
    <row r="626" spans="1:26" ht="12.75" customHeight="1">
      <c r="A626" s="93"/>
      <c r="B626" s="12"/>
      <c r="C626" s="103"/>
      <c r="D626" s="103"/>
      <c r="E626" s="103"/>
      <c r="F626" s="93"/>
      <c r="G626" s="93"/>
      <c r="H626" s="93"/>
      <c r="I626" s="93"/>
      <c r="J626" s="93"/>
      <c r="K626" s="93"/>
      <c r="L626" s="97"/>
      <c r="M626" s="93"/>
      <c r="N626" s="93"/>
      <c r="O626" s="8"/>
      <c r="P626" s="8"/>
      <c r="Q626" s="8"/>
      <c r="R626" s="8"/>
      <c r="S626" s="8"/>
      <c r="T626" s="8"/>
      <c r="U626" s="8"/>
      <c r="V626" s="3"/>
      <c r="W626" s="3"/>
      <c r="X626" s="3"/>
      <c r="Y626" s="3"/>
      <c r="Z626" s="3"/>
    </row>
    <row r="627" spans="1:26" ht="12.75" customHeight="1">
      <c r="A627" s="93"/>
      <c r="B627" s="12"/>
      <c r="C627" s="103"/>
      <c r="D627" s="103"/>
      <c r="E627" s="103"/>
      <c r="F627" s="93"/>
      <c r="G627" s="93"/>
      <c r="H627" s="93"/>
      <c r="I627" s="93"/>
      <c r="J627" s="93"/>
      <c r="K627" s="93"/>
      <c r="L627" s="97"/>
      <c r="M627" s="93"/>
      <c r="N627" s="93"/>
      <c r="O627" s="8"/>
      <c r="P627" s="8"/>
      <c r="Q627" s="8"/>
      <c r="R627" s="8"/>
      <c r="S627" s="8"/>
      <c r="T627" s="8"/>
      <c r="U627" s="8"/>
      <c r="V627" s="3"/>
      <c r="W627" s="3"/>
      <c r="X627" s="3"/>
      <c r="Y627" s="3"/>
      <c r="Z627" s="3"/>
    </row>
    <row r="628" spans="1:26" ht="12.75" customHeight="1">
      <c r="A628" s="93"/>
      <c r="B628" s="12"/>
      <c r="C628" s="103"/>
      <c r="D628" s="103"/>
      <c r="E628" s="103"/>
      <c r="F628" s="93"/>
      <c r="G628" s="93"/>
      <c r="H628" s="93"/>
      <c r="I628" s="93"/>
      <c r="J628" s="93"/>
      <c r="K628" s="93"/>
      <c r="L628" s="97"/>
      <c r="M628" s="93"/>
      <c r="N628" s="93"/>
      <c r="O628" s="8"/>
      <c r="P628" s="8"/>
      <c r="Q628" s="8"/>
      <c r="R628" s="8"/>
      <c r="S628" s="8"/>
      <c r="T628" s="8"/>
      <c r="U628" s="8"/>
      <c r="V628" s="3"/>
      <c r="W628" s="3"/>
      <c r="X628" s="3"/>
      <c r="Y628" s="3"/>
      <c r="Z628" s="3"/>
    </row>
    <row r="629" spans="1:26" ht="12.75" customHeight="1">
      <c r="A629" s="93"/>
      <c r="B629" s="12"/>
      <c r="C629" s="103"/>
      <c r="D629" s="103"/>
      <c r="E629" s="103"/>
      <c r="F629" s="93"/>
      <c r="G629" s="93"/>
      <c r="H629" s="93"/>
      <c r="I629" s="93"/>
      <c r="J629" s="93"/>
      <c r="K629" s="93"/>
      <c r="L629" s="97"/>
      <c r="M629" s="93"/>
      <c r="N629" s="93"/>
      <c r="O629" s="8"/>
      <c r="P629" s="8"/>
      <c r="Q629" s="8"/>
      <c r="R629" s="8"/>
      <c r="S629" s="8"/>
      <c r="T629" s="8"/>
      <c r="U629" s="8"/>
      <c r="V629" s="3"/>
      <c r="W629" s="3"/>
      <c r="X629" s="3"/>
      <c r="Y629" s="3"/>
      <c r="Z629" s="3"/>
    </row>
    <row r="630" spans="1:26" ht="12.75" customHeight="1">
      <c r="A630" s="93"/>
      <c r="B630" s="12"/>
      <c r="C630" s="103"/>
      <c r="D630" s="103"/>
      <c r="E630" s="103"/>
      <c r="F630" s="93"/>
      <c r="G630" s="93"/>
      <c r="H630" s="93"/>
      <c r="I630" s="93"/>
      <c r="J630" s="93"/>
      <c r="K630" s="93"/>
      <c r="L630" s="97"/>
      <c r="M630" s="93"/>
      <c r="N630" s="93"/>
      <c r="O630" s="8"/>
      <c r="P630" s="8"/>
      <c r="Q630" s="8"/>
      <c r="R630" s="8"/>
      <c r="S630" s="8"/>
      <c r="T630" s="8"/>
      <c r="U630" s="8"/>
      <c r="V630" s="3"/>
      <c r="W630" s="3"/>
      <c r="X630" s="3"/>
      <c r="Y630" s="3"/>
      <c r="Z630" s="3"/>
    </row>
    <row r="631" spans="1:26" ht="12.75" customHeight="1">
      <c r="A631" s="93"/>
      <c r="B631" s="12"/>
      <c r="C631" s="103"/>
      <c r="D631" s="103"/>
      <c r="E631" s="103"/>
      <c r="F631" s="93"/>
      <c r="G631" s="93"/>
      <c r="H631" s="93"/>
      <c r="I631" s="93"/>
      <c r="J631" s="93"/>
      <c r="K631" s="93"/>
      <c r="L631" s="97"/>
      <c r="M631" s="93"/>
      <c r="N631" s="93"/>
      <c r="O631" s="8"/>
      <c r="P631" s="8"/>
      <c r="Q631" s="8"/>
      <c r="R631" s="8"/>
      <c r="S631" s="8"/>
      <c r="T631" s="8"/>
      <c r="U631" s="8"/>
      <c r="V631" s="3"/>
      <c r="W631" s="3"/>
      <c r="X631" s="3"/>
      <c r="Y631" s="3"/>
      <c r="Z631" s="3"/>
    </row>
    <row r="632" spans="1:26" ht="12.75" customHeight="1">
      <c r="A632" s="93"/>
      <c r="B632" s="12"/>
      <c r="C632" s="103"/>
      <c r="D632" s="103"/>
      <c r="E632" s="103"/>
      <c r="F632" s="93"/>
      <c r="G632" s="93"/>
      <c r="H632" s="93"/>
      <c r="I632" s="93"/>
      <c r="J632" s="93"/>
      <c r="K632" s="93"/>
      <c r="L632" s="97"/>
      <c r="M632" s="93"/>
      <c r="N632" s="93"/>
      <c r="O632" s="8"/>
      <c r="P632" s="8"/>
      <c r="Q632" s="8"/>
      <c r="R632" s="8"/>
      <c r="S632" s="8"/>
      <c r="T632" s="8"/>
      <c r="U632" s="8"/>
      <c r="V632" s="3"/>
      <c r="W632" s="3"/>
      <c r="X632" s="3"/>
      <c r="Y632" s="3"/>
      <c r="Z632" s="3"/>
    </row>
    <row r="633" spans="1:26" ht="12.75" customHeight="1">
      <c r="A633" s="93"/>
      <c r="B633" s="12"/>
      <c r="C633" s="103"/>
      <c r="D633" s="103"/>
      <c r="E633" s="103"/>
      <c r="F633" s="93"/>
      <c r="G633" s="93"/>
      <c r="H633" s="93"/>
      <c r="I633" s="93"/>
      <c r="J633" s="93"/>
      <c r="K633" s="93"/>
      <c r="L633" s="97"/>
      <c r="M633" s="93"/>
      <c r="N633" s="93"/>
      <c r="O633" s="8"/>
      <c r="P633" s="8"/>
      <c r="Q633" s="8"/>
      <c r="R633" s="8"/>
      <c r="S633" s="8"/>
      <c r="T633" s="8"/>
      <c r="U633" s="8"/>
      <c r="V633" s="3"/>
      <c r="W633" s="3"/>
      <c r="X633" s="3"/>
      <c r="Y633" s="3"/>
      <c r="Z633" s="3"/>
    </row>
    <row r="634" spans="1:26" ht="12.75" customHeight="1">
      <c r="A634" s="93"/>
      <c r="B634" s="12"/>
      <c r="C634" s="103"/>
      <c r="D634" s="103"/>
      <c r="E634" s="103"/>
      <c r="F634" s="93"/>
      <c r="G634" s="93"/>
      <c r="H634" s="93"/>
      <c r="I634" s="93"/>
      <c r="J634" s="93"/>
      <c r="K634" s="93"/>
      <c r="L634" s="97"/>
      <c r="M634" s="93"/>
      <c r="N634" s="93"/>
      <c r="O634" s="8"/>
      <c r="P634" s="8"/>
      <c r="Q634" s="8"/>
      <c r="R634" s="8"/>
      <c r="S634" s="8"/>
      <c r="T634" s="8"/>
      <c r="U634" s="8"/>
      <c r="V634" s="3"/>
      <c r="W634" s="3"/>
      <c r="X634" s="3"/>
      <c r="Y634" s="3"/>
      <c r="Z634" s="3"/>
    </row>
    <row r="635" spans="1:26" ht="12.75" customHeight="1">
      <c r="A635" s="93"/>
      <c r="B635" s="12"/>
      <c r="C635" s="103"/>
      <c r="D635" s="103"/>
      <c r="E635" s="103"/>
      <c r="F635" s="93"/>
      <c r="G635" s="93"/>
      <c r="H635" s="93"/>
      <c r="I635" s="93"/>
      <c r="J635" s="93"/>
      <c r="K635" s="93"/>
      <c r="L635" s="97"/>
      <c r="M635" s="93"/>
      <c r="N635" s="93"/>
      <c r="O635" s="8"/>
      <c r="P635" s="8"/>
      <c r="Q635" s="8"/>
      <c r="R635" s="8"/>
      <c r="S635" s="8"/>
      <c r="T635" s="8"/>
      <c r="U635" s="8"/>
      <c r="V635" s="3"/>
      <c r="W635" s="3"/>
      <c r="X635" s="3"/>
      <c r="Y635" s="3"/>
      <c r="Z635" s="3"/>
    </row>
    <row r="636" spans="1:26" ht="12.75" customHeight="1">
      <c r="A636" s="93"/>
      <c r="B636" s="12"/>
      <c r="C636" s="103"/>
      <c r="D636" s="103"/>
      <c r="E636" s="103"/>
      <c r="F636" s="93"/>
      <c r="G636" s="93"/>
      <c r="H636" s="93"/>
      <c r="I636" s="93"/>
      <c r="J636" s="93"/>
      <c r="K636" s="93"/>
      <c r="L636" s="97"/>
      <c r="M636" s="93"/>
      <c r="N636" s="93"/>
      <c r="O636" s="8"/>
      <c r="P636" s="8"/>
      <c r="Q636" s="8"/>
      <c r="R636" s="8"/>
      <c r="S636" s="8"/>
      <c r="T636" s="8"/>
      <c r="U636" s="8"/>
      <c r="V636" s="3"/>
      <c r="W636" s="3"/>
      <c r="X636" s="3"/>
      <c r="Y636" s="3"/>
      <c r="Z636" s="3"/>
    </row>
    <row r="637" spans="1:26" ht="12.75" customHeight="1">
      <c r="A637" s="93"/>
      <c r="B637" s="12"/>
      <c r="C637" s="103"/>
      <c r="D637" s="103"/>
      <c r="E637" s="103"/>
      <c r="F637" s="93"/>
      <c r="G637" s="93"/>
      <c r="H637" s="93"/>
      <c r="I637" s="93"/>
      <c r="J637" s="93"/>
      <c r="K637" s="93"/>
      <c r="L637" s="97"/>
      <c r="M637" s="93"/>
      <c r="N637" s="93"/>
      <c r="O637" s="8"/>
      <c r="P637" s="8"/>
      <c r="Q637" s="8"/>
      <c r="R637" s="8"/>
      <c r="S637" s="8"/>
      <c r="T637" s="8"/>
      <c r="U637" s="8"/>
      <c r="V637" s="3"/>
      <c r="W637" s="3"/>
      <c r="X637" s="3"/>
      <c r="Y637" s="3"/>
      <c r="Z637" s="3"/>
    </row>
    <row r="638" spans="1:26" ht="12.75" customHeight="1">
      <c r="A638" s="93"/>
      <c r="B638" s="12"/>
      <c r="C638" s="103"/>
      <c r="D638" s="103"/>
      <c r="E638" s="103"/>
      <c r="F638" s="93"/>
      <c r="G638" s="93"/>
      <c r="H638" s="93"/>
      <c r="I638" s="93"/>
      <c r="J638" s="93"/>
      <c r="K638" s="93"/>
      <c r="L638" s="97"/>
      <c r="M638" s="93"/>
      <c r="N638" s="93"/>
      <c r="O638" s="8"/>
      <c r="P638" s="8"/>
      <c r="Q638" s="8"/>
      <c r="R638" s="8"/>
      <c r="S638" s="8"/>
      <c r="T638" s="8"/>
      <c r="U638" s="8"/>
      <c r="V638" s="3"/>
      <c r="W638" s="3"/>
      <c r="X638" s="3"/>
      <c r="Y638" s="3"/>
      <c r="Z638" s="3"/>
    </row>
    <row r="639" spans="1:26" ht="12.75" customHeight="1">
      <c r="A639" s="93"/>
      <c r="B639" s="12"/>
      <c r="C639" s="103"/>
      <c r="D639" s="103"/>
      <c r="E639" s="103"/>
      <c r="F639" s="93"/>
      <c r="G639" s="93"/>
      <c r="H639" s="93"/>
      <c r="I639" s="93"/>
      <c r="J639" s="93"/>
      <c r="K639" s="93"/>
      <c r="L639" s="97"/>
      <c r="M639" s="93"/>
      <c r="N639" s="93"/>
      <c r="O639" s="8"/>
      <c r="P639" s="8"/>
      <c r="Q639" s="8"/>
      <c r="R639" s="8"/>
      <c r="S639" s="8"/>
      <c r="T639" s="8"/>
      <c r="U639" s="8"/>
      <c r="V639" s="3"/>
      <c r="W639" s="3"/>
      <c r="X639" s="3"/>
      <c r="Y639" s="3"/>
      <c r="Z639" s="3"/>
    </row>
    <row r="640" spans="1:26" ht="12.75" customHeight="1">
      <c r="A640" s="93"/>
      <c r="B640" s="12"/>
      <c r="C640" s="103"/>
      <c r="D640" s="103"/>
      <c r="E640" s="103"/>
      <c r="F640" s="93"/>
      <c r="G640" s="93"/>
      <c r="H640" s="93"/>
      <c r="I640" s="93"/>
      <c r="J640" s="93"/>
      <c r="K640" s="93"/>
      <c r="L640" s="97"/>
      <c r="M640" s="93"/>
      <c r="N640" s="93"/>
      <c r="O640" s="8"/>
      <c r="P640" s="8"/>
      <c r="Q640" s="8"/>
      <c r="R640" s="8"/>
      <c r="S640" s="8"/>
      <c r="T640" s="8"/>
      <c r="U640" s="8"/>
      <c r="V640" s="3"/>
      <c r="W640" s="3"/>
      <c r="X640" s="3"/>
      <c r="Y640" s="3"/>
      <c r="Z640" s="3"/>
    </row>
    <row r="641" spans="1:26" ht="12.75" customHeight="1">
      <c r="A641" s="93"/>
      <c r="B641" s="12"/>
      <c r="C641" s="103"/>
      <c r="D641" s="103"/>
      <c r="E641" s="103"/>
      <c r="F641" s="93"/>
      <c r="G641" s="93"/>
      <c r="H641" s="93"/>
      <c r="I641" s="93"/>
      <c r="J641" s="93"/>
      <c r="K641" s="93"/>
      <c r="L641" s="97"/>
      <c r="M641" s="93"/>
      <c r="N641" s="93"/>
      <c r="O641" s="8"/>
      <c r="P641" s="8"/>
      <c r="Q641" s="8"/>
      <c r="R641" s="8"/>
      <c r="S641" s="8"/>
      <c r="T641" s="8"/>
      <c r="U641" s="8"/>
      <c r="V641" s="3"/>
      <c r="W641" s="3"/>
      <c r="X641" s="3"/>
      <c r="Y641" s="3"/>
      <c r="Z641" s="3"/>
    </row>
    <row r="642" spans="1:26" ht="12.75" customHeight="1">
      <c r="A642" s="93"/>
      <c r="B642" s="12"/>
      <c r="C642" s="103"/>
      <c r="D642" s="103"/>
      <c r="E642" s="103"/>
      <c r="F642" s="93"/>
      <c r="G642" s="93"/>
      <c r="H642" s="93"/>
      <c r="I642" s="93"/>
      <c r="J642" s="93"/>
      <c r="K642" s="93"/>
      <c r="L642" s="97"/>
      <c r="M642" s="93"/>
      <c r="N642" s="93"/>
      <c r="O642" s="8"/>
      <c r="P642" s="8"/>
      <c r="Q642" s="8"/>
      <c r="R642" s="8"/>
      <c r="S642" s="8"/>
      <c r="T642" s="8"/>
      <c r="U642" s="8"/>
      <c r="V642" s="3"/>
      <c r="W642" s="3"/>
      <c r="X642" s="3"/>
      <c r="Y642" s="3"/>
      <c r="Z642" s="3"/>
    </row>
    <row r="643" spans="1:26" ht="12.75" customHeight="1">
      <c r="A643" s="93"/>
      <c r="B643" s="12"/>
      <c r="C643" s="103"/>
      <c r="D643" s="103"/>
      <c r="E643" s="103"/>
      <c r="F643" s="93"/>
      <c r="G643" s="93"/>
      <c r="H643" s="93"/>
      <c r="I643" s="93"/>
      <c r="J643" s="93"/>
      <c r="K643" s="93"/>
      <c r="L643" s="97"/>
      <c r="M643" s="93"/>
      <c r="N643" s="93"/>
      <c r="O643" s="8"/>
      <c r="P643" s="8"/>
      <c r="Q643" s="8"/>
      <c r="R643" s="8"/>
      <c r="S643" s="8"/>
      <c r="T643" s="8"/>
      <c r="U643" s="8"/>
      <c r="V643" s="3"/>
      <c r="W643" s="3"/>
      <c r="X643" s="3"/>
      <c r="Y643" s="3"/>
      <c r="Z643" s="3"/>
    </row>
    <row r="644" spans="1:26" ht="12.75" customHeight="1">
      <c r="A644" s="93"/>
      <c r="B644" s="12"/>
      <c r="C644" s="103"/>
      <c r="D644" s="103"/>
      <c r="E644" s="103"/>
      <c r="F644" s="93"/>
      <c r="G644" s="93"/>
      <c r="H644" s="93"/>
      <c r="I644" s="93"/>
      <c r="J644" s="93"/>
      <c r="K644" s="93"/>
      <c r="L644" s="97"/>
      <c r="M644" s="93"/>
      <c r="N644" s="93"/>
      <c r="O644" s="8"/>
      <c r="P644" s="8"/>
      <c r="Q644" s="8"/>
      <c r="R644" s="8"/>
      <c r="S644" s="8"/>
      <c r="T644" s="8"/>
      <c r="U644" s="8"/>
      <c r="V644" s="3"/>
      <c r="W644" s="3"/>
      <c r="X644" s="3"/>
      <c r="Y644" s="3"/>
      <c r="Z644" s="3"/>
    </row>
    <row r="645" spans="1:26" ht="12.75" customHeight="1">
      <c r="A645" s="93"/>
      <c r="B645" s="12"/>
      <c r="C645" s="103"/>
      <c r="D645" s="103"/>
      <c r="E645" s="103"/>
      <c r="F645" s="93"/>
      <c r="G645" s="93"/>
      <c r="H645" s="93"/>
      <c r="I645" s="93"/>
      <c r="J645" s="93"/>
      <c r="K645" s="93"/>
      <c r="L645" s="97"/>
      <c r="M645" s="93"/>
      <c r="N645" s="93"/>
      <c r="O645" s="8"/>
      <c r="P645" s="8"/>
      <c r="Q645" s="8"/>
      <c r="R645" s="8"/>
      <c r="S645" s="8"/>
      <c r="T645" s="8"/>
      <c r="U645" s="8"/>
      <c r="V645" s="3"/>
      <c r="W645" s="3"/>
      <c r="X645" s="3"/>
      <c r="Y645" s="3"/>
      <c r="Z645" s="3"/>
    </row>
    <row r="646" spans="1:26" ht="12.75" customHeight="1">
      <c r="A646" s="93"/>
      <c r="B646" s="12"/>
      <c r="C646" s="103"/>
      <c r="D646" s="103"/>
      <c r="E646" s="103"/>
      <c r="F646" s="93"/>
      <c r="G646" s="93"/>
      <c r="H646" s="93"/>
      <c r="I646" s="93"/>
      <c r="J646" s="93"/>
      <c r="K646" s="93"/>
      <c r="L646" s="97"/>
      <c r="M646" s="93"/>
      <c r="N646" s="93"/>
      <c r="O646" s="8"/>
      <c r="P646" s="8"/>
      <c r="Q646" s="8"/>
      <c r="R646" s="8"/>
      <c r="S646" s="8"/>
      <c r="T646" s="8"/>
      <c r="U646" s="8"/>
      <c r="V646" s="3"/>
      <c r="W646" s="3"/>
      <c r="X646" s="3"/>
      <c r="Y646" s="3"/>
      <c r="Z646" s="3"/>
    </row>
    <row r="647" spans="1:26" ht="12.75" customHeight="1">
      <c r="A647" s="93"/>
      <c r="B647" s="12"/>
      <c r="C647" s="103"/>
      <c r="D647" s="103"/>
      <c r="E647" s="103"/>
      <c r="F647" s="93"/>
      <c r="G647" s="93"/>
      <c r="H647" s="93"/>
      <c r="I647" s="93"/>
      <c r="J647" s="93"/>
      <c r="K647" s="93"/>
      <c r="L647" s="97"/>
      <c r="M647" s="93"/>
      <c r="N647" s="93"/>
      <c r="O647" s="8"/>
      <c r="P647" s="8"/>
      <c r="Q647" s="8"/>
      <c r="R647" s="8"/>
      <c r="S647" s="8"/>
      <c r="T647" s="8"/>
      <c r="U647" s="8"/>
      <c r="V647" s="3"/>
      <c r="W647" s="3"/>
      <c r="X647" s="3"/>
      <c r="Y647" s="3"/>
      <c r="Z647" s="3"/>
    </row>
    <row r="648" spans="1:26" ht="12.75" customHeight="1">
      <c r="A648" s="93"/>
      <c r="B648" s="12"/>
      <c r="C648" s="103"/>
      <c r="D648" s="103"/>
      <c r="E648" s="103"/>
      <c r="F648" s="93"/>
      <c r="G648" s="93"/>
      <c r="H648" s="93"/>
      <c r="I648" s="93"/>
      <c r="J648" s="93"/>
      <c r="K648" s="93"/>
      <c r="L648" s="97"/>
      <c r="M648" s="93"/>
      <c r="N648" s="93"/>
      <c r="O648" s="8"/>
      <c r="P648" s="8"/>
      <c r="Q648" s="8"/>
      <c r="R648" s="8"/>
      <c r="S648" s="8"/>
      <c r="T648" s="8"/>
      <c r="U648" s="8"/>
      <c r="V648" s="3"/>
      <c r="W648" s="3"/>
      <c r="X648" s="3"/>
      <c r="Y648" s="3"/>
      <c r="Z648" s="3"/>
    </row>
    <row r="649" spans="1:26" ht="12.75" customHeight="1">
      <c r="A649" s="93"/>
      <c r="B649" s="12"/>
      <c r="C649" s="103"/>
      <c r="D649" s="103"/>
      <c r="E649" s="103"/>
      <c r="F649" s="93"/>
      <c r="G649" s="93"/>
      <c r="H649" s="93"/>
      <c r="I649" s="93"/>
      <c r="J649" s="93"/>
      <c r="K649" s="93"/>
      <c r="L649" s="97"/>
      <c r="M649" s="93"/>
      <c r="N649" s="93"/>
      <c r="O649" s="8"/>
      <c r="P649" s="8"/>
      <c r="Q649" s="8"/>
      <c r="R649" s="8"/>
      <c r="S649" s="8"/>
      <c r="T649" s="8"/>
      <c r="U649" s="8"/>
      <c r="V649" s="3"/>
      <c r="W649" s="3"/>
      <c r="X649" s="3"/>
      <c r="Y649" s="3"/>
      <c r="Z649" s="3"/>
    </row>
    <row r="650" spans="1:26" ht="12.75" customHeight="1">
      <c r="A650" s="93"/>
      <c r="B650" s="12"/>
      <c r="C650" s="103"/>
      <c r="D650" s="103"/>
      <c r="E650" s="103"/>
      <c r="F650" s="93"/>
      <c r="G650" s="93"/>
      <c r="H650" s="93"/>
      <c r="I650" s="93"/>
      <c r="J650" s="93"/>
      <c r="K650" s="93"/>
      <c r="L650" s="97"/>
      <c r="M650" s="93"/>
      <c r="N650" s="93"/>
      <c r="O650" s="8"/>
      <c r="P650" s="8"/>
      <c r="Q650" s="8"/>
      <c r="R650" s="8"/>
      <c r="S650" s="8"/>
      <c r="T650" s="8"/>
      <c r="U650" s="8"/>
      <c r="V650" s="3"/>
      <c r="W650" s="3"/>
      <c r="X650" s="3"/>
      <c r="Y650" s="3"/>
      <c r="Z650" s="3"/>
    </row>
    <row r="651" spans="1:26" ht="12.75" customHeight="1">
      <c r="A651" s="93"/>
      <c r="B651" s="12"/>
      <c r="C651" s="103"/>
      <c r="D651" s="103"/>
      <c r="E651" s="103"/>
      <c r="F651" s="93"/>
      <c r="G651" s="93"/>
      <c r="H651" s="93"/>
      <c r="I651" s="93"/>
      <c r="J651" s="93"/>
      <c r="K651" s="93"/>
      <c r="L651" s="97"/>
      <c r="M651" s="93"/>
      <c r="N651" s="93"/>
      <c r="O651" s="8"/>
      <c r="P651" s="8"/>
      <c r="Q651" s="8"/>
      <c r="R651" s="8"/>
      <c r="S651" s="8"/>
      <c r="T651" s="8"/>
      <c r="U651" s="8"/>
      <c r="V651" s="3"/>
      <c r="W651" s="3"/>
      <c r="X651" s="3"/>
      <c r="Y651" s="3"/>
      <c r="Z651" s="3"/>
    </row>
    <row r="652" spans="1:26" ht="12.75" customHeight="1">
      <c r="A652" s="93"/>
      <c r="B652" s="12"/>
      <c r="C652" s="103"/>
      <c r="D652" s="103"/>
      <c r="E652" s="103"/>
      <c r="F652" s="93"/>
      <c r="G652" s="93"/>
      <c r="H652" s="93"/>
      <c r="I652" s="93"/>
      <c r="J652" s="93"/>
      <c r="K652" s="93"/>
      <c r="L652" s="97"/>
      <c r="M652" s="93"/>
      <c r="N652" s="93"/>
      <c r="O652" s="8"/>
      <c r="P652" s="8"/>
      <c r="Q652" s="8"/>
      <c r="R652" s="8"/>
      <c r="S652" s="8"/>
      <c r="T652" s="8"/>
      <c r="U652" s="8"/>
      <c r="V652" s="3"/>
      <c r="W652" s="3"/>
      <c r="X652" s="3"/>
      <c r="Y652" s="3"/>
      <c r="Z652" s="3"/>
    </row>
    <row r="653" spans="1:26" ht="12.75" customHeight="1">
      <c r="A653" s="93"/>
      <c r="B653" s="12"/>
      <c r="C653" s="103"/>
      <c r="D653" s="103"/>
      <c r="E653" s="103"/>
      <c r="F653" s="93"/>
      <c r="G653" s="93"/>
      <c r="H653" s="93"/>
      <c r="I653" s="93"/>
      <c r="J653" s="93"/>
      <c r="K653" s="93"/>
      <c r="L653" s="97"/>
      <c r="M653" s="93"/>
      <c r="N653" s="93"/>
      <c r="O653" s="8"/>
      <c r="P653" s="8"/>
      <c r="Q653" s="8"/>
      <c r="R653" s="8"/>
      <c r="S653" s="8"/>
      <c r="T653" s="8"/>
      <c r="U653" s="8"/>
      <c r="V653" s="3"/>
      <c r="W653" s="3"/>
      <c r="X653" s="3"/>
      <c r="Y653" s="3"/>
      <c r="Z653" s="3"/>
    </row>
    <row r="654" spans="1:26" ht="12.75" customHeight="1">
      <c r="A654" s="93"/>
      <c r="B654" s="12"/>
      <c r="C654" s="103"/>
      <c r="D654" s="103"/>
      <c r="E654" s="103"/>
      <c r="F654" s="93"/>
      <c r="G654" s="93"/>
      <c r="H654" s="93"/>
      <c r="I654" s="93"/>
      <c r="J654" s="93"/>
      <c r="K654" s="93"/>
      <c r="L654" s="97"/>
      <c r="M654" s="93"/>
      <c r="N654" s="93"/>
      <c r="O654" s="8"/>
      <c r="P654" s="8"/>
      <c r="Q654" s="8"/>
      <c r="R654" s="8"/>
      <c r="S654" s="8"/>
      <c r="T654" s="8"/>
      <c r="U654" s="8"/>
      <c r="V654" s="3"/>
      <c r="W654" s="3"/>
      <c r="X654" s="3"/>
      <c r="Y654" s="3"/>
      <c r="Z654" s="3"/>
    </row>
    <row r="655" spans="1:26" ht="12.75" customHeight="1">
      <c r="A655" s="93"/>
      <c r="B655" s="12"/>
      <c r="C655" s="103"/>
      <c r="D655" s="103"/>
      <c r="E655" s="103"/>
      <c r="F655" s="93"/>
      <c r="G655" s="93"/>
      <c r="H655" s="93"/>
      <c r="I655" s="93"/>
      <c r="J655" s="93"/>
      <c r="K655" s="93"/>
      <c r="L655" s="97"/>
      <c r="M655" s="93"/>
      <c r="N655" s="93"/>
      <c r="O655" s="8"/>
      <c r="P655" s="8"/>
      <c r="Q655" s="8"/>
      <c r="R655" s="8"/>
      <c r="S655" s="8"/>
      <c r="T655" s="8"/>
      <c r="U655" s="8"/>
      <c r="V655" s="3"/>
      <c r="W655" s="3"/>
      <c r="X655" s="3"/>
      <c r="Y655" s="3"/>
      <c r="Z655" s="3"/>
    </row>
    <row r="656" spans="1:26" ht="12.75" customHeight="1">
      <c r="A656" s="93"/>
      <c r="B656" s="12"/>
      <c r="C656" s="103"/>
      <c r="D656" s="103"/>
      <c r="E656" s="103"/>
      <c r="F656" s="93"/>
      <c r="G656" s="93"/>
      <c r="H656" s="93"/>
      <c r="I656" s="93"/>
      <c r="J656" s="93"/>
      <c r="K656" s="93"/>
      <c r="L656" s="97"/>
      <c r="M656" s="93"/>
      <c r="N656" s="93"/>
      <c r="O656" s="8"/>
      <c r="P656" s="8"/>
      <c r="Q656" s="8"/>
      <c r="R656" s="8"/>
      <c r="S656" s="8"/>
      <c r="T656" s="8"/>
      <c r="U656" s="8"/>
      <c r="V656" s="3"/>
      <c r="W656" s="3"/>
      <c r="X656" s="3"/>
      <c r="Y656" s="3"/>
      <c r="Z656" s="3"/>
    </row>
    <row r="657" spans="1:26" ht="12.75" customHeight="1">
      <c r="A657" s="93"/>
      <c r="B657" s="12"/>
      <c r="C657" s="103"/>
      <c r="D657" s="103"/>
      <c r="E657" s="103"/>
      <c r="F657" s="93"/>
      <c r="G657" s="93"/>
      <c r="H657" s="93"/>
      <c r="I657" s="93"/>
      <c r="J657" s="93"/>
      <c r="K657" s="93"/>
      <c r="L657" s="97"/>
      <c r="M657" s="93"/>
      <c r="N657" s="93"/>
      <c r="O657" s="8"/>
      <c r="P657" s="8"/>
      <c r="Q657" s="8"/>
      <c r="R657" s="8"/>
      <c r="S657" s="8"/>
      <c r="T657" s="8"/>
      <c r="U657" s="8"/>
      <c r="V657" s="3"/>
      <c r="W657" s="3"/>
      <c r="X657" s="3"/>
      <c r="Y657" s="3"/>
      <c r="Z657" s="3"/>
    </row>
    <row r="658" spans="1:26" ht="12.75" customHeight="1">
      <c r="A658" s="93"/>
      <c r="B658" s="12"/>
      <c r="C658" s="103"/>
      <c r="D658" s="103"/>
      <c r="E658" s="103"/>
      <c r="F658" s="93"/>
      <c r="G658" s="93"/>
      <c r="H658" s="93"/>
      <c r="I658" s="93"/>
      <c r="J658" s="93"/>
      <c r="K658" s="93"/>
      <c r="L658" s="97"/>
      <c r="M658" s="93"/>
      <c r="N658" s="93"/>
      <c r="O658" s="8"/>
      <c r="P658" s="8"/>
      <c r="Q658" s="8"/>
      <c r="R658" s="8"/>
      <c r="S658" s="8"/>
      <c r="T658" s="8"/>
      <c r="U658" s="8"/>
      <c r="V658" s="3"/>
      <c r="W658" s="3"/>
      <c r="X658" s="3"/>
      <c r="Y658" s="3"/>
      <c r="Z658" s="3"/>
    </row>
    <row r="659" spans="1:26" ht="12.75" customHeight="1">
      <c r="A659" s="93"/>
      <c r="B659" s="12"/>
      <c r="C659" s="103"/>
      <c r="D659" s="103"/>
      <c r="E659" s="103"/>
      <c r="F659" s="93"/>
      <c r="G659" s="93"/>
      <c r="H659" s="93"/>
      <c r="I659" s="93"/>
      <c r="J659" s="93"/>
      <c r="K659" s="93"/>
      <c r="L659" s="97"/>
      <c r="M659" s="93"/>
      <c r="N659" s="93"/>
      <c r="O659" s="8"/>
      <c r="P659" s="8"/>
      <c r="Q659" s="8"/>
      <c r="R659" s="8"/>
      <c r="S659" s="8"/>
      <c r="T659" s="8"/>
      <c r="U659" s="8"/>
      <c r="V659" s="3"/>
      <c r="W659" s="3"/>
      <c r="X659" s="3"/>
      <c r="Y659" s="3"/>
      <c r="Z659" s="3"/>
    </row>
    <row r="660" spans="1:26" ht="12.75" customHeight="1">
      <c r="A660" s="93"/>
      <c r="B660" s="12"/>
      <c r="C660" s="103"/>
      <c r="D660" s="103"/>
      <c r="E660" s="103"/>
      <c r="F660" s="93"/>
      <c r="G660" s="93"/>
      <c r="H660" s="93"/>
      <c r="I660" s="93"/>
      <c r="J660" s="93"/>
      <c r="K660" s="93"/>
      <c r="L660" s="97"/>
      <c r="M660" s="93"/>
      <c r="N660" s="93"/>
      <c r="O660" s="8"/>
      <c r="P660" s="8"/>
      <c r="Q660" s="8"/>
      <c r="R660" s="8"/>
      <c r="S660" s="8"/>
      <c r="T660" s="8"/>
      <c r="U660" s="8"/>
      <c r="V660" s="3"/>
      <c r="W660" s="3"/>
      <c r="X660" s="3"/>
      <c r="Y660" s="3"/>
      <c r="Z660" s="3"/>
    </row>
    <row r="661" spans="1:26" ht="12.75" customHeight="1">
      <c r="A661" s="93"/>
      <c r="B661" s="12"/>
      <c r="C661" s="103"/>
      <c r="D661" s="103"/>
      <c r="E661" s="103"/>
      <c r="F661" s="93"/>
      <c r="G661" s="93"/>
      <c r="H661" s="93"/>
      <c r="I661" s="93"/>
      <c r="J661" s="93"/>
      <c r="K661" s="93"/>
      <c r="L661" s="97"/>
      <c r="M661" s="93"/>
      <c r="N661" s="93"/>
      <c r="O661" s="8"/>
      <c r="P661" s="8"/>
      <c r="Q661" s="8"/>
      <c r="R661" s="8"/>
      <c r="S661" s="8"/>
      <c r="T661" s="8"/>
      <c r="U661" s="8"/>
      <c r="V661" s="3"/>
      <c r="W661" s="3"/>
      <c r="X661" s="3"/>
      <c r="Y661" s="3"/>
      <c r="Z661" s="3"/>
    </row>
    <row r="662" spans="1:26" ht="12.75" customHeight="1">
      <c r="A662" s="93"/>
      <c r="B662" s="12"/>
      <c r="C662" s="103"/>
      <c r="D662" s="103"/>
      <c r="E662" s="103"/>
      <c r="F662" s="93"/>
      <c r="G662" s="93"/>
      <c r="H662" s="93"/>
      <c r="I662" s="93"/>
      <c r="J662" s="93"/>
      <c r="K662" s="93"/>
      <c r="L662" s="97"/>
      <c r="M662" s="93"/>
      <c r="N662" s="93"/>
      <c r="O662" s="8"/>
      <c r="P662" s="8"/>
      <c r="Q662" s="8"/>
      <c r="R662" s="8"/>
      <c r="S662" s="8"/>
      <c r="T662" s="8"/>
      <c r="U662" s="8"/>
      <c r="V662" s="3"/>
      <c r="W662" s="3"/>
      <c r="X662" s="3"/>
      <c r="Y662" s="3"/>
      <c r="Z662" s="3"/>
    </row>
    <row r="663" spans="1:26" ht="12.75" customHeight="1">
      <c r="A663" s="93"/>
      <c r="B663" s="12"/>
      <c r="C663" s="103"/>
      <c r="D663" s="103"/>
      <c r="E663" s="103"/>
      <c r="F663" s="93"/>
      <c r="G663" s="93"/>
      <c r="H663" s="93"/>
      <c r="I663" s="93"/>
      <c r="J663" s="93"/>
      <c r="K663" s="93"/>
      <c r="L663" s="97"/>
      <c r="M663" s="93"/>
      <c r="N663" s="93"/>
      <c r="O663" s="8"/>
      <c r="P663" s="8"/>
      <c r="Q663" s="8"/>
      <c r="R663" s="8"/>
      <c r="S663" s="8"/>
      <c r="T663" s="8"/>
      <c r="U663" s="8"/>
      <c r="V663" s="3"/>
      <c r="W663" s="3"/>
      <c r="X663" s="3"/>
      <c r="Y663" s="3"/>
      <c r="Z663" s="3"/>
    </row>
    <row r="664" spans="1:26" ht="12.75" customHeight="1">
      <c r="A664" s="93"/>
      <c r="B664" s="12"/>
      <c r="C664" s="103"/>
      <c r="D664" s="103"/>
      <c r="E664" s="103"/>
      <c r="F664" s="93"/>
      <c r="G664" s="93"/>
      <c r="H664" s="93"/>
      <c r="I664" s="93"/>
      <c r="J664" s="93"/>
      <c r="K664" s="93"/>
      <c r="L664" s="97"/>
      <c r="M664" s="93"/>
      <c r="N664" s="93"/>
      <c r="O664" s="8"/>
      <c r="P664" s="8"/>
      <c r="Q664" s="8"/>
      <c r="R664" s="8"/>
      <c r="S664" s="8"/>
      <c r="T664" s="8"/>
      <c r="U664" s="8"/>
      <c r="V664" s="3"/>
      <c r="W664" s="3"/>
      <c r="X664" s="3"/>
      <c r="Y664" s="3"/>
      <c r="Z664" s="3"/>
    </row>
    <row r="665" spans="1:26" ht="12.75" customHeight="1">
      <c r="A665" s="93"/>
      <c r="B665" s="12"/>
      <c r="C665" s="103"/>
      <c r="D665" s="103"/>
      <c r="E665" s="103"/>
      <c r="F665" s="93"/>
      <c r="G665" s="93"/>
      <c r="H665" s="93"/>
      <c r="I665" s="93"/>
      <c r="J665" s="93"/>
      <c r="K665" s="93"/>
      <c r="L665" s="97"/>
      <c r="M665" s="93"/>
      <c r="N665" s="93"/>
      <c r="O665" s="8"/>
      <c r="P665" s="8"/>
      <c r="Q665" s="8"/>
      <c r="R665" s="8"/>
      <c r="S665" s="8"/>
      <c r="T665" s="8"/>
      <c r="U665" s="8"/>
      <c r="V665" s="3"/>
      <c r="W665" s="3"/>
      <c r="X665" s="3"/>
      <c r="Y665" s="3"/>
      <c r="Z665" s="3"/>
    </row>
    <row r="666" spans="1:26" ht="12.75" customHeight="1">
      <c r="A666" s="93"/>
      <c r="B666" s="12"/>
      <c r="C666" s="103"/>
      <c r="D666" s="103"/>
      <c r="E666" s="103"/>
      <c r="F666" s="93"/>
      <c r="G666" s="93"/>
      <c r="H666" s="93"/>
      <c r="I666" s="93"/>
      <c r="J666" s="93"/>
      <c r="K666" s="93"/>
      <c r="L666" s="97"/>
      <c r="M666" s="93"/>
      <c r="N666" s="93"/>
      <c r="O666" s="8"/>
      <c r="P666" s="8"/>
      <c r="Q666" s="8"/>
      <c r="R666" s="8"/>
      <c r="S666" s="8"/>
      <c r="T666" s="8"/>
      <c r="U666" s="8"/>
      <c r="V666" s="3"/>
      <c r="W666" s="3"/>
      <c r="X666" s="3"/>
      <c r="Y666" s="3"/>
      <c r="Z666" s="3"/>
    </row>
    <row r="667" spans="1:26" ht="12.75" customHeight="1">
      <c r="A667" s="93"/>
      <c r="B667" s="12"/>
      <c r="C667" s="103"/>
      <c r="D667" s="103"/>
      <c r="E667" s="103"/>
      <c r="F667" s="93"/>
      <c r="G667" s="93"/>
      <c r="H667" s="93"/>
      <c r="I667" s="93"/>
      <c r="J667" s="93"/>
      <c r="K667" s="93"/>
      <c r="L667" s="97"/>
      <c r="M667" s="93"/>
      <c r="N667" s="93"/>
      <c r="O667" s="8"/>
      <c r="P667" s="8"/>
      <c r="Q667" s="8"/>
      <c r="R667" s="8"/>
      <c r="S667" s="8"/>
      <c r="T667" s="8"/>
      <c r="U667" s="8"/>
      <c r="V667" s="3"/>
      <c r="W667" s="3"/>
      <c r="X667" s="3"/>
      <c r="Y667" s="3"/>
      <c r="Z667" s="3"/>
    </row>
    <row r="668" spans="1:26" ht="12.75" customHeight="1">
      <c r="A668" s="93"/>
      <c r="B668" s="12"/>
      <c r="C668" s="103"/>
      <c r="D668" s="103"/>
      <c r="E668" s="103"/>
      <c r="F668" s="93"/>
      <c r="G668" s="93"/>
      <c r="H668" s="93"/>
      <c r="I668" s="93"/>
      <c r="J668" s="93"/>
      <c r="K668" s="93"/>
      <c r="L668" s="97"/>
      <c r="M668" s="93"/>
      <c r="N668" s="93"/>
      <c r="O668" s="8"/>
      <c r="P668" s="8"/>
      <c r="Q668" s="8"/>
      <c r="R668" s="8"/>
      <c r="S668" s="8"/>
      <c r="T668" s="8"/>
      <c r="U668" s="8"/>
      <c r="V668" s="3"/>
      <c r="W668" s="3"/>
      <c r="X668" s="3"/>
      <c r="Y668" s="3"/>
      <c r="Z668" s="3"/>
    </row>
    <row r="669" spans="1:26" ht="12.75" customHeight="1">
      <c r="A669" s="93"/>
      <c r="B669" s="12"/>
      <c r="C669" s="103"/>
      <c r="D669" s="103"/>
      <c r="E669" s="103"/>
      <c r="F669" s="93"/>
      <c r="G669" s="93"/>
      <c r="H669" s="93"/>
      <c r="I669" s="93"/>
      <c r="J669" s="93"/>
      <c r="K669" s="93"/>
      <c r="L669" s="97"/>
      <c r="M669" s="93"/>
      <c r="N669" s="93"/>
      <c r="O669" s="8"/>
      <c r="P669" s="8"/>
      <c r="Q669" s="8"/>
      <c r="R669" s="8"/>
      <c r="S669" s="8"/>
      <c r="T669" s="8"/>
      <c r="U669" s="8"/>
      <c r="V669" s="3"/>
      <c r="W669" s="3"/>
      <c r="X669" s="3"/>
      <c r="Y669" s="3"/>
      <c r="Z669" s="3"/>
    </row>
    <row r="670" spans="1:26" ht="12.75" customHeight="1">
      <c r="A670" s="93"/>
      <c r="B670" s="12"/>
      <c r="C670" s="103"/>
      <c r="D670" s="103"/>
      <c r="E670" s="103"/>
      <c r="F670" s="93"/>
      <c r="G670" s="93"/>
      <c r="H670" s="93"/>
      <c r="I670" s="93"/>
      <c r="J670" s="93"/>
      <c r="K670" s="93"/>
      <c r="L670" s="97"/>
      <c r="M670" s="93"/>
      <c r="N670" s="93"/>
      <c r="O670" s="8"/>
      <c r="P670" s="8"/>
      <c r="Q670" s="8"/>
      <c r="R670" s="8"/>
      <c r="S670" s="8"/>
      <c r="T670" s="8"/>
      <c r="U670" s="8"/>
      <c r="V670" s="3"/>
      <c r="W670" s="3"/>
      <c r="X670" s="3"/>
      <c r="Y670" s="3"/>
      <c r="Z670" s="3"/>
    </row>
    <row r="671" spans="1:26" ht="12.75" customHeight="1">
      <c r="A671" s="93"/>
      <c r="B671" s="12"/>
      <c r="C671" s="103"/>
      <c r="D671" s="103"/>
      <c r="E671" s="103"/>
      <c r="F671" s="93"/>
      <c r="G671" s="93"/>
      <c r="H671" s="93"/>
      <c r="I671" s="93"/>
      <c r="J671" s="93"/>
      <c r="K671" s="93"/>
      <c r="L671" s="97"/>
      <c r="M671" s="93"/>
      <c r="N671" s="93"/>
      <c r="O671" s="8"/>
      <c r="P671" s="8"/>
      <c r="Q671" s="8"/>
      <c r="R671" s="8"/>
      <c r="S671" s="8"/>
      <c r="T671" s="8"/>
      <c r="U671" s="8"/>
      <c r="V671" s="3"/>
      <c r="W671" s="3"/>
      <c r="X671" s="3"/>
      <c r="Y671" s="3"/>
      <c r="Z671" s="3"/>
    </row>
    <row r="672" spans="1:26" ht="12.75" customHeight="1">
      <c r="A672" s="93"/>
      <c r="B672" s="12"/>
      <c r="C672" s="103"/>
      <c r="D672" s="103"/>
      <c r="E672" s="103"/>
      <c r="F672" s="93"/>
      <c r="G672" s="93"/>
      <c r="H672" s="93"/>
      <c r="I672" s="93"/>
      <c r="J672" s="93"/>
      <c r="K672" s="93"/>
      <c r="L672" s="97"/>
      <c r="M672" s="93"/>
      <c r="N672" s="93"/>
      <c r="O672" s="8"/>
      <c r="P672" s="8"/>
      <c r="Q672" s="8"/>
      <c r="R672" s="8"/>
      <c r="S672" s="8"/>
      <c r="T672" s="8"/>
      <c r="U672" s="8"/>
      <c r="V672" s="3"/>
      <c r="W672" s="3"/>
      <c r="X672" s="3"/>
      <c r="Y672" s="3"/>
      <c r="Z672" s="3"/>
    </row>
    <row r="673" spans="1:26" ht="12.75" customHeight="1">
      <c r="A673" s="93"/>
      <c r="B673" s="12"/>
      <c r="C673" s="103"/>
      <c r="D673" s="103"/>
      <c r="E673" s="103"/>
      <c r="F673" s="93"/>
      <c r="G673" s="93"/>
      <c r="H673" s="93"/>
      <c r="I673" s="93"/>
      <c r="J673" s="93"/>
      <c r="K673" s="93"/>
      <c r="L673" s="97"/>
      <c r="M673" s="93"/>
      <c r="N673" s="93"/>
      <c r="O673" s="8"/>
      <c r="P673" s="8"/>
      <c r="Q673" s="8"/>
      <c r="R673" s="8"/>
      <c r="S673" s="8"/>
      <c r="T673" s="8"/>
      <c r="U673" s="8"/>
      <c r="V673" s="3"/>
      <c r="W673" s="3"/>
      <c r="X673" s="3"/>
      <c r="Y673" s="3"/>
      <c r="Z673" s="3"/>
    </row>
    <row r="674" spans="1:26" ht="12.75" customHeight="1">
      <c r="A674" s="93"/>
      <c r="B674" s="12"/>
      <c r="C674" s="103"/>
      <c r="D674" s="103"/>
      <c r="E674" s="103"/>
      <c r="F674" s="93"/>
      <c r="G674" s="93"/>
      <c r="H674" s="93"/>
      <c r="I674" s="93"/>
      <c r="J674" s="93"/>
      <c r="K674" s="93"/>
      <c r="L674" s="97"/>
      <c r="M674" s="93"/>
      <c r="N674" s="93"/>
      <c r="O674" s="8"/>
      <c r="P674" s="8"/>
      <c r="Q674" s="8"/>
      <c r="R674" s="8"/>
      <c r="S674" s="8"/>
      <c r="T674" s="8"/>
      <c r="U674" s="8"/>
      <c r="V674" s="3"/>
      <c r="W674" s="3"/>
      <c r="X674" s="3"/>
      <c r="Y674" s="3"/>
      <c r="Z674" s="3"/>
    </row>
    <row r="675" spans="1:26" ht="12.75" customHeight="1">
      <c r="A675" s="93"/>
      <c r="B675" s="12"/>
      <c r="C675" s="103"/>
      <c r="D675" s="103"/>
      <c r="E675" s="103"/>
      <c r="F675" s="93"/>
      <c r="G675" s="93"/>
      <c r="H675" s="93"/>
      <c r="I675" s="93"/>
      <c r="J675" s="93"/>
      <c r="K675" s="93"/>
      <c r="L675" s="97"/>
      <c r="M675" s="93"/>
      <c r="N675" s="93"/>
      <c r="O675" s="8"/>
      <c r="P675" s="8"/>
      <c r="Q675" s="8"/>
      <c r="R675" s="8"/>
      <c r="S675" s="8"/>
      <c r="T675" s="8"/>
      <c r="U675" s="8"/>
      <c r="V675" s="3"/>
      <c r="W675" s="3"/>
      <c r="X675" s="3"/>
      <c r="Y675" s="3"/>
      <c r="Z675" s="3"/>
    </row>
    <row r="676" spans="1:26" ht="12.75" customHeight="1">
      <c r="A676" s="93"/>
      <c r="B676" s="12"/>
      <c r="C676" s="103"/>
      <c r="D676" s="103"/>
      <c r="E676" s="103"/>
      <c r="F676" s="93"/>
      <c r="G676" s="93"/>
      <c r="H676" s="93"/>
      <c r="I676" s="93"/>
      <c r="J676" s="93"/>
      <c r="K676" s="93"/>
      <c r="L676" s="97"/>
      <c r="M676" s="93"/>
      <c r="N676" s="93"/>
      <c r="O676" s="8"/>
      <c r="P676" s="8"/>
      <c r="Q676" s="8"/>
      <c r="R676" s="8"/>
      <c r="S676" s="8"/>
      <c r="T676" s="8"/>
      <c r="U676" s="8"/>
      <c r="V676" s="3"/>
      <c r="W676" s="3"/>
      <c r="X676" s="3"/>
      <c r="Y676" s="3"/>
      <c r="Z676" s="3"/>
    </row>
    <row r="677" spans="1:26" ht="12.75" customHeight="1">
      <c r="A677" s="93"/>
      <c r="B677" s="12"/>
      <c r="C677" s="103"/>
      <c r="D677" s="103"/>
      <c r="E677" s="103"/>
      <c r="F677" s="93"/>
      <c r="G677" s="93"/>
      <c r="H677" s="93"/>
      <c r="I677" s="93"/>
      <c r="J677" s="93"/>
      <c r="K677" s="93"/>
      <c r="L677" s="97"/>
      <c r="M677" s="93"/>
      <c r="N677" s="93"/>
      <c r="O677" s="8"/>
      <c r="P677" s="8"/>
      <c r="Q677" s="8"/>
      <c r="R677" s="8"/>
      <c r="S677" s="8"/>
      <c r="T677" s="8"/>
      <c r="U677" s="8"/>
      <c r="V677" s="3"/>
      <c r="W677" s="3"/>
      <c r="X677" s="3"/>
      <c r="Y677" s="3"/>
      <c r="Z677" s="3"/>
    </row>
    <row r="678" spans="1:26" ht="12.75" customHeight="1">
      <c r="A678" s="93"/>
      <c r="B678" s="12"/>
      <c r="C678" s="103"/>
      <c r="D678" s="103"/>
      <c r="E678" s="103"/>
      <c r="F678" s="93"/>
      <c r="G678" s="93"/>
      <c r="H678" s="93"/>
      <c r="I678" s="93"/>
      <c r="J678" s="93"/>
      <c r="K678" s="93"/>
      <c r="L678" s="97"/>
      <c r="M678" s="93"/>
      <c r="N678" s="93"/>
      <c r="O678" s="8"/>
      <c r="P678" s="8"/>
      <c r="Q678" s="8"/>
      <c r="R678" s="8"/>
      <c r="S678" s="8"/>
      <c r="T678" s="8"/>
      <c r="U678" s="8"/>
      <c r="V678" s="3"/>
      <c r="W678" s="3"/>
      <c r="X678" s="3"/>
      <c r="Y678" s="3"/>
      <c r="Z678" s="3"/>
    </row>
    <row r="679" spans="1:26" ht="12.75" customHeight="1">
      <c r="A679" s="93"/>
      <c r="B679" s="12"/>
      <c r="C679" s="103"/>
      <c r="D679" s="103"/>
      <c r="E679" s="103"/>
      <c r="F679" s="93"/>
      <c r="G679" s="93"/>
      <c r="H679" s="93"/>
      <c r="I679" s="93"/>
      <c r="J679" s="93"/>
      <c r="K679" s="93"/>
      <c r="L679" s="97"/>
      <c r="M679" s="93"/>
      <c r="N679" s="93"/>
      <c r="O679" s="8"/>
      <c r="P679" s="8"/>
      <c r="Q679" s="8"/>
      <c r="R679" s="8"/>
      <c r="S679" s="8"/>
      <c r="T679" s="8"/>
      <c r="U679" s="8"/>
      <c r="V679" s="3"/>
      <c r="W679" s="3"/>
      <c r="X679" s="3"/>
      <c r="Y679" s="3"/>
      <c r="Z679" s="3"/>
    </row>
    <row r="680" spans="1:26" ht="12.75" customHeight="1">
      <c r="A680" s="93"/>
      <c r="B680" s="12"/>
      <c r="C680" s="103"/>
      <c r="D680" s="103"/>
      <c r="E680" s="103"/>
      <c r="F680" s="93"/>
      <c r="G680" s="93"/>
      <c r="H680" s="93"/>
      <c r="I680" s="93"/>
      <c r="J680" s="93"/>
      <c r="K680" s="93"/>
      <c r="L680" s="97"/>
      <c r="M680" s="93"/>
      <c r="N680" s="93"/>
      <c r="O680" s="8"/>
      <c r="P680" s="8"/>
      <c r="Q680" s="8"/>
      <c r="R680" s="8"/>
      <c r="S680" s="8"/>
      <c r="T680" s="8"/>
      <c r="U680" s="8"/>
      <c r="V680" s="3"/>
      <c r="W680" s="3"/>
      <c r="X680" s="3"/>
      <c r="Y680" s="3"/>
      <c r="Z680" s="3"/>
    </row>
    <row r="681" spans="1:26" ht="12.75" customHeight="1">
      <c r="A681" s="93"/>
      <c r="B681" s="12"/>
      <c r="C681" s="103"/>
      <c r="D681" s="103"/>
      <c r="E681" s="103"/>
      <c r="F681" s="93"/>
      <c r="G681" s="93"/>
      <c r="H681" s="93"/>
      <c r="I681" s="93"/>
      <c r="J681" s="93"/>
      <c r="K681" s="93"/>
      <c r="L681" s="97"/>
      <c r="M681" s="93"/>
      <c r="N681" s="93"/>
      <c r="O681" s="8"/>
      <c r="P681" s="8"/>
      <c r="Q681" s="8"/>
      <c r="R681" s="8"/>
      <c r="S681" s="8"/>
      <c r="T681" s="8"/>
      <c r="U681" s="8"/>
      <c r="V681" s="3"/>
      <c r="W681" s="3"/>
      <c r="X681" s="3"/>
      <c r="Y681" s="3"/>
      <c r="Z681" s="3"/>
    </row>
    <row r="682" spans="1:26" ht="12.75" customHeight="1">
      <c r="A682" s="93"/>
      <c r="B682" s="12"/>
      <c r="C682" s="103"/>
      <c r="D682" s="103"/>
      <c r="E682" s="103"/>
      <c r="F682" s="93"/>
      <c r="G682" s="93"/>
      <c r="H682" s="93"/>
      <c r="I682" s="93"/>
      <c r="J682" s="93"/>
      <c r="K682" s="93"/>
      <c r="L682" s="97"/>
      <c r="M682" s="93"/>
      <c r="N682" s="93"/>
      <c r="O682" s="8"/>
      <c r="P682" s="8"/>
      <c r="Q682" s="8"/>
      <c r="R682" s="8"/>
      <c r="S682" s="8"/>
      <c r="T682" s="8"/>
      <c r="U682" s="8"/>
      <c r="V682" s="3"/>
      <c r="W682" s="3"/>
      <c r="X682" s="3"/>
      <c r="Y682" s="3"/>
      <c r="Z682" s="3"/>
    </row>
    <row r="683" spans="1:26" ht="12.75" customHeight="1">
      <c r="A683" s="93"/>
      <c r="B683" s="12"/>
      <c r="C683" s="103"/>
      <c r="D683" s="103"/>
      <c r="E683" s="103"/>
      <c r="F683" s="93"/>
      <c r="G683" s="93"/>
      <c r="H683" s="93"/>
      <c r="I683" s="93"/>
      <c r="J683" s="93"/>
      <c r="K683" s="93"/>
      <c r="L683" s="97"/>
      <c r="M683" s="93"/>
      <c r="N683" s="93"/>
      <c r="O683" s="8"/>
      <c r="P683" s="8"/>
      <c r="Q683" s="8"/>
      <c r="R683" s="8"/>
      <c r="S683" s="8"/>
      <c r="T683" s="8"/>
      <c r="U683" s="8"/>
      <c r="V683" s="3"/>
      <c r="W683" s="3"/>
      <c r="X683" s="3"/>
      <c r="Y683" s="3"/>
      <c r="Z683" s="3"/>
    </row>
    <row r="684" spans="1:26" ht="12.75" customHeight="1">
      <c r="A684" s="93"/>
      <c r="B684" s="12"/>
      <c r="C684" s="103"/>
      <c r="D684" s="103"/>
      <c r="E684" s="103"/>
      <c r="F684" s="93"/>
      <c r="G684" s="93"/>
      <c r="H684" s="93"/>
      <c r="I684" s="93"/>
      <c r="J684" s="93"/>
      <c r="K684" s="93"/>
      <c r="L684" s="97"/>
      <c r="M684" s="93"/>
      <c r="N684" s="93"/>
      <c r="O684" s="8"/>
      <c r="P684" s="8"/>
      <c r="Q684" s="8"/>
      <c r="R684" s="8"/>
      <c r="S684" s="8"/>
      <c r="T684" s="8"/>
      <c r="U684" s="8"/>
      <c r="V684" s="3"/>
      <c r="W684" s="3"/>
      <c r="X684" s="3"/>
      <c r="Y684" s="3"/>
      <c r="Z684" s="3"/>
    </row>
    <row r="685" spans="1:26" ht="12.75" customHeight="1">
      <c r="A685" s="93"/>
      <c r="B685" s="12"/>
      <c r="C685" s="103"/>
      <c r="D685" s="103"/>
      <c r="E685" s="103"/>
      <c r="F685" s="93"/>
      <c r="G685" s="93"/>
      <c r="H685" s="93"/>
      <c r="I685" s="93"/>
      <c r="J685" s="93"/>
      <c r="K685" s="93"/>
      <c r="L685" s="97"/>
      <c r="M685" s="93"/>
      <c r="N685" s="93"/>
      <c r="O685" s="8"/>
      <c r="P685" s="8"/>
      <c r="Q685" s="8"/>
      <c r="R685" s="8"/>
      <c r="S685" s="8"/>
      <c r="T685" s="8"/>
      <c r="U685" s="8"/>
      <c r="V685" s="3"/>
      <c r="W685" s="3"/>
      <c r="X685" s="3"/>
      <c r="Y685" s="3"/>
      <c r="Z685" s="3"/>
    </row>
    <row r="686" spans="1:26" ht="12.75" customHeight="1">
      <c r="A686" s="93"/>
      <c r="B686" s="12"/>
      <c r="C686" s="103"/>
      <c r="D686" s="103"/>
      <c r="E686" s="103"/>
      <c r="F686" s="93"/>
      <c r="G686" s="93"/>
      <c r="H686" s="93"/>
      <c r="I686" s="93"/>
      <c r="J686" s="93"/>
      <c r="K686" s="93"/>
      <c r="L686" s="97"/>
      <c r="M686" s="93"/>
      <c r="N686" s="93"/>
      <c r="O686" s="8"/>
      <c r="P686" s="8"/>
      <c r="Q686" s="8"/>
      <c r="R686" s="8"/>
      <c r="S686" s="8"/>
      <c r="T686" s="8"/>
      <c r="U686" s="8"/>
      <c r="V686" s="3"/>
      <c r="W686" s="3"/>
      <c r="X686" s="3"/>
      <c r="Y686" s="3"/>
      <c r="Z686" s="3"/>
    </row>
    <row r="687" spans="1:26" ht="12.75" customHeight="1">
      <c r="A687" s="93"/>
      <c r="B687" s="12"/>
      <c r="C687" s="103"/>
      <c r="D687" s="103"/>
      <c r="E687" s="103"/>
      <c r="F687" s="93"/>
      <c r="G687" s="93"/>
      <c r="H687" s="93"/>
      <c r="I687" s="93"/>
      <c r="J687" s="93"/>
      <c r="K687" s="93"/>
      <c r="L687" s="97"/>
      <c r="M687" s="93"/>
      <c r="N687" s="93"/>
      <c r="O687" s="8"/>
      <c r="P687" s="8"/>
      <c r="Q687" s="8"/>
      <c r="R687" s="8"/>
      <c r="S687" s="8"/>
      <c r="T687" s="8"/>
      <c r="U687" s="8"/>
      <c r="V687" s="3"/>
      <c r="W687" s="3"/>
      <c r="X687" s="3"/>
      <c r="Y687" s="3"/>
      <c r="Z687" s="3"/>
    </row>
    <row r="688" spans="1:26" ht="12.75" customHeight="1">
      <c r="A688" s="93"/>
      <c r="B688" s="12"/>
      <c r="C688" s="103"/>
      <c r="D688" s="103"/>
      <c r="E688" s="103"/>
      <c r="F688" s="93"/>
      <c r="G688" s="93"/>
      <c r="H688" s="93"/>
      <c r="I688" s="93"/>
      <c r="J688" s="93"/>
      <c r="K688" s="93"/>
      <c r="L688" s="97"/>
      <c r="M688" s="93"/>
      <c r="N688" s="93"/>
      <c r="O688" s="8"/>
      <c r="P688" s="8"/>
      <c r="Q688" s="8"/>
      <c r="R688" s="8"/>
      <c r="S688" s="8"/>
      <c r="T688" s="8"/>
      <c r="U688" s="8"/>
      <c r="V688" s="3"/>
      <c r="W688" s="3"/>
      <c r="X688" s="3"/>
      <c r="Y688" s="3"/>
      <c r="Z688" s="3"/>
    </row>
    <row r="689" spans="1:26" ht="12.75" customHeight="1">
      <c r="A689" s="93"/>
      <c r="B689" s="12"/>
      <c r="C689" s="103"/>
      <c r="D689" s="103"/>
      <c r="E689" s="103"/>
      <c r="F689" s="93"/>
      <c r="G689" s="93"/>
      <c r="H689" s="93"/>
      <c r="I689" s="93"/>
      <c r="J689" s="93"/>
      <c r="K689" s="93"/>
      <c r="L689" s="97"/>
      <c r="M689" s="93"/>
      <c r="N689" s="93"/>
      <c r="O689" s="8"/>
      <c r="P689" s="8"/>
      <c r="Q689" s="8"/>
      <c r="R689" s="8"/>
      <c r="S689" s="8"/>
      <c r="T689" s="8"/>
      <c r="U689" s="8"/>
      <c r="V689" s="3"/>
      <c r="W689" s="3"/>
      <c r="X689" s="3"/>
      <c r="Y689" s="3"/>
      <c r="Z689" s="3"/>
    </row>
    <row r="690" spans="1:26" ht="12.75" customHeight="1">
      <c r="A690" s="93"/>
      <c r="B690" s="12"/>
      <c r="C690" s="103"/>
      <c r="D690" s="103"/>
      <c r="E690" s="103"/>
      <c r="F690" s="93"/>
      <c r="G690" s="93"/>
      <c r="H690" s="93"/>
      <c r="I690" s="93"/>
      <c r="J690" s="93"/>
      <c r="K690" s="93"/>
      <c r="L690" s="97"/>
      <c r="M690" s="93"/>
      <c r="N690" s="93"/>
      <c r="O690" s="8"/>
      <c r="P690" s="8"/>
      <c r="Q690" s="8"/>
      <c r="R690" s="8"/>
      <c r="S690" s="8"/>
      <c r="T690" s="8"/>
      <c r="U690" s="8"/>
      <c r="V690" s="3"/>
      <c r="W690" s="3"/>
      <c r="X690" s="3"/>
      <c r="Y690" s="3"/>
      <c r="Z690" s="3"/>
    </row>
    <row r="691" spans="1:26" ht="12.75" customHeight="1">
      <c r="A691" s="93"/>
      <c r="B691" s="12"/>
      <c r="C691" s="103"/>
      <c r="D691" s="103"/>
      <c r="E691" s="103"/>
      <c r="F691" s="93"/>
      <c r="G691" s="93"/>
      <c r="H691" s="93"/>
      <c r="I691" s="93"/>
      <c r="J691" s="93"/>
      <c r="K691" s="93"/>
      <c r="L691" s="97"/>
      <c r="M691" s="93"/>
      <c r="N691" s="93"/>
      <c r="O691" s="8"/>
      <c r="P691" s="8"/>
      <c r="Q691" s="8"/>
      <c r="R691" s="8"/>
      <c r="S691" s="8"/>
      <c r="T691" s="8"/>
      <c r="U691" s="8"/>
      <c r="V691" s="3"/>
      <c r="W691" s="3"/>
      <c r="X691" s="3"/>
      <c r="Y691" s="3"/>
      <c r="Z691" s="3"/>
    </row>
    <row r="692" spans="1:26" ht="12.75" customHeight="1">
      <c r="A692" s="93"/>
      <c r="B692" s="12"/>
      <c r="C692" s="103"/>
      <c r="D692" s="103"/>
      <c r="E692" s="103"/>
      <c r="F692" s="93"/>
      <c r="G692" s="93"/>
      <c r="H692" s="93"/>
      <c r="I692" s="93"/>
      <c r="J692" s="93"/>
      <c r="K692" s="93"/>
      <c r="L692" s="97"/>
      <c r="M692" s="93"/>
      <c r="N692" s="93"/>
      <c r="O692" s="8"/>
      <c r="P692" s="8"/>
      <c r="Q692" s="8"/>
      <c r="R692" s="8"/>
      <c r="S692" s="8"/>
      <c r="T692" s="8"/>
      <c r="U692" s="8"/>
      <c r="V692" s="3"/>
      <c r="W692" s="3"/>
      <c r="X692" s="3"/>
      <c r="Y692" s="3"/>
      <c r="Z692" s="3"/>
    </row>
    <row r="693" spans="1:26" ht="12.75" customHeight="1">
      <c r="A693" s="93"/>
      <c r="B693" s="12"/>
      <c r="C693" s="103"/>
      <c r="D693" s="103"/>
      <c r="E693" s="103"/>
      <c r="F693" s="93"/>
      <c r="G693" s="93"/>
      <c r="H693" s="93"/>
      <c r="I693" s="93"/>
      <c r="J693" s="93"/>
      <c r="K693" s="93"/>
      <c r="L693" s="97"/>
      <c r="M693" s="93"/>
      <c r="N693" s="93"/>
      <c r="O693" s="8"/>
      <c r="P693" s="8"/>
      <c r="Q693" s="8"/>
      <c r="R693" s="8"/>
      <c r="S693" s="8"/>
      <c r="T693" s="8"/>
      <c r="U693" s="8"/>
      <c r="V693" s="3"/>
      <c r="W693" s="3"/>
      <c r="X693" s="3"/>
      <c r="Y693" s="3"/>
      <c r="Z693" s="3"/>
    </row>
    <row r="694" spans="1:26" ht="12.75" customHeight="1">
      <c r="A694" s="93"/>
      <c r="B694" s="12"/>
      <c r="C694" s="103"/>
      <c r="D694" s="103"/>
      <c r="E694" s="103"/>
      <c r="F694" s="93"/>
      <c r="G694" s="93"/>
      <c r="H694" s="93"/>
      <c r="I694" s="93"/>
      <c r="J694" s="93"/>
      <c r="K694" s="93"/>
      <c r="L694" s="97"/>
      <c r="M694" s="93"/>
      <c r="N694" s="93"/>
      <c r="O694" s="8"/>
      <c r="P694" s="8"/>
      <c r="Q694" s="8"/>
      <c r="R694" s="8"/>
      <c r="S694" s="8"/>
      <c r="T694" s="8"/>
      <c r="U694" s="8"/>
      <c r="V694" s="3"/>
      <c r="W694" s="3"/>
      <c r="X694" s="3"/>
      <c r="Y694" s="3"/>
      <c r="Z694" s="3"/>
    </row>
    <row r="695" spans="1:26" ht="12.75" customHeight="1">
      <c r="A695" s="93"/>
      <c r="B695" s="12"/>
      <c r="C695" s="103"/>
      <c r="D695" s="103"/>
      <c r="E695" s="103"/>
      <c r="F695" s="93"/>
      <c r="G695" s="93"/>
      <c r="H695" s="93"/>
      <c r="I695" s="93"/>
      <c r="J695" s="93"/>
      <c r="K695" s="93"/>
      <c r="L695" s="97"/>
      <c r="M695" s="93"/>
      <c r="N695" s="93"/>
      <c r="O695" s="8"/>
      <c r="P695" s="8"/>
      <c r="Q695" s="8"/>
      <c r="R695" s="8"/>
      <c r="S695" s="8"/>
      <c r="T695" s="8"/>
      <c r="U695" s="8"/>
      <c r="V695" s="3"/>
      <c r="W695" s="3"/>
      <c r="X695" s="3"/>
      <c r="Y695" s="3"/>
      <c r="Z695" s="3"/>
    </row>
    <row r="696" spans="1:26" ht="12.75" customHeight="1">
      <c r="A696" s="93"/>
      <c r="B696" s="12"/>
      <c r="C696" s="103"/>
      <c r="D696" s="103"/>
      <c r="E696" s="103"/>
      <c r="F696" s="93"/>
      <c r="G696" s="93"/>
      <c r="H696" s="93"/>
      <c r="I696" s="93"/>
      <c r="J696" s="93"/>
      <c r="K696" s="93"/>
      <c r="L696" s="97"/>
      <c r="M696" s="93"/>
      <c r="N696" s="93"/>
      <c r="O696" s="8"/>
      <c r="P696" s="8"/>
      <c r="Q696" s="8"/>
      <c r="R696" s="8"/>
      <c r="S696" s="8"/>
      <c r="T696" s="8"/>
      <c r="U696" s="8"/>
      <c r="V696" s="3"/>
      <c r="W696" s="3"/>
      <c r="X696" s="3"/>
      <c r="Y696" s="3"/>
      <c r="Z696" s="3"/>
    </row>
    <row r="697" spans="1:26" ht="12.75" customHeight="1">
      <c r="A697" s="93"/>
      <c r="B697" s="12"/>
      <c r="C697" s="103"/>
      <c r="D697" s="103"/>
      <c r="E697" s="103"/>
      <c r="F697" s="93"/>
      <c r="G697" s="93"/>
      <c r="H697" s="93"/>
      <c r="I697" s="93"/>
      <c r="J697" s="93"/>
      <c r="K697" s="93"/>
      <c r="L697" s="97"/>
      <c r="M697" s="93"/>
      <c r="N697" s="93"/>
      <c r="O697" s="8"/>
      <c r="P697" s="8"/>
      <c r="Q697" s="8"/>
      <c r="R697" s="8"/>
      <c r="S697" s="8"/>
      <c r="T697" s="8"/>
      <c r="U697" s="8"/>
      <c r="V697" s="3"/>
      <c r="W697" s="3"/>
      <c r="X697" s="3"/>
      <c r="Y697" s="3"/>
      <c r="Z697" s="3"/>
    </row>
    <row r="698" spans="1:26" ht="12.75" customHeight="1">
      <c r="A698" s="93"/>
      <c r="B698" s="12"/>
      <c r="C698" s="103"/>
      <c r="D698" s="103"/>
      <c r="E698" s="103"/>
      <c r="F698" s="93"/>
      <c r="G698" s="93"/>
      <c r="H698" s="93"/>
      <c r="I698" s="93"/>
      <c r="J698" s="93"/>
      <c r="K698" s="93"/>
      <c r="L698" s="97"/>
      <c r="M698" s="93"/>
      <c r="N698" s="93"/>
      <c r="O698" s="8"/>
      <c r="P698" s="8"/>
      <c r="Q698" s="8"/>
      <c r="R698" s="8"/>
      <c r="S698" s="8"/>
      <c r="T698" s="8"/>
      <c r="U698" s="8"/>
      <c r="V698" s="3"/>
      <c r="W698" s="3"/>
      <c r="X698" s="3"/>
      <c r="Y698" s="3"/>
      <c r="Z698" s="3"/>
    </row>
    <row r="699" spans="1:26" ht="12.75" customHeight="1">
      <c r="A699" s="93"/>
      <c r="B699" s="12"/>
      <c r="C699" s="103"/>
      <c r="D699" s="103"/>
      <c r="E699" s="103"/>
      <c r="F699" s="93"/>
      <c r="G699" s="93"/>
      <c r="H699" s="93"/>
      <c r="I699" s="93"/>
      <c r="J699" s="93"/>
      <c r="K699" s="93"/>
      <c r="L699" s="97"/>
      <c r="M699" s="93"/>
      <c r="N699" s="93"/>
      <c r="O699" s="8"/>
      <c r="P699" s="8"/>
      <c r="Q699" s="8"/>
      <c r="R699" s="8"/>
      <c r="S699" s="8"/>
      <c r="T699" s="8"/>
      <c r="U699" s="8"/>
      <c r="V699" s="3"/>
      <c r="W699" s="3"/>
      <c r="X699" s="3"/>
      <c r="Y699" s="3"/>
      <c r="Z699" s="3"/>
    </row>
    <row r="700" spans="1:26" ht="12.75" customHeight="1">
      <c r="A700" s="93"/>
      <c r="B700" s="12"/>
      <c r="C700" s="103"/>
      <c r="D700" s="103"/>
      <c r="E700" s="103"/>
      <c r="F700" s="93"/>
      <c r="G700" s="93"/>
      <c r="H700" s="93"/>
      <c r="I700" s="93"/>
      <c r="J700" s="93"/>
      <c r="K700" s="93"/>
      <c r="L700" s="97"/>
      <c r="M700" s="93"/>
      <c r="N700" s="93"/>
      <c r="O700" s="8"/>
      <c r="P700" s="8"/>
      <c r="Q700" s="8"/>
      <c r="R700" s="8"/>
      <c r="S700" s="8"/>
      <c r="T700" s="8"/>
      <c r="U700" s="8"/>
      <c r="V700" s="3"/>
      <c r="W700" s="3"/>
      <c r="X700" s="3"/>
      <c r="Y700" s="3"/>
      <c r="Z700" s="3"/>
    </row>
    <row r="701" spans="1:26" ht="12.75" customHeight="1">
      <c r="A701" s="93"/>
      <c r="B701" s="12"/>
      <c r="C701" s="103"/>
      <c r="D701" s="103"/>
      <c r="E701" s="103"/>
      <c r="F701" s="93"/>
      <c r="G701" s="93"/>
      <c r="H701" s="93"/>
      <c r="I701" s="93"/>
      <c r="J701" s="93"/>
      <c r="K701" s="93"/>
      <c r="L701" s="97"/>
      <c r="M701" s="93"/>
      <c r="N701" s="93"/>
      <c r="O701" s="8"/>
      <c r="P701" s="8"/>
      <c r="Q701" s="8"/>
      <c r="R701" s="8"/>
      <c r="S701" s="8"/>
      <c r="T701" s="8"/>
      <c r="U701" s="8"/>
      <c r="V701" s="3"/>
      <c r="W701" s="3"/>
      <c r="X701" s="3"/>
      <c r="Y701" s="3"/>
      <c r="Z701" s="3"/>
    </row>
    <row r="702" spans="1:26" ht="12.75" customHeight="1">
      <c r="A702" s="93"/>
      <c r="B702" s="12"/>
      <c r="C702" s="103"/>
      <c r="D702" s="103"/>
      <c r="E702" s="103"/>
      <c r="F702" s="93"/>
      <c r="G702" s="93"/>
      <c r="H702" s="93"/>
      <c r="I702" s="93"/>
      <c r="J702" s="93"/>
      <c r="K702" s="93"/>
      <c r="L702" s="97"/>
      <c r="M702" s="93"/>
      <c r="N702" s="93"/>
      <c r="O702" s="8"/>
      <c r="P702" s="8"/>
      <c r="Q702" s="8"/>
      <c r="R702" s="8"/>
      <c r="S702" s="8"/>
      <c r="T702" s="8"/>
      <c r="U702" s="8"/>
      <c r="V702" s="3"/>
      <c r="W702" s="3"/>
      <c r="X702" s="3"/>
      <c r="Y702" s="3"/>
      <c r="Z702" s="3"/>
    </row>
    <row r="703" spans="1:26" ht="12.75" customHeight="1">
      <c r="A703" s="93"/>
      <c r="B703" s="12"/>
      <c r="C703" s="103"/>
      <c r="D703" s="103"/>
      <c r="E703" s="103"/>
      <c r="F703" s="93"/>
      <c r="G703" s="93"/>
      <c r="H703" s="93"/>
      <c r="I703" s="93"/>
      <c r="J703" s="93"/>
      <c r="K703" s="93"/>
      <c r="L703" s="97"/>
      <c r="M703" s="93"/>
      <c r="N703" s="93"/>
      <c r="O703" s="8"/>
      <c r="P703" s="8"/>
      <c r="Q703" s="8"/>
      <c r="R703" s="8"/>
      <c r="S703" s="8"/>
      <c r="T703" s="8"/>
      <c r="U703" s="8"/>
      <c r="V703" s="3"/>
      <c r="W703" s="3"/>
      <c r="X703" s="3"/>
      <c r="Y703" s="3"/>
      <c r="Z703" s="3"/>
    </row>
    <row r="704" spans="1:26" ht="12.75" customHeight="1">
      <c r="A704" s="93"/>
      <c r="B704" s="12"/>
      <c r="C704" s="103"/>
      <c r="D704" s="103"/>
      <c r="E704" s="103"/>
      <c r="F704" s="93"/>
      <c r="G704" s="93"/>
      <c r="H704" s="93"/>
      <c r="I704" s="93"/>
      <c r="J704" s="93"/>
      <c r="K704" s="93"/>
      <c r="L704" s="97"/>
      <c r="M704" s="93"/>
      <c r="N704" s="93"/>
      <c r="O704" s="8"/>
      <c r="P704" s="8"/>
      <c r="Q704" s="8"/>
      <c r="R704" s="8"/>
      <c r="S704" s="8"/>
      <c r="T704" s="8"/>
      <c r="U704" s="8"/>
      <c r="V704" s="3"/>
      <c r="W704" s="3"/>
      <c r="X704" s="3"/>
      <c r="Y704" s="3"/>
      <c r="Z704" s="3"/>
    </row>
    <row r="705" spans="1:26" ht="12.75" customHeight="1">
      <c r="A705" s="93"/>
      <c r="B705" s="12"/>
      <c r="C705" s="103"/>
      <c r="D705" s="103"/>
      <c r="E705" s="103"/>
      <c r="F705" s="93"/>
      <c r="G705" s="93"/>
      <c r="H705" s="93"/>
      <c r="I705" s="93"/>
      <c r="J705" s="93"/>
      <c r="K705" s="93"/>
      <c r="L705" s="97"/>
      <c r="M705" s="93"/>
      <c r="N705" s="93"/>
      <c r="O705" s="8"/>
      <c r="P705" s="8"/>
      <c r="Q705" s="8"/>
      <c r="R705" s="8"/>
      <c r="S705" s="8"/>
      <c r="T705" s="8"/>
      <c r="U705" s="8"/>
      <c r="V705" s="3"/>
      <c r="W705" s="3"/>
      <c r="X705" s="3"/>
      <c r="Y705" s="3"/>
      <c r="Z705" s="3"/>
    </row>
    <row r="706" spans="1:26" ht="12.75" customHeight="1">
      <c r="A706" s="93"/>
      <c r="B706" s="12"/>
      <c r="C706" s="103"/>
      <c r="D706" s="103"/>
      <c r="E706" s="103"/>
      <c r="F706" s="93"/>
      <c r="G706" s="93"/>
      <c r="H706" s="93"/>
      <c r="I706" s="93"/>
      <c r="J706" s="93"/>
      <c r="K706" s="93"/>
      <c r="L706" s="97"/>
      <c r="M706" s="93"/>
      <c r="N706" s="93"/>
      <c r="O706" s="8"/>
      <c r="P706" s="8"/>
      <c r="Q706" s="8"/>
      <c r="R706" s="8"/>
      <c r="S706" s="8"/>
      <c r="T706" s="8"/>
      <c r="U706" s="8"/>
      <c r="V706" s="3"/>
      <c r="W706" s="3"/>
      <c r="X706" s="3"/>
      <c r="Y706" s="3"/>
      <c r="Z706" s="3"/>
    </row>
    <row r="707" spans="1:26" ht="12.75" customHeight="1">
      <c r="A707" s="93"/>
      <c r="B707" s="12"/>
      <c r="C707" s="103"/>
      <c r="D707" s="103"/>
      <c r="E707" s="103"/>
      <c r="F707" s="93"/>
      <c r="G707" s="93"/>
      <c r="H707" s="93"/>
      <c r="I707" s="93"/>
      <c r="J707" s="93"/>
      <c r="K707" s="93"/>
      <c r="L707" s="97"/>
      <c r="M707" s="93"/>
      <c r="N707" s="93"/>
      <c r="O707" s="8"/>
      <c r="P707" s="8"/>
      <c r="Q707" s="8"/>
      <c r="R707" s="8"/>
      <c r="S707" s="8"/>
      <c r="T707" s="8"/>
      <c r="U707" s="8"/>
      <c r="V707" s="3"/>
      <c r="W707" s="3"/>
      <c r="X707" s="3"/>
      <c r="Y707" s="3"/>
      <c r="Z707" s="3"/>
    </row>
    <row r="708" spans="1:26" ht="12.75" customHeight="1">
      <c r="A708" s="93"/>
      <c r="B708" s="12"/>
      <c r="C708" s="103"/>
      <c r="D708" s="103"/>
      <c r="E708" s="103"/>
      <c r="F708" s="93"/>
      <c r="G708" s="93"/>
      <c r="H708" s="93"/>
      <c r="I708" s="93"/>
      <c r="J708" s="93"/>
      <c r="K708" s="93"/>
      <c r="L708" s="97"/>
      <c r="M708" s="93"/>
      <c r="N708" s="93"/>
      <c r="O708" s="8"/>
      <c r="P708" s="8"/>
      <c r="Q708" s="8"/>
      <c r="R708" s="8"/>
      <c r="S708" s="8"/>
      <c r="T708" s="8"/>
      <c r="U708" s="8"/>
      <c r="V708" s="3"/>
      <c r="W708" s="3"/>
      <c r="X708" s="3"/>
      <c r="Y708" s="3"/>
      <c r="Z708" s="3"/>
    </row>
    <row r="709" spans="1:26" ht="12.75" customHeight="1">
      <c r="A709" s="93"/>
      <c r="B709" s="12"/>
      <c r="C709" s="103"/>
      <c r="D709" s="103"/>
      <c r="E709" s="103"/>
      <c r="F709" s="93"/>
      <c r="G709" s="93"/>
      <c r="H709" s="93"/>
      <c r="I709" s="93"/>
      <c r="J709" s="93"/>
      <c r="K709" s="93"/>
      <c r="L709" s="97"/>
      <c r="M709" s="93"/>
      <c r="N709" s="93"/>
      <c r="O709" s="8"/>
      <c r="P709" s="8"/>
      <c r="Q709" s="8"/>
      <c r="R709" s="8"/>
      <c r="S709" s="8"/>
      <c r="T709" s="8"/>
      <c r="U709" s="8"/>
      <c r="V709" s="3"/>
      <c r="W709" s="3"/>
      <c r="X709" s="3"/>
      <c r="Y709" s="3"/>
      <c r="Z709" s="3"/>
    </row>
    <row r="710" spans="1:26" ht="12.75" customHeight="1">
      <c r="A710" s="93"/>
      <c r="B710" s="12"/>
      <c r="C710" s="103"/>
      <c r="D710" s="103"/>
      <c r="E710" s="103"/>
      <c r="F710" s="93"/>
      <c r="G710" s="93"/>
      <c r="H710" s="93"/>
      <c r="I710" s="93"/>
      <c r="J710" s="93"/>
      <c r="K710" s="93"/>
      <c r="L710" s="97"/>
      <c r="M710" s="93"/>
      <c r="N710" s="93"/>
      <c r="O710" s="8"/>
      <c r="P710" s="8"/>
      <c r="Q710" s="8"/>
      <c r="R710" s="8"/>
      <c r="S710" s="8"/>
      <c r="T710" s="8"/>
      <c r="U710" s="8"/>
      <c r="V710" s="3"/>
      <c r="W710" s="3"/>
      <c r="X710" s="3"/>
      <c r="Y710" s="3"/>
      <c r="Z710" s="3"/>
    </row>
    <row r="711" spans="1:26" ht="12.75" customHeight="1">
      <c r="A711" s="93"/>
      <c r="B711" s="12"/>
      <c r="C711" s="103"/>
      <c r="D711" s="103"/>
      <c r="E711" s="103"/>
      <c r="F711" s="93"/>
      <c r="G711" s="93"/>
      <c r="H711" s="93"/>
      <c r="I711" s="93"/>
      <c r="J711" s="93"/>
      <c r="K711" s="93"/>
      <c r="L711" s="97"/>
      <c r="M711" s="93"/>
      <c r="N711" s="93"/>
      <c r="O711" s="8"/>
      <c r="P711" s="8"/>
      <c r="Q711" s="8"/>
      <c r="R711" s="8"/>
      <c r="S711" s="8"/>
      <c r="T711" s="8"/>
      <c r="U711" s="8"/>
      <c r="V711" s="3"/>
      <c r="W711" s="3"/>
      <c r="X711" s="3"/>
      <c r="Y711" s="3"/>
      <c r="Z711" s="3"/>
    </row>
    <row r="712" spans="1:26" ht="12.75" customHeight="1">
      <c r="A712" s="93"/>
      <c r="B712" s="12"/>
      <c r="C712" s="103"/>
      <c r="D712" s="103"/>
      <c r="E712" s="103"/>
      <c r="F712" s="93"/>
      <c r="G712" s="93"/>
      <c r="H712" s="93"/>
      <c r="I712" s="93"/>
      <c r="J712" s="93"/>
      <c r="K712" s="93"/>
      <c r="L712" s="97"/>
      <c r="M712" s="93"/>
      <c r="N712" s="93"/>
      <c r="O712" s="8"/>
      <c r="P712" s="8"/>
      <c r="Q712" s="8"/>
      <c r="R712" s="8"/>
      <c r="S712" s="8"/>
      <c r="T712" s="8"/>
      <c r="U712" s="8"/>
      <c r="V712" s="3"/>
      <c r="W712" s="3"/>
      <c r="X712" s="3"/>
      <c r="Y712" s="3"/>
      <c r="Z712" s="3"/>
    </row>
    <row r="713" spans="1:26" ht="12.75" customHeight="1">
      <c r="A713" s="93"/>
      <c r="B713" s="12"/>
      <c r="C713" s="103"/>
      <c r="D713" s="103"/>
      <c r="E713" s="103"/>
      <c r="F713" s="93"/>
      <c r="G713" s="93"/>
      <c r="H713" s="93"/>
      <c r="I713" s="93"/>
      <c r="J713" s="93"/>
      <c r="K713" s="93"/>
      <c r="L713" s="97"/>
      <c r="M713" s="93"/>
      <c r="N713" s="93"/>
      <c r="O713" s="8"/>
      <c r="P713" s="8"/>
      <c r="Q713" s="8"/>
      <c r="R713" s="8"/>
      <c r="S713" s="8"/>
      <c r="T713" s="8"/>
      <c r="U713" s="8"/>
      <c r="V713" s="3"/>
      <c r="W713" s="3"/>
      <c r="X713" s="3"/>
      <c r="Y713" s="3"/>
      <c r="Z713" s="3"/>
    </row>
    <row r="714" spans="1:26" ht="12.75" customHeight="1">
      <c r="A714" s="93"/>
      <c r="B714" s="12"/>
      <c r="C714" s="103"/>
      <c r="D714" s="103"/>
      <c r="E714" s="103"/>
      <c r="F714" s="93"/>
      <c r="G714" s="93"/>
      <c r="H714" s="93"/>
      <c r="I714" s="93"/>
      <c r="J714" s="93"/>
      <c r="K714" s="93"/>
      <c r="L714" s="97"/>
      <c r="M714" s="93"/>
      <c r="N714" s="93"/>
      <c r="O714" s="8"/>
      <c r="P714" s="8"/>
      <c r="Q714" s="8"/>
      <c r="R714" s="8"/>
      <c r="S714" s="8"/>
      <c r="T714" s="8"/>
      <c r="U714" s="8"/>
      <c r="V714" s="3"/>
      <c r="W714" s="3"/>
      <c r="X714" s="3"/>
      <c r="Y714" s="3"/>
      <c r="Z714" s="3"/>
    </row>
    <row r="715" spans="1:26" ht="12.75" customHeight="1">
      <c r="A715" s="93"/>
      <c r="B715" s="12"/>
      <c r="C715" s="103"/>
      <c r="D715" s="103"/>
      <c r="E715" s="103"/>
      <c r="F715" s="93"/>
      <c r="G715" s="93"/>
      <c r="H715" s="93"/>
      <c r="I715" s="93"/>
      <c r="J715" s="93"/>
      <c r="K715" s="93"/>
      <c r="L715" s="97"/>
      <c r="M715" s="93"/>
      <c r="N715" s="93"/>
      <c r="O715" s="8"/>
      <c r="P715" s="8"/>
      <c r="Q715" s="8"/>
      <c r="R715" s="8"/>
      <c r="S715" s="8"/>
      <c r="T715" s="8"/>
      <c r="U715" s="8"/>
      <c r="V715" s="3"/>
      <c r="W715" s="3"/>
      <c r="X715" s="3"/>
      <c r="Y715" s="3"/>
      <c r="Z715" s="3"/>
    </row>
    <row r="716" spans="1:26" ht="12.75" customHeight="1">
      <c r="A716" s="93"/>
      <c r="B716" s="12"/>
      <c r="C716" s="103"/>
      <c r="D716" s="103"/>
      <c r="E716" s="103"/>
      <c r="F716" s="93"/>
      <c r="G716" s="93"/>
      <c r="H716" s="93"/>
      <c r="I716" s="93"/>
      <c r="J716" s="93"/>
      <c r="K716" s="93"/>
      <c r="L716" s="97"/>
      <c r="M716" s="93"/>
      <c r="N716" s="93"/>
      <c r="O716" s="8"/>
      <c r="P716" s="8"/>
      <c r="Q716" s="8"/>
      <c r="R716" s="8"/>
      <c r="S716" s="8"/>
      <c r="T716" s="8"/>
      <c r="U716" s="8"/>
      <c r="V716" s="3"/>
      <c r="W716" s="3"/>
      <c r="X716" s="3"/>
      <c r="Y716" s="3"/>
      <c r="Z716" s="3"/>
    </row>
    <row r="717" spans="1:26" ht="12.75" customHeight="1">
      <c r="A717" s="93"/>
      <c r="B717" s="12"/>
      <c r="C717" s="103"/>
      <c r="D717" s="103"/>
      <c r="E717" s="103"/>
      <c r="F717" s="93"/>
      <c r="G717" s="93"/>
      <c r="H717" s="93"/>
      <c r="I717" s="93"/>
      <c r="J717" s="93"/>
      <c r="K717" s="93"/>
      <c r="L717" s="97"/>
      <c r="M717" s="93"/>
      <c r="N717" s="93"/>
      <c r="O717" s="8"/>
      <c r="P717" s="8"/>
      <c r="Q717" s="8"/>
      <c r="R717" s="8"/>
      <c r="S717" s="8"/>
      <c r="T717" s="8"/>
      <c r="U717" s="8"/>
      <c r="V717" s="3"/>
      <c r="W717" s="3"/>
      <c r="X717" s="3"/>
      <c r="Y717" s="3"/>
      <c r="Z717" s="3"/>
    </row>
    <row r="718" spans="1:26" ht="12.75" customHeight="1">
      <c r="A718" s="93"/>
      <c r="B718" s="12"/>
      <c r="C718" s="103"/>
      <c r="D718" s="103"/>
      <c r="E718" s="103"/>
      <c r="F718" s="93"/>
      <c r="G718" s="93"/>
      <c r="H718" s="93"/>
      <c r="I718" s="93"/>
      <c r="J718" s="93"/>
      <c r="K718" s="93"/>
      <c r="L718" s="97"/>
      <c r="M718" s="93"/>
      <c r="N718" s="93"/>
      <c r="O718" s="8"/>
      <c r="P718" s="8"/>
      <c r="Q718" s="8"/>
      <c r="R718" s="8"/>
      <c r="S718" s="8"/>
      <c r="T718" s="8"/>
      <c r="U718" s="8"/>
      <c r="V718" s="3"/>
      <c r="W718" s="3"/>
      <c r="X718" s="3"/>
      <c r="Y718" s="3"/>
      <c r="Z718" s="3"/>
    </row>
    <row r="719" spans="1:26" ht="12.75" customHeight="1">
      <c r="A719" s="93"/>
      <c r="B719" s="12"/>
      <c r="C719" s="103"/>
      <c r="D719" s="103"/>
      <c r="E719" s="103"/>
      <c r="F719" s="93"/>
      <c r="G719" s="93"/>
      <c r="H719" s="93"/>
      <c r="I719" s="93"/>
      <c r="J719" s="93"/>
      <c r="K719" s="93"/>
      <c r="L719" s="97"/>
      <c r="M719" s="93"/>
      <c r="N719" s="93"/>
      <c r="O719" s="8"/>
      <c r="P719" s="8"/>
      <c r="Q719" s="8"/>
      <c r="R719" s="8"/>
      <c r="S719" s="8"/>
      <c r="T719" s="8"/>
      <c r="U719" s="8"/>
      <c r="V719" s="3"/>
      <c r="W719" s="3"/>
      <c r="X719" s="3"/>
      <c r="Y719" s="3"/>
      <c r="Z719" s="3"/>
    </row>
    <row r="720" spans="1:26" ht="12.75" customHeight="1">
      <c r="A720" s="93"/>
      <c r="B720" s="12"/>
      <c r="C720" s="103"/>
      <c r="D720" s="103"/>
      <c r="E720" s="103"/>
      <c r="F720" s="93"/>
      <c r="G720" s="93"/>
      <c r="H720" s="93"/>
      <c r="I720" s="93"/>
      <c r="J720" s="93"/>
      <c r="K720" s="93"/>
      <c r="L720" s="97"/>
      <c r="M720" s="93"/>
      <c r="N720" s="93"/>
      <c r="O720" s="8"/>
      <c r="P720" s="8"/>
      <c r="Q720" s="8"/>
      <c r="R720" s="8"/>
      <c r="S720" s="8"/>
      <c r="T720" s="8"/>
      <c r="U720" s="8"/>
      <c r="V720" s="3"/>
      <c r="W720" s="3"/>
      <c r="X720" s="3"/>
      <c r="Y720" s="3"/>
      <c r="Z720" s="3"/>
    </row>
    <row r="721" spans="1:26" ht="12.75" customHeight="1">
      <c r="A721" s="93"/>
      <c r="B721" s="12"/>
      <c r="C721" s="103"/>
      <c r="D721" s="103"/>
      <c r="E721" s="103"/>
      <c r="F721" s="93"/>
      <c r="G721" s="93"/>
      <c r="H721" s="93"/>
      <c r="I721" s="93"/>
      <c r="J721" s="93"/>
      <c r="K721" s="93"/>
      <c r="L721" s="97"/>
      <c r="M721" s="93"/>
      <c r="N721" s="93"/>
      <c r="O721" s="8"/>
      <c r="P721" s="8"/>
      <c r="Q721" s="8"/>
      <c r="R721" s="8"/>
      <c r="S721" s="8"/>
      <c r="T721" s="8"/>
      <c r="U721" s="8"/>
      <c r="V721" s="3"/>
      <c r="W721" s="3"/>
      <c r="X721" s="3"/>
      <c r="Y721" s="3"/>
      <c r="Z721" s="3"/>
    </row>
    <row r="722" spans="1:26" ht="12.75" customHeight="1">
      <c r="A722" s="93"/>
      <c r="B722" s="12"/>
      <c r="C722" s="103"/>
      <c r="D722" s="103"/>
      <c r="E722" s="103"/>
      <c r="F722" s="93"/>
      <c r="G722" s="93"/>
      <c r="H722" s="93"/>
      <c r="I722" s="93"/>
      <c r="J722" s="93"/>
      <c r="K722" s="93"/>
      <c r="L722" s="97"/>
      <c r="M722" s="93"/>
      <c r="N722" s="93"/>
      <c r="O722" s="8"/>
      <c r="P722" s="8"/>
      <c r="Q722" s="8"/>
      <c r="R722" s="8"/>
      <c r="S722" s="8"/>
      <c r="T722" s="8"/>
      <c r="U722" s="8"/>
      <c r="V722" s="3"/>
      <c r="W722" s="3"/>
      <c r="X722" s="3"/>
      <c r="Y722" s="3"/>
      <c r="Z722" s="3"/>
    </row>
    <row r="723" spans="1:26" ht="12.75" customHeight="1">
      <c r="A723" s="93"/>
      <c r="B723" s="12"/>
      <c r="C723" s="103"/>
      <c r="D723" s="103"/>
      <c r="E723" s="103"/>
      <c r="F723" s="93"/>
      <c r="G723" s="93"/>
      <c r="H723" s="93"/>
      <c r="I723" s="93"/>
      <c r="J723" s="93"/>
      <c r="K723" s="93"/>
      <c r="L723" s="97"/>
      <c r="M723" s="93"/>
      <c r="N723" s="93"/>
      <c r="O723" s="8"/>
      <c r="P723" s="8"/>
      <c r="Q723" s="8"/>
      <c r="R723" s="8"/>
      <c r="S723" s="8"/>
      <c r="T723" s="8"/>
      <c r="U723" s="8"/>
      <c r="V723" s="3"/>
      <c r="W723" s="3"/>
      <c r="X723" s="3"/>
      <c r="Y723" s="3"/>
      <c r="Z723" s="3"/>
    </row>
    <row r="724" spans="1:26" ht="12.75" customHeight="1">
      <c r="A724" s="93"/>
      <c r="B724" s="12"/>
      <c r="C724" s="103"/>
      <c r="D724" s="103"/>
      <c r="E724" s="103"/>
      <c r="F724" s="93"/>
      <c r="G724" s="93"/>
      <c r="H724" s="93"/>
      <c r="I724" s="93"/>
      <c r="J724" s="93"/>
      <c r="K724" s="93"/>
      <c r="L724" s="97"/>
      <c r="M724" s="93"/>
      <c r="N724" s="93"/>
      <c r="O724" s="8"/>
      <c r="P724" s="8"/>
      <c r="Q724" s="8"/>
      <c r="R724" s="8"/>
      <c r="S724" s="8"/>
      <c r="T724" s="8"/>
      <c r="U724" s="8"/>
      <c r="V724" s="3"/>
      <c r="W724" s="3"/>
      <c r="X724" s="3"/>
      <c r="Y724" s="3"/>
      <c r="Z724" s="3"/>
    </row>
    <row r="725" spans="1:26" ht="12.75" customHeight="1">
      <c r="A725" s="93"/>
      <c r="B725" s="12"/>
      <c r="C725" s="103"/>
      <c r="D725" s="103"/>
      <c r="E725" s="103"/>
      <c r="F725" s="93"/>
      <c r="G725" s="93"/>
      <c r="H725" s="93"/>
      <c r="I725" s="93"/>
      <c r="J725" s="93"/>
      <c r="K725" s="93"/>
      <c r="L725" s="97"/>
      <c r="M725" s="93"/>
      <c r="N725" s="93"/>
      <c r="O725" s="8"/>
      <c r="P725" s="8"/>
      <c r="Q725" s="8"/>
      <c r="R725" s="8"/>
      <c r="S725" s="8"/>
      <c r="T725" s="8"/>
      <c r="U725" s="8"/>
      <c r="V725" s="3"/>
      <c r="W725" s="3"/>
      <c r="X725" s="3"/>
      <c r="Y725" s="3"/>
      <c r="Z725" s="3"/>
    </row>
    <row r="726" spans="1:26" ht="12.75" customHeight="1">
      <c r="A726" s="93"/>
      <c r="B726" s="12"/>
      <c r="C726" s="103"/>
      <c r="D726" s="103"/>
      <c r="E726" s="103"/>
      <c r="F726" s="93"/>
      <c r="G726" s="93"/>
      <c r="H726" s="93"/>
      <c r="I726" s="93"/>
      <c r="J726" s="93"/>
      <c r="K726" s="93"/>
      <c r="L726" s="97"/>
      <c r="M726" s="93"/>
      <c r="N726" s="93"/>
      <c r="O726" s="8"/>
      <c r="P726" s="8"/>
      <c r="Q726" s="8"/>
      <c r="R726" s="8"/>
      <c r="S726" s="8"/>
      <c r="T726" s="8"/>
      <c r="U726" s="8"/>
      <c r="V726" s="3"/>
      <c r="W726" s="3"/>
      <c r="X726" s="3"/>
      <c r="Y726" s="3"/>
      <c r="Z726" s="3"/>
    </row>
    <row r="727" spans="1:26" ht="12.75" customHeight="1">
      <c r="A727" s="93"/>
      <c r="B727" s="12"/>
      <c r="C727" s="103"/>
      <c r="D727" s="103"/>
      <c r="E727" s="103"/>
      <c r="F727" s="93"/>
      <c r="G727" s="93"/>
      <c r="H727" s="93"/>
      <c r="I727" s="93"/>
      <c r="J727" s="93"/>
      <c r="K727" s="93"/>
      <c r="L727" s="97"/>
      <c r="M727" s="93"/>
      <c r="N727" s="93"/>
      <c r="O727" s="8"/>
      <c r="P727" s="8"/>
      <c r="Q727" s="8"/>
      <c r="R727" s="8"/>
      <c r="S727" s="8"/>
      <c r="T727" s="8"/>
      <c r="U727" s="8"/>
      <c r="V727" s="3"/>
      <c r="W727" s="3"/>
      <c r="X727" s="3"/>
      <c r="Y727" s="3"/>
      <c r="Z727" s="3"/>
    </row>
    <row r="728" spans="1:26" ht="12.75" customHeight="1">
      <c r="A728" s="93"/>
      <c r="B728" s="12"/>
      <c r="C728" s="103"/>
      <c r="D728" s="103"/>
      <c r="E728" s="103"/>
      <c r="F728" s="93"/>
      <c r="G728" s="93"/>
      <c r="H728" s="93"/>
      <c r="I728" s="93"/>
      <c r="J728" s="93"/>
      <c r="K728" s="93"/>
      <c r="L728" s="97"/>
      <c r="M728" s="93"/>
      <c r="N728" s="93"/>
      <c r="O728" s="8"/>
      <c r="P728" s="8"/>
      <c r="Q728" s="8"/>
      <c r="R728" s="8"/>
      <c r="S728" s="8"/>
      <c r="T728" s="8"/>
      <c r="U728" s="8"/>
      <c r="V728" s="3"/>
      <c r="W728" s="3"/>
      <c r="X728" s="3"/>
      <c r="Y728" s="3"/>
      <c r="Z728" s="3"/>
    </row>
    <row r="729" spans="1:26" ht="12.75" customHeight="1">
      <c r="A729" s="93"/>
      <c r="B729" s="12"/>
      <c r="C729" s="103"/>
      <c r="D729" s="103"/>
      <c r="E729" s="103"/>
      <c r="F729" s="93"/>
      <c r="G729" s="93"/>
      <c r="H729" s="93"/>
      <c r="I729" s="93"/>
      <c r="J729" s="93"/>
      <c r="K729" s="93"/>
      <c r="L729" s="97"/>
      <c r="M729" s="93"/>
      <c r="N729" s="93"/>
      <c r="O729" s="8"/>
      <c r="P729" s="8"/>
      <c r="Q729" s="8"/>
      <c r="R729" s="8"/>
      <c r="S729" s="8"/>
      <c r="T729" s="8"/>
      <c r="U729" s="8"/>
      <c r="V729" s="3"/>
      <c r="W729" s="3"/>
      <c r="X729" s="3"/>
      <c r="Y729" s="3"/>
      <c r="Z729" s="3"/>
    </row>
    <row r="730" spans="1:26" ht="12.75" customHeight="1">
      <c r="A730" s="93"/>
      <c r="B730" s="12"/>
      <c r="C730" s="103"/>
      <c r="D730" s="103"/>
      <c r="E730" s="103"/>
      <c r="F730" s="93"/>
      <c r="G730" s="93"/>
      <c r="H730" s="93"/>
      <c r="I730" s="93"/>
      <c r="J730" s="93"/>
      <c r="K730" s="93"/>
      <c r="L730" s="97"/>
      <c r="M730" s="93"/>
      <c r="N730" s="93"/>
      <c r="O730" s="8"/>
      <c r="P730" s="8"/>
      <c r="Q730" s="8"/>
      <c r="R730" s="8"/>
      <c r="S730" s="8"/>
      <c r="T730" s="8"/>
      <c r="U730" s="8"/>
      <c r="V730" s="3"/>
      <c r="W730" s="3"/>
      <c r="X730" s="3"/>
      <c r="Y730" s="3"/>
      <c r="Z730" s="3"/>
    </row>
    <row r="731" spans="1:26" ht="12.75" customHeight="1">
      <c r="A731" s="93"/>
      <c r="B731" s="12"/>
      <c r="C731" s="103"/>
      <c r="D731" s="103"/>
      <c r="E731" s="103"/>
      <c r="F731" s="93"/>
      <c r="G731" s="93"/>
      <c r="H731" s="93"/>
      <c r="I731" s="93"/>
      <c r="J731" s="93"/>
      <c r="K731" s="93"/>
      <c r="L731" s="97"/>
      <c r="M731" s="93"/>
      <c r="N731" s="93"/>
      <c r="O731" s="8"/>
      <c r="P731" s="8"/>
      <c r="Q731" s="8"/>
      <c r="R731" s="8"/>
      <c r="S731" s="8"/>
      <c r="T731" s="8"/>
      <c r="U731" s="8"/>
      <c r="V731" s="3"/>
      <c r="W731" s="3"/>
      <c r="X731" s="3"/>
      <c r="Y731" s="3"/>
      <c r="Z731" s="3"/>
    </row>
    <row r="732" spans="1:26" ht="12.75" customHeight="1">
      <c r="A732" s="93"/>
      <c r="B732" s="12"/>
      <c r="C732" s="103"/>
      <c r="D732" s="103"/>
      <c r="E732" s="103"/>
      <c r="F732" s="93"/>
      <c r="G732" s="93"/>
      <c r="H732" s="93"/>
      <c r="I732" s="93"/>
      <c r="J732" s="93"/>
      <c r="K732" s="93"/>
      <c r="L732" s="97"/>
      <c r="M732" s="93"/>
      <c r="N732" s="93"/>
      <c r="O732" s="8"/>
      <c r="P732" s="8"/>
      <c r="Q732" s="8"/>
      <c r="R732" s="8"/>
      <c r="S732" s="8"/>
      <c r="T732" s="8"/>
      <c r="U732" s="8"/>
      <c r="V732" s="3"/>
      <c r="W732" s="3"/>
      <c r="X732" s="3"/>
      <c r="Y732" s="3"/>
      <c r="Z732" s="3"/>
    </row>
    <row r="733" spans="1:26" ht="12.75" customHeight="1">
      <c r="A733" s="93"/>
      <c r="B733" s="12"/>
      <c r="C733" s="103"/>
      <c r="D733" s="103"/>
      <c r="E733" s="103"/>
      <c r="F733" s="93"/>
      <c r="G733" s="93"/>
      <c r="H733" s="93"/>
      <c r="I733" s="93"/>
      <c r="J733" s="93"/>
      <c r="K733" s="93"/>
      <c r="L733" s="97"/>
      <c r="M733" s="93"/>
      <c r="N733" s="93"/>
      <c r="O733" s="8"/>
      <c r="P733" s="8"/>
      <c r="Q733" s="8"/>
      <c r="R733" s="8"/>
      <c r="S733" s="8"/>
      <c r="T733" s="8"/>
      <c r="U733" s="8"/>
      <c r="V733" s="3"/>
      <c r="W733" s="3"/>
      <c r="X733" s="3"/>
      <c r="Y733" s="3"/>
      <c r="Z733" s="3"/>
    </row>
    <row r="734" spans="1:26" ht="12.75" customHeight="1">
      <c r="A734" s="93"/>
      <c r="B734" s="12"/>
      <c r="C734" s="103"/>
      <c r="D734" s="103"/>
      <c r="E734" s="103"/>
      <c r="F734" s="93"/>
      <c r="G734" s="93"/>
      <c r="H734" s="93"/>
      <c r="I734" s="93"/>
      <c r="J734" s="93"/>
      <c r="K734" s="93"/>
      <c r="L734" s="97"/>
      <c r="M734" s="93"/>
      <c r="N734" s="93"/>
      <c r="O734" s="8"/>
      <c r="P734" s="8"/>
      <c r="Q734" s="8"/>
      <c r="R734" s="8"/>
      <c r="S734" s="8"/>
      <c r="T734" s="8"/>
      <c r="U734" s="8"/>
      <c r="V734" s="3"/>
      <c r="W734" s="3"/>
      <c r="X734" s="3"/>
      <c r="Y734" s="3"/>
      <c r="Z734" s="3"/>
    </row>
    <row r="735" spans="1:26" ht="12.75" customHeight="1">
      <c r="A735" s="93"/>
      <c r="B735" s="12"/>
      <c r="C735" s="103"/>
      <c r="D735" s="103"/>
      <c r="E735" s="103"/>
      <c r="F735" s="93"/>
      <c r="G735" s="93"/>
      <c r="H735" s="93"/>
      <c r="I735" s="93"/>
      <c r="J735" s="93"/>
      <c r="K735" s="93"/>
      <c r="L735" s="97"/>
      <c r="M735" s="93"/>
      <c r="N735" s="93"/>
      <c r="O735" s="8"/>
      <c r="P735" s="8"/>
      <c r="Q735" s="8"/>
      <c r="R735" s="8"/>
      <c r="S735" s="8"/>
      <c r="T735" s="8"/>
      <c r="U735" s="8"/>
      <c r="V735" s="3"/>
      <c r="W735" s="3"/>
      <c r="X735" s="3"/>
      <c r="Y735" s="3"/>
      <c r="Z735" s="3"/>
    </row>
    <row r="736" spans="1:26" ht="12.75" customHeight="1">
      <c r="A736" s="93"/>
      <c r="B736" s="12"/>
      <c r="C736" s="103"/>
      <c r="D736" s="103"/>
      <c r="E736" s="103"/>
      <c r="F736" s="93"/>
      <c r="G736" s="93"/>
      <c r="H736" s="93"/>
      <c r="I736" s="93"/>
      <c r="J736" s="93"/>
      <c r="K736" s="93"/>
      <c r="L736" s="97"/>
      <c r="M736" s="93"/>
      <c r="N736" s="93"/>
      <c r="O736" s="8"/>
      <c r="P736" s="8"/>
      <c r="Q736" s="8"/>
      <c r="R736" s="8"/>
      <c r="S736" s="8"/>
      <c r="T736" s="8"/>
      <c r="U736" s="8"/>
      <c r="V736" s="3"/>
      <c r="W736" s="3"/>
      <c r="X736" s="3"/>
      <c r="Y736" s="3"/>
      <c r="Z736" s="3"/>
    </row>
    <row r="737" spans="1:26" ht="12.75" customHeight="1">
      <c r="A737" s="93"/>
      <c r="B737" s="12"/>
      <c r="C737" s="103"/>
      <c r="D737" s="103"/>
      <c r="E737" s="103"/>
      <c r="F737" s="93"/>
      <c r="G737" s="93"/>
      <c r="H737" s="93"/>
      <c r="I737" s="93"/>
      <c r="J737" s="93"/>
      <c r="K737" s="93"/>
      <c r="L737" s="97"/>
      <c r="M737" s="93"/>
      <c r="N737" s="93"/>
      <c r="O737" s="8"/>
      <c r="P737" s="8"/>
      <c r="Q737" s="8"/>
      <c r="R737" s="8"/>
      <c r="S737" s="8"/>
      <c r="T737" s="8"/>
      <c r="U737" s="8"/>
      <c r="V737" s="3"/>
      <c r="W737" s="3"/>
      <c r="X737" s="3"/>
      <c r="Y737" s="3"/>
      <c r="Z737" s="3"/>
    </row>
    <row r="738" spans="1:26" ht="12.75" customHeight="1">
      <c r="A738" s="93"/>
      <c r="B738" s="12"/>
      <c r="C738" s="103"/>
      <c r="D738" s="103"/>
      <c r="E738" s="103"/>
      <c r="F738" s="93"/>
      <c r="G738" s="93"/>
      <c r="H738" s="93"/>
      <c r="I738" s="93"/>
      <c r="J738" s="93"/>
      <c r="K738" s="93"/>
      <c r="L738" s="97"/>
      <c r="M738" s="93"/>
      <c r="N738" s="93"/>
      <c r="O738" s="8"/>
      <c r="P738" s="8"/>
      <c r="Q738" s="8"/>
      <c r="R738" s="8"/>
      <c r="S738" s="8"/>
      <c r="T738" s="8"/>
      <c r="U738" s="8"/>
      <c r="V738" s="3"/>
      <c r="W738" s="3"/>
      <c r="X738" s="3"/>
      <c r="Y738" s="3"/>
      <c r="Z738" s="3"/>
    </row>
    <row r="739" spans="1:26" ht="12.75" customHeight="1">
      <c r="A739" s="93"/>
      <c r="B739" s="12"/>
      <c r="C739" s="103"/>
      <c r="D739" s="103"/>
      <c r="E739" s="103"/>
      <c r="F739" s="93"/>
      <c r="G739" s="93"/>
      <c r="H739" s="93"/>
      <c r="I739" s="93"/>
      <c r="J739" s="93"/>
      <c r="K739" s="93"/>
      <c r="L739" s="97"/>
      <c r="M739" s="93"/>
      <c r="N739" s="93"/>
      <c r="O739" s="8"/>
      <c r="P739" s="8"/>
      <c r="Q739" s="8"/>
      <c r="R739" s="8"/>
      <c r="S739" s="8"/>
      <c r="T739" s="8"/>
      <c r="U739" s="8"/>
      <c r="V739" s="3"/>
      <c r="W739" s="3"/>
      <c r="X739" s="3"/>
      <c r="Y739" s="3"/>
      <c r="Z739" s="3"/>
    </row>
    <row r="740" spans="1:26" ht="12.75" customHeight="1">
      <c r="A740" s="93"/>
      <c r="B740" s="12"/>
      <c r="C740" s="103"/>
      <c r="D740" s="103"/>
      <c r="E740" s="103"/>
      <c r="F740" s="93"/>
      <c r="G740" s="93"/>
      <c r="H740" s="93"/>
      <c r="I740" s="93"/>
      <c r="J740" s="93"/>
      <c r="K740" s="93"/>
      <c r="L740" s="97"/>
      <c r="M740" s="93"/>
      <c r="N740" s="93"/>
      <c r="O740" s="8"/>
      <c r="P740" s="8"/>
      <c r="Q740" s="8"/>
      <c r="R740" s="8"/>
      <c r="S740" s="8"/>
      <c r="T740" s="8"/>
      <c r="U740" s="8"/>
      <c r="V740" s="3"/>
      <c r="W740" s="3"/>
      <c r="X740" s="3"/>
      <c r="Y740" s="3"/>
      <c r="Z740" s="3"/>
    </row>
    <row r="741" spans="1:26" ht="12.75" customHeight="1">
      <c r="A741" s="93"/>
      <c r="B741" s="12"/>
      <c r="C741" s="103"/>
      <c r="D741" s="103"/>
      <c r="E741" s="103"/>
      <c r="F741" s="93"/>
      <c r="G741" s="93"/>
      <c r="H741" s="93"/>
      <c r="I741" s="93"/>
      <c r="J741" s="93"/>
      <c r="K741" s="93"/>
      <c r="L741" s="97"/>
      <c r="M741" s="93"/>
      <c r="N741" s="93"/>
      <c r="O741" s="8"/>
      <c r="P741" s="8"/>
      <c r="Q741" s="8"/>
      <c r="R741" s="8"/>
      <c r="S741" s="8"/>
      <c r="T741" s="8"/>
      <c r="U741" s="8"/>
      <c r="V741" s="3"/>
      <c r="W741" s="3"/>
      <c r="X741" s="3"/>
      <c r="Y741" s="3"/>
      <c r="Z741" s="3"/>
    </row>
    <row r="742" spans="1:26" ht="12.75" customHeight="1">
      <c r="A742" s="93"/>
      <c r="B742" s="12"/>
      <c r="C742" s="103"/>
      <c r="D742" s="103"/>
      <c r="E742" s="103"/>
      <c r="F742" s="93"/>
      <c r="G742" s="93"/>
      <c r="H742" s="93"/>
      <c r="I742" s="93"/>
      <c r="J742" s="93"/>
      <c r="K742" s="93"/>
      <c r="L742" s="97"/>
      <c r="M742" s="93"/>
      <c r="N742" s="93"/>
      <c r="O742" s="8"/>
      <c r="P742" s="8"/>
      <c r="Q742" s="8"/>
      <c r="R742" s="8"/>
      <c r="S742" s="8"/>
      <c r="T742" s="8"/>
      <c r="U742" s="8"/>
      <c r="V742" s="3"/>
      <c r="W742" s="3"/>
      <c r="X742" s="3"/>
      <c r="Y742" s="3"/>
      <c r="Z742" s="3"/>
    </row>
    <row r="743" spans="1:26" ht="12.75" customHeight="1">
      <c r="A743" s="93"/>
      <c r="B743" s="12"/>
      <c r="C743" s="103"/>
      <c r="D743" s="103"/>
      <c r="E743" s="103"/>
      <c r="F743" s="93"/>
      <c r="G743" s="93"/>
      <c r="H743" s="93"/>
      <c r="I743" s="93"/>
      <c r="J743" s="93"/>
      <c r="K743" s="93"/>
      <c r="L743" s="97"/>
      <c r="M743" s="93"/>
      <c r="N743" s="93"/>
      <c r="O743" s="8"/>
      <c r="P743" s="8"/>
      <c r="Q743" s="8"/>
      <c r="R743" s="8"/>
      <c r="S743" s="8"/>
      <c r="T743" s="8"/>
      <c r="U743" s="8"/>
      <c r="V743" s="3"/>
      <c r="W743" s="3"/>
      <c r="X743" s="3"/>
      <c r="Y743" s="3"/>
      <c r="Z743" s="3"/>
    </row>
    <row r="744" spans="1:26" ht="12.75" customHeight="1">
      <c r="A744" s="93"/>
      <c r="B744" s="12"/>
      <c r="C744" s="103"/>
      <c r="D744" s="103"/>
      <c r="E744" s="103"/>
      <c r="F744" s="93"/>
      <c r="G744" s="93"/>
      <c r="H744" s="93"/>
      <c r="I744" s="93"/>
      <c r="J744" s="93"/>
      <c r="K744" s="93"/>
      <c r="L744" s="97"/>
      <c r="M744" s="93"/>
      <c r="N744" s="93"/>
      <c r="O744" s="8"/>
      <c r="P744" s="8"/>
      <c r="Q744" s="8"/>
      <c r="R744" s="8"/>
      <c r="S744" s="8"/>
      <c r="T744" s="8"/>
      <c r="U744" s="8"/>
      <c r="V744" s="3"/>
      <c r="W744" s="3"/>
      <c r="X744" s="3"/>
      <c r="Y744" s="3"/>
      <c r="Z744" s="3"/>
    </row>
    <row r="745" spans="1:26" ht="12.75" customHeight="1">
      <c r="A745" s="93"/>
      <c r="B745" s="12"/>
      <c r="C745" s="103"/>
      <c r="D745" s="103"/>
      <c r="E745" s="103"/>
      <c r="F745" s="93"/>
      <c r="G745" s="93"/>
      <c r="H745" s="93"/>
      <c r="I745" s="93"/>
      <c r="J745" s="93"/>
      <c r="K745" s="93"/>
      <c r="L745" s="97"/>
      <c r="M745" s="93"/>
      <c r="N745" s="93"/>
      <c r="O745" s="8"/>
      <c r="P745" s="8"/>
      <c r="Q745" s="8"/>
      <c r="R745" s="8"/>
      <c r="S745" s="8"/>
      <c r="T745" s="8"/>
      <c r="U745" s="8"/>
      <c r="V745" s="3"/>
      <c r="W745" s="3"/>
      <c r="X745" s="3"/>
      <c r="Y745" s="3"/>
      <c r="Z745" s="3"/>
    </row>
    <row r="746" spans="1:26" ht="12.75" customHeight="1">
      <c r="A746" s="93"/>
      <c r="B746" s="12"/>
      <c r="C746" s="103"/>
      <c r="D746" s="103"/>
      <c r="E746" s="103"/>
      <c r="F746" s="93"/>
      <c r="G746" s="93"/>
      <c r="H746" s="93"/>
      <c r="I746" s="93"/>
      <c r="J746" s="93"/>
      <c r="K746" s="93"/>
      <c r="L746" s="97"/>
      <c r="M746" s="93"/>
      <c r="N746" s="93"/>
      <c r="O746" s="8"/>
      <c r="P746" s="8"/>
      <c r="Q746" s="8"/>
      <c r="R746" s="8"/>
      <c r="S746" s="8"/>
      <c r="T746" s="8"/>
      <c r="U746" s="8"/>
      <c r="V746" s="3"/>
      <c r="W746" s="3"/>
      <c r="X746" s="3"/>
      <c r="Y746" s="3"/>
      <c r="Z746" s="3"/>
    </row>
    <row r="747" spans="1:26" ht="12.75" customHeight="1">
      <c r="A747" s="93"/>
      <c r="B747" s="12"/>
      <c r="C747" s="103"/>
      <c r="D747" s="103"/>
      <c r="E747" s="103"/>
      <c r="F747" s="93"/>
      <c r="G747" s="93"/>
      <c r="H747" s="93"/>
      <c r="I747" s="93"/>
      <c r="J747" s="93"/>
      <c r="K747" s="93"/>
      <c r="L747" s="97"/>
      <c r="M747" s="93"/>
      <c r="N747" s="93"/>
      <c r="O747" s="8"/>
      <c r="P747" s="8"/>
      <c r="Q747" s="8"/>
      <c r="R747" s="8"/>
      <c r="S747" s="8"/>
      <c r="T747" s="8"/>
      <c r="U747" s="8"/>
      <c r="V747" s="3"/>
      <c r="W747" s="3"/>
      <c r="X747" s="3"/>
      <c r="Y747" s="3"/>
      <c r="Z747" s="3"/>
    </row>
    <row r="748" spans="1:26" ht="12.75" customHeight="1">
      <c r="A748" s="93"/>
      <c r="B748" s="12"/>
      <c r="C748" s="103"/>
      <c r="D748" s="103"/>
      <c r="E748" s="103"/>
      <c r="F748" s="93"/>
      <c r="G748" s="93"/>
      <c r="H748" s="93"/>
      <c r="I748" s="93"/>
      <c r="J748" s="93"/>
      <c r="K748" s="93"/>
      <c r="L748" s="97"/>
      <c r="M748" s="93"/>
      <c r="N748" s="93"/>
      <c r="O748" s="8"/>
      <c r="P748" s="8"/>
      <c r="Q748" s="8"/>
      <c r="R748" s="8"/>
      <c r="S748" s="8"/>
      <c r="T748" s="8"/>
      <c r="U748" s="8"/>
      <c r="V748" s="3"/>
      <c r="W748" s="3"/>
      <c r="X748" s="3"/>
      <c r="Y748" s="3"/>
      <c r="Z748" s="3"/>
    </row>
    <row r="749" spans="1:26" ht="12.75" customHeight="1">
      <c r="A749" s="93"/>
      <c r="B749" s="12"/>
      <c r="C749" s="103"/>
      <c r="D749" s="103"/>
      <c r="E749" s="103"/>
      <c r="F749" s="93"/>
      <c r="G749" s="93"/>
      <c r="H749" s="93"/>
      <c r="I749" s="93"/>
      <c r="J749" s="93"/>
      <c r="K749" s="93"/>
      <c r="L749" s="97"/>
      <c r="M749" s="93"/>
      <c r="N749" s="93"/>
      <c r="O749" s="8"/>
      <c r="P749" s="8"/>
      <c r="Q749" s="8"/>
      <c r="R749" s="8"/>
      <c r="S749" s="8"/>
      <c r="T749" s="8"/>
      <c r="U749" s="8"/>
      <c r="V749" s="3"/>
      <c r="W749" s="3"/>
      <c r="X749" s="3"/>
      <c r="Y749" s="3"/>
      <c r="Z749" s="3"/>
    </row>
    <row r="750" spans="1:26" ht="12.75" customHeight="1">
      <c r="A750" s="93"/>
      <c r="B750" s="12"/>
      <c r="C750" s="103"/>
      <c r="D750" s="103"/>
      <c r="E750" s="103"/>
      <c r="F750" s="93"/>
      <c r="G750" s="93"/>
      <c r="H750" s="93"/>
      <c r="I750" s="93"/>
      <c r="J750" s="93"/>
      <c r="K750" s="93"/>
      <c r="L750" s="97"/>
      <c r="M750" s="93"/>
      <c r="N750" s="93"/>
      <c r="O750" s="8"/>
      <c r="P750" s="8"/>
      <c r="Q750" s="8"/>
      <c r="R750" s="8"/>
      <c r="S750" s="8"/>
      <c r="T750" s="8"/>
      <c r="U750" s="8"/>
      <c r="V750" s="3"/>
      <c r="W750" s="3"/>
      <c r="X750" s="3"/>
      <c r="Y750" s="3"/>
      <c r="Z750" s="3"/>
    </row>
    <row r="751" spans="1:26" ht="12.75" customHeight="1">
      <c r="A751" s="93"/>
      <c r="B751" s="12"/>
      <c r="C751" s="103"/>
      <c r="D751" s="103"/>
      <c r="E751" s="103"/>
      <c r="F751" s="93"/>
      <c r="G751" s="93"/>
      <c r="H751" s="93"/>
      <c r="I751" s="93"/>
      <c r="J751" s="93"/>
      <c r="K751" s="93"/>
      <c r="L751" s="97"/>
      <c r="M751" s="93"/>
      <c r="N751" s="93"/>
      <c r="O751" s="8"/>
      <c r="P751" s="8"/>
      <c r="Q751" s="8"/>
      <c r="R751" s="8"/>
      <c r="S751" s="8"/>
      <c r="T751" s="8"/>
      <c r="U751" s="8"/>
      <c r="V751" s="3"/>
      <c r="W751" s="3"/>
      <c r="X751" s="3"/>
      <c r="Y751" s="3"/>
      <c r="Z751" s="3"/>
    </row>
    <row r="752" spans="1:26" ht="12.75" customHeight="1">
      <c r="A752" s="93"/>
      <c r="B752" s="12"/>
      <c r="C752" s="103"/>
      <c r="D752" s="103"/>
      <c r="E752" s="103"/>
      <c r="F752" s="93"/>
      <c r="G752" s="93"/>
      <c r="H752" s="93"/>
      <c r="I752" s="93"/>
      <c r="J752" s="93"/>
      <c r="K752" s="93"/>
      <c r="L752" s="97"/>
      <c r="M752" s="93"/>
      <c r="N752" s="93"/>
      <c r="O752" s="8"/>
      <c r="P752" s="8"/>
      <c r="Q752" s="8"/>
      <c r="R752" s="8"/>
      <c r="S752" s="8"/>
      <c r="T752" s="8"/>
      <c r="U752" s="8"/>
      <c r="V752" s="3"/>
      <c r="W752" s="3"/>
      <c r="X752" s="3"/>
      <c r="Y752" s="3"/>
      <c r="Z752" s="3"/>
    </row>
    <row r="753" spans="1:26" ht="12.75" customHeight="1">
      <c r="A753" s="93"/>
      <c r="B753" s="12"/>
      <c r="C753" s="103"/>
      <c r="D753" s="103"/>
      <c r="E753" s="103"/>
      <c r="F753" s="93"/>
      <c r="G753" s="93"/>
      <c r="H753" s="93"/>
      <c r="I753" s="93"/>
      <c r="J753" s="93"/>
      <c r="K753" s="93"/>
      <c r="L753" s="97"/>
      <c r="M753" s="93"/>
      <c r="N753" s="93"/>
      <c r="O753" s="8"/>
      <c r="P753" s="8"/>
      <c r="Q753" s="8"/>
      <c r="R753" s="8"/>
      <c r="S753" s="8"/>
      <c r="T753" s="8"/>
      <c r="U753" s="8"/>
      <c r="V753" s="3"/>
      <c r="W753" s="3"/>
      <c r="X753" s="3"/>
      <c r="Y753" s="3"/>
      <c r="Z753" s="3"/>
    </row>
    <row r="754" spans="1:26" ht="12.75" customHeight="1">
      <c r="A754" s="93"/>
      <c r="B754" s="12"/>
      <c r="C754" s="103"/>
      <c r="D754" s="103"/>
      <c r="E754" s="103"/>
      <c r="F754" s="93"/>
      <c r="G754" s="93"/>
      <c r="H754" s="93"/>
      <c r="I754" s="93"/>
      <c r="J754" s="93"/>
      <c r="K754" s="93"/>
      <c r="L754" s="97"/>
      <c r="M754" s="93"/>
      <c r="N754" s="93"/>
      <c r="O754" s="8"/>
      <c r="P754" s="8"/>
      <c r="Q754" s="8"/>
      <c r="R754" s="8"/>
      <c r="S754" s="8"/>
      <c r="T754" s="8"/>
      <c r="U754" s="8"/>
      <c r="V754" s="3"/>
      <c r="W754" s="3"/>
      <c r="X754" s="3"/>
      <c r="Y754" s="3"/>
      <c r="Z754" s="3"/>
    </row>
    <row r="755" spans="1:26" ht="12.75" customHeight="1">
      <c r="A755" s="93"/>
      <c r="B755" s="12"/>
      <c r="C755" s="103"/>
      <c r="D755" s="103"/>
      <c r="E755" s="103"/>
      <c r="F755" s="93"/>
      <c r="G755" s="93"/>
      <c r="H755" s="93"/>
      <c r="I755" s="93"/>
      <c r="J755" s="93"/>
      <c r="K755" s="93"/>
      <c r="L755" s="97"/>
      <c r="M755" s="93"/>
      <c r="N755" s="93"/>
      <c r="O755" s="8"/>
      <c r="P755" s="8"/>
      <c r="Q755" s="8"/>
      <c r="R755" s="8"/>
      <c r="S755" s="8"/>
      <c r="T755" s="8"/>
      <c r="U755" s="8"/>
      <c r="V755" s="3"/>
      <c r="W755" s="3"/>
      <c r="X755" s="3"/>
      <c r="Y755" s="3"/>
      <c r="Z755" s="3"/>
    </row>
    <row r="756" spans="1:26" ht="12.75" customHeight="1">
      <c r="A756" s="93"/>
      <c r="B756" s="12"/>
      <c r="C756" s="103"/>
      <c r="D756" s="103"/>
      <c r="E756" s="103"/>
      <c r="F756" s="93"/>
      <c r="G756" s="93"/>
      <c r="H756" s="93"/>
      <c r="I756" s="93"/>
      <c r="J756" s="93"/>
      <c r="K756" s="93"/>
      <c r="L756" s="97"/>
      <c r="M756" s="93"/>
      <c r="N756" s="93"/>
      <c r="O756" s="8"/>
      <c r="P756" s="8"/>
      <c r="Q756" s="8"/>
      <c r="R756" s="8"/>
      <c r="S756" s="8"/>
      <c r="T756" s="8"/>
      <c r="U756" s="8"/>
      <c r="V756" s="3"/>
      <c r="W756" s="3"/>
      <c r="X756" s="3"/>
      <c r="Y756" s="3"/>
      <c r="Z756" s="3"/>
    </row>
    <row r="757" spans="1:26" ht="12.75" customHeight="1">
      <c r="A757" s="93"/>
      <c r="B757" s="12"/>
      <c r="C757" s="103"/>
      <c r="D757" s="103"/>
      <c r="E757" s="103"/>
      <c r="F757" s="93"/>
      <c r="G757" s="93"/>
      <c r="H757" s="93"/>
      <c r="I757" s="93"/>
      <c r="J757" s="93"/>
      <c r="K757" s="93"/>
      <c r="L757" s="97"/>
      <c r="M757" s="93"/>
      <c r="N757" s="93"/>
      <c r="O757" s="8"/>
      <c r="P757" s="8"/>
      <c r="Q757" s="8"/>
      <c r="R757" s="8"/>
      <c r="S757" s="8"/>
      <c r="T757" s="8"/>
      <c r="U757" s="8"/>
      <c r="V757" s="3"/>
      <c r="W757" s="3"/>
      <c r="X757" s="3"/>
      <c r="Y757" s="3"/>
      <c r="Z757" s="3"/>
    </row>
    <row r="758" spans="1:26" ht="12.75" customHeight="1">
      <c r="A758" s="93"/>
      <c r="B758" s="12"/>
      <c r="C758" s="103"/>
      <c r="D758" s="103"/>
      <c r="E758" s="103"/>
      <c r="F758" s="93"/>
      <c r="G758" s="93"/>
      <c r="H758" s="93"/>
      <c r="I758" s="93"/>
      <c r="J758" s="93"/>
      <c r="K758" s="93"/>
      <c r="L758" s="97"/>
      <c r="M758" s="93"/>
      <c r="N758" s="93"/>
      <c r="O758" s="8"/>
      <c r="P758" s="8"/>
      <c r="Q758" s="8"/>
      <c r="R758" s="8"/>
      <c r="S758" s="8"/>
      <c r="T758" s="8"/>
      <c r="U758" s="8"/>
      <c r="V758" s="3"/>
      <c r="W758" s="3"/>
      <c r="X758" s="3"/>
      <c r="Y758" s="3"/>
      <c r="Z758" s="3"/>
    </row>
    <row r="759" spans="1:26" ht="12.75" customHeight="1">
      <c r="A759" s="93"/>
      <c r="B759" s="12"/>
      <c r="C759" s="103"/>
      <c r="D759" s="103"/>
      <c r="E759" s="103"/>
      <c r="F759" s="93"/>
      <c r="G759" s="93"/>
      <c r="H759" s="93"/>
      <c r="I759" s="93"/>
      <c r="J759" s="93"/>
      <c r="K759" s="93"/>
      <c r="L759" s="97"/>
      <c r="M759" s="93"/>
      <c r="N759" s="93"/>
      <c r="O759" s="8"/>
      <c r="P759" s="8"/>
      <c r="Q759" s="8"/>
      <c r="R759" s="8"/>
      <c r="S759" s="8"/>
      <c r="T759" s="8"/>
      <c r="U759" s="8"/>
      <c r="V759" s="3"/>
      <c r="W759" s="3"/>
      <c r="X759" s="3"/>
      <c r="Y759" s="3"/>
      <c r="Z759" s="3"/>
    </row>
    <row r="760" spans="1:26" ht="12.75" customHeight="1">
      <c r="A760" s="93"/>
      <c r="B760" s="12"/>
      <c r="C760" s="103"/>
      <c r="D760" s="103"/>
      <c r="E760" s="103"/>
      <c r="F760" s="93"/>
      <c r="G760" s="93"/>
      <c r="H760" s="93"/>
      <c r="I760" s="93"/>
      <c r="J760" s="93"/>
      <c r="K760" s="93"/>
      <c r="L760" s="97"/>
      <c r="M760" s="93"/>
      <c r="N760" s="93"/>
      <c r="O760" s="8"/>
      <c r="P760" s="8"/>
      <c r="Q760" s="8"/>
      <c r="R760" s="8"/>
      <c r="S760" s="8"/>
      <c r="T760" s="8"/>
      <c r="U760" s="8"/>
      <c r="V760" s="3"/>
      <c r="W760" s="3"/>
      <c r="X760" s="3"/>
      <c r="Y760" s="3"/>
      <c r="Z760" s="3"/>
    </row>
    <row r="761" spans="1:26" ht="12.75" customHeight="1">
      <c r="A761" s="93"/>
      <c r="B761" s="12"/>
      <c r="C761" s="103"/>
      <c r="D761" s="103"/>
      <c r="E761" s="103"/>
      <c r="F761" s="93"/>
      <c r="G761" s="93"/>
      <c r="H761" s="93"/>
      <c r="I761" s="93"/>
      <c r="J761" s="93"/>
      <c r="K761" s="93"/>
      <c r="L761" s="97"/>
      <c r="M761" s="93"/>
      <c r="N761" s="93"/>
      <c r="O761" s="8"/>
      <c r="P761" s="8"/>
      <c r="Q761" s="8"/>
      <c r="R761" s="8"/>
      <c r="S761" s="8"/>
      <c r="T761" s="8"/>
      <c r="U761" s="8"/>
      <c r="V761" s="3"/>
      <c r="W761" s="3"/>
      <c r="X761" s="3"/>
      <c r="Y761" s="3"/>
      <c r="Z761" s="3"/>
    </row>
    <row r="762" spans="1:26" ht="12.75" customHeight="1">
      <c r="A762" s="93"/>
      <c r="B762" s="12"/>
      <c r="C762" s="103"/>
      <c r="D762" s="103"/>
      <c r="E762" s="103"/>
      <c r="F762" s="93"/>
      <c r="G762" s="93"/>
      <c r="H762" s="93"/>
      <c r="I762" s="93"/>
      <c r="J762" s="93"/>
      <c r="K762" s="93"/>
      <c r="L762" s="97"/>
      <c r="M762" s="93"/>
      <c r="N762" s="93"/>
      <c r="O762" s="8"/>
      <c r="P762" s="8"/>
      <c r="Q762" s="8"/>
      <c r="R762" s="8"/>
      <c r="S762" s="8"/>
      <c r="T762" s="8"/>
      <c r="U762" s="8"/>
      <c r="V762" s="3"/>
      <c r="W762" s="3"/>
      <c r="X762" s="3"/>
      <c r="Y762" s="3"/>
      <c r="Z762" s="3"/>
    </row>
    <row r="763" spans="1:26" ht="12.75" customHeight="1">
      <c r="A763" s="93"/>
      <c r="B763" s="12"/>
      <c r="C763" s="103"/>
      <c r="D763" s="103"/>
      <c r="E763" s="103"/>
      <c r="F763" s="93"/>
      <c r="G763" s="93"/>
      <c r="H763" s="93"/>
      <c r="I763" s="93"/>
      <c r="J763" s="93"/>
      <c r="K763" s="93"/>
      <c r="L763" s="97"/>
      <c r="M763" s="93"/>
      <c r="N763" s="93"/>
      <c r="O763" s="8"/>
      <c r="P763" s="8"/>
      <c r="Q763" s="8"/>
      <c r="R763" s="8"/>
      <c r="S763" s="8"/>
      <c r="T763" s="8"/>
      <c r="U763" s="8"/>
      <c r="V763" s="3"/>
      <c r="W763" s="3"/>
      <c r="X763" s="3"/>
      <c r="Y763" s="3"/>
      <c r="Z763" s="3"/>
    </row>
    <row r="764" spans="1:26" ht="12.75" customHeight="1">
      <c r="A764" s="93"/>
      <c r="B764" s="12"/>
      <c r="C764" s="103"/>
      <c r="D764" s="103"/>
      <c r="E764" s="103"/>
      <c r="F764" s="93"/>
      <c r="G764" s="93"/>
      <c r="H764" s="93"/>
      <c r="I764" s="93"/>
      <c r="J764" s="93"/>
      <c r="K764" s="93"/>
      <c r="L764" s="97"/>
      <c r="M764" s="93"/>
      <c r="N764" s="93"/>
      <c r="O764" s="8"/>
      <c r="P764" s="8"/>
      <c r="Q764" s="8"/>
      <c r="R764" s="8"/>
      <c r="S764" s="8"/>
      <c r="T764" s="8"/>
      <c r="U764" s="8"/>
      <c r="V764" s="3"/>
      <c r="W764" s="3"/>
      <c r="X764" s="3"/>
      <c r="Y764" s="3"/>
      <c r="Z764" s="3"/>
    </row>
    <row r="765" spans="1:26" ht="12.75" customHeight="1">
      <c r="A765" s="93"/>
      <c r="B765" s="12"/>
      <c r="C765" s="103"/>
      <c r="D765" s="103"/>
      <c r="E765" s="103"/>
      <c r="F765" s="93"/>
      <c r="G765" s="93"/>
      <c r="H765" s="93"/>
      <c r="I765" s="93"/>
      <c r="J765" s="93"/>
      <c r="K765" s="93"/>
      <c r="L765" s="97"/>
      <c r="M765" s="93"/>
      <c r="N765" s="93"/>
      <c r="O765" s="8"/>
      <c r="P765" s="8"/>
      <c r="Q765" s="8"/>
      <c r="R765" s="8"/>
      <c r="S765" s="8"/>
      <c r="T765" s="8"/>
      <c r="U765" s="8"/>
      <c r="V765" s="3"/>
      <c r="W765" s="3"/>
      <c r="X765" s="3"/>
      <c r="Y765" s="3"/>
      <c r="Z765" s="3"/>
    </row>
    <row r="766" spans="1:26" ht="12.75" customHeight="1">
      <c r="A766" s="93"/>
      <c r="B766" s="12"/>
      <c r="C766" s="103"/>
      <c r="D766" s="103"/>
      <c r="E766" s="103"/>
      <c r="F766" s="93"/>
      <c r="G766" s="93"/>
      <c r="H766" s="93"/>
      <c r="I766" s="93"/>
      <c r="J766" s="93"/>
      <c r="K766" s="93"/>
      <c r="L766" s="97"/>
      <c r="M766" s="93"/>
      <c r="N766" s="93"/>
      <c r="O766" s="8"/>
      <c r="P766" s="8"/>
      <c r="Q766" s="8"/>
      <c r="R766" s="8"/>
      <c r="S766" s="8"/>
      <c r="T766" s="8"/>
      <c r="U766" s="8"/>
      <c r="V766" s="3"/>
      <c r="W766" s="3"/>
      <c r="X766" s="3"/>
      <c r="Y766" s="3"/>
      <c r="Z766" s="3"/>
    </row>
    <row r="767" spans="1:26" ht="12.75" customHeight="1">
      <c r="A767" s="93"/>
      <c r="B767" s="12"/>
      <c r="C767" s="103"/>
      <c r="D767" s="103"/>
      <c r="E767" s="103"/>
      <c r="F767" s="93"/>
      <c r="G767" s="93"/>
      <c r="H767" s="93"/>
      <c r="I767" s="93"/>
      <c r="J767" s="93"/>
      <c r="K767" s="93"/>
      <c r="L767" s="97"/>
      <c r="M767" s="93"/>
      <c r="N767" s="93"/>
      <c r="O767" s="8"/>
      <c r="P767" s="8"/>
      <c r="Q767" s="8"/>
      <c r="R767" s="8"/>
      <c r="S767" s="8"/>
      <c r="T767" s="8"/>
      <c r="U767" s="8"/>
      <c r="V767" s="3"/>
      <c r="W767" s="3"/>
      <c r="X767" s="3"/>
      <c r="Y767" s="3"/>
      <c r="Z767" s="3"/>
    </row>
    <row r="768" spans="1:26" ht="12.75" customHeight="1">
      <c r="A768" s="93"/>
      <c r="B768" s="12"/>
      <c r="C768" s="103"/>
      <c r="D768" s="103"/>
      <c r="E768" s="103"/>
      <c r="F768" s="93"/>
      <c r="G768" s="93"/>
      <c r="H768" s="93"/>
      <c r="I768" s="93"/>
      <c r="J768" s="93"/>
      <c r="K768" s="93"/>
      <c r="L768" s="97"/>
      <c r="M768" s="93"/>
      <c r="N768" s="93"/>
      <c r="O768" s="8"/>
      <c r="P768" s="8"/>
      <c r="Q768" s="8"/>
      <c r="R768" s="8"/>
      <c r="S768" s="8"/>
      <c r="T768" s="8"/>
      <c r="U768" s="8"/>
      <c r="V768" s="3"/>
      <c r="W768" s="3"/>
      <c r="X768" s="3"/>
      <c r="Y768" s="3"/>
      <c r="Z768" s="3"/>
    </row>
    <row r="769" spans="1:26" ht="12.75" customHeight="1">
      <c r="A769" s="93"/>
      <c r="B769" s="12"/>
      <c r="C769" s="103"/>
      <c r="D769" s="103"/>
      <c r="E769" s="103"/>
      <c r="F769" s="93"/>
      <c r="G769" s="93"/>
      <c r="H769" s="93"/>
      <c r="I769" s="93"/>
      <c r="J769" s="93"/>
      <c r="K769" s="93"/>
      <c r="L769" s="97"/>
      <c r="M769" s="93"/>
      <c r="N769" s="93"/>
      <c r="O769" s="8"/>
      <c r="P769" s="8"/>
      <c r="Q769" s="8"/>
      <c r="R769" s="8"/>
      <c r="S769" s="8"/>
      <c r="T769" s="8"/>
      <c r="U769" s="8"/>
      <c r="V769" s="3"/>
      <c r="W769" s="3"/>
      <c r="X769" s="3"/>
      <c r="Y769" s="3"/>
      <c r="Z769" s="3"/>
    </row>
    <row r="770" spans="1:26" ht="12.75" customHeight="1">
      <c r="A770" s="93"/>
      <c r="B770" s="12"/>
      <c r="C770" s="103"/>
      <c r="D770" s="103"/>
      <c r="E770" s="103"/>
      <c r="F770" s="93"/>
      <c r="G770" s="93"/>
      <c r="H770" s="93"/>
      <c r="I770" s="93"/>
      <c r="J770" s="93"/>
      <c r="K770" s="93"/>
      <c r="L770" s="97"/>
      <c r="M770" s="93"/>
      <c r="N770" s="93"/>
      <c r="O770" s="8"/>
      <c r="P770" s="8"/>
      <c r="Q770" s="8"/>
      <c r="R770" s="8"/>
      <c r="S770" s="8"/>
      <c r="T770" s="8"/>
      <c r="U770" s="8"/>
      <c r="V770" s="3"/>
      <c r="W770" s="3"/>
      <c r="X770" s="3"/>
      <c r="Y770" s="3"/>
      <c r="Z770" s="3"/>
    </row>
    <row r="771" spans="1:26" ht="12.75" customHeight="1">
      <c r="A771" s="93"/>
      <c r="B771" s="12"/>
      <c r="C771" s="103"/>
      <c r="D771" s="103"/>
      <c r="E771" s="103"/>
      <c r="F771" s="93"/>
      <c r="G771" s="93"/>
      <c r="H771" s="93"/>
      <c r="I771" s="93"/>
      <c r="J771" s="93"/>
      <c r="K771" s="93"/>
      <c r="L771" s="97"/>
      <c r="M771" s="93"/>
      <c r="N771" s="93"/>
      <c r="O771" s="8"/>
      <c r="P771" s="8"/>
      <c r="Q771" s="8"/>
      <c r="R771" s="8"/>
      <c r="S771" s="8"/>
      <c r="T771" s="8"/>
      <c r="U771" s="8"/>
      <c r="V771" s="3"/>
      <c r="W771" s="3"/>
      <c r="X771" s="3"/>
      <c r="Y771" s="3"/>
      <c r="Z771" s="3"/>
    </row>
    <row r="772" spans="1:26" ht="12.75" customHeight="1">
      <c r="A772" s="93"/>
      <c r="B772" s="12"/>
      <c r="C772" s="103"/>
      <c r="D772" s="103"/>
      <c r="E772" s="103"/>
      <c r="F772" s="93"/>
      <c r="G772" s="93"/>
      <c r="H772" s="93"/>
      <c r="I772" s="93"/>
      <c r="J772" s="93"/>
      <c r="K772" s="93"/>
      <c r="L772" s="97"/>
      <c r="M772" s="93"/>
      <c r="N772" s="93"/>
      <c r="O772" s="8"/>
      <c r="P772" s="8"/>
      <c r="Q772" s="8"/>
      <c r="R772" s="8"/>
      <c r="S772" s="8"/>
      <c r="T772" s="8"/>
      <c r="U772" s="8"/>
      <c r="V772" s="3"/>
      <c r="W772" s="3"/>
      <c r="X772" s="3"/>
      <c r="Y772" s="3"/>
      <c r="Z772" s="3"/>
    </row>
    <row r="773" spans="1:26" ht="12.75" customHeight="1">
      <c r="A773" s="93"/>
      <c r="B773" s="12"/>
      <c r="C773" s="103"/>
      <c r="D773" s="103"/>
      <c r="E773" s="103"/>
      <c r="F773" s="93"/>
      <c r="G773" s="93"/>
      <c r="H773" s="93"/>
      <c r="I773" s="93"/>
      <c r="J773" s="93"/>
      <c r="K773" s="93"/>
      <c r="L773" s="97"/>
      <c r="M773" s="93"/>
      <c r="N773" s="93"/>
      <c r="O773" s="8"/>
      <c r="P773" s="8"/>
      <c r="Q773" s="8"/>
      <c r="R773" s="8"/>
      <c r="S773" s="8"/>
      <c r="T773" s="8"/>
      <c r="U773" s="8"/>
      <c r="V773" s="3"/>
      <c r="W773" s="3"/>
      <c r="X773" s="3"/>
      <c r="Y773" s="3"/>
      <c r="Z773" s="3"/>
    </row>
    <row r="774" spans="1:26" ht="12.75" customHeight="1">
      <c r="A774" s="93"/>
      <c r="B774" s="12"/>
      <c r="C774" s="103"/>
      <c r="D774" s="103"/>
      <c r="E774" s="103"/>
      <c r="F774" s="93"/>
      <c r="G774" s="93"/>
      <c r="H774" s="93"/>
      <c r="I774" s="93"/>
      <c r="J774" s="93"/>
      <c r="K774" s="93"/>
      <c r="L774" s="97"/>
      <c r="M774" s="93"/>
      <c r="N774" s="93"/>
      <c r="O774" s="8"/>
      <c r="P774" s="8"/>
      <c r="Q774" s="8"/>
      <c r="R774" s="8"/>
      <c r="S774" s="8"/>
      <c r="T774" s="8"/>
      <c r="U774" s="8"/>
      <c r="V774" s="3"/>
      <c r="W774" s="3"/>
      <c r="X774" s="3"/>
      <c r="Y774" s="3"/>
      <c r="Z774" s="3"/>
    </row>
    <row r="775" spans="1:26" ht="12.75" customHeight="1">
      <c r="A775" s="93"/>
      <c r="B775" s="12"/>
      <c r="C775" s="103"/>
      <c r="D775" s="103"/>
      <c r="E775" s="103"/>
      <c r="F775" s="93"/>
      <c r="G775" s="93"/>
      <c r="H775" s="93"/>
      <c r="I775" s="93"/>
      <c r="J775" s="93"/>
      <c r="K775" s="93"/>
      <c r="L775" s="97"/>
      <c r="M775" s="93"/>
      <c r="N775" s="93"/>
      <c r="O775" s="8"/>
      <c r="P775" s="8"/>
      <c r="Q775" s="8"/>
      <c r="R775" s="8"/>
      <c r="S775" s="8"/>
      <c r="T775" s="8"/>
      <c r="U775" s="8"/>
      <c r="V775" s="3"/>
      <c r="W775" s="3"/>
      <c r="X775" s="3"/>
      <c r="Y775" s="3"/>
      <c r="Z775" s="3"/>
    </row>
    <row r="776" spans="1:26" ht="12.75" customHeight="1">
      <c r="A776" s="93"/>
      <c r="B776" s="12"/>
      <c r="C776" s="103"/>
      <c r="D776" s="103"/>
      <c r="E776" s="103"/>
      <c r="F776" s="93"/>
      <c r="G776" s="93"/>
      <c r="H776" s="93"/>
      <c r="I776" s="93"/>
      <c r="J776" s="93"/>
      <c r="K776" s="93"/>
      <c r="L776" s="97"/>
      <c r="M776" s="93"/>
      <c r="N776" s="93"/>
      <c r="O776" s="8"/>
      <c r="P776" s="8"/>
      <c r="Q776" s="8"/>
      <c r="R776" s="8"/>
      <c r="S776" s="8"/>
      <c r="T776" s="8"/>
      <c r="U776" s="8"/>
      <c r="V776" s="3"/>
      <c r="W776" s="3"/>
      <c r="X776" s="3"/>
      <c r="Y776" s="3"/>
      <c r="Z776" s="3"/>
    </row>
    <row r="777" spans="1:26" ht="12.75" customHeight="1">
      <c r="A777" s="93"/>
      <c r="B777" s="12"/>
      <c r="C777" s="103"/>
      <c r="D777" s="103"/>
      <c r="E777" s="103"/>
      <c r="F777" s="93"/>
      <c r="G777" s="93"/>
      <c r="H777" s="93"/>
      <c r="I777" s="93"/>
      <c r="J777" s="93"/>
      <c r="K777" s="93"/>
      <c r="L777" s="97"/>
      <c r="M777" s="93"/>
      <c r="N777" s="93"/>
      <c r="O777" s="8"/>
      <c r="P777" s="8"/>
      <c r="Q777" s="8"/>
      <c r="R777" s="8"/>
      <c r="S777" s="8"/>
      <c r="T777" s="8"/>
      <c r="U777" s="8"/>
      <c r="V777" s="3"/>
      <c r="W777" s="3"/>
      <c r="X777" s="3"/>
      <c r="Y777" s="3"/>
      <c r="Z777" s="3"/>
    </row>
    <row r="778" spans="1:26" ht="12.75" customHeight="1">
      <c r="A778" s="93"/>
      <c r="B778" s="12"/>
      <c r="C778" s="103"/>
      <c r="D778" s="103"/>
      <c r="E778" s="103"/>
      <c r="F778" s="93"/>
      <c r="G778" s="93"/>
      <c r="H778" s="93"/>
      <c r="I778" s="93"/>
      <c r="J778" s="93"/>
      <c r="K778" s="93"/>
      <c r="L778" s="97"/>
      <c r="M778" s="93"/>
      <c r="N778" s="93"/>
      <c r="O778" s="8"/>
      <c r="P778" s="8"/>
      <c r="Q778" s="8"/>
      <c r="R778" s="8"/>
      <c r="S778" s="8"/>
      <c r="T778" s="8"/>
      <c r="U778" s="8"/>
      <c r="V778" s="3"/>
      <c r="W778" s="3"/>
      <c r="X778" s="3"/>
      <c r="Y778" s="3"/>
      <c r="Z778" s="3"/>
    </row>
    <row r="779" spans="1:26" ht="12.75" customHeight="1">
      <c r="A779" s="93"/>
      <c r="B779" s="12"/>
      <c r="C779" s="103"/>
      <c r="D779" s="103"/>
      <c r="E779" s="103"/>
      <c r="F779" s="93"/>
      <c r="G779" s="93"/>
      <c r="H779" s="93"/>
      <c r="I779" s="93"/>
      <c r="J779" s="93"/>
      <c r="K779" s="93"/>
      <c r="L779" s="97"/>
      <c r="M779" s="93"/>
      <c r="N779" s="93"/>
      <c r="O779" s="8"/>
      <c r="P779" s="8"/>
      <c r="Q779" s="8"/>
      <c r="R779" s="8"/>
      <c r="S779" s="8"/>
      <c r="T779" s="8"/>
      <c r="U779" s="8"/>
      <c r="V779" s="3"/>
      <c r="W779" s="3"/>
      <c r="X779" s="3"/>
      <c r="Y779" s="3"/>
      <c r="Z779" s="3"/>
    </row>
    <row r="780" spans="1:26" ht="12.75" customHeight="1">
      <c r="A780" s="93"/>
      <c r="B780" s="12"/>
      <c r="C780" s="103"/>
      <c r="D780" s="103"/>
      <c r="E780" s="103"/>
      <c r="F780" s="93"/>
      <c r="G780" s="93"/>
      <c r="H780" s="93"/>
      <c r="I780" s="93"/>
      <c r="J780" s="93"/>
      <c r="K780" s="93"/>
      <c r="L780" s="97"/>
      <c r="M780" s="93"/>
      <c r="N780" s="93"/>
      <c r="O780" s="8"/>
      <c r="P780" s="8"/>
      <c r="Q780" s="8"/>
      <c r="R780" s="8"/>
      <c r="S780" s="8"/>
      <c r="T780" s="8"/>
      <c r="U780" s="8"/>
      <c r="V780" s="3"/>
      <c r="W780" s="3"/>
      <c r="X780" s="3"/>
      <c r="Y780" s="3"/>
      <c r="Z780" s="3"/>
    </row>
    <row r="781" spans="1:26" ht="12.75" customHeight="1">
      <c r="A781" s="93"/>
      <c r="B781" s="12"/>
      <c r="C781" s="103"/>
      <c r="D781" s="103"/>
      <c r="E781" s="103"/>
      <c r="F781" s="93"/>
      <c r="G781" s="93"/>
      <c r="H781" s="93"/>
      <c r="I781" s="93"/>
      <c r="J781" s="93"/>
      <c r="K781" s="93"/>
      <c r="L781" s="97"/>
      <c r="M781" s="93"/>
      <c r="N781" s="93"/>
      <c r="O781" s="8"/>
      <c r="P781" s="8"/>
      <c r="Q781" s="8"/>
      <c r="R781" s="8"/>
      <c r="S781" s="8"/>
      <c r="T781" s="8"/>
      <c r="U781" s="8"/>
      <c r="V781" s="3"/>
      <c r="W781" s="3"/>
      <c r="X781" s="3"/>
      <c r="Y781" s="3"/>
      <c r="Z781" s="3"/>
    </row>
    <row r="782" spans="1:26" ht="12.75" customHeight="1">
      <c r="A782" s="93"/>
      <c r="B782" s="12"/>
      <c r="C782" s="103"/>
      <c r="D782" s="103"/>
      <c r="E782" s="103"/>
      <c r="F782" s="93"/>
      <c r="G782" s="93"/>
      <c r="H782" s="93"/>
      <c r="I782" s="93"/>
      <c r="J782" s="93"/>
      <c r="K782" s="93"/>
      <c r="L782" s="97"/>
      <c r="M782" s="93"/>
      <c r="N782" s="93"/>
      <c r="O782" s="8"/>
      <c r="P782" s="8"/>
      <c r="Q782" s="8"/>
      <c r="R782" s="8"/>
      <c r="S782" s="8"/>
      <c r="T782" s="8"/>
      <c r="U782" s="8"/>
      <c r="V782" s="3"/>
      <c r="W782" s="3"/>
      <c r="X782" s="3"/>
      <c r="Y782" s="3"/>
      <c r="Z782" s="3"/>
    </row>
    <row r="783" spans="1:26" ht="12.75" customHeight="1">
      <c r="A783" s="93"/>
      <c r="B783" s="12"/>
      <c r="C783" s="103"/>
      <c r="D783" s="103"/>
      <c r="E783" s="103"/>
      <c r="F783" s="93"/>
      <c r="G783" s="93"/>
      <c r="H783" s="93"/>
      <c r="I783" s="93"/>
      <c r="J783" s="93"/>
      <c r="K783" s="93"/>
      <c r="L783" s="97"/>
      <c r="M783" s="93"/>
      <c r="N783" s="93"/>
      <c r="O783" s="8"/>
      <c r="P783" s="8"/>
      <c r="Q783" s="8"/>
      <c r="R783" s="8"/>
      <c r="S783" s="8"/>
      <c r="T783" s="8"/>
      <c r="U783" s="8"/>
      <c r="V783" s="3"/>
      <c r="W783" s="3"/>
      <c r="X783" s="3"/>
      <c r="Y783" s="3"/>
      <c r="Z783" s="3"/>
    </row>
    <row r="784" spans="1:26" ht="12.75" customHeight="1">
      <c r="A784" s="93"/>
      <c r="B784" s="12"/>
      <c r="C784" s="103"/>
      <c r="D784" s="103"/>
      <c r="E784" s="103"/>
      <c r="F784" s="93"/>
      <c r="G784" s="93"/>
      <c r="H784" s="93"/>
      <c r="I784" s="93"/>
      <c r="J784" s="93"/>
      <c r="K784" s="93"/>
      <c r="L784" s="97"/>
      <c r="M784" s="93"/>
      <c r="N784" s="93"/>
      <c r="O784" s="8"/>
      <c r="P784" s="8"/>
      <c r="Q784" s="8"/>
      <c r="R784" s="8"/>
      <c r="S784" s="8"/>
      <c r="T784" s="8"/>
      <c r="U784" s="8"/>
      <c r="V784" s="3"/>
      <c r="W784" s="3"/>
      <c r="X784" s="3"/>
      <c r="Y784" s="3"/>
      <c r="Z784" s="3"/>
    </row>
    <row r="785" spans="1:26" ht="12.75" customHeight="1">
      <c r="A785" s="93"/>
      <c r="B785" s="12"/>
      <c r="C785" s="103"/>
      <c r="D785" s="103"/>
      <c r="E785" s="103"/>
      <c r="F785" s="93"/>
      <c r="G785" s="93"/>
      <c r="H785" s="93"/>
      <c r="I785" s="93"/>
      <c r="J785" s="93"/>
      <c r="K785" s="93"/>
      <c r="L785" s="97"/>
      <c r="M785" s="93"/>
      <c r="N785" s="93"/>
      <c r="O785" s="8"/>
      <c r="P785" s="8"/>
      <c r="Q785" s="8"/>
      <c r="R785" s="8"/>
      <c r="S785" s="8"/>
      <c r="T785" s="8"/>
      <c r="U785" s="8"/>
      <c r="V785" s="3"/>
      <c r="W785" s="3"/>
      <c r="X785" s="3"/>
      <c r="Y785" s="3"/>
      <c r="Z785" s="3"/>
    </row>
    <row r="786" spans="1:26" ht="12.75" customHeight="1">
      <c r="A786" s="93"/>
      <c r="B786" s="12"/>
      <c r="C786" s="103"/>
      <c r="D786" s="103"/>
      <c r="E786" s="103"/>
      <c r="F786" s="93"/>
      <c r="G786" s="93"/>
      <c r="H786" s="93"/>
      <c r="I786" s="93"/>
      <c r="J786" s="93"/>
      <c r="K786" s="93"/>
      <c r="L786" s="97"/>
      <c r="M786" s="93"/>
      <c r="N786" s="93"/>
      <c r="O786" s="8"/>
      <c r="P786" s="8"/>
      <c r="Q786" s="8"/>
      <c r="R786" s="8"/>
      <c r="S786" s="8"/>
      <c r="T786" s="8"/>
      <c r="U786" s="8"/>
      <c r="V786" s="3"/>
      <c r="W786" s="3"/>
      <c r="X786" s="3"/>
      <c r="Y786" s="3"/>
      <c r="Z786" s="3"/>
    </row>
    <row r="787" spans="1:26" ht="12.75" customHeight="1">
      <c r="A787" s="93"/>
      <c r="B787" s="12"/>
      <c r="C787" s="103"/>
      <c r="D787" s="103"/>
      <c r="E787" s="103"/>
      <c r="F787" s="93"/>
      <c r="G787" s="93"/>
      <c r="H787" s="93"/>
      <c r="I787" s="93"/>
      <c r="J787" s="93"/>
      <c r="K787" s="93"/>
      <c r="L787" s="97"/>
      <c r="M787" s="93"/>
      <c r="N787" s="93"/>
      <c r="O787" s="8"/>
      <c r="P787" s="8"/>
      <c r="Q787" s="8"/>
      <c r="R787" s="8"/>
      <c r="S787" s="8"/>
      <c r="T787" s="8"/>
      <c r="U787" s="8"/>
      <c r="V787" s="3"/>
      <c r="W787" s="3"/>
      <c r="X787" s="3"/>
      <c r="Y787" s="3"/>
      <c r="Z787" s="3"/>
    </row>
    <row r="788" spans="1:26" ht="12.75" customHeight="1">
      <c r="A788" s="93"/>
      <c r="B788" s="12"/>
      <c r="C788" s="103"/>
      <c r="D788" s="103"/>
      <c r="E788" s="103"/>
      <c r="F788" s="93"/>
      <c r="G788" s="93"/>
      <c r="H788" s="93"/>
      <c r="I788" s="93"/>
      <c r="J788" s="93"/>
      <c r="K788" s="93"/>
      <c r="L788" s="97"/>
      <c r="M788" s="93"/>
      <c r="N788" s="93"/>
      <c r="O788" s="8"/>
      <c r="P788" s="8"/>
      <c r="Q788" s="8"/>
      <c r="R788" s="8"/>
      <c r="S788" s="8"/>
      <c r="T788" s="8"/>
      <c r="U788" s="8"/>
      <c r="V788" s="3"/>
      <c r="W788" s="3"/>
      <c r="X788" s="3"/>
      <c r="Y788" s="3"/>
      <c r="Z788" s="3"/>
    </row>
    <row r="789" spans="1:26" ht="12.75" customHeight="1">
      <c r="A789" s="93"/>
      <c r="B789" s="12"/>
      <c r="C789" s="103"/>
      <c r="D789" s="103"/>
      <c r="E789" s="103"/>
      <c r="F789" s="93"/>
      <c r="G789" s="93"/>
      <c r="H789" s="93"/>
      <c r="I789" s="93"/>
      <c r="J789" s="93"/>
      <c r="K789" s="93"/>
      <c r="L789" s="97"/>
      <c r="M789" s="93"/>
      <c r="N789" s="93"/>
      <c r="O789" s="8"/>
      <c r="P789" s="8"/>
      <c r="Q789" s="8"/>
      <c r="R789" s="8"/>
      <c r="S789" s="8"/>
      <c r="T789" s="8"/>
      <c r="U789" s="8"/>
      <c r="V789" s="3"/>
      <c r="W789" s="3"/>
      <c r="X789" s="3"/>
      <c r="Y789" s="3"/>
      <c r="Z789" s="3"/>
    </row>
    <row r="790" spans="1:26" ht="12.75" customHeight="1">
      <c r="A790" s="93"/>
      <c r="B790" s="12"/>
      <c r="C790" s="103"/>
      <c r="D790" s="103"/>
      <c r="E790" s="103"/>
      <c r="F790" s="93"/>
      <c r="G790" s="93"/>
      <c r="H790" s="93"/>
      <c r="I790" s="93"/>
      <c r="J790" s="93"/>
      <c r="K790" s="93"/>
      <c r="L790" s="97"/>
      <c r="M790" s="93"/>
      <c r="N790" s="93"/>
      <c r="O790" s="8"/>
      <c r="P790" s="8"/>
      <c r="Q790" s="8"/>
      <c r="R790" s="8"/>
      <c r="S790" s="8"/>
      <c r="T790" s="8"/>
      <c r="U790" s="8"/>
      <c r="V790" s="3"/>
      <c r="W790" s="3"/>
      <c r="X790" s="3"/>
      <c r="Y790" s="3"/>
      <c r="Z790" s="3"/>
    </row>
    <row r="791" spans="1:26" ht="12.75" customHeight="1">
      <c r="A791" s="93"/>
      <c r="B791" s="12"/>
      <c r="C791" s="103"/>
      <c r="D791" s="103"/>
      <c r="E791" s="103"/>
      <c r="F791" s="93"/>
      <c r="G791" s="93"/>
      <c r="H791" s="93"/>
      <c r="I791" s="93"/>
      <c r="J791" s="93"/>
      <c r="K791" s="93"/>
      <c r="L791" s="97"/>
      <c r="M791" s="93"/>
      <c r="N791" s="93"/>
      <c r="O791" s="8"/>
      <c r="P791" s="8"/>
      <c r="Q791" s="8"/>
      <c r="R791" s="8"/>
      <c r="S791" s="8"/>
      <c r="T791" s="8"/>
      <c r="U791" s="8"/>
      <c r="V791" s="3"/>
      <c r="W791" s="3"/>
      <c r="X791" s="3"/>
      <c r="Y791" s="3"/>
      <c r="Z791" s="3"/>
    </row>
    <row r="792" spans="1:26" ht="12.75" customHeight="1">
      <c r="A792" s="93"/>
      <c r="B792" s="12"/>
      <c r="C792" s="103"/>
      <c r="D792" s="103"/>
      <c r="E792" s="103"/>
      <c r="F792" s="93"/>
      <c r="G792" s="93"/>
      <c r="H792" s="93"/>
      <c r="I792" s="93"/>
      <c r="J792" s="93"/>
      <c r="K792" s="93"/>
      <c r="L792" s="97"/>
      <c r="M792" s="93"/>
      <c r="N792" s="93"/>
      <c r="O792" s="8"/>
      <c r="P792" s="8"/>
      <c r="Q792" s="8"/>
      <c r="R792" s="8"/>
      <c r="S792" s="8"/>
      <c r="T792" s="8"/>
      <c r="U792" s="8"/>
      <c r="V792" s="3"/>
      <c r="W792" s="3"/>
      <c r="X792" s="3"/>
      <c r="Y792" s="3"/>
      <c r="Z792" s="3"/>
    </row>
    <row r="793" spans="1:26" ht="12.75" customHeight="1">
      <c r="A793" s="93"/>
      <c r="B793" s="12"/>
      <c r="C793" s="103"/>
      <c r="D793" s="103"/>
      <c r="E793" s="103"/>
      <c r="F793" s="93"/>
      <c r="G793" s="93"/>
      <c r="H793" s="93"/>
      <c r="I793" s="93"/>
      <c r="J793" s="93"/>
      <c r="K793" s="93"/>
      <c r="L793" s="97"/>
      <c r="M793" s="93"/>
      <c r="N793" s="93"/>
      <c r="O793" s="8"/>
      <c r="P793" s="8"/>
      <c r="Q793" s="8"/>
      <c r="R793" s="8"/>
      <c r="S793" s="8"/>
      <c r="T793" s="8"/>
      <c r="U793" s="8"/>
      <c r="V793" s="3"/>
      <c r="W793" s="3"/>
      <c r="X793" s="3"/>
      <c r="Y793" s="3"/>
      <c r="Z793" s="3"/>
    </row>
    <row r="794" spans="1:26" ht="12.75" customHeight="1">
      <c r="A794" s="93"/>
      <c r="B794" s="12"/>
      <c r="C794" s="103"/>
      <c r="D794" s="103"/>
      <c r="E794" s="103"/>
      <c r="F794" s="93"/>
      <c r="G794" s="93"/>
      <c r="H794" s="93"/>
      <c r="I794" s="93"/>
      <c r="J794" s="93"/>
      <c r="K794" s="93"/>
      <c r="L794" s="97"/>
      <c r="M794" s="93"/>
      <c r="N794" s="93"/>
      <c r="O794" s="8"/>
      <c r="P794" s="8"/>
      <c r="Q794" s="8"/>
      <c r="R794" s="8"/>
      <c r="S794" s="8"/>
      <c r="T794" s="8"/>
      <c r="U794" s="8"/>
      <c r="V794" s="3"/>
      <c r="W794" s="3"/>
      <c r="X794" s="3"/>
      <c r="Y794" s="3"/>
      <c r="Z794" s="3"/>
    </row>
    <row r="795" spans="1:26" ht="12.75" customHeight="1">
      <c r="A795" s="93"/>
      <c r="B795" s="12"/>
      <c r="C795" s="103"/>
      <c r="D795" s="103"/>
      <c r="E795" s="103"/>
      <c r="F795" s="93"/>
      <c r="G795" s="93"/>
      <c r="H795" s="93"/>
      <c r="I795" s="93"/>
      <c r="J795" s="93"/>
      <c r="K795" s="93"/>
      <c r="L795" s="97"/>
      <c r="M795" s="93"/>
      <c r="N795" s="93"/>
      <c r="O795" s="8"/>
      <c r="P795" s="8"/>
      <c r="Q795" s="8"/>
      <c r="R795" s="8"/>
      <c r="S795" s="8"/>
      <c r="T795" s="8"/>
      <c r="U795" s="8"/>
      <c r="V795" s="3"/>
      <c r="W795" s="3"/>
      <c r="X795" s="3"/>
      <c r="Y795" s="3"/>
      <c r="Z795" s="3"/>
    </row>
    <row r="796" spans="1:26" ht="12.75" customHeight="1">
      <c r="A796" s="93"/>
      <c r="B796" s="12"/>
      <c r="C796" s="103"/>
      <c r="D796" s="103"/>
      <c r="E796" s="103"/>
      <c r="F796" s="93"/>
      <c r="G796" s="93"/>
      <c r="H796" s="93"/>
      <c r="I796" s="93"/>
      <c r="J796" s="93"/>
      <c r="K796" s="93"/>
      <c r="L796" s="97"/>
      <c r="M796" s="93"/>
      <c r="N796" s="93"/>
      <c r="O796" s="8"/>
      <c r="P796" s="8"/>
      <c r="Q796" s="8"/>
      <c r="R796" s="8"/>
      <c r="S796" s="8"/>
      <c r="T796" s="8"/>
      <c r="U796" s="8"/>
      <c r="V796" s="3"/>
      <c r="W796" s="3"/>
      <c r="X796" s="3"/>
      <c r="Y796" s="3"/>
      <c r="Z796" s="3"/>
    </row>
    <row r="797" spans="1:26" ht="12.75" customHeight="1">
      <c r="A797" s="93"/>
      <c r="B797" s="12"/>
      <c r="C797" s="103"/>
      <c r="D797" s="103"/>
      <c r="E797" s="103"/>
      <c r="F797" s="93"/>
      <c r="G797" s="93"/>
      <c r="H797" s="93"/>
      <c r="I797" s="93"/>
      <c r="J797" s="93"/>
      <c r="K797" s="93"/>
      <c r="L797" s="97"/>
      <c r="M797" s="93"/>
      <c r="N797" s="93"/>
      <c r="O797" s="8"/>
      <c r="P797" s="8"/>
      <c r="Q797" s="8"/>
      <c r="R797" s="8"/>
      <c r="S797" s="8"/>
      <c r="T797" s="8"/>
      <c r="U797" s="8"/>
      <c r="V797" s="3"/>
      <c r="W797" s="3"/>
      <c r="X797" s="3"/>
      <c r="Y797" s="3"/>
      <c r="Z797" s="3"/>
    </row>
    <row r="798" spans="1:26" ht="12.75" customHeight="1">
      <c r="A798" s="93"/>
      <c r="B798" s="12"/>
      <c r="C798" s="103"/>
      <c r="D798" s="103"/>
      <c r="E798" s="103"/>
      <c r="F798" s="93"/>
      <c r="G798" s="93"/>
      <c r="H798" s="93"/>
      <c r="I798" s="93"/>
      <c r="J798" s="93"/>
      <c r="K798" s="93"/>
      <c r="L798" s="97"/>
      <c r="M798" s="93"/>
      <c r="N798" s="93"/>
      <c r="O798" s="8"/>
      <c r="P798" s="8"/>
      <c r="Q798" s="8"/>
      <c r="R798" s="8"/>
      <c r="S798" s="8"/>
      <c r="T798" s="8"/>
      <c r="U798" s="8"/>
      <c r="V798" s="3"/>
      <c r="W798" s="3"/>
      <c r="X798" s="3"/>
      <c r="Y798" s="3"/>
      <c r="Z798" s="3"/>
    </row>
    <row r="799" spans="1:26" ht="12.75" customHeight="1">
      <c r="A799" s="93"/>
      <c r="B799" s="12"/>
      <c r="C799" s="103"/>
      <c r="D799" s="103"/>
      <c r="E799" s="103"/>
      <c r="F799" s="93"/>
      <c r="G799" s="93"/>
      <c r="H799" s="93"/>
      <c r="I799" s="93"/>
      <c r="J799" s="93"/>
      <c r="K799" s="93"/>
      <c r="L799" s="97"/>
      <c r="M799" s="93"/>
      <c r="N799" s="93"/>
      <c r="O799" s="8"/>
      <c r="P799" s="8"/>
      <c r="Q799" s="8"/>
      <c r="R799" s="8"/>
      <c r="S799" s="8"/>
      <c r="T799" s="8"/>
      <c r="U799" s="8"/>
      <c r="V799" s="3"/>
      <c r="W799" s="3"/>
      <c r="X799" s="3"/>
      <c r="Y799" s="3"/>
      <c r="Z799" s="3"/>
    </row>
    <row r="800" spans="1:26" ht="12.75" customHeight="1">
      <c r="A800" s="93"/>
      <c r="B800" s="12"/>
      <c r="C800" s="103"/>
      <c r="D800" s="103"/>
      <c r="E800" s="103"/>
      <c r="F800" s="93"/>
      <c r="G800" s="93"/>
      <c r="H800" s="93"/>
      <c r="I800" s="93"/>
      <c r="J800" s="93"/>
      <c r="K800" s="93"/>
      <c r="L800" s="97"/>
      <c r="M800" s="93"/>
      <c r="N800" s="93"/>
      <c r="O800" s="8"/>
      <c r="P800" s="8"/>
      <c r="Q800" s="8"/>
      <c r="R800" s="8"/>
      <c r="S800" s="8"/>
      <c r="T800" s="8"/>
      <c r="U800" s="8"/>
      <c r="V800" s="3"/>
      <c r="W800" s="3"/>
      <c r="X800" s="3"/>
      <c r="Y800" s="3"/>
      <c r="Z800" s="3"/>
    </row>
    <row r="801" spans="1:26" ht="12.75" customHeight="1">
      <c r="A801" s="93"/>
      <c r="B801" s="12"/>
      <c r="C801" s="103"/>
      <c r="D801" s="103"/>
      <c r="E801" s="103"/>
      <c r="F801" s="93"/>
      <c r="G801" s="93"/>
      <c r="H801" s="93"/>
      <c r="I801" s="93"/>
      <c r="J801" s="93"/>
      <c r="K801" s="93"/>
      <c r="L801" s="97"/>
      <c r="M801" s="93"/>
      <c r="N801" s="93"/>
      <c r="O801" s="8"/>
      <c r="P801" s="8"/>
      <c r="Q801" s="8"/>
      <c r="R801" s="8"/>
      <c r="S801" s="8"/>
      <c r="T801" s="8"/>
      <c r="U801" s="8"/>
      <c r="V801" s="3"/>
      <c r="W801" s="3"/>
      <c r="X801" s="3"/>
      <c r="Y801" s="3"/>
      <c r="Z801" s="3"/>
    </row>
    <row r="802" spans="1:26" ht="12.75" customHeight="1">
      <c r="A802" s="93"/>
      <c r="B802" s="12"/>
      <c r="C802" s="103"/>
      <c r="D802" s="103"/>
      <c r="E802" s="103"/>
      <c r="F802" s="93"/>
      <c r="G802" s="93"/>
      <c r="H802" s="93"/>
      <c r="I802" s="93"/>
      <c r="J802" s="93"/>
      <c r="K802" s="93"/>
      <c r="L802" s="97"/>
      <c r="M802" s="93"/>
      <c r="N802" s="93"/>
      <c r="O802" s="8"/>
      <c r="P802" s="8"/>
      <c r="Q802" s="8"/>
      <c r="R802" s="8"/>
      <c r="S802" s="8"/>
      <c r="T802" s="8"/>
      <c r="U802" s="8"/>
      <c r="V802" s="3"/>
      <c r="W802" s="3"/>
      <c r="X802" s="3"/>
      <c r="Y802" s="3"/>
      <c r="Z802" s="3"/>
    </row>
    <row r="803" spans="1:26" ht="12.75" customHeight="1">
      <c r="A803" s="93"/>
      <c r="B803" s="12"/>
      <c r="C803" s="103"/>
      <c r="D803" s="103"/>
      <c r="E803" s="103"/>
      <c r="F803" s="93"/>
      <c r="G803" s="93"/>
      <c r="H803" s="93"/>
      <c r="I803" s="93"/>
      <c r="J803" s="93"/>
      <c r="K803" s="93"/>
      <c r="L803" s="97"/>
      <c r="M803" s="93"/>
      <c r="N803" s="93"/>
      <c r="O803" s="8"/>
      <c r="P803" s="8"/>
      <c r="Q803" s="8"/>
      <c r="R803" s="8"/>
      <c r="S803" s="8"/>
      <c r="T803" s="8"/>
      <c r="U803" s="8"/>
      <c r="V803" s="3"/>
      <c r="W803" s="3"/>
      <c r="X803" s="3"/>
      <c r="Y803" s="3"/>
      <c r="Z803" s="3"/>
    </row>
    <row r="804" spans="1:26" ht="12.75" customHeight="1">
      <c r="A804" s="93"/>
      <c r="B804" s="12"/>
      <c r="C804" s="103"/>
      <c r="D804" s="103"/>
      <c r="E804" s="103"/>
      <c r="F804" s="93"/>
      <c r="G804" s="93"/>
      <c r="H804" s="93"/>
      <c r="I804" s="93"/>
      <c r="J804" s="93"/>
      <c r="K804" s="93"/>
      <c r="L804" s="97"/>
      <c r="M804" s="93"/>
      <c r="N804" s="93"/>
      <c r="O804" s="8"/>
      <c r="P804" s="8"/>
      <c r="Q804" s="8"/>
      <c r="R804" s="8"/>
      <c r="S804" s="8"/>
      <c r="T804" s="8"/>
      <c r="U804" s="8"/>
      <c r="V804" s="3"/>
      <c r="W804" s="3"/>
      <c r="X804" s="3"/>
      <c r="Y804" s="3"/>
      <c r="Z804" s="3"/>
    </row>
    <row r="805" spans="1:26" ht="12.75" customHeight="1">
      <c r="A805" s="93"/>
      <c r="B805" s="12"/>
      <c r="C805" s="103"/>
      <c r="D805" s="103"/>
      <c r="E805" s="103"/>
      <c r="F805" s="93"/>
      <c r="G805" s="93"/>
      <c r="H805" s="93"/>
      <c r="I805" s="93"/>
      <c r="J805" s="93"/>
      <c r="K805" s="93"/>
      <c r="L805" s="97"/>
      <c r="M805" s="93"/>
      <c r="N805" s="93"/>
      <c r="O805" s="8"/>
      <c r="P805" s="8"/>
      <c r="Q805" s="8"/>
      <c r="R805" s="8"/>
      <c r="S805" s="8"/>
      <c r="T805" s="8"/>
      <c r="U805" s="8"/>
      <c r="V805" s="3"/>
      <c r="W805" s="3"/>
      <c r="X805" s="3"/>
      <c r="Y805" s="3"/>
      <c r="Z805" s="3"/>
    </row>
    <row r="806" spans="1:26" ht="12.75" customHeight="1">
      <c r="A806" s="93"/>
      <c r="B806" s="12"/>
      <c r="C806" s="103"/>
      <c r="D806" s="103"/>
      <c r="E806" s="103"/>
      <c r="F806" s="93"/>
      <c r="G806" s="93"/>
      <c r="H806" s="93"/>
      <c r="I806" s="93"/>
      <c r="J806" s="93"/>
      <c r="K806" s="93"/>
      <c r="L806" s="97"/>
      <c r="M806" s="93"/>
      <c r="N806" s="93"/>
      <c r="O806" s="8"/>
      <c r="P806" s="8"/>
      <c r="Q806" s="8"/>
      <c r="R806" s="8"/>
      <c r="S806" s="8"/>
      <c r="T806" s="8"/>
      <c r="U806" s="8"/>
      <c r="V806" s="3"/>
      <c r="W806" s="3"/>
      <c r="X806" s="3"/>
      <c r="Y806" s="3"/>
      <c r="Z806" s="3"/>
    </row>
    <row r="807" spans="1:26" ht="12.75" customHeight="1">
      <c r="A807" s="93"/>
      <c r="B807" s="12"/>
      <c r="C807" s="103"/>
      <c r="D807" s="103"/>
      <c r="E807" s="103"/>
      <c r="F807" s="93"/>
      <c r="G807" s="93"/>
      <c r="H807" s="93"/>
      <c r="I807" s="93"/>
      <c r="J807" s="93"/>
      <c r="K807" s="93"/>
      <c r="L807" s="97"/>
      <c r="M807" s="93"/>
      <c r="N807" s="93"/>
      <c r="O807" s="8"/>
      <c r="P807" s="8"/>
      <c r="Q807" s="8"/>
      <c r="R807" s="8"/>
      <c r="S807" s="8"/>
      <c r="T807" s="8"/>
      <c r="U807" s="8"/>
      <c r="V807" s="3"/>
      <c r="W807" s="3"/>
      <c r="X807" s="3"/>
      <c r="Y807" s="3"/>
      <c r="Z807" s="3"/>
    </row>
    <row r="808" spans="1:26" ht="12.75" customHeight="1">
      <c r="A808" s="93"/>
      <c r="B808" s="12"/>
      <c r="C808" s="103"/>
      <c r="D808" s="103"/>
      <c r="E808" s="103"/>
      <c r="F808" s="93"/>
      <c r="G808" s="93"/>
      <c r="H808" s="93"/>
      <c r="I808" s="93"/>
      <c r="J808" s="93"/>
      <c r="K808" s="93"/>
      <c r="L808" s="97"/>
      <c r="M808" s="93"/>
      <c r="N808" s="93"/>
      <c r="O808" s="8"/>
      <c r="P808" s="8"/>
      <c r="Q808" s="8"/>
      <c r="R808" s="8"/>
      <c r="S808" s="8"/>
      <c r="T808" s="8"/>
      <c r="U808" s="8"/>
      <c r="V808" s="3"/>
      <c r="W808" s="3"/>
      <c r="X808" s="3"/>
      <c r="Y808" s="3"/>
      <c r="Z808" s="3"/>
    </row>
    <row r="809" spans="1:26" ht="12.75" customHeight="1">
      <c r="A809" s="93"/>
      <c r="B809" s="12"/>
      <c r="C809" s="103"/>
      <c r="D809" s="103"/>
      <c r="E809" s="103"/>
      <c r="F809" s="93"/>
      <c r="G809" s="93"/>
      <c r="H809" s="93"/>
      <c r="I809" s="93"/>
      <c r="J809" s="93"/>
      <c r="K809" s="93"/>
      <c r="L809" s="97"/>
      <c r="M809" s="93"/>
      <c r="N809" s="93"/>
      <c r="O809" s="8"/>
      <c r="P809" s="8"/>
      <c r="Q809" s="8"/>
      <c r="R809" s="8"/>
      <c r="S809" s="8"/>
      <c r="T809" s="8"/>
      <c r="U809" s="8"/>
      <c r="V809" s="3"/>
      <c r="W809" s="3"/>
      <c r="X809" s="3"/>
      <c r="Y809" s="3"/>
      <c r="Z809" s="3"/>
    </row>
    <row r="810" spans="1:26" ht="12.75" customHeight="1">
      <c r="A810" s="93"/>
      <c r="B810" s="12"/>
      <c r="C810" s="103"/>
      <c r="D810" s="103"/>
      <c r="E810" s="103"/>
      <c r="F810" s="93"/>
      <c r="G810" s="93"/>
      <c r="H810" s="93"/>
      <c r="I810" s="93"/>
      <c r="J810" s="93"/>
      <c r="K810" s="93"/>
      <c r="L810" s="97"/>
      <c r="M810" s="93"/>
      <c r="N810" s="93"/>
      <c r="O810" s="8"/>
      <c r="P810" s="8"/>
      <c r="Q810" s="8"/>
      <c r="R810" s="8"/>
      <c r="S810" s="8"/>
      <c r="T810" s="8"/>
      <c r="U810" s="8"/>
      <c r="V810" s="3"/>
      <c r="W810" s="3"/>
      <c r="X810" s="3"/>
      <c r="Y810" s="3"/>
      <c r="Z810" s="3"/>
    </row>
    <row r="811" spans="1:26" ht="12.75" customHeight="1">
      <c r="A811" s="93"/>
      <c r="B811" s="12"/>
      <c r="C811" s="103"/>
      <c r="D811" s="103"/>
      <c r="E811" s="103"/>
      <c r="F811" s="93"/>
      <c r="G811" s="93"/>
      <c r="H811" s="93"/>
      <c r="I811" s="93"/>
      <c r="J811" s="93"/>
      <c r="K811" s="93"/>
      <c r="L811" s="97"/>
      <c r="M811" s="93"/>
      <c r="N811" s="93"/>
      <c r="O811" s="8"/>
      <c r="P811" s="8"/>
      <c r="Q811" s="8"/>
      <c r="R811" s="8"/>
      <c r="S811" s="8"/>
      <c r="T811" s="8"/>
      <c r="U811" s="8"/>
      <c r="V811" s="3"/>
      <c r="W811" s="3"/>
      <c r="X811" s="3"/>
      <c r="Y811" s="3"/>
      <c r="Z811" s="3"/>
    </row>
    <row r="812" spans="1:26" ht="12.75" customHeight="1">
      <c r="A812" s="93"/>
      <c r="B812" s="12"/>
      <c r="C812" s="103"/>
      <c r="D812" s="103"/>
      <c r="E812" s="103"/>
      <c r="F812" s="93"/>
      <c r="G812" s="93"/>
      <c r="H812" s="93"/>
      <c r="I812" s="93"/>
      <c r="J812" s="93"/>
      <c r="K812" s="93"/>
      <c r="L812" s="97"/>
      <c r="M812" s="93"/>
      <c r="N812" s="93"/>
      <c r="O812" s="8"/>
      <c r="P812" s="8"/>
      <c r="Q812" s="8"/>
      <c r="R812" s="8"/>
      <c r="S812" s="8"/>
      <c r="T812" s="8"/>
      <c r="U812" s="8"/>
      <c r="V812" s="3"/>
      <c r="W812" s="3"/>
      <c r="X812" s="3"/>
      <c r="Y812" s="3"/>
      <c r="Z812" s="3"/>
    </row>
    <row r="813" spans="1:26" ht="12.75" customHeight="1">
      <c r="A813" s="93"/>
      <c r="B813" s="12"/>
      <c r="C813" s="103"/>
      <c r="D813" s="103"/>
      <c r="E813" s="103"/>
      <c r="F813" s="93"/>
      <c r="G813" s="93"/>
      <c r="H813" s="93"/>
      <c r="I813" s="93"/>
      <c r="J813" s="93"/>
      <c r="K813" s="93"/>
      <c r="L813" s="97"/>
      <c r="M813" s="93"/>
      <c r="N813" s="93"/>
      <c r="O813" s="8"/>
      <c r="P813" s="8"/>
      <c r="Q813" s="8"/>
      <c r="R813" s="8"/>
      <c r="S813" s="8"/>
      <c r="T813" s="8"/>
      <c r="U813" s="8"/>
      <c r="V813" s="3"/>
      <c r="W813" s="3"/>
      <c r="X813" s="3"/>
      <c r="Y813" s="3"/>
      <c r="Z813" s="3"/>
    </row>
    <row r="814" spans="1:26" ht="12.75" customHeight="1">
      <c r="A814" s="93"/>
      <c r="B814" s="12"/>
      <c r="C814" s="103"/>
      <c r="D814" s="103"/>
      <c r="E814" s="103"/>
      <c r="F814" s="93"/>
      <c r="G814" s="93"/>
      <c r="H814" s="93"/>
      <c r="I814" s="93"/>
      <c r="J814" s="93"/>
      <c r="K814" s="93"/>
      <c r="L814" s="97"/>
      <c r="M814" s="93"/>
      <c r="N814" s="93"/>
      <c r="O814" s="8"/>
      <c r="P814" s="8"/>
      <c r="Q814" s="8"/>
      <c r="R814" s="8"/>
      <c r="S814" s="8"/>
      <c r="T814" s="8"/>
      <c r="U814" s="8"/>
      <c r="V814" s="3"/>
      <c r="W814" s="3"/>
      <c r="X814" s="3"/>
      <c r="Y814" s="3"/>
      <c r="Z814" s="3"/>
    </row>
    <row r="815" spans="1:26" ht="12.75" customHeight="1">
      <c r="A815" s="93"/>
      <c r="B815" s="12"/>
      <c r="C815" s="103"/>
      <c r="D815" s="103"/>
      <c r="E815" s="103"/>
      <c r="F815" s="93"/>
      <c r="G815" s="93"/>
      <c r="H815" s="93"/>
      <c r="I815" s="93"/>
      <c r="J815" s="93"/>
      <c r="K815" s="93"/>
      <c r="L815" s="97"/>
      <c r="M815" s="93"/>
      <c r="N815" s="93"/>
      <c r="O815" s="8"/>
      <c r="P815" s="8"/>
      <c r="Q815" s="8"/>
      <c r="R815" s="8"/>
      <c r="S815" s="8"/>
      <c r="T815" s="8"/>
      <c r="U815" s="8"/>
      <c r="V815" s="3"/>
      <c r="W815" s="3"/>
      <c r="X815" s="3"/>
      <c r="Y815" s="3"/>
      <c r="Z815" s="3"/>
    </row>
    <row r="816" spans="1:26" ht="12.75" customHeight="1">
      <c r="A816" s="93"/>
      <c r="B816" s="12"/>
      <c r="C816" s="103"/>
      <c r="D816" s="103"/>
      <c r="E816" s="103"/>
      <c r="F816" s="93"/>
      <c r="G816" s="93"/>
      <c r="H816" s="93"/>
      <c r="I816" s="93"/>
      <c r="J816" s="93"/>
      <c r="K816" s="93"/>
      <c r="L816" s="97"/>
      <c r="M816" s="93"/>
      <c r="N816" s="93"/>
      <c r="O816" s="8"/>
      <c r="P816" s="8"/>
      <c r="Q816" s="8"/>
      <c r="R816" s="8"/>
      <c r="S816" s="8"/>
      <c r="T816" s="8"/>
      <c r="U816" s="8"/>
      <c r="V816" s="3"/>
      <c r="W816" s="3"/>
      <c r="X816" s="3"/>
      <c r="Y816" s="3"/>
      <c r="Z816" s="3"/>
    </row>
    <row r="817" spans="1:26" ht="12.75" customHeight="1">
      <c r="A817" s="93"/>
      <c r="B817" s="12"/>
      <c r="C817" s="103"/>
      <c r="D817" s="103"/>
      <c r="E817" s="103"/>
      <c r="F817" s="93"/>
      <c r="G817" s="93"/>
      <c r="H817" s="93"/>
      <c r="I817" s="93"/>
      <c r="J817" s="93"/>
      <c r="K817" s="93"/>
      <c r="L817" s="97"/>
      <c r="M817" s="93"/>
      <c r="N817" s="93"/>
      <c r="O817" s="8"/>
      <c r="P817" s="8"/>
      <c r="Q817" s="8"/>
      <c r="R817" s="8"/>
      <c r="S817" s="8"/>
      <c r="T817" s="8"/>
      <c r="U817" s="8"/>
      <c r="V817" s="3"/>
      <c r="W817" s="3"/>
      <c r="X817" s="3"/>
      <c r="Y817" s="3"/>
      <c r="Z817" s="3"/>
    </row>
    <row r="818" spans="1:26" ht="12.75" customHeight="1">
      <c r="A818" s="93"/>
      <c r="B818" s="12"/>
      <c r="C818" s="103"/>
      <c r="D818" s="103"/>
      <c r="E818" s="103"/>
      <c r="F818" s="93"/>
      <c r="G818" s="93"/>
      <c r="H818" s="93"/>
      <c r="I818" s="93"/>
      <c r="J818" s="93"/>
      <c r="K818" s="93"/>
      <c r="L818" s="97"/>
      <c r="M818" s="93"/>
      <c r="N818" s="93"/>
      <c r="O818" s="8"/>
      <c r="P818" s="8"/>
      <c r="Q818" s="8"/>
      <c r="R818" s="8"/>
      <c r="S818" s="8"/>
      <c r="T818" s="8"/>
      <c r="U818" s="8"/>
      <c r="V818" s="3"/>
      <c r="W818" s="3"/>
      <c r="X818" s="3"/>
      <c r="Y818" s="3"/>
      <c r="Z818" s="3"/>
    </row>
    <row r="819" spans="1:26" ht="12.75" customHeight="1">
      <c r="A819" s="93"/>
      <c r="B819" s="12"/>
      <c r="C819" s="103"/>
      <c r="D819" s="103"/>
      <c r="E819" s="103"/>
      <c r="F819" s="93"/>
      <c r="G819" s="93"/>
      <c r="H819" s="93"/>
      <c r="I819" s="93"/>
      <c r="J819" s="93"/>
      <c r="K819" s="93"/>
      <c r="L819" s="97"/>
      <c r="M819" s="93"/>
      <c r="N819" s="93"/>
      <c r="O819" s="8"/>
      <c r="P819" s="8"/>
      <c r="Q819" s="8"/>
      <c r="R819" s="8"/>
      <c r="S819" s="8"/>
      <c r="T819" s="8"/>
      <c r="U819" s="8"/>
      <c r="V819" s="3"/>
      <c r="W819" s="3"/>
      <c r="X819" s="3"/>
      <c r="Y819" s="3"/>
      <c r="Z819" s="3"/>
    </row>
    <row r="820" spans="1:26" ht="12.75" customHeight="1">
      <c r="A820" s="93"/>
      <c r="B820" s="12"/>
      <c r="C820" s="103"/>
      <c r="D820" s="103"/>
      <c r="E820" s="103"/>
      <c r="F820" s="93"/>
      <c r="G820" s="93"/>
      <c r="H820" s="93"/>
      <c r="I820" s="93"/>
      <c r="J820" s="93"/>
      <c r="K820" s="93"/>
      <c r="L820" s="97"/>
      <c r="M820" s="93"/>
      <c r="N820" s="93"/>
      <c r="O820" s="8"/>
      <c r="P820" s="8"/>
      <c r="Q820" s="8"/>
      <c r="R820" s="8"/>
      <c r="S820" s="8"/>
      <c r="T820" s="8"/>
      <c r="U820" s="8"/>
      <c r="V820" s="3"/>
      <c r="W820" s="3"/>
      <c r="X820" s="3"/>
      <c r="Y820" s="3"/>
      <c r="Z820" s="3"/>
    </row>
    <row r="821" spans="1:26" ht="12.75" customHeight="1">
      <c r="A821" s="93"/>
      <c r="B821" s="12"/>
      <c r="C821" s="103"/>
      <c r="D821" s="103"/>
      <c r="E821" s="103"/>
      <c r="F821" s="93"/>
      <c r="G821" s="93"/>
      <c r="H821" s="93"/>
      <c r="I821" s="93"/>
      <c r="J821" s="93"/>
      <c r="K821" s="93"/>
      <c r="L821" s="97"/>
      <c r="M821" s="93"/>
      <c r="N821" s="93"/>
      <c r="O821" s="8"/>
      <c r="P821" s="8"/>
      <c r="Q821" s="8"/>
      <c r="R821" s="8"/>
      <c r="S821" s="8"/>
      <c r="T821" s="8"/>
      <c r="U821" s="8"/>
      <c r="V821" s="3"/>
      <c r="W821" s="3"/>
      <c r="X821" s="3"/>
      <c r="Y821" s="3"/>
      <c r="Z821" s="3"/>
    </row>
    <row r="822" spans="1:26" ht="12.75" customHeight="1">
      <c r="A822" s="93"/>
      <c r="B822" s="12"/>
      <c r="C822" s="103"/>
      <c r="D822" s="103"/>
      <c r="E822" s="103"/>
      <c r="F822" s="93"/>
      <c r="G822" s="93"/>
      <c r="H822" s="93"/>
      <c r="I822" s="93"/>
      <c r="J822" s="93"/>
      <c r="K822" s="93"/>
      <c r="L822" s="97"/>
      <c r="M822" s="93"/>
      <c r="N822" s="93"/>
      <c r="O822" s="8"/>
      <c r="P822" s="8"/>
      <c r="Q822" s="8"/>
      <c r="R822" s="8"/>
      <c r="S822" s="8"/>
      <c r="T822" s="8"/>
      <c r="U822" s="8"/>
      <c r="V822" s="3"/>
      <c r="W822" s="3"/>
      <c r="X822" s="3"/>
      <c r="Y822" s="3"/>
      <c r="Z822" s="3"/>
    </row>
    <row r="823" spans="1:26" ht="12.75" customHeight="1">
      <c r="A823" s="93"/>
      <c r="B823" s="12"/>
      <c r="C823" s="103"/>
      <c r="D823" s="103"/>
      <c r="E823" s="103"/>
      <c r="F823" s="93"/>
      <c r="G823" s="93"/>
      <c r="H823" s="93"/>
      <c r="I823" s="93"/>
      <c r="J823" s="93"/>
      <c r="K823" s="93"/>
      <c r="L823" s="97"/>
      <c r="M823" s="93"/>
      <c r="N823" s="93"/>
      <c r="O823" s="8"/>
      <c r="P823" s="8"/>
      <c r="Q823" s="8"/>
      <c r="R823" s="8"/>
      <c r="S823" s="8"/>
      <c r="T823" s="8"/>
      <c r="U823" s="8"/>
      <c r="V823" s="3"/>
      <c r="W823" s="3"/>
      <c r="X823" s="3"/>
      <c r="Y823" s="3"/>
      <c r="Z823" s="3"/>
    </row>
    <row r="824" spans="1:26" ht="12.75" customHeight="1">
      <c r="A824" s="93"/>
      <c r="B824" s="12"/>
      <c r="C824" s="103"/>
      <c r="D824" s="103"/>
      <c r="E824" s="103"/>
      <c r="F824" s="93"/>
      <c r="G824" s="93"/>
      <c r="H824" s="93"/>
      <c r="I824" s="93"/>
      <c r="J824" s="93"/>
      <c r="K824" s="93"/>
      <c r="L824" s="97"/>
      <c r="M824" s="93"/>
      <c r="N824" s="93"/>
      <c r="O824" s="8"/>
      <c r="P824" s="8"/>
      <c r="Q824" s="8"/>
      <c r="R824" s="8"/>
      <c r="S824" s="8"/>
      <c r="T824" s="8"/>
      <c r="U824" s="8"/>
      <c r="V824" s="3"/>
      <c r="W824" s="3"/>
      <c r="X824" s="3"/>
      <c r="Y824" s="3"/>
      <c r="Z824" s="3"/>
    </row>
    <row r="825" spans="1:26" ht="12.75" customHeight="1">
      <c r="A825" s="93"/>
      <c r="B825" s="12"/>
      <c r="C825" s="103"/>
      <c r="D825" s="103"/>
      <c r="E825" s="103"/>
      <c r="F825" s="93"/>
      <c r="G825" s="93"/>
      <c r="H825" s="93"/>
      <c r="I825" s="93"/>
      <c r="J825" s="93"/>
      <c r="K825" s="93"/>
      <c r="L825" s="97"/>
      <c r="M825" s="93"/>
      <c r="N825" s="93"/>
      <c r="O825" s="8"/>
      <c r="P825" s="8"/>
      <c r="Q825" s="8"/>
      <c r="R825" s="8"/>
      <c r="S825" s="8"/>
      <c r="T825" s="8"/>
      <c r="U825" s="8"/>
      <c r="V825" s="3"/>
      <c r="W825" s="3"/>
      <c r="X825" s="3"/>
      <c r="Y825" s="3"/>
      <c r="Z825" s="3"/>
    </row>
    <row r="826" spans="1:26" ht="12.75" customHeight="1">
      <c r="A826" s="93"/>
      <c r="B826" s="12"/>
      <c r="C826" s="103"/>
      <c r="D826" s="103"/>
      <c r="E826" s="103"/>
      <c r="F826" s="93"/>
      <c r="G826" s="93"/>
      <c r="H826" s="93"/>
      <c r="I826" s="93"/>
      <c r="J826" s="93"/>
      <c r="K826" s="93"/>
      <c r="L826" s="97"/>
      <c r="M826" s="93"/>
      <c r="N826" s="93"/>
      <c r="O826" s="8"/>
      <c r="P826" s="8"/>
      <c r="Q826" s="8"/>
      <c r="R826" s="8"/>
      <c r="S826" s="8"/>
      <c r="T826" s="8"/>
      <c r="U826" s="8"/>
      <c r="V826" s="3"/>
      <c r="W826" s="3"/>
      <c r="X826" s="3"/>
      <c r="Y826" s="3"/>
      <c r="Z826" s="3"/>
    </row>
    <row r="827" spans="1:26" ht="12.75" customHeight="1">
      <c r="A827" s="93"/>
      <c r="B827" s="12"/>
      <c r="C827" s="103"/>
      <c r="D827" s="103"/>
      <c r="E827" s="103"/>
      <c r="F827" s="93"/>
      <c r="G827" s="93"/>
      <c r="H827" s="93"/>
      <c r="I827" s="93"/>
      <c r="J827" s="93"/>
      <c r="K827" s="93"/>
      <c r="L827" s="97"/>
      <c r="M827" s="93"/>
      <c r="N827" s="93"/>
      <c r="O827" s="8"/>
      <c r="P827" s="8"/>
      <c r="Q827" s="8"/>
      <c r="R827" s="8"/>
      <c r="S827" s="8"/>
      <c r="T827" s="8"/>
      <c r="U827" s="8"/>
      <c r="V827" s="3"/>
      <c r="W827" s="3"/>
      <c r="X827" s="3"/>
      <c r="Y827" s="3"/>
      <c r="Z827" s="3"/>
    </row>
    <row r="828" spans="1:26" ht="12.75" customHeight="1">
      <c r="A828" s="93"/>
      <c r="B828" s="12"/>
      <c r="C828" s="103"/>
      <c r="D828" s="103"/>
      <c r="E828" s="103"/>
      <c r="F828" s="93"/>
      <c r="G828" s="93"/>
      <c r="H828" s="93"/>
      <c r="I828" s="93"/>
      <c r="J828" s="93"/>
      <c r="K828" s="93"/>
      <c r="L828" s="97"/>
      <c r="M828" s="93"/>
      <c r="N828" s="93"/>
      <c r="O828" s="8"/>
      <c r="P828" s="8"/>
      <c r="Q828" s="8"/>
      <c r="R828" s="8"/>
      <c r="S828" s="8"/>
      <c r="T828" s="8"/>
      <c r="U828" s="8"/>
      <c r="V828" s="3"/>
      <c r="W828" s="3"/>
      <c r="X828" s="3"/>
      <c r="Y828" s="3"/>
      <c r="Z828" s="3"/>
    </row>
    <row r="829" spans="1:26" ht="12.75" customHeight="1">
      <c r="A829" s="93"/>
      <c r="B829" s="12"/>
      <c r="C829" s="103"/>
      <c r="D829" s="103"/>
      <c r="E829" s="103"/>
      <c r="F829" s="93"/>
      <c r="G829" s="93"/>
      <c r="H829" s="93"/>
      <c r="I829" s="93"/>
      <c r="J829" s="93"/>
      <c r="K829" s="93"/>
      <c r="L829" s="97"/>
      <c r="M829" s="93"/>
      <c r="N829" s="93"/>
      <c r="O829" s="8"/>
      <c r="P829" s="8"/>
      <c r="Q829" s="8"/>
      <c r="R829" s="8"/>
      <c r="S829" s="8"/>
      <c r="T829" s="8"/>
      <c r="U829" s="8"/>
      <c r="V829" s="3"/>
      <c r="W829" s="3"/>
      <c r="X829" s="3"/>
      <c r="Y829" s="3"/>
      <c r="Z829" s="3"/>
    </row>
    <row r="830" spans="1:26" ht="12.75" customHeight="1">
      <c r="A830" s="93"/>
      <c r="B830" s="12"/>
      <c r="C830" s="103"/>
      <c r="D830" s="103"/>
      <c r="E830" s="103"/>
      <c r="F830" s="93"/>
      <c r="G830" s="93"/>
      <c r="H830" s="93"/>
      <c r="I830" s="93"/>
      <c r="J830" s="93"/>
      <c r="K830" s="93"/>
      <c r="L830" s="97"/>
      <c r="M830" s="93"/>
      <c r="N830" s="93"/>
      <c r="O830" s="8"/>
      <c r="P830" s="8"/>
      <c r="Q830" s="8"/>
      <c r="R830" s="8"/>
      <c r="S830" s="8"/>
      <c r="T830" s="8"/>
      <c r="U830" s="8"/>
      <c r="V830" s="3"/>
      <c r="W830" s="3"/>
      <c r="X830" s="3"/>
      <c r="Y830" s="3"/>
      <c r="Z830" s="3"/>
    </row>
    <row r="831" spans="1:26" ht="12.75" customHeight="1">
      <c r="A831" s="93"/>
      <c r="B831" s="12"/>
      <c r="C831" s="103"/>
      <c r="D831" s="103"/>
      <c r="E831" s="103"/>
      <c r="F831" s="93"/>
      <c r="G831" s="93"/>
      <c r="H831" s="93"/>
      <c r="I831" s="93"/>
      <c r="J831" s="93"/>
      <c r="K831" s="93"/>
      <c r="L831" s="97"/>
      <c r="M831" s="93"/>
      <c r="N831" s="93"/>
      <c r="O831" s="8"/>
      <c r="P831" s="8"/>
      <c r="Q831" s="8"/>
      <c r="R831" s="8"/>
      <c r="S831" s="8"/>
      <c r="T831" s="8"/>
      <c r="U831" s="8"/>
      <c r="V831" s="3"/>
      <c r="W831" s="3"/>
      <c r="X831" s="3"/>
      <c r="Y831" s="3"/>
      <c r="Z831" s="3"/>
    </row>
    <row r="832" spans="1:26" ht="12.75" customHeight="1">
      <c r="A832" s="93"/>
      <c r="B832" s="12"/>
      <c r="C832" s="103"/>
      <c r="D832" s="103"/>
      <c r="E832" s="103"/>
      <c r="F832" s="93"/>
      <c r="G832" s="93"/>
      <c r="H832" s="93"/>
      <c r="I832" s="93"/>
      <c r="J832" s="93"/>
      <c r="K832" s="93"/>
      <c r="L832" s="97"/>
      <c r="M832" s="93"/>
      <c r="N832" s="93"/>
      <c r="O832" s="8"/>
      <c r="P832" s="8"/>
      <c r="Q832" s="8"/>
      <c r="R832" s="8"/>
      <c r="S832" s="8"/>
      <c r="T832" s="8"/>
      <c r="U832" s="8"/>
      <c r="V832" s="3"/>
      <c r="W832" s="3"/>
      <c r="X832" s="3"/>
      <c r="Y832" s="3"/>
      <c r="Z832" s="3"/>
    </row>
    <row r="833" spans="1:26" ht="12.75" customHeight="1">
      <c r="A833" s="93"/>
      <c r="B833" s="12"/>
      <c r="C833" s="103"/>
      <c r="D833" s="103"/>
      <c r="E833" s="103"/>
      <c r="F833" s="93"/>
      <c r="G833" s="93"/>
      <c r="H833" s="93"/>
      <c r="I833" s="93"/>
      <c r="J833" s="93"/>
      <c r="K833" s="93"/>
      <c r="L833" s="97"/>
      <c r="M833" s="93"/>
      <c r="N833" s="93"/>
      <c r="O833" s="8"/>
      <c r="P833" s="8"/>
      <c r="Q833" s="8"/>
      <c r="R833" s="8"/>
      <c r="S833" s="8"/>
      <c r="T833" s="8"/>
      <c r="U833" s="8"/>
      <c r="V833" s="3"/>
      <c r="W833" s="3"/>
      <c r="X833" s="3"/>
      <c r="Y833" s="3"/>
      <c r="Z833" s="3"/>
    </row>
    <row r="834" spans="1:26" ht="12.75" customHeight="1">
      <c r="A834" s="93"/>
      <c r="B834" s="12"/>
      <c r="C834" s="103"/>
      <c r="D834" s="103"/>
      <c r="E834" s="103"/>
      <c r="F834" s="93"/>
      <c r="G834" s="93"/>
      <c r="H834" s="93"/>
      <c r="I834" s="93"/>
      <c r="J834" s="93"/>
      <c r="K834" s="93"/>
      <c r="L834" s="97"/>
      <c r="M834" s="93"/>
      <c r="N834" s="93"/>
      <c r="O834" s="8"/>
      <c r="P834" s="8"/>
      <c r="Q834" s="8"/>
      <c r="R834" s="8"/>
      <c r="S834" s="8"/>
      <c r="T834" s="8"/>
      <c r="U834" s="8"/>
      <c r="V834" s="3"/>
      <c r="W834" s="3"/>
      <c r="X834" s="3"/>
      <c r="Y834" s="3"/>
      <c r="Z834" s="3"/>
    </row>
    <row r="835" spans="1:26" ht="12.75" customHeight="1">
      <c r="A835" s="93"/>
      <c r="B835" s="12"/>
      <c r="C835" s="103"/>
      <c r="D835" s="103"/>
      <c r="E835" s="103"/>
      <c r="F835" s="93"/>
      <c r="G835" s="93"/>
      <c r="H835" s="93"/>
      <c r="I835" s="93"/>
      <c r="J835" s="93"/>
      <c r="K835" s="93"/>
      <c r="L835" s="97"/>
      <c r="M835" s="93"/>
      <c r="N835" s="93"/>
      <c r="O835" s="8"/>
      <c r="P835" s="8"/>
      <c r="Q835" s="8"/>
      <c r="R835" s="8"/>
      <c r="S835" s="8"/>
      <c r="T835" s="8"/>
      <c r="U835" s="8"/>
      <c r="V835" s="3"/>
      <c r="W835" s="3"/>
      <c r="X835" s="3"/>
      <c r="Y835" s="3"/>
      <c r="Z835" s="3"/>
    </row>
    <row r="836" spans="1:26" ht="12.75" customHeight="1">
      <c r="A836" s="93"/>
      <c r="B836" s="12"/>
      <c r="C836" s="103"/>
      <c r="D836" s="103"/>
      <c r="E836" s="103"/>
      <c r="F836" s="93"/>
      <c r="G836" s="93"/>
      <c r="H836" s="93"/>
      <c r="I836" s="93"/>
      <c r="J836" s="93"/>
      <c r="K836" s="93"/>
      <c r="L836" s="97"/>
      <c r="M836" s="93"/>
      <c r="N836" s="93"/>
      <c r="O836" s="8"/>
      <c r="P836" s="8"/>
      <c r="Q836" s="8"/>
      <c r="R836" s="8"/>
      <c r="S836" s="8"/>
      <c r="T836" s="8"/>
      <c r="U836" s="8"/>
      <c r="V836" s="3"/>
      <c r="W836" s="3"/>
      <c r="X836" s="3"/>
      <c r="Y836" s="3"/>
      <c r="Z836" s="3"/>
    </row>
    <row r="837" spans="1:26" ht="12.75" customHeight="1">
      <c r="A837" s="93"/>
      <c r="B837" s="12"/>
      <c r="C837" s="103"/>
      <c r="D837" s="103"/>
      <c r="E837" s="103"/>
      <c r="F837" s="93"/>
      <c r="G837" s="93"/>
      <c r="H837" s="93"/>
      <c r="I837" s="93"/>
      <c r="J837" s="93"/>
      <c r="K837" s="93"/>
      <c r="L837" s="97"/>
      <c r="M837" s="93"/>
      <c r="N837" s="93"/>
      <c r="O837" s="8"/>
      <c r="P837" s="8"/>
      <c r="Q837" s="8"/>
      <c r="R837" s="8"/>
      <c r="S837" s="8"/>
      <c r="T837" s="8"/>
      <c r="U837" s="8"/>
      <c r="V837" s="3"/>
      <c r="W837" s="3"/>
      <c r="X837" s="3"/>
      <c r="Y837" s="3"/>
      <c r="Z837" s="3"/>
    </row>
    <row r="838" spans="1:26" ht="12.75" customHeight="1">
      <c r="A838" s="93"/>
      <c r="B838" s="12"/>
      <c r="C838" s="103"/>
      <c r="D838" s="103"/>
      <c r="E838" s="103"/>
      <c r="F838" s="93"/>
      <c r="G838" s="93"/>
      <c r="H838" s="93"/>
      <c r="I838" s="93"/>
      <c r="J838" s="93"/>
      <c r="K838" s="93"/>
      <c r="L838" s="97"/>
      <c r="M838" s="93"/>
      <c r="N838" s="93"/>
      <c r="O838" s="8"/>
      <c r="P838" s="8"/>
      <c r="Q838" s="8"/>
      <c r="R838" s="8"/>
      <c r="S838" s="8"/>
      <c r="T838" s="8"/>
      <c r="U838" s="8"/>
      <c r="V838" s="3"/>
      <c r="W838" s="3"/>
      <c r="X838" s="3"/>
      <c r="Y838" s="3"/>
      <c r="Z838" s="3"/>
    </row>
    <row r="839" spans="1:26" ht="12.75" customHeight="1">
      <c r="A839" s="93"/>
      <c r="B839" s="12"/>
      <c r="C839" s="103"/>
      <c r="D839" s="103"/>
      <c r="E839" s="103"/>
      <c r="F839" s="93"/>
      <c r="G839" s="93"/>
      <c r="H839" s="93"/>
      <c r="I839" s="93"/>
      <c r="J839" s="93"/>
      <c r="K839" s="93"/>
      <c r="L839" s="97"/>
      <c r="M839" s="93"/>
      <c r="N839" s="93"/>
      <c r="O839" s="8"/>
      <c r="P839" s="8"/>
      <c r="Q839" s="8"/>
      <c r="R839" s="8"/>
      <c r="S839" s="8"/>
      <c r="T839" s="8"/>
      <c r="U839" s="8"/>
      <c r="V839" s="3"/>
      <c r="W839" s="3"/>
      <c r="X839" s="3"/>
      <c r="Y839" s="3"/>
      <c r="Z839" s="3"/>
    </row>
    <row r="840" spans="1:26" ht="12.75" customHeight="1">
      <c r="A840" s="93"/>
      <c r="B840" s="12"/>
      <c r="C840" s="103"/>
      <c r="D840" s="103"/>
      <c r="E840" s="103"/>
      <c r="F840" s="93"/>
      <c r="G840" s="93"/>
      <c r="H840" s="93"/>
      <c r="I840" s="93"/>
      <c r="J840" s="93"/>
      <c r="K840" s="93"/>
      <c r="L840" s="97"/>
      <c r="M840" s="93"/>
      <c r="N840" s="93"/>
      <c r="O840" s="8"/>
      <c r="P840" s="8"/>
      <c r="Q840" s="8"/>
      <c r="R840" s="8"/>
      <c r="S840" s="8"/>
      <c r="T840" s="8"/>
      <c r="U840" s="8"/>
      <c r="V840" s="3"/>
      <c r="W840" s="3"/>
      <c r="X840" s="3"/>
      <c r="Y840" s="3"/>
      <c r="Z840" s="3"/>
    </row>
    <row r="841" spans="1:26" ht="12.75" customHeight="1">
      <c r="A841" s="93"/>
      <c r="B841" s="12"/>
      <c r="C841" s="103"/>
      <c r="D841" s="103"/>
      <c r="E841" s="103"/>
      <c r="F841" s="93"/>
      <c r="G841" s="93"/>
      <c r="H841" s="93"/>
      <c r="I841" s="93"/>
      <c r="J841" s="93"/>
      <c r="K841" s="93"/>
      <c r="L841" s="97"/>
      <c r="M841" s="93"/>
      <c r="N841" s="93"/>
      <c r="O841" s="8"/>
      <c r="P841" s="8"/>
      <c r="Q841" s="8"/>
      <c r="R841" s="8"/>
      <c r="S841" s="8"/>
      <c r="T841" s="8"/>
      <c r="U841" s="8"/>
      <c r="V841" s="3"/>
      <c r="W841" s="3"/>
      <c r="X841" s="3"/>
      <c r="Y841" s="3"/>
      <c r="Z841" s="3"/>
    </row>
    <row r="842" spans="1:26" ht="12.75" customHeight="1">
      <c r="A842" s="93"/>
      <c r="B842" s="12"/>
      <c r="C842" s="103"/>
      <c r="D842" s="103"/>
      <c r="E842" s="103"/>
      <c r="F842" s="93"/>
      <c r="G842" s="93"/>
      <c r="H842" s="93"/>
      <c r="I842" s="93"/>
      <c r="J842" s="93"/>
      <c r="K842" s="93"/>
      <c r="L842" s="97"/>
      <c r="M842" s="93"/>
      <c r="N842" s="93"/>
      <c r="O842" s="8"/>
      <c r="P842" s="8"/>
      <c r="Q842" s="8"/>
      <c r="R842" s="8"/>
      <c r="S842" s="8"/>
      <c r="T842" s="8"/>
      <c r="U842" s="8"/>
      <c r="V842" s="3"/>
      <c r="W842" s="3"/>
      <c r="X842" s="3"/>
      <c r="Y842" s="3"/>
      <c r="Z842" s="3"/>
    </row>
    <row r="843" spans="1:26" ht="12.75" customHeight="1">
      <c r="A843" s="93"/>
      <c r="B843" s="12"/>
      <c r="C843" s="103"/>
      <c r="D843" s="103"/>
      <c r="E843" s="103"/>
      <c r="F843" s="93"/>
      <c r="G843" s="93"/>
      <c r="H843" s="93"/>
      <c r="I843" s="93"/>
      <c r="J843" s="93"/>
      <c r="K843" s="93"/>
      <c r="L843" s="97"/>
      <c r="M843" s="93"/>
      <c r="N843" s="93"/>
      <c r="O843" s="8"/>
      <c r="P843" s="8"/>
      <c r="Q843" s="8"/>
      <c r="R843" s="8"/>
      <c r="S843" s="8"/>
      <c r="T843" s="8"/>
      <c r="U843" s="8"/>
      <c r="V843" s="3"/>
      <c r="W843" s="3"/>
      <c r="X843" s="3"/>
      <c r="Y843" s="3"/>
      <c r="Z843" s="3"/>
    </row>
    <row r="844" spans="1:26" ht="12.75" customHeight="1">
      <c r="A844" s="93"/>
      <c r="B844" s="12"/>
      <c r="C844" s="103"/>
      <c r="D844" s="103"/>
      <c r="E844" s="103"/>
      <c r="F844" s="93"/>
      <c r="G844" s="93"/>
      <c r="H844" s="93"/>
      <c r="I844" s="93"/>
      <c r="J844" s="93"/>
      <c r="K844" s="93"/>
      <c r="L844" s="97"/>
      <c r="M844" s="93"/>
      <c r="N844" s="93"/>
      <c r="O844" s="8"/>
      <c r="P844" s="8"/>
      <c r="Q844" s="8"/>
      <c r="R844" s="8"/>
      <c r="S844" s="8"/>
      <c r="T844" s="8"/>
      <c r="U844" s="8"/>
      <c r="V844" s="3"/>
      <c r="W844" s="3"/>
      <c r="X844" s="3"/>
      <c r="Y844" s="3"/>
      <c r="Z844" s="3"/>
    </row>
    <row r="845" spans="1:26" ht="12.75" customHeight="1">
      <c r="A845" s="93"/>
      <c r="B845" s="12"/>
      <c r="C845" s="103"/>
      <c r="D845" s="103"/>
      <c r="E845" s="103"/>
      <c r="F845" s="93"/>
      <c r="G845" s="93"/>
      <c r="H845" s="93"/>
      <c r="I845" s="93"/>
      <c r="J845" s="93"/>
      <c r="K845" s="93"/>
      <c r="L845" s="97"/>
      <c r="M845" s="93"/>
      <c r="N845" s="93"/>
      <c r="O845" s="8"/>
      <c r="P845" s="8"/>
      <c r="Q845" s="8"/>
      <c r="R845" s="8"/>
      <c r="S845" s="8"/>
      <c r="T845" s="8"/>
      <c r="U845" s="8"/>
      <c r="V845" s="3"/>
      <c r="W845" s="3"/>
      <c r="X845" s="3"/>
      <c r="Y845" s="3"/>
      <c r="Z845" s="3"/>
    </row>
    <row r="846" spans="1:26" ht="12.75" customHeight="1">
      <c r="A846" s="93"/>
      <c r="B846" s="12"/>
      <c r="C846" s="103"/>
      <c r="D846" s="103"/>
      <c r="E846" s="103"/>
      <c r="F846" s="93"/>
      <c r="G846" s="93"/>
      <c r="H846" s="93"/>
      <c r="I846" s="93"/>
      <c r="J846" s="93"/>
      <c r="K846" s="93"/>
      <c r="L846" s="97"/>
      <c r="M846" s="93"/>
      <c r="N846" s="93"/>
      <c r="O846" s="8"/>
      <c r="P846" s="8"/>
      <c r="Q846" s="8"/>
      <c r="R846" s="8"/>
      <c r="S846" s="8"/>
      <c r="T846" s="8"/>
      <c r="U846" s="8"/>
      <c r="V846" s="3"/>
      <c r="W846" s="3"/>
      <c r="X846" s="3"/>
      <c r="Y846" s="3"/>
      <c r="Z846" s="3"/>
    </row>
    <row r="847" spans="1:26" ht="12.75" customHeight="1">
      <c r="A847" s="93"/>
      <c r="B847" s="12"/>
      <c r="C847" s="103"/>
      <c r="D847" s="103"/>
      <c r="E847" s="103"/>
      <c r="F847" s="93"/>
      <c r="G847" s="93"/>
      <c r="H847" s="93"/>
      <c r="I847" s="93"/>
      <c r="J847" s="93"/>
      <c r="K847" s="93"/>
      <c r="L847" s="97"/>
      <c r="M847" s="93"/>
      <c r="N847" s="93"/>
      <c r="O847" s="8"/>
      <c r="P847" s="8"/>
      <c r="Q847" s="8"/>
      <c r="R847" s="8"/>
      <c r="S847" s="8"/>
      <c r="T847" s="8"/>
      <c r="U847" s="8"/>
      <c r="V847" s="3"/>
      <c r="W847" s="3"/>
      <c r="X847" s="3"/>
      <c r="Y847" s="3"/>
      <c r="Z847" s="3"/>
    </row>
    <row r="848" spans="1:26" ht="12.75" customHeight="1">
      <c r="A848" s="93"/>
      <c r="B848" s="12"/>
      <c r="C848" s="103"/>
      <c r="D848" s="103"/>
      <c r="E848" s="103"/>
      <c r="F848" s="93"/>
      <c r="G848" s="93"/>
      <c r="H848" s="93"/>
      <c r="I848" s="93"/>
      <c r="J848" s="93"/>
      <c r="K848" s="93"/>
      <c r="L848" s="97"/>
      <c r="M848" s="93"/>
      <c r="N848" s="93"/>
      <c r="O848" s="8"/>
      <c r="P848" s="8"/>
      <c r="Q848" s="8"/>
      <c r="R848" s="8"/>
      <c r="S848" s="8"/>
      <c r="T848" s="8"/>
      <c r="U848" s="8"/>
      <c r="V848" s="3"/>
      <c r="W848" s="3"/>
      <c r="X848" s="3"/>
      <c r="Y848" s="3"/>
      <c r="Z848" s="3"/>
    </row>
    <row r="849" spans="1:26" ht="12.75" customHeight="1">
      <c r="A849" s="93"/>
      <c r="B849" s="12"/>
      <c r="C849" s="103"/>
      <c r="D849" s="103"/>
      <c r="E849" s="103"/>
      <c r="F849" s="93"/>
      <c r="G849" s="93"/>
      <c r="H849" s="93"/>
      <c r="I849" s="93"/>
      <c r="J849" s="93"/>
      <c r="K849" s="93"/>
      <c r="L849" s="97"/>
      <c r="M849" s="93"/>
      <c r="N849" s="93"/>
      <c r="O849" s="8"/>
      <c r="P849" s="8"/>
      <c r="Q849" s="8"/>
      <c r="R849" s="8"/>
      <c r="S849" s="8"/>
      <c r="T849" s="8"/>
      <c r="U849" s="8"/>
      <c r="V849" s="3"/>
      <c r="W849" s="3"/>
      <c r="X849" s="3"/>
      <c r="Y849" s="3"/>
      <c r="Z849" s="3"/>
    </row>
    <row r="850" spans="1:26" ht="12.75" customHeight="1">
      <c r="A850" s="93"/>
      <c r="B850" s="12"/>
      <c r="C850" s="103"/>
      <c r="D850" s="103"/>
      <c r="E850" s="103"/>
      <c r="F850" s="93"/>
      <c r="G850" s="93"/>
      <c r="H850" s="93"/>
      <c r="I850" s="93"/>
      <c r="J850" s="93"/>
      <c r="K850" s="93"/>
      <c r="L850" s="97"/>
      <c r="M850" s="93"/>
      <c r="N850" s="93"/>
      <c r="O850" s="8"/>
      <c r="P850" s="8"/>
      <c r="Q850" s="8"/>
      <c r="R850" s="8"/>
      <c r="S850" s="8"/>
      <c r="T850" s="8"/>
      <c r="U850" s="8"/>
      <c r="V850" s="3"/>
      <c r="W850" s="3"/>
      <c r="X850" s="3"/>
      <c r="Y850" s="3"/>
      <c r="Z850" s="3"/>
    </row>
    <row r="851" spans="1:26" ht="12.75" customHeight="1">
      <c r="A851" s="93"/>
      <c r="B851" s="12"/>
      <c r="C851" s="103"/>
      <c r="D851" s="103"/>
      <c r="E851" s="103"/>
      <c r="F851" s="93"/>
      <c r="G851" s="93"/>
      <c r="H851" s="93"/>
      <c r="I851" s="93"/>
      <c r="J851" s="93"/>
      <c r="K851" s="93"/>
      <c r="L851" s="97"/>
      <c r="M851" s="93"/>
      <c r="N851" s="93"/>
      <c r="O851" s="8"/>
      <c r="P851" s="8"/>
      <c r="Q851" s="8"/>
      <c r="R851" s="8"/>
      <c r="S851" s="8"/>
      <c r="T851" s="8"/>
      <c r="U851" s="8"/>
      <c r="V851" s="3"/>
      <c r="W851" s="3"/>
      <c r="X851" s="3"/>
      <c r="Y851" s="3"/>
      <c r="Z851" s="3"/>
    </row>
    <row r="852" spans="1:26" ht="12.75" customHeight="1">
      <c r="A852" s="93"/>
      <c r="B852" s="12"/>
      <c r="C852" s="103"/>
      <c r="D852" s="103"/>
      <c r="E852" s="103"/>
      <c r="F852" s="93"/>
      <c r="G852" s="93"/>
      <c r="H852" s="93"/>
      <c r="I852" s="93"/>
      <c r="J852" s="93"/>
      <c r="K852" s="93"/>
      <c r="L852" s="97"/>
      <c r="M852" s="93"/>
      <c r="N852" s="93"/>
      <c r="O852" s="8"/>
      <c r="P852" s="8"/>
      <c r="Q852" s="8"/>
      <c r="R852" s="8"/>
      <c r="S852" s="8"/>
      <c r="T852" s="8"/>
      <c r="U852" s="8"/>
      <c r="V852" s="3"/>
      <c r="W852" s="3"/>
      <c r="X852" s="3"/>
      <c r="Y852" s="3"/>
      <c r="Z852" s="3"/>
    </row>
    <row r="853" spans="1:26" ht="12.75" customHeight="1">
      <c r="A853" s="93"/>
      <c r="B853" s="12"/>
      <c r="C853" s="103"/>
      <c r="D853" s="103"/>
      <c r="E853" s="103"/>
      <c r="F853" s="93"/>
      <c r="G853" s="93"/>
      <c r="H853" s="93"/>
      <c r="I853" s="93"/>
      <c r="J853" s="93"/>
      <c r="K853" s="93"/>
      <c r="L853" s="97"/>
      <c r="M853" s="93"/>
      <c r="N853" s="93"/>
      <c r="O853" s="8"/>
      <c r="P853" s="8"/>
      <c r="Q853" s="8"/>
      <c r="R853" s="8"/>
      <c r="S853" s="8"/>
      <c r="T853" s="8"/>
      <c r="U853" s="8"/>
      <c r="V853" s="3"/>
      <c r="W853" s="3"/>
      <c r="X853" s="3"/>
      <c r="Y853" s="3"/>
      <c r="Z853" s="3"/>
    </row>
    <row r="854" spans="1:26" ht="12.75" customHeight="1">
      <c r="A854" s="93"/>
      <c r="B854" s="12"/>
      <c r="C854" s="103"/>
      <c r="D854" s="103"/>
      <c r="E854" s="103"/>
      <c r="F854" s="93"/>
      <c r="G854" s="93"/>
      <c r="H854" s="93"/>
      <c r="I854" s="93"/>
      <c r="J854" s="93"/>
      <c r="K854" s="93"/>
      <c r="L854" s="97"/>
      <c r="M854" s="93"/>
      <c r="N854" s="93"/>
      <c r="O854" s="8"/>
      <c r="P854" s="8"/>
      <c r="Q854" s="8"/>
      <c r="R854" s="8"/>
      <c r="S854" s="8"/>
      <c r="T854" s="8"/>
      <c r="U854" s="8"/>
      <c r="V854" s="3"/>
      <c r="W854" s="3"/>
      <c r="X854" s="3"/>
      <c r="Y854" s="3"/>
      <c r="Z854" s="3"/>
    </row>
    <row r="855" spans="1:26" ht="12.75" customHeight="1">
      <c r="A855" s="93"/>
      <c r="B855" s="12"/>
      <c r="C855" s="103"/>
      <c r="D855" s="103"/>
      <c r="E855" s="103"/>
      <c r="F855" s="93"/>
      <c r="G855" s="93"/>
      <c r="H855" s="93"/>
      <c r="I855" s="93"/>
      <c r="J855" s="93"/>
      <c r="K855" s="93"/>
      <c r="L855" s="97"/>
      <c r="M855" s="93"/>
      <c r="N855" s="93"/>
      <c r="O855" s="8"/>
      <c r="P855" s="8"/>
      <c r="Q855" s="8"/>
      <c r="R855" s="8"/>
      <c r="S855" s="8"/>
      <c r="T855" s="8"/>
      <c r="U855" s="8"/>
      <c r="V855" s="3"/>
      <c r="W855" s="3"/>
      <c r="X855" s="3"/>
      <c r="Y855" s="3"/>
      <c r="Z855" s="3"/>
    </row>
    <row r="856" spans="1:26" ht="12.75" customHeight="1">
      <c r="A856" s="93"/>
      <c r="B856" s="12"/>
      <c r="C856" s="103"/>
      <c r="D856" s="103"/>
      <c r="E856" s="103"/>
      <c r="F856" s="93"/>
      <c r="G856" s="93"/>
      <c r="H856" s="93"/>
      <c r="I856" s="93"/>
      <c r="J856" s="93"/>
      <c r="K856" s="93"/>
      <c r="L856" s="97"/>
      <c r="M856" s="93"/>
      <c r="N856" s="93"/>
      <c r="O856" s="8"/>
      <c r="P856" s="8"/>
      <c r="Q856" s="8"/>
      <c r="R856" s="8"/>
      <c r="S856" s="8"/>
      <c r="T856" s="8"/>
      <c r="U856" s="8"/>
      <c r="V856" s="3"/>
      <c r="W856" s="3"/>
      <c r="X856" s="3"/>
      <c r="Y856" s="3"/>
      <c r="Z856" s="3"/>
    </row>
    <row r="857" spans="1:26" ht="12.75" customHeight="1">
      <c r="A857" s="93"/>
      <c r="B857" s="12"/>
      <c r="C857" s="103"/>
      <c r="D857" s="103"/>
      <c r="E857" s="103"/>
      <c r="F857" s="93"/>
      <c r="G857" s="93"/>
      <c r="H857" s="93"/>
      <c r="I857" s="93"/>
      <c r="J857" s="93"/>
      <c r="K857" s="93"/>
      <c r="L857" s="97"/>
      <c r="M857" s="93"/>
      <c r="N857" s="93"/>
      <c r="O857" s="8"/>
      <c r="P857" s="8"/>
      <c r="Q857" s="8"/>
      <c r="R857" s="8"/>
      <c r="S857" s="8"/>
      <c r="T857" s="8"/>
      <c r="U857" s="8"/>
      <c r="V857" s="3"/>
      <c r="W857" s="3"/>
      <c r="X857" s="3"/>
      <c r="Y857" s="3"/>
      <c r="Z857" s="3"/>
    </row>
    <row r="858" spans="1:26" ht="12.75" customHeight="1">
      <c r="A858" s="93"/>
      <c r="B858" s="12"/>
      <c r="C858" s="103"/>
      <c r="D858" s="103"/>
      <c r="E858" s="103"/>
      <c r="F858" s="93"/>
      <c r="G858" s="93"/>
      <c r="H858" s="93"/>
      <c r="I858" s="93"/>
      <c r="J858" s="93"/>
      <c r="K858" s="93"/>
      <c r="L858" s="97"/>
      <c r="M858" s="93"/>
      <c r="N858" s="93"/>
      <c r="O858" s="8"/>
      <c r="P858" s="8"/>
      <c r="Q858" s="8"/>
      <c r="R858" s="8"/>
      <c r="S858" s="8"/>
      <c r="T858" s="8"/>
      <c r="U858" s="8"/>
      <c r="V858" s="3"/>
      <c r="W858" s="3"/>
      <c r="X858" s="3"/>
      <c r="Y858" s="3"/>
      <c r="Z858" s="3"/>
    </row>
    <row r="859" spans="1:26" ht="12.75" customHeight="1">
      <c r="A859" s="93"/>
      <c r="B859" s="12"/>
      <c r="C859" s="103"/>
      <c r="D859" s="103"/>
      <c r="E859" s="103"/>
      <c r="F859" s="93"/>
      <c r="G859" s="93"/>
      <c r="H859" s="93"/>
      <c r="I859" s="93"/>
      <c r="J859" s="93"/>
      <c r="K859" s="93"/>
      <c r="L859" s="97"/>
      <c r="M859" s="93"/>
      <c r="N859" s="93"/>
      <c r="O859" s="8"/>
      <c r="P859" s="8"/>
      <c r="Q859" s="8"/>
      <c r="R859" s="8"/>
      <c r="S859" s="8"/>
      <c r="T859" s="8"/>
      <c r="U859" s="8"/>
      <c r="V859" s="3"/>
      <c r="W859" s="3"/>
      <c r="X859" s="3"/>
      <c r="Y859" s="3"/>
      <c r="Z859" s="3"/>
    </row>
    <row r="860" spans="1:26" ht="12.75" customHeight="1">
      <c r="A860" s="93"/>
      <c r="B860" s="12"/>
      <c r="C860" s="103"/>
      <c r="D860" s="103"/>
      <c r="E860" s="103"/>
      <c r="F860" s="93"/>
      <c r="G860" s="93"/>
      <c r="H860" s="93"/>
      <c r="I860" s="93"/>
      <c r="J860" s="93"/>
      <c r="K860" s="93"/>
      <c r="L860" s="97"/>
      <c r="M860" s="93"/>
      <c r="N860" s="93"/>
      <c r="O860" s="8"/>
      <c r="P860" s="8"/>
      <c r="Q860" s="8"/>
      <c r="R860" s="8"/>
      <c r="S860" s="8"/>
      <c r="T860" s="8"/>
      <c r="U860" s="8"/>
      <c r="V860" s="3"/>
      <c r="W860" s="3"/>
      <c r="X860" s="3"/>
      <c r="Y860" s="3"/>
      <c r="Z860" s="3"/>
    </row>
    <row r="861" spans="1:26" ht="12.75" customHeight="1">
      <c r="A861" s="93"/>
      <c r="B861" s="12"/>
      <c r="C861" s="103"/>
      <c r="D861" s="103"/>
      <c r="E861" s="103"/>
      <c r="F861" s="93"/>
      <c r="G861" s="93"/>
      <c r="H861" s="93"/>
      <c r="I861" s="93"/>
      <c r="J861" s="93"/>
      <c r="K861" s="93"/>
      <c r="L861" s="97"/>
      <c r="M861" s="93"/>
      <c r="N861" s="93"/>
      <c r="O861" s="8"/>
      <c r="P861" s="8"/>
      <c r="Q861" s="8"/>
      <c r="R861" s="8"/>
      <c r="S861" s="8"/>
      <c r="T861" s="8"/>
      <c r="U861" s="8"/>
      <c r="V861" s="3"/>
      <c r="W861" s="3"/>
      <c r="X861" s="3"/>
      <c r="Y861" s="3"/>
      <c r="Z861" s="3"/>
    </row>
    <row r="862" spans="1:26" ht="12.75" customHeight="1">
      <c r="A862" s="93"/>
      <c r="B862" s="12"/>
      <c r="C862" s="103"/>
      <c r="D862" s="103"/>
      <c r="E862" s="103"/>
      <c r="F862" s="93"/>
      <c r="G862" s="93"/>
      <c r="H862" s="93"/>
      <c r="I862" s="93"/>
      <c r="J862" s="93"/>
      <c r="K862" s="93"/>
      <c r="L862" s="97"/>
      <c r="M862" s="93"/>
      <c r="N862" s="93"/>
      <c r="O862" s="8"/>
      <c r="P862" s="8"/>
      <c r="Q862" s="8"/>
      <c r="R862" s="8"/>
      <c r="S862" s="8"/>
      <c r="T862" s="8"/>
      <c r="U862" s="8"/>
      <c r="V862" s="3"/>
      <c r="W862" s="3"/>
      <c r="X862" s="3"/>
      <c r="Y862" s="3"/>
      <c r="Z862" s="3"/>
    </row>
    <row r="863" spans="1:26" ht="12.75" customHeight="1">
      <c r="A863" s="93"/>
      <c r="B863" s="12"/>
      <c r="C863" s="103"/>
      <c r="D863" s="103"/>
      <c r="E863" s="103"/>
      <c r="F863" s="93"/>
      <c r="G863" s="93"/>
      <c r="H863" s="93"/>
      <c r="I863" s="93"/>
      <c r="J863" s="93"/>
      <c r="K863" s="93"/>
      <c r="L863" s="97"/>
      <c r="M863" s="93"/>
      <c r="N863" s="93"/>
      <c r="O863" s="8"/>
      <c r="P863" s="8"/>
      <c r="Q863" s="8"/>
      <c r="R863" s="8"/>
      <c r="S863" s="8"/>
      <c r="T863" s="8"/>
      <c r="U863" s="8"/>
      <c r="V863" s="3"/>
      <c r="W863" s="3"/>
      <c r="X863" s="3"/>
      <c r="Y863" s="3"/>
      <c r="Z863" s="3"/>
    </row>
    <row r="864" spans="1:26" ht="12.75" customHeight="1">
      <c r="A864" s="93"/>
      <c r="B864" s="12"/>
      <c r="C864" s="103"/>
      <c r="D864" s="103"/>
      <c r="E864" s="103"/>
      <c r="F864" s="93"/>
      <c r="G864" s="93"/>
      <c r="H864" s="93"/>
      <c r="I864" s="93"/>
      <c r="J864" s="93"/>
      <c r="K864" s="93"/>
      <c r="L864" s="97"/>
      <c r="M864" s="93"/>
      <c r="N864" s="93"/>
      <c r="O864" s="8"/>
      <c r="P864" s="8"/>
      <c r="Q864" s="8"/>
      <c r="R864" s="8"/>
      <c r="S864" s="8"/>
      <c r="T864" s="8"/>
      <c r="U864" s="8"/>
      <c r="V864" s="3"/>
      <c r="W864" s="3"/>
      <c r="X864" s="3"/>
      <c r="Y864" s="3"/>
      <c r="Z864" s="3"/>
    </row>
    <row r="865" spans="1:26" ht="12.75" customHeight="1">
      <c r="A865" s="93"/>
      <c r="B865" s="12"/>
      <c r="C865" s="103"/>
      <c r="D865" s="103"/>
      <c r="E865" s="103"/>
      <c r="F865" s="93"/>
      <c r="G865" s="93"/>
      <c r="H865" s="93"/>
      <c r="I865" s="93"/>
      <c r="J865" s="93"/>
      <c r="K865" s="93"/>
      <c r="L865" s="97"/>
      <c r="M865" s="93"/>
      <c r="N865" s="93"/>
      <c r="O865" s="8"/>
      <c r="P865" s="8"/>
      <c r="Q865" s="8"/>
      <c r="R865" s="8"/>
      <c r="S865" s="8"/>
      <c r="T865" s="8"/>
      <c r="U865" s="8"/>
      <c r="V865" s="3"/>
      <c r="W865" s="3"/>
      <c r="X865" s="3"/>
      <c r="Y865" s="3"/>
      <c r="Z865" s="3"/>
    </row>
    <row r="866" spans="1:26" ht="12.75" customHeight="1">
      <c r="A866" s="93"/>
      <c r="B866" s="12"/>
      <c r="C866" s="103"/>
      <c r="D866" s="103"/>
      <c r="E866" s="103"/>
      <c r="F866" s="93"/>
      <c r="G866" s="93"/>
      <c r="H866" s="93"/>
      <c r="I866" s="93"/>
      <c r="J866" s="93"/>
      <c r="K866" s="93"/>
      <c r="L866" s="97"/>
      <c r="M866" s="93"/>
      <c r="N866" s="93"/>
      <c r="O866" s="8"/>
      <c r="P866" s="8"/>
      <c r="Q866" s="8"/>
      <c r="R866" s="8"/>
      <c r="S866" s="8"/>
      <c r="T866" s="8"/>
      <c r="U866" s="8"/>
      <c r="V866" s="3"/>
      <c r="W866" s="3"/>
      <c r="X866" s="3"/>
      <c r="Y866" s="3"/>
      <c r="Z866" s="3"/>
    </row>
    <row r="867" spans="1:26" ht="12.75" customHeight="1">
      <c r="A867" s="93"/>
      <c r="B867" s="12"/>
      <c r="C867" s="103"/>
      <c r="D867" s="103"/>
      <c r="E867" s="103"/>
      <c r="F867" s="93"/>
      <c r="G867" s="93"/>
      <c r="H867" s="93"/>
      <c r="I867" s="93"/>
      <c r="J867" s="93"/>
      <c r="K867" s="93"/>
      <c r="L867" s="97"/>
      <c r="M867" s="93"/>
      <c r="N867" s="93"/>
      <c r="O867" s="8"/>
      <c r="P867" s="8"/>
      <c r="Q867" s="8"/>
      <c r="R867" s="8"/>
      <c r="S867" s="8"/>
      <c r="T867" s="8"/>
      <c r="U867" s="8"/>
      <c r="V867" s="3"/>
      <c r="W867" s="3"/>
      <c r="X867" s="3"/>
      <c r="Y867" s="3"/>
      <c r="Z867" s="3"/>
    </row>
    <row r="868" spans="1:26" ht="12.75" customHeight="1">
      <c r="A868" s="93"/>
      <c r="B868" s="12"/>
      <c r="C868" s="103"/>
      <c r="D868" s="103"/>
      <c r="E868" s="103"/>
      <c r="F868" s="93"/>
      <c r="G868" s="93"/>
      <c r="H868" s="93"/>
      <c r="I868" s="93"/>
      <c r="J868" s="93"/>
      <c r="K868" s="93"/>
      <c r="L868" s="97"/>
      <c r="M868" s="93"/>
      <c r="N868" s="93"/>
      <c r="O868" s="8"/>
      <c r="P868" s="8"/>
      <c r="Q868" s="8"/>
      <c r="R868" s="8"/>
      <c r="S868" s="8"/>
      <c r="T868" s="8"/>
      <c r="U868" s="8"/>
      <c r="V868" s="3"/>
      <c r="W868" s="3"/>
      <c r="X868" s="3"/>
      <c r="Y868" s="3"/>
      <c r="Z868" s="3"/>
    </row>
    <row r="869" spans="1:26" ht="12.75" customHeight="1">
      <c r="A869" s="93"/>
      <c r="B869" s="12"/>
      <c r="C869" s="103"/>
      <c r="D869" s="103"/>
      <c r="E869" s="103"/>
      <c r="F869" s="93"/>
      <c r="G869" s="93"/>
      <c r="H869" s="93"/>
      <c r="I869" s="93"/>
      <c r="J869" s="93"/>
      <c r="K869" s="93"/>
      <c r="L869" s="97"/>
      <c r="M869" s="93"/>
      <c r="N869" s="93"/>
      <c r="O869" s="8"/>
      <c r="P869" s="8"/>
      <c r="Q869" s="8"/>
      <c r="R869" s="8"/>
      <c r="S869" s="8"/>
      <c r="T869" s="8"/>
      <c r="U869" s="8"/>
      <c r="V869" s="3"/>
      <c r="W869" s="3"/>
      <c r="X869" s="3"/>
      <c r="Y869" s="3"/>
      <c r="Z869" s="3"/>
    </row>
    <row r="870" spans="1:26" ht="12.75" customHeight="1">
      <c r="A870" s="93"/>
      <c r="B870" s="12"/>
      <c r="C870" s="103"/>
      <c r="D870" s="103"/>
      <c r="E870" s="103"/>
      <c r="F870" s="93"/>
      <c r="G870" s="93"/>
      <c r="H870" s="93"/>
      <c r="I870" s="93"/>
      <c r="J870" s="93"/>
      <c r="K870" s="93"/>
      <c r="L870" s="97"/>
      <c r="M870" s="93"/>
      <c r="N870" s="93"/>
      <c r="O870" s="8"/>
      <c r="P870" s="8"/>
      <c r="Q870" s="8"/>
      <c r="R870" s="8"/>
      <c r="S870" s="8"/>
      <c r="T870" s="8"/>
      <c r="U870" s="8"/>
      <c r="V870" s="3"/>
      <c r="W870" s="3"/>
      <c r="X870" s="3"/>
      <c r="Y870" s="3"/>
      <c r="Z870" s="3"/>
    </row>
    <row r="871" spans="1:26" ht="12.75" customHeight="1">
      <c r="A871" s="93"/>
      <c r="B871" s="12"/>
      <c r="C871" s="103"/>
      <c r="D871" s="103"/>
      <c r="E871" s="103"/>
      <c r="F871" s="93"/>
      <c r="G871" s="93"/>
      <c r="H871" s="93"/>
      <c r="I871" s="93"/>
      <c r="J871" s="93"/>
      <c r="K871" s="93"/>
      <c r="L871" s="97"/>
      <c r="M871" s="93"/>
      <c r="N871" s="93"/>
      <c r="O871" s="8"/>
      <c r="P871" s="8"/>
      <c r="Q871" s="8"/>
      <c r="R871" s="8"/>
      <c r="S871" s="8"/>
      <c r="T871" s="8"/>
      <c r="U871" s="8"/>
      <c r="V871" s="3"/>
      <c r="W871" s="3"/>
      <c r="X871" s="3"/>
      <c r="Y871" s="3"/>
      <c r="Z871" s="3"/>
    </row>
    <row r="872" spans="1:26" ht="12.75" customHeight="1">
      <c r="A872" s="93"/>
      <c r="B872" s="12"/>
      <c r="C872" s="103"/>
      <c r="D872" s="103"/>
      <c r="E872" s="103"/>
      <c r="F872" s="93"/>
      <c r="G872" s="93"/>
      <c r="H872" s="93"/>
      <c r="I872" s="93"/>
      <c r="J872" s="93"/>
      <c r="K872" s="93"/>
      <c r="L872" s="97"/>
      <c r="M872" s="93"/>
      <c r="N872" s="93"/>
      <c r="O872" s="8"/>
      <c r="P872" s="8"/>
      <c r="Q872" s="8"/>
      <c r="R872" s="8"/>
      <c r="S872" s="8"/>
      <c r="T872" s="8"/>
      <c r="U872" s="8"/>
      <c r="V872" s="3"/>
      <c r="W872" s="3"/>
      <c r="X872" s="3"/>
      <c r="Y872" s="3"/>
      <c r="Z872" s="3"/>
    </row>
    <row r="873" spans="1:26" ht="12.75" customHeight="1">
      <c r="A873" s="93"/>
      <c r="B873" s="12"/>
      <c r="C873" s="103"/>
      <c r="D873" s="103"/>
      <c r="E873" s="103"/>
      <c r="F873" s="93"/>
      <c r="G873" s="93"/>
      <c r="H873" s="93"/>
      <c r="I873" s="93"/>
      <c r="J873" s="93"/>
      <c r="K873" s="93"/>
      <c r="L873" s="97"/>
      <c r="M873" s="93"/>
      <c r="N873" s="93"/>
      <c r="O873" s="8"/>
      <c r="P873" s="8"/>
      <c r="Q873" s="8"/>
      <c r="R873" s="8"/>
      <c r="S873" s="8"/>
      <c r="T873" s="8"/>
      <c r="U873" s="8"/>
      <c r="V873" s="3"/>
      <c r="W873" s="3"/>
      <c r="X873" s="3"/>
      <c r="Y873" s="3"/>
      <c r="Z873" s="3"/>
    </row>
    <row r="874" spans="1:26" ht="12.75" customHeight="1">
      <c r="A874" s="93"/>
      <c r="B874" s="12"/>
      <c r="C874" s="103"/>
      <c r="D874" s="103"/>
      <c r="E874" s="103"/>
      <c r="F874" s="93"/>
      <c r="G874" s="93"/>
      <c r="H874" s="93"/>
      <c r="I874" s="93"/>
      <c r="J874" s="93"/>
      <c r="K874" s="93"/>
      <c r="L874" s="97"/>
      <c r="M874" s="93"/>
      <c r="N874" s="93"/>
      <c r="O874" s="8"/>
      <c r="P874" s="8"/>
      <c r="Q874" s="8"/>
      <c r="R874" s="8"/>
      <c r="S874" s="8"/>
      <c r="T874" s="8"/>
      <c r="U874" s="8"/>
      <c r="V874" s="3"/>
      <c r="W874" s="3"/>
      <c r="X874" s="3"/>
      <c r="Y874" s="3"/>
      <c r="Z874" s="3"/>
    </row>
    <row r="875" spans="1:26" ht="12.75" customHeight="1">
      <c r="A875" s="93"/>
      <c r="B875" s="12"/>
      <c r="C875" s="103"/>
      <c r="D875" s="103"/>
      <c r="E875" s="103"/>
      <c r="F875" s="93"/>
      <c r="G875" s="93"/>
      <c r="H875" s="93"/>
      <c r="I875" s="93"/>
      <c r="J875" s="93"/>
      <c r="K875" s="93"/>
      <c r="L875" s="97"/>
      <c r="M875" s="93"/>
      <c r="N875" s="93"/>
      <c r="O875" s="8"/>
      <c r="P875" s="8"/>
      <c r="Q875" s="8"/>
      <c r="R875" s="8"/>
      <c r="S875" s="8"/>
      <c r="T875" s="8"/>
      <c r="U875" s="8"/>
      <c r="V875" s="3"/>
      <c r="W875" s="3"/>
      <c r="X875" s="3"/>
      <c r="Y875" s="3"/>
      <c r="Z875" s="3"/>
    </row>
    <row r="876" spans="1:26" ht="12.75" customHeight="1">
      <c r="A876" s="93"/>
      <c r="B876" s="12"/>
      <c r="C876" s="103"/>
      <c r="D876" s="103"/>
      <c r="E876" s="103"/>
      <c r="F876" s="93"/>
      <c r="G876" s="93"/>
      <c r="H876" s="93"/>
      <c r="I876" s="93"/>
      <c r="J876" s="93"/>
      <c r="K876" s="93"/>
      <c r="L876" s="97"/>
      <c r="M876" s="93"/>
      <c r="N876" s="93"/>
      <c r="O876" s="8"/>
      <c r="P876" s="8"/>
      <c r="Q876" s="8"/>
      <c r="R876" s="8"/>
      <c r="S876" s="8"/>
      <c r="T876" s="8"/>
      <c r="U876" s="8"/>
      <c r="V876" s="3"/>
      <c r="W876" s="3"/>
      <c r="X876" s="3"/>
      <c r="Y876" s="3"/>
      <c r="Z876" s="3"/>
    </row>
    <row r="877" spans="1:26" ht="12.75" customHeight="1">
      <c r="A877" s="93"/>
      <c r="B877" s="12"/>
      <c r="C877" s="103"/>
      <c r="D877" s="103"/>
      <c r="E877" s="103"/>
      <c r="F877" s="93"/>
      <c r="G877" s="93"/>
      <c r="H877" s="93"/>
      <c r="I877" s="93"/>
      <c r="J877" s="93"/>
      <c r="K877" s="93"/>
      <c r="L877" s="97"/>
      <c r="M877" s="93"/>
      <c r="N877" s="93"/>
      <c r="O877" s="8"/>
      <c r="P877" s="8"/>
      <c r="Q877" s="8"/>
      <c r="R877" s="8"/>
      <c r="S877" s="8"/>
      <c r="T877" s="8"/>
      <c r="U877" s="8"/>
      <c r="V877" s="3"/>
      <c r="W877" s="3"/>
      <c r="X877" s="3"/>
      <c r="Y877" s="3"/>
      <c r="Z877" s="3"/>
    </row>
    <row r="878" spans="1:26" ht="12.75" customHeight="1">
      <c r="A878" s="93"/>
      <c r="B878" s="12"/>
      <c r="C878" s="103"/>
      <c r="D878" s="103"/>
      <c r="E878" s="103"/>
      <c r="F878" s="93"/>
      <c r="G878" s="93"/>
      <c r="H878" s="93"/>
      <c r="I878" s="93"/>
      <c r="J878" s="93"/>
      <c r="K878" s="93"/>
      <c r="L878" s="97"/>
      <c r="M878" s="93"/>
      <c r="N878" s="93"/>
      <c r="O878" s="8"/>
      <c r="P878" s="8"/>
      <c r="Q878" s="8"/>
      <c r="R878" s="8"/>
      <c r="S878" s="8"/>
      <c r="T878" s="8"/>
      <c r="U878" s="8"/>
      <c r="V878" s="3"/>
      <c r="W878" s="3"/>
      <c r="X878" s="3"/>
      <c r="Y878" s="3"/>
      <c r="Z878" s="3"/>
    </row>
    <row r="879" spans="1:26" ht="12.75" customHeight="1">
      <c r="A879" s="93"/>
      <c r="B879" s="12"/>
      <c r="C879" s="103"/>
      <c r="D879" s="103"/>
      <c r="E879" s="103"/>
      <c r="F879" s="93"/>
      <c r="G879" s="93"/>
      <c r="H879" s="93"/>
      <c r="I879" s="93"/>
      <c r="J879" s="93"/>
      <c r="K879" s="93"/>
      <c r="L879" s="97"/>
      <c r="M879" s="93"/>
      <c r="N879" s="93"/>
      <c r="O879" s="8"/>
      <c r="P879" s="8"/>
      <c r="Q879" s="8"/>
      <c r="R879" s="8"/>
      <c r="S879" s="8"/>
      <c r="T879" s="8"/>
      <c r="U879" s="8"/>
      <c r="V879" s="3"/>
      <c r="W879" s="3"/>
      <c r="X879" s="3"/>
      <c r="Y879" s="3"/>
      <c r="Z879" s="3"/>
    </row>
    <row r="880" spans="1:26" ht="12.75" customHeight="1">
      <c r="A880" s="93"/>
      <c r="B880" s="12"/>
      <c r="C880" s="103"/>
      <c r="D880" s="103"/>
      <c r="E880" s="103"/>
      <c r="F880" s="93"/>
      <c r="G880" s="93"/>
      <c r="H880" s="93"/>
      <c r="I880" s="93"/>
      <c r="J880" s="93"/>
      <c r="K880" s="93"/>
      <c r="L880" s="97"/>
      <c r="M880" s="93"/>
      <c r="N880" s="93"/>
      <c r="O880" s="8"/>
      <c r="P880" s="8"/>
      <c r="Q880" s="8"/>
      <c r="R880" s="8"/>
      <c r="S880" s="8"/>
      <c r="T880" s="8"/>
      <c r="U880" s="8"/>
      <c r="V880" s="3"/>
      <c r="W880" s="3"/>
      <c r="X880" s="3"/>
      <c r="Y880" s="3"/>
      <c r="Z880" s="3"/>
    </row>
    <row r="881" spans="1:26" ht="12.75" customHeight="1">
      <c r="A881" s="93"/>
      <c r="B881" s="12"/>
      <c r="C881" s="103"/>
      <c r="D881" s="103"/>
      <c r="E881" s="103"/>
      <c r="F881" s="93"/>
      <c r="G881" s="93"/>
      <c r="H881" s="93"/>
      <c r="I881" s="93"/>
      <c r="J881" s="93"/>
      <c r="K881" s="93"/>
      <c r="L881" s="97"/>
      <c r="M881" s="93"/>
      <c r="N881" s="93"/>
      <c r="O881" s="8"/>
      <c r="P881" s="8"/>
      <c r="Q881" s="8"/>
      <c r="R881" s="8"/>
      <c r="S881" s="8"/>
      <c r="T881" s="8"/>
      <c r="U881" s="8"/>
      <c r="V881" s="3"/>
      <c r="W881" s="3"/>
      <c r="X881" s="3"/>
      <c r="Y881" s="3"/>
      <c r="Z881" s="3"/>
    </row>
    <row r="882" spans="1:26" ht="12.75" customHeight="1">
      <c r="A882" s="93"/>
      <c r="B882" s="12"/>
      <c r="C882" s="103"/>
      <c r="D882" s="103"/>
      <c r="E882" s="103"/>
      <c r="F882" s="93"/>
      <c r="G882" s="93"/>
      <c r="H882" s="93"/>
      <c r="I882" s="93"/>
      <c r="J882" s="93"/>
      <c r="K882" s="93"/>
      <c r="L882" s="97"/>
      <c r="M882" s="93"/>
      <c r="N882" s="93"/>
      <c r="O882" s="8"/>
      <c r="P882" s="8"/>
      <c r="Q882" s="8"/>
      <c r="R882" s="8"/>
      <c r="S882" s="8"/>
      <c r="T882" s="8"/>
      <c r="U882" s="8"/>
      <c r="V882" s="3"/>
      <c r="W882" s="3"/>
      <c r="X882" s="3"/>
      <c r="Y882" s="3"/>
      <c r="Z882" s="3"/>
    </row>
    <row r="883" spans="1:26" ht="12.75" customHeight="1">
      <c r="A883" s="93"/>
      <c r="B883" s="12"/>
      <c r="C883" s="103"/>
      <c r="D883" s="103"/>
      <c r="E883" s="103"/>
      <c r="F883" s="93"/>
      <c r="G883" s="93"/>
      <c r="H883" s="93"/>
      <c r="I883" s="93"/>
      <c r="J883" s="93"/>
      <c r="K883" s="93"/>
      <c r="L883" s="97"/>
      <c r="M883" s="93"/>
      <c r="N883" s="93"/>
      <c r="O883" s="8"/>
      <c r="P883" s="8"/>
      <c r="Q883" s="8"/>
      <c r="R883" s="8"/>
      <c r="S883" s="8"/>
      <c r="T883" s="8"/>
      <c r="U883" s="8"/>
      <c r="V883" s="3"/>
      <c r="W883" s="3"/>
      <c r="X883" s="3"/>
      <c r="Y883" s="3"/>
      <c r="Z883" s="3"/>
    </row>
    <row r="884" spans="1:26" ht="12.75" customHeight="1">
      <c r="A884" s="93"/>
      <c r="B884" s="12"/>
      <c r="C884" s="103"/>
      <c r="D884" s="103"/>
      <c r="E884" s="103"/>
      <c r="F884" s="93"/>
      <c r="G884" s="93"/>
      <c r="H884" s="93"/>
      <c r="I884" s="93"/>
      <c r="J884" s="93"/>
      <c r="K884" s="93"/>
      <c r="L884" s="97"/>
      <c r="M884" s="93"/>
      <c r="N884" s="93"/>
      <c r="O884" s="8"/>
      <c r="P884" s="8"/>
      <c r="Q884" s="8"/>
      <c r="R884" s="8"/>
      <c r="S884" s="8"/>
      <c r="T884" s="8"/>
      <c r="U884" s="8"/>
      <c r="V884" s="3"/>
      <c r="W884" s="3"/>
      <c r="X884" s="3"/>
      <c r="Y884" s="3"/>
      <c r="Z884" s="3"/>
    </row>
    <row r="885" spans="1:26" ht="12.75" customHeight="1">
      <c r="A885" s="93"/>
      <c r="B885" s="12"/>
      <c r="C885" s="103"/>
      <c r="D885" s="103"/>
      <c r="E885" s="103"/>
      <c r="F885" s="93"/>
      <c r="G885" s="93"/>
      <c r="H885" s="93"/>
      <c r="I885" s="93"/>
      <c r="J885" s="93"/>
      <c r="K885" s="93"/>
      <c r="L885" s="97"/>
      <c r="M885" s="93"/>
      <c r="N885" s="93"/>
      <c r="O885" s="8"/>
      <c r="P885" s="8"/>
      <c r="Q885" s="8"/>
      <c r="R885" s="8"/>
      <c r="S885" s="8"/>
      <c r="T885" s="8"/>
      <c r="U885" s="8"/>
      <c r="V885" s="3"/>
      <c r="W885" s="3"/>
      <c r="X885" s="3"/>
      <c r="Y885" s="3"/>
      <c r="Z885" s="3"/>
    </row>
    <row r="886" spans="1:26" ht="12.75" customHeight="1">
      <c r="A886" s="93"/>
      <c r="B886" s="12"/>
      <c r="C886" s="103"/>
      <c r="D886" s="103"/>
      <c r="E886" s="103"/>
      <c r="F886" s="93"/>
      <c r="G886" s="93"/>
      <c r="H886" s="93"/>
      <c r="I886" s="93"/>
      <c r="J886" s="93"/>
      <c r="K886" s="93"/>
      <c r="L886" s="97"/>
      <c r="M886" s="93"/>
      <c r="N886" s="93"/>
      <c r="O886" s="8"/>
      <c r="P886" s="8"/>
      <c r="Q886" s="8"/>
      <c r="R886" s="8"/>
      <c r="S886" s="8"/>
      <c r="T886" s="8"/>
      <c r="U886" s="8"/>
      <c r="V886" s="3"/>
      <c r="W886" s="3"/>
      <c r="X886" s="3"/>
      <c r="Y886" s="3"/>
      <c r="Z886" s="3"/>
    </row>
    <row r="887" spans="1:26" ht="12.75" customHeight="1">
      <c r="A887" s="93"/>
      <c r="B887" s="12"/>
      <c r="C887" s="103"/>
      <c r="D887" s="103"/>
      <c r="E887" s="103"/>
      <c r="F887" s="93"/>
      <c r="G887" s="93"/>
      <c r="H887" s="93"/>
      <c r="I887" s="93"/>
      <c r="J887" s="93"/>
      <c r="K887" s="93"/>
      <c r="L887" s="97"/>
      <c r="M887" s="93"/>
      <c r="N887" s="93"/>
      <c r="O887" s="8"/>
      <c r="P887" s="8"/>
      <c r="Q887" s="8"/>
      <c r="R887" s="8"/>
      <c r="S887" s="8"/>
      <c r="T887" s="8"/>
      <c r="U887" s="8"/>
      <c r="V887" s="3"/>
      <c r="W887" s="3"/>
      <c r="X887" s="3"/>
      <c r="Y887" s="3"/>
      <c r="Z887" s="3"/>
    </row>
    <row r="888" spans="1:26" ht="12.75" customHeight="1">
      <c r="A888" s="93"/>
      <c r="B888" s="12"/>
      <c r="C888" s="103"/>
      <c r="D888" s="103"/>
      <c r="E888" s="103"/>
      <c r="F888" s="93"/>
      <c r="G888" s="93"/>
      <c r="H888" s="93"/>
      <c r="I888" s="93"/>
      <c r="J888" s="93"/>
      <c r="K888" s="93"/>
      <c r="L888" s="97"/>
      <c r="M888" s="93"/>
      <c r="N888" s="93"/>
      <c r="O888" s="8"/>
      <c r="P888" s="8"/>
      <c r="Q888" s="8"/>
      <c r="R888" s="8"/>
      <c r="S888" s="8"/>
      <c r="T888" s="8"/>
      <c r="U888" s="8"/>
      <c r="V888" s="3"/>
      <c r="W888" s="3"/>
      <c r="X888" s="3"/>
      <c r="Y888" s="3"/>
      <c r="Z888" s="3"/>
    </row>
    <row r="889" spans="1:26" ht="12.75" customHeight="1">
      <c r="A889" s="93"/>
      <c r="B889" s="12"/>
      <c r="C889" s="103"/>
      <c r="D889" s="103"/>
      <c r="E889" s="103"/>
      <c r="F889" s="93"/>
      <c r="G889" s="93"/>
      <c r="H889" s="93"/>
      <c r="I889" s="93"/>
      <c r="J889" s="93"/>
      <c r="K889" s="93"/>
      <c r="L889" s="97"/>
      <c r="M889" s="93"/>
      <c r="N889" s="93"/>
      <c r="O889" s="8"/>
      <c r="P889" s="8"/>
      <c r="Q889" s="8"/>
      <c r="R889" s="8"/>
      <c r="S889" s="8"/>
      <c r="T889" s="8"/>
      <c r="U889" s="8"/>
      <c r="V889" s="3"/>
      <c r="W889" s="3"/>
      <c r="X889" s="3"/>
      <c r="Y889" s="3"/>
      <c r="Z889" s="3"/>
    </row>
    <row r="890" spans="1:26" ht="12.75" customHeight="1">
      <c r="A890" s="93"/>
      <c r="B890" s="12"/>
      <c r="C890" s="103"/>
      <c r="D890" s="103"/>
      <c r="E890" s="103"/>
      <c r="F890" s="93"/>
      <c r="G890" s="93"/>
      <c r="H890" s="93"/>
      <c r="I890" s="93"/>
      <c r="J890" s="93"/>
      <c r="K890" s="93"/>
      <c r="L890" s="97"/>
      <c r="M890" s="93"/>
      <c r="N890" s="93"/>
      <c r="O890" s="8"/>
      <c r="P890" s="8"/>
      <c r="Q890" s="8"/>
      <c r="R890" s="8"/>
      <c r="S890" s="8"/>
      <c r="T890" s="8"/>
      <c r="U890" s="8"/>
      <c r="V890" s="3"/>
      <c r="W890" s="3"/>
      <c r="X890" s="3"/>
      <c r="Y890" s="3"/>
      <c r="Z890" s="3"/>
    </row>
    <row r="891" spans="1:26" ht="12.75" customHeight="1">
      <c r="A891" s="93"/>
      <c r="B891" s="12"/>
      <c r="C891" s="103"/>
      <c r="D891" s="103"/>
      <c r="E891" s="103"/>
      <c r="F891" s="93"/>
      <c r="G891" s="93"/>
      <c r="H891" s="93"/>
      <c r="I891" s="93"/>
      <c r="J891" s="93"/>
      <c r="K891" s="93"/>
      <c r="L891" s="97"/>
      <c r="M891" s="93"/>
      <c r="N891" s="93"/>
      <c r="O891" s="8"/>
      <c r="P891" s="8"/>
      <c r="Q891" s="8"/>
      <c r="R891" s="8"/>
      <c r="S891" s="8"/>
      <c r="T891" s="8"/>
      <c r="U891" s="8"/>
      <c r="V891" s="3"/>
      <c r="W891" s="3"/>
      <c r="X891" s="3"/>
      <c r="Y891" s="3"/>
      <c r="Z891" s="3"/>
    </row>
    <row r="892" spans="1:26" ht="12.75" customHeight="1">
      <c r="A892" s="93"/>
      <c r="B892" s="12"/>
      <c r="C892" s="103"/>
      <c r="D892" s="103"/>
      <c r="E892" s="103"/>
      <c r="F892" s="93"/>
      <c r="G892" s="93"/>
      <c r="H892" s="93"/>
      <c r="I892" s="93"/>
      <c r="J892" s="93"/>
      <c r="K892" s="93"/>
      <c r="L892" s="97"/>
      <c r="M892" s="93"/>
      <c r="N892" s="93"/>
      <c r="O892" s="8"/>
      <c r="P892" s="8"/>
      <c r="Q892" s="8"/>
      <c r="R892" s="8"/>
      <c r="S892" s="8"/>
      <c r="T892" s="8"/>
      <c r="U892" s="8"/>
      <c r="V892" s="3"/>
      <c r="W892" s="3"/>
      <c r="X892" s="3"/>
      <c r="Y892" s="3"/>
      <c r="Z892" s="3"/>
    </row>
    <row r="893" spans="1:26" ht="12.75" customHeight="1">
      <c r="A893" s="93"/>
      <c r="B893" s="12"/>
      <c r="C893" s="103"/>
      <c r="D893" s="103"/>
      <c r="E893" s="103"/>
      <c r="F893" s="93"/>
      <c r="G893" s="93"/>
      <c r="H893" s="93"/>
      <c r="I893" s="93"/>
      <c r="J893" s="93"/>
      <c r="K893" s="93"/>
      <c r="L893" s="97"/>
      <c r="M893" s="93"/>
      <c r="N893" s="93"/>
      <c r="O893" s="8"/>
      <c r="P893" s="8"/>
      <c r="Q893" s="8"/>
      <c r="R893" s="8"/>
      <c r="S893" s="8"/>
      <c r="T893" s="8"/>
      <c r="U893" s="8"/>
      <c r="V893" s="3"/>
      <c r="W893" s="3"/>
      <c r="X893" s="3"/>
      <c r="Y893" s="3"/>
      <c r="Z893" s="3"/>
    </row>
    <row r="894" spans="1:26" ht="12.75" customHeight="1">
      <c r="A894" s="93"/>
      <c r="B894" s="12"/>
      <c r="C894" s="103"/>
      <c r="D894" s="103"/>
      <c r="E894" s="103"/>
      <c r="F894" s="93"/>
      <c r="G894" s="93"/>
      <c r="H894" s="93"/>
      <c r="I894" s="93"/>
      <c r="J894" s="93"/>
      <c r="K894" s="93"/>
      <c r="L894" s="97"/>
      <c r="M894" s="93"/>
      <c r="N894" s="93"/>
      <c r="O894" s="8"/>
      <c r="P894" s="8"/>
      <c r="Q894" s="8"/>
      <c r="R894" s="8"/>
      <c r="S894" s="8"/>
      <c r="T894" s="8"/>
      <c r="U894" s="8"/>
      <c r="V894" s="3"/>
      <c r="W894" s="3"/>
      <c r="X894" s="3"/>
      <c r="Y894" s="3"/>
      <c r="Z894" s="3"/>
    </row>
    <row r="895" spans="1:26" ht="12.75" customHeight="1">
      <c r="A895" s="93"/>
      <c r="B895" s="12"/>
      <c r="C895" s="103"/>
      <c r="D895" s="103"/>
      <c r="E895" s="103"/>
      <c r="F895" s="93"/>
      <c r="G895" s="93"/>
      <c r="H895" s="93"/>
      <c r="I895" s="93"/>
      <c r="J895" s="93"/>
      <c r="K895" s="93"/>
      <c r="L895" s="97"/>
      <c r="M895" s="93"/>
      <c r="N895" s="93"/>
      <c r="O895" s="8"/>
      <c r="P895" s="8"/>
      <c r="Q895" s="8"/>
      <c r="R895" s="8"/>
      <c r="S895" s="8"/>
      <c r="T895" s="8"/>
      <c r="U895" s="8"/>
      <c r="V895" s="3"/>
      <c r="W895" s="3"/>
      <c r="X895" s="3"/>
      <c r="Y895" s="3"/>
      <c r="Z895" s="3"/>
    </row>
    <row r="896" spans="1:26" ht="12.75" customHeight="1">
      <c r="A896" s="93"/>
      <c r="B896" s="12"/>
      <c r="C896" s="103"/>
      <c r="D896" s="103"/>
      <c r="E896" s="103"/>
      <c r="F896" s="93"/>
      <c r="G896" s="93"/>
      <c r="H896" s="93"/>
      <c r="I896" s="93"/>
      <c r="J896" s="93"/>
      <c r="K896" s="93"/>
      <c r="L896" s="97"/>
      <c r="M896" s="93"/>
      <c r="N896" s="93"/>
      <c r="O896" s="8"/>
      <c r="P896" s="8"/>
      <c r="Q896" s="8"/>
      <c r="R896" s="8"/>
      <c r="S896" s="8"/>
      <c r="T896" s="8"/>
      <c r="U896" s="8"/>
      <c r="V896" s="3"/>
      <c r="W896" s="3"/>
      <c r="X896" s="3"/>
      <c r="Y896" s="3"/>
      <c r="Z896" s="3"/>
    </row>
    <row r="897" spans="1:26" ht="12.75" customHeight="1">
      <c r="A897" s="93"/>
      <c r="B897" s="12"/>
      <c r="C897" s="103"/>
      <c r="D897" s="103"/>
      <c r="E897" s="103"/>
      <c r="F897" s="93"/>
      <c r="G897" s="93"/>
      <c r="H897" s="93"/>
      <c r="I897" s="93"/>
      <c r="J897" s="93"/>
      <c r="K897" s="93"/>
      <c r="L897" s="97"/>
      <c r="M897" s="93"/>
      <c r="N897" s="93"/>
      <c r="O897" s="8"/>
      <c r="P897" s="8"/>
      <c r="Q897" s="8"/>
      <c r="R897" s="8"/>
      <c r="S897" s="8"/>
      <c r="T897" s="8"/>
      <c r="U897" s="8"/>
      <c r="V897" s="3"/>
      <c r="W897" s="3"/>
      <c r="X897" s="3"/>
      <c r="Y897" s="3"/>
      <c r="Z897" s="3"/>
    </row>
    <row r="898" spans="1:26" ht="12.75" customHeight="1">
      <c r="A898" s="93"/>
      <c r="B898" s="12"/>
      <c r="C898" s="103"/>
      <c r="D898" s="103"/>
      <c r="E898" s="103"/>
      <c r="F898" s="93"/>
      <c r="G898" s="93"/>
      <c r="H898" s="93"/>
      <c r="I898" s="93"/>
      <c r="J898" s="93"/>
      <c r="K898" s="93"/>
      <c r="L898" s="97"/>
      <c r="M898" s="93"/>
      <c r="N898" s="93"/>
      <c r="O898" s="8"/>
      <c r="P898" s="8"/>
      <c r="Q898" s="8"/>
      <c r="R898" s="8"/>
      <c r="S898" s="8"/>
      <c r="T898" s="8"/>
      <c r="U898" s="8"/>
      <c r="V898" s="3"/>
      <c r="W898" s="3"/>
      <c r="X898" s="3"/>
      <c r="Y898" s="3"/>
      <c r="Z898" s="3"/>
    </row>
    <row r="899" spans="1:26" ht="12.75" customHeight="1">
      <c r="A899" s="93"/>
      <c r="B899" s="12"/>
      <c r="C899" s="103"/>
      <c r="D899" s="103"/>
      <c r="E899" s="103"/>
      <c r="F899" s="93"/>
      <c r="G899" s="93"/>
      <c r="H899" s="93"/>
      <c r="I899" s="93"/>
      <c r="J899" s="93"/>
      <c r="K899" s="93"/>
      <c r="L899" s="97"/>
      <c r="M899" s="93"/>
      <c r="N899" s="93"/>
      <c r="O899" s="8"/>
      <c r="P899" s="8"/>
      <c r="Q899" s="8"/>
      <c r="R899" s="8"/>
      <c r="S899" s="8"/>
      <c r="T899" s="8"/>
      <c r="U899" s="8"/>
      <c r="V899" s="3"/>
      <c r="W899" s="3"/>
      <c r="X899" s="3"/>
      <c r="Y899" s="3"/>
      <c r="Z899" s="3"/>
    </row>
    <row r="900" spans="1:26" ht="12.75" customHeight="1">
      <c r="A900" s="93"/>
      <c r="B900" s="12"/>
      <c r="C900" s="103"/>
      <c r="D900" s="103"/>
      <c r="E900" s="103"/>
      <c r="F900" s="93"/>
      <c r="G900" s="93"/>
      <c r="H900" s="93"/>
      <c r="I900" s="93"/>
      <c r="J900" s="93"/>
      <c r="K900" s="93"/>
      <c r="L900" s="97"/>
      <c r="M900" s="93"/>
      <c r="N900" s="93"/>
      <c r="O900" s="8"/>
      <c r="P900" s="8"/>
      <c r="Q900" s="8"/>
      <c r="R900" s="8"/>
      <c r="S900" s="8"/>
      <c r="T900" s="8"/>
      <c r="U900" s="8"/>
      <c r="V900" s="3"/>
      <c r="W900" s="3"/>
      <c r="X900" s="3"/>
      <c r="Y900" s="3"/>
      <c r="Z900" s="3"/>
    </row>
    <row r="901" spans="1:26" ht="12.75" customHeight="1">
      <c r="A901" s="93"/>
      <c r="B901" s="12"/>
      <c r="C901" s="103"/>
      <c r="D901" s="103"/>
      <c r="E901" s="103"/>
      <c r="F901" s="93"/>
      <c r="G901" s="93"/>
      <c r="H901" s="93"/>
      <c r="I901" s="93"/>
      <c r="J901" s="93"/>
      <c r="K901" s="93"/>
      <c r="L901" s="97"/>
      <c r="M901" s="93"/>
      <c r="N901" s="93"/>
      <c r="O901" s="8"/>
      <c r="P901" s="8"/>
      <c r="Q901" s="8"/>
      <c r="R901" s="8"/>
      <c r="S901" s="8"/>
      <c r="T901" s="8"/>
      <c r="U901" s="8"/>
      <c r="V901" s="3"/>
      <c r="W901" s="3"/>
      <c r="X901" s="3"/>
      <c r="Y901" s="3"/>
      <c r="Z901" s="3"/>
    </row>
    <row r="902" spans="1:26" ht="12.75" customHeight="1">
      <c r="A902" s="93"/>
      <c r="B902" s="12"/>
      <c r="C902" s="103"/>
      <c r="D902" s="103"/>
      <c r="E902" s="103"/>
      <c r="F902" s="93"/>
      <c r="G902" s="93"/>
      <c r="H902" s="93"/>
      <c r="I902" s="93"/>
      <c r="J902" s="93"/>
      <c r="K902" s="93"/>
      <c r="L902" s="97"/>
      <c r="M902" s="93"/>
      <c r="N902" s="93"/>
      <c r="O902" s="8"/>
      <c r="P902" s="8"/>
      <c r="Q902" s="8"/>
      <c r="R902" s="8"/>
      <c r="S902" s="8"/>
      <c r="T902" s="8"/>
      <c r="U902" s="8"/>
      <c r="V902" s="3"/>
      <c r="W902" s="3"/>
      <c r="X902" s="3"/>
      <c r="Y902" s="3"/>
      <c r="Z902" s="3"/>
    </row>
    <row r="903" spans="1:26" ht="12.75" customHeight="1">
      <c r="A903" s="93"/>
      <c r="B903" s="12"/>
      <c r="C903" s="103"/>
      <c r="D903" s="103"/>
      <c r="E903" s="103"/>
      <c r="F903" s="93"/>
      <c r="G903" s="93"/>
      <c r="H903" s="93"/>
      <c r="I903" s="93"/>
      <c r="J903" s="93"/>
      <c r="K903" s="93"/>
      <c r="L903" s="97"/>
      <c r="M903" s="93"/>
      <c r="N903" s="93"/>
      <c r="O903" s="8"/>
      <c r="P903" s="8"/>
      <c r="Q903" s="8"/>
      <c r="R903" s="8"/>
      <c r="S903" s="8"/>
      <c r="T903" s="8"/>
      <c r="U903" s="8"/>
      <c r="V903" s="3"/>
      <c r="W903" s="3"/>
      <c r="X903" s="3"/>
      <c r="Y903" s="3"/>
      <c r="Z903" s="3"/>
    </row>
    <row r="904" spans="1:26" ht="12.75" customHeight="1">
      <c r="A904" s="93"/>
      <c r="B904" s="12"/>
      <c r="C904" s="103"/>
      <c r="D904" s="103"/>
      <c r="E904" s="103"/>
      <c r="F904" s="93"/>
      <c r="G904" s="93"/>
      <c r="H904" s="93"/>
      <c r="I904" s="93"/>
      <c r="J904" s="93"/>
      <c r="K904" s="93"/>
      <c r="L904" s="97"/>
      <c r="M904" s="93"/>
      <c r="N904" s="93"/>
      <c r="O904" s="8"/>
      <c r="P904" s="8"/>
      <c r="Q904" s="8"/>
      <c r="R904" s="8"/>
      <c r="S904" s="8"/>
      <c r="T904" s="8"/>
      <c r="U904" s="8"/>
      <c r="V904" s="3"/>
      <c r="W904" s="3"/>
      <c r="X904" s="3"/>
      <c r="Y904" s="3"/>
      <c r="Z904" s="3"/>
    </row>
    <row r="905" spans="1:26" ht="12.75" customHeight="1">
      <c r="A905" s="93"/>
      <c r="B905" s="12"/>
      <c r="C905" s="103"/>
      <c r="D905" s="103"/>
      <c r="E905" s="103"/>
      <c r="F905" s="93"/>
      <c r="G905" s="93"/>
      <c r="H905" s="93"/>
      <c r="I905" s="93"/>
      <c r="J905" s="93"/>
      <c r="K905" s="93"/>
      <c r="L905" s="97"/>
      <c r="M905" s="93"/>
      <c r="N905" s="93"/>
      <c r="O905" s="8"/>
      <c r="P905" s="8"/>
      <c r="Q905" s="8"/>
      <c r="R905" s="8"/>
      <c r="S905" s="8"/>
      <c r="T905" s="8"/>
      <c r="U905" s="8"/>
      <c r="V905" s="3"/>
      <c r="W905" s="3"/>
      <c r="X905" s="3"/>
      <c r="Y905" s="3"/>
      <c r="Z905" s="3"/>
    </row>
    <row r="906" spans="1:26" ht="12.75" customHeight="1">
      <c r="A906" s="93"/>
      <c r="B906" s="12"/>
      <c r="C906" s="103"/>
      <c r="D906" s="103"/>
      <c r="E906" s="103"/>
      <c r="F906" s="93"/>
      <c r="G906" s="93"/>
      <c r="H906" s="93"/>
      <c r="I906" s="93"/>
      <c r="J906" s="93"/>
      <c r="K906" s="93"/>
      <c r="L906" s="97"/>
      <c r="M906" s="93"/>
      <c r="N906" s="93"/>
      <c r="O906" s="8"/>
      <c r="P906" s="8"/>
      <c r="Q906" s="8"/>
      <c r="R906" s="8"/>
      <c r="S906" s="8"/>
      <c r="T906" s="8"/>
      <c r="U906" s="8"/>
      <c r="V906" s="3"/>
      <c r="W906" s="3"/>
      <c r="X906" s="3"/>
      <c r="Y906" s="3"/>
      <c r="Z906" s="3"/>
    </row>
    <row r="907" spans="1:26" ht="12.75" customHeight="1">
      <c r="A907" s="93"/>
      <c r="B907" s="12"/>
      <c r="C907" s="103"/>
      <c r="D907" s="103"/>
      <c r="E907" s="103"/>
      <c r="F907" s="93"/>
      <c r="G907" s="93"/>
      <c r="H907" s="93"/>
      <c r="I907" s="93"/>
      <c r="J907" s="93"/>
      <c r="K907" s="93"/>
      <c r="L907" s="97"/>
      <c r="M907" s="93"/>
      <c r="N907" s="93"/>
      <c r="O907" s="8"/>
      <c r="P907" s="8"/>
      <c r="Q907" s="8"/>
      <c r="R907" s="8"/>
      <c r="S907" s="8"/>
      <c r="T907" s="8"/>
      <c r="U907" s="8"/>
      <c r="V907" s="3"/>
      <c r="W907" s="3"/>
      <c r="X907" s="3"/>
      <c r="Y907" s="3"/>
      <c r="Z907" s="3"/>
    </row>
    <row r="908" spans="1:26" ht="12.75" customHeight="1">
      <c r="A908" s="93"/>
      <c r="B908" s="12"/>
      <c r="C908" s="103"/>
      <c r="D908" s="103"/>
      <c r="E908" s="103"/>
      <c r="F908" s="93"/>
      <c r="G908" s="93"/>
      <c r="H908" s="93"/>
      <c r="I908" s="93"/>
      <c r="J908" s="93"/>
      <c r="K908" s="93"/>
      <c r="L908" s="97"/>
      <c r="M908" s="93"/>
      <c r="N908" s="93"/>
      <c r="O908" s="8"/>
      <c r="P908" s="8"/>
      <c r="Q908" s="8"/>
      <c r="R908" s="8"/>
      <c r="S908" s="8"/>
      <c r="T908" s="8"/>
      <c r="U908" s="8"/>
      <c r="V908" s="3"/>
      <c r="W908" s="3"/>
      <c r="X908" s="3"/>
      <c r="Y908" s="3"/>
      <c r="Z908" s="3"/>
    </row>
    <row r="909" spans="1:26" ht="12.75" customHeight="1">
      <c r="A909" s="93"/>
      <c r="B909" s="12"/>
      <c r="C909" s="103"/>
      <c r="D909" s="103"/>
      <c r="E909" s="103"/>
      <c r="F909" s="93"/>
      <c r="G909" s="93"/>
      <c r="H909" s="93"/>
      <c r="I909" s="93"/>
      <c r="J909" s="93"/>
      <c r="K909" s="93"/>
      <c r="L909" s="97"/>
      <c r="M909" s="93"/>
      <c r="N909" s="93"/>
      <c r="O909" s="8"/>
      <c r="P909" s="8"/>
      <c r="Q909" s="8"/>
      <c r="R909" s="8"/>
      <c r="S909" s="8"/>
      <c r="T909" s="8"/>
      <c r="U909" s="8"/>
      <c r="V909" s="3"/>
      <c r="W909" s="3"/>
      <c r="X909" s="3"/>
      <c r="Y909" s="3"/>
      <c r="Z909" s="3"/>
    </row>
    <row r="910" spans="1:26" ht="12.75" customHeight="1">
      <c r="A910" s="93"/>
      <c r="B910" s="12"/>
      <c r="C910" s="103"/>
      <c r="D910" s="103"/>
      <c r="E910" s="103"/>
      <c r="F910" s="93"/>
      <c r="G910" s="93"/>
      <c r="H910" s="93"/>
      <c r="I910" s="93"/>
      <c r="J910" s="93"/>
      <c r="K910" s="93"/>
      <c r="L910" s="97"/>
      <c r="M910" s="93"/>
      <c r="N910" s="93"/>
      <c r="O910" s="8"/>
      <c r="P910" s="8"/>
      <c r="Q910" s="8"/>
      <c r="R910" s="8"/>
      <c r="S910" s="8"/>
      <c r="T910" s="8"/>
      <c r="U910" s="8"/>
      <c r="V910" s="3"/>
      <c r="W910" s="3"/>
      <c r="X910" s="3"/>
      <c r="Y910" s="3"/>
      <c r="Z910" s="3"/>
    </row>
    <row r="911" spans="1:26" ht="12.75" customHeight="1">
      <c r="A911" s="93"/>
      <c r="B911" s="12"/>
      <c r="C911" s="103"/>
      <c r="D911" s="103"/>
      <c r="E911" s="103"/>
      <c r="F911" s="93"/>
      <c r="G911" s="93"/>
      <c r="H911" s="93"/>
      <c r="I911" s="93"/>
      <c r="J911" s="93"/>
      <c r="K911" s="93"/>
      <c r="L911" s="97"/>
      <c r="M911" s="93"/>
      <c r="N911" s="93"/>
      <c r="O911" s="8"/>
      <c r="P911" s="8"/>
      <c r="Q911" s="8"/>
      <c r="R911" s="8"/>
      <c r="S911" s="8"/>
      <c r="T911" s="8"/>
      <c r="U911" s="8"/>
      <c r="V911" s="3"/>
      <c r="W911" s="3"/>
      <c r="X911" s="3"/>
      <c r="Y911" s="3"/>
      <c r="Z911" s="3"/>
    </row>
    <row r="912" spans="1:26" ht="12.75" customHeight="1">
      <c r="A912" s="93"/>
      <c r="B912" s="12"/>
      <c r="C912" s="103"/>
      <c r="D912" s="103"/>
      <c r="E912" s="103"/>
      <c r="F912" s="93"/>
      <c r="G912" s="93"/>
      <c r="H912" s="93"/>
      <c r="I912" s="93"/>
      <c r="J912" s="93"/>
      <c r="K912" s="93"/>
      <c r="L912" s="97"/>
      <c r="M912" s="93"/>
      <c r="N912" s="93"/>
      <c r="O912" s="8"/>
      <c r="P912" s="8"/>
      <c r="Q912" s="8"/>
      <c r="R912" s="8"/>
      <c r="S912" s="8"/>
      <c r="T912" s="8"/>
      <c r="U912" s="8"/>
      <c r="V912" s="3"/>
      <c r="W912" s="3"/>
      <c r="X912" s="3"/>
      <c r="Y912" s="3"/>
      <c r="Z912" s="3"/>
    </row>
    <row r="913" spans="1:26" ht="12.75" customHeight="1">
      <c r="A913" s="93"/>
      <c r="B913" s="12"/>
      <c r="C913" s="103"/>
      <c r="D913" s="103"/>
      <c r="E913" s="103"/>
      <c r="F913" s="93"/>
      <c r="G913" s="93"/>
      <c r="H913" s="93"/>
      <c r="I913" s="93"/>
      <c r="J913" s="93"/>
      <c r="K913" s="93"/>
      <c r="L913" s="97"/>
      <c r="M913" s="93"/>
      <c r="N913" s="93"/>
      <c r="O913" s="8"/>
      <c r="P913" s="8"/>
      <c r="Q913" s="8"/>
      <c r="R913" s="8"/>
      <c r="S913" s="8"/>
      <c r="T913" s="8"/>
      <c r="U913" s="8"/>
      <c r="V913" s="3"/>
      <c r="W913" s="3"/>
      <c r="X913" s="3"/>
      <c r="Y913" s="3"/>
      <c r="Z913" s="3"/>
    </row>
    <row r="914" spans="1:26" ht="12.75" customHeight="1">
      <c r="A914" s="93"/>
      <c r="B914" s="12"/>
      <c r="C914" s="103"/>
      <c r="D914" s="103"/>
      <c r="E914" s="103"/>
      <c r="F914" s="93"/>
      <c r="G914" s="93"/>
      <c r="H914" s="93"/>
      <c r="I914" s="93"/>
      <c r="J914" s="93"/>
      <c r="K914" s="93"/>
      <c r="L914" s="97"/>
      <c r="M914" s="93"/>
      <c r="N914" s="93"/>
      <c r="O914" s="8"/>
      <c r="P914" s="8"/>
      <c r="Q914" s="8"/>
      <c r="R914" s="8"/>
      <c r="S914" s="8"/>
      <c r="T914" s="8"/>
      <c r="U914" s="8"/>
      <c r="V914" s="3"/>
      <c r="W914" s="3"/>
      <c r="X914" s="3"/>
      <c r="Y914" s="3"/>
      <c r="Z914" s="3"/>
    </row>
    <row r="915" spans="1:26" ht="12.75" customHeight="1">
      <c r="A915" s="93"/>
      <c r="B915" s="12"/>
      <c r="C915" s="103"/>
      <c r="D915" s="103"/>
      <c r="E915" s="103"/>
      <c r="F915" s="93"/>
      <c r="G915" s="93"/>
      <c r="H915" s="93"/>
      <c r="I915" s="93"/>
      <c r="J915" s="93"/>
      <c r="K915" s="93"/>
      <c r="L915" s="97"/>
      <c r="M915" s="93"/>
      <c r="N915" s="93"/>
      <c r="O915" s="8"/>
      <c r="P915" s="8"/>
      <c r="Q915" s="8"/>
      <c r="R915" s="8"/>
      <c r="S915" s="8"/>
      <c r="T915" s="8"/>
      <c r="U915" s="8"/>
      <c r="V915" s="3"/>
      <c r="W915" s="3"/>
      <c r="X915" s="3"/>
      <c r="Y915" s="3"/>
      <c r="Z915" s="3"/>
    </row>
    <row r="916" spans="1:26" ht="12.75" customHeight="1">
      <c r="A916" s="93"/>
      <c r="B916" s="12"/>
      <c r="C916" s="103"/>
      <c r="D916" s="103"/>
      <c r="E916" s="103"/>
      <c r="F916" s="93"/>
      <c r="G916" s="93"/>
      <c r="H916" s="93"/>
      <c r="I916" s="93"/>
      <c r="J916" s="93"/>
      <c r="K916" s="93"/>
      <c r="L916" s="97"/>
      <c r="M916" s="93"/>
      <c r="N916" s="93"/>
      <c r="O916" s="8"/>
      <c r="P916" s="8"/>
      <c r="Q916" s="8"/>
      <c r="R916" s="8"/>
      <c r="S916" s="8"/>
      <c r="T916" s="8"/>
      <c r="U916" s="8"/>
      <c r="V916" s="3"/>
      <c r="W916" s="3"/>
      <c r="X916" s="3"/>
      <c r="Y916" s="3"/>
      <c r="Z916" s="3"/>
    </row>
    <row r="917" spans="1:26" ht="12.75" customHeight="1">
      <c r="A917" s="93"/>
      <c r="B917" s="12"/>
      <c r="C917" s="103"/>
      <c r="D917" s="103"/>
      <c r="E917" s="103"/>
      <c r="F917" s="93"/>
      <c r="G917" s="93"/>
      <c r="H917" s="93"/>
      <c r="I917" s="93"/>
      <c r="J917" s="93"/>
      <c r="K917" s="93"/>
      <c r="L917" s="97"/>
      <c r="M917" s="93"/>
      <c r="N917" s="93"/>
      <c r="O917" s="8"/>
      <c r="P917" s="8"/>
      <c r="Q917" s="8"/>
      <c r="R917" s="8"/>
      <c r="S917" s="8"/>
      <c r="T917" s="8"/>
      <c r="U917" s="8"/>
      <c r="V917" s="3"/>
      <c r="W917" s="3"/>
      <c r="X917" s="3"/>
      <c r="Y917" s="3"/>
      <c r="Z917" s="3"/>
    </row>
    <row r="918" spans="1:26" ht="12.75" customHeight="1">
      <c r="A918" s="93"/>
      <c r="B918" s="12"/>
      <c r="C918" s="103"/>
      <c r="D918" s="103"/>
      <c r="E918" s="103"/>
      <c r="F918" s="93"/>
      <c r="G918" s="93"/>
      <c r="H918" s="93"/>
      <c r="I918" s="93"/>
      <c r="J918" s="93"/>
      <c r="K918" s="93"/>
      <c r="L918" s="97"/>
      <c r="M918" s="93"/>
      <c r="N918" s="93"/>
      <c r="O918" s="8"/>
      <c r="P918" s="8"/>
      <c r="Q918" s="8"/>
      <c r="R918" s="8"/>
      <c r="S918" s="8"/>
      <c r="T918" s="8"/>
      <c r="U918" s="8"/>
      <c r="V918" s="3"/>
      <c r="W918" s="3"/>
      <c r="X918" s="3"/>
      <c r="Y918" s="3"/>
      <c r="Z918" s="3"/>
    </row>
    <row r="919" spans="1:26" ht="12.75" customHeight="1">
      <c r="A919" s="93"/>
      <c r="B919" s="12"/>
      <c r="C919" s="103"/>
      <c r="D919" s="103"/>
      <c r="E919" s="103"/>
      <c r="F919" s="93"/>
      <c r="G919" s="93"/>
      <c r="H919" s="93"/>
      <c r="I919" s="93"/>
      <c r="J919" s="93"/>
      <c r="K919" s="93"/>
      <c r="L919" s="97"/>
      <c r="M919" s="93"/>
      <c r="N919" s="93"/>
      <c r="O919" s="8"/>
      <c r="P919" s="8"/>
      <c r="Q919" s="8"/>
      <c r="R919" s="8"/>
      <c r="S919" s="8"/>
      <c r="T919" s="8"/>
      <c r="U919" s="8"/>
      <c r="V919" s="3"/>
      <c r="W919" s="3"/>
      <c r="X919" s="3"/>
      <c r="Y919" s="3"/>
      <c r="Z919" s="3"/>
    </row>
    <row r="920" spans="1:26" ht="12.75" customHeight="1">
      <c r="A920" s="93"/>
      <c r="B920" s="12"/>
      <c r="C920" s="103"/>
      <c r="D920" s="103"/>
      <c r="E920" s="103"/>
      <c r="F920" s="93"/>
      <c r="G920" s="93"/>
      <c r="H920" s="93"/>
      <c r="I920" s="93"/>
      <c r="J920" s="93"/>
      <c r="K920" s="93"/>
      <c r="L920" s="97"/>
      <c r="M920" s="93"/>
      <c r="N920" s="93"/>
      <c r="O920" s="8"/>
      <c r="P920" s="8"/>
      <c r="Q920" s="8"/>
      <c r="R920" s="8"/>
      <c r="S920" s="8"/>
      <c r="T920" s="8"/>
      <c r="U920" s="8"/>
      <c r="V920" s="3"/>
      <c r="W920" s="3"/>
      <c r="X920" s="3"/>
      <c r="Y920" s="3"/>
      <c r="Z920" s="3"/>
    </row>
    <row r="921" spans="1:26" ht="12.75" customHeight="1">
      <c r="A921" s="93"/>
      <c r="B921" s="12"/>
      <c r="C921" s="103"/>
      <c r="D921" s="103"/>
      <c r="E921" s="103"/>
      <c r="F921" s="93"/>
      <c r="G921" s="93"/>
      <c r="H921" s="93"/>
      <c r="I921" s="93"/>
      <c r="J921" s="93"/>
      <c r="K921" s="93"/>
      <c r="L921" s="97"/>
      <c r="M921" s="93"/>
      <c r="N921" s="93"/>
      <c r="O921" s="8"/>
      <c r="P921" s="8"/>
      <c r="Q921" s="8"/>
      <c r="R921" s="8"/>
      <c r="S921" s="8"/>
      <c r="T921" s="8"/>
      <c r="U921" s="8"/>
      <c r="V921" s="3"/>
      <c r="W921" s="3"/>
      <c r="X921" s="3"/>
      <c r="Y921" s="3"/>
      <c r="Z921" s="3"/>
    </row>
    <row r="922" spans="1:26" ht="12.75" customHeight="1">
      <c r="A922" s="93"/>
      <c r="B922" s="12"/>
      <c r="C922" s="103"/>
      <c r="D922" s="103"/>
      <c r="E922" s="103"/>
      <c r="F922" s="93"/>
      <c r="G922" s="93"/>
      <c r="H922" s="93"/>
      <c r="I922" s="93"/>
      <c r="J922" s="93"/>
      <c r="K922" s="93"/>
      <c r="L922" s="97"/>
      <c r="M922" s="93"/>
      <c r="N922" s="93"/>
      <c r="O922" s="8"/>
      <c r="P922" s="8"/>
      <c r="Q922" s="8"/>
      <c r="R922" s="8"/>
      <c r="S922" s="8"/>
      <c r="T922" s="8"/>
      <c r="U922" s="8"/>
      <c r="V922" s="3"/>
      <c r="W922" s="3"/>
      <c r="X922" s="3"/>
      <c r="Y922" s="3"/>
      <c r="Z922" s="3"/>
    </row>
    <row r="923" spans="1:26" ht="12.75" customHeight="1">
      <c r="A923" s="93"/>
      <c r="B923" s="12"/>
      <c r="C923" s="103"/>
      <c r="D923" s="103"/>
      <c r="E923" s="103"/>
      <c r="F923" s="93"/>
      <c r="G923" s="93"/>
      <c r="H923" s="93"/>
      <c r="I923" s="93"/>
      <c r="J923" s="93"/>
      <c r="K923" s="93"/>
      <c r="L923" s="97"/>
      <c r="M923" s="93"/>
      <c r="N923" s="93"/>
      <c r="O923" s="8"/>
      <c r="P923" s="8"/>
      <c r="Q923" s="8"/>
      <c r="R923" s="8"/>
      <c r="S923" s="8"/>
      <c r="T923" s="8"/>
      <c r="U923" s="8"/>
      <c r="V923" s="3"/>
      <c r="W923" s="3"/>
      <c r="X923" s="3"/>
      <c r="Y923" s="3"/>
      <c r="Z923" s="3"/>
    </row>
    <row r="924" spans="1:26" ht="12.75" customHeight="1">
      <c r="A924" s="93"/>
      <c r="B924" s="12"/>
      <c r="C924" s="103"/>
      <c r="D924" s="103"/>
      <c r="E924" s="103"/>
      <c r="F924" s="93"/>
      <c r="G924" s="93"/>
      <c r="H924" s="93"/>
      <c r="I924" s="93"/>
      <c r="J924" s="93"/>
      <c r="K924" s="93"/>
      <c r="L924" s="97"/>
      <c r="M924" s="93"/>
      <c r="N924" s="93"/>
      <c r="O924" s="8"/>
      <c r="P924" s="8"/>
      <c r="Q924" s="8"/>
      <c r="R924" s="8"/>
      <c r="S924" s="8"/>
      <c r="T924" s="8"/>
      <c r="U924" s="8"/>
      <c r="V924" s="3"/>
      <c r="W924" s="3"/>
      <c r="X924" s="3"/>
      <c r="Y924" s="3"/>
      <c r="Z924" s="3"/>
    </row>
    <row r="925" spans="1:26" ht="12.75" customHeight="1">
      <c r="A925" s="93"/>
      <c r="B925" s="12"/>
      <c r="C925" s="103"/>
      <c r="D925" s="103"/>
      <c r="E925" s="103"/>
      <c r="F925" s="93"/>
      <c r="G925" s="93"/>
      <c r="H925" s="93"/>
      <c r="I925" s="93"/>
      <c r="J925" s="93"/>
      <c r="K925" s="93"/>
      <c r="L925" s="97"/>
      <c r="M925" s="93"/>
      <c r="N925" s="93"/>
      <c r="O925" s="8"/>
      <c r="P925" s="8"/>
      <c r="Q925" s="8"/>
      <c r="R925" s="8"/>
      <c r="S925" s="8"/>
      <c r="T925" s="8"/>
      <c r="U925" s="8"/>
      <c r="V925" s="3"/>
      <c r="W925" s="3"/>
      <c r="X925" s="3"/>
      <c r="Y925" s="3"/>
      <c r="Z925" s="3"/>
    </row>
    <row r="926" spans="1:26" ht="12.75" customHeight="1">
      <c r="A926" s="93"/>
      <c r="B926" s="12"/>
      <c r="C926" s="103"/>
      <c r="D926" s="103"/>
      <c r="E926" s="103"/>
      <c r="F926" s="93"/>
      <c r="G926" s="93"/>
      <c r="H926" s="93"/>
      <c r="I926" s="93"/>
      <c r="J926" s="93"/>
      <c r="K926" s="93"/>
      <c r="L926" s="97"/>
      <c r="M926" s="93"/>
      <c r="N926" s="93"/>
      <c r="O926" s="8"/>
      <c r="P926" s="8"/>
      <c r="Q926" s="8"/>
      <c r="R926" s="8"/>
      <c r="S926" s="8"/>
      <c r="T926" s="8"/>
      <c r="U926" s="8"/>
      <c r="V926" s="3"/>
      <c r="W926" s="3"/>
      <c r="X926" s="3"/>
      <c r="Y926" s="3"/>
      <c r="Z926" s="3"/>
    </row>
    <row r="927" spans="1:26" ht="12.75" customHeight="1">
      <c r="A927" s="93"/>
      <c r="B927" s="12"/>
      <c r="C927" s="103"/>
      <c r="D927" s="103"/>
      <c r="E927" s="103"/>
      <c r="F927" s="93"/>
      <c r="G927" s="93"/>
      <c r="H927" s="93"/>
      <c r="I927" s="93"/>
      <c r="J927" s="93"/>
      <c r="K927" s="93"/>
      <c r="L927" s="97"/>
      <c r="M927" s="93"/>
      <c r="N927" s="93"/>
      <c r="O927" s="8"/>
      <c r="P927" s="8"/>
      <c r="Q927" s="8"/>
      <c r="R927" s="8"/>
      <c r="S927" s="8"/>
      <c r="T927" s="8"/>
      <c r="U927" s="8"/>
      <c r="V927" s="3"/>
      <c r="W927" s="3"/>
      <c r="X927" s="3"/>
      <c r="Y927" s="3"/>
      <c r="Z927" s="3"/>
    </row>
    <row r="928" spans="1:26" ht="12.75" customHeight="1">
      <c r="A928" s="93"/>
      <c r="B928" s="12"/>
      <c r="C928" s="103"/>
      <c r="D928" s="103"/>
      <c r="E928" s="103"/>
      <c r="F928" s="93"/>
      <c r="G928" s="93"/>
      <c r="H928" s="93"/>
      <c r="I928" s="93"/>
      <c r="J928" s="93"/>
      <c r="K928" s="93"/>
      <c r="L928" s="97"/>
      <c r="M928" s="93"/>
      <c r="N928" s="93"/>
      <c r="O928" s="8"/>
      <c r="P928" s="8"/>
      <c r="Q928" s="8"/>
      <c r="R928" s="8"/>
      <c r="S928" s="8"/>
      <c r="T928" s="8"/>
      <c r="U928" s="8"/>
      <c r="V928" s="3"/>
      <c r="W928" s="3"/>
      <c r="X928" s="3"/>
      <c r="Y928" s="3"/>
      <c r="Z928" s="3"/>
    </row>
    <row r="929" spans="1:26" ht="12.75" customHeight="1">
      <c r="A929" s="93"/>
      <c r="B929" s="12"/>
      <c r="C929" s="103"/>
      <c r="D929" s="103"/>
      <c r="E929" s="103"/>
      <c r="F929" s="93"/>
      <c r="G929" s="93"/>
      <c r="H929" s="93"/>
      <c r="I929" s="93"/>
      <c r="J929" s="93"/>
      <c r="K929" s="93"/>
      <c r="L929" s="97"/>
      <c r="M929" s="93"/>
      <c r="N929" s="93"/>
      <c r="O929" s="8"/>
      <c r="P929" s="8"/>
      <c r="Q929" s="8"/>
      <c r="R929" s="8"/>
      <c r="S929" s="8"/>
      <c r="T929" s="8"/>
      <c r="U929" s="8"/>
      <c r="V929" s="3"/>
      <c r="W929" s="3"/>
      <c r="X929" s="3"/>
      <c r="Y929" s="3"/>
      <c r="Z929" s="3"/>
    </row>
    <row r="930" spans="1:26" ht="12.75" customHeight="1">
      <c r="A930" s="93"/>
      <c r="B930" s="12"/>
      <c r="C930" s="103"/>
      <c r="D930" s="103"/>
      <c r="E930" s="103"/>
      <c r="F930" s="93"/>
      <c r="G930" s="93"/>
      <c r="H930" s="93"/>
      <c r="I930" s="93"/>
      <c r="J930" s="93"/>
      <c r="K930" s="93"/>
      <c r="L930" s="97"/>
      <c r="M930" s="93"/>
      <c r="N930" s="93"/>
      <c r="O930" s="8"/>
      <c r="P930" s="8"/>
      <c r="Q930" s="8"/>
      <c r="R930" s="8"/>
      <c r="S930" s="8"/>
      <c r="T930" s="8"/>
      <c r="U930" s="8"/>
      <c r="V930" s="3"/>
      <c r="W930" s="3"/>
      <c r="X930" s="3"/>
      <c r="Y930" s="3"/>
      <c r="Z930" s="3"/>
    </row>
    <row r="931" spans="1:26" ht="12.75" customHeight="1">
      <c r="A931" s="93"/>
      <c r="B931" s="12"/>
      <c r="C931" s="103"/>
      <c r="D931" s="103"/>
      <c r="E931" s="103"/>
      <c r="F931" s="93"/>
      <c r="G931" s="93"/>
      <c r="H931" s="93"/>
      <c r="I931" s="93"/>
      <c r="J931" s="93"/>
      <c r="K931" s="93"/>
      <c r="L931" s="97"/>
      <c r="M931" s="93"/>
      <c r="N931" s="93"/>
      <c r="O931" s="8"/>
      <c r="P931" s="8"/>
      <c r="Q931" s="8"/>
      <c r="R931" s="8"/>
      <c r="S931" s="8"/>
      <c r="T931" s="8"/>
      <c r="U931" s="8"/>
      <c r="V931" s="3"/>
      <c r="W931" s="3"/>
      <c r="X931" s="3"/>
      <c r="Y931" s="3"/>
      <c r="Z931" s="3"/>
    </row>
    <row r="932" spans="1:26" ht="12.75" customHeight="1">
      <c r="A932" s="93"/>
      <c r="B932" s="12"/>
      <c r="C932" s="103"/>
      <c r="D932" s="103"/>
      <c r="E932" s="103"/>
      <c r="F932" s="93"/>
      <c r="G932" s="93"/>
      <c r="H932" s="93"/>
      <c r="I932" s="93"/>
      <c r="J932" s="93"/>
      <c r="K932" s="93"/>
      <c r="L932" s="97"/>
      <c r="M932" s="93"/>
      <c r="N932" s="93"/>
      <c r="O932" s="8"/>
      <c r="P932" s="8"/>
      <c r="Q932" s="8"/>
      <c r="R932" s="8"/>
      <c r="S932" s="8"/>
      <c r="T932" s="8"/>
      <c r="U932" s="8"/>
      <c r="V932" s="3"/>
      <c r="W932" s="3"/>
      <c r="X932" s="3"/>
      <c r="Y932" s="3"/>
      <c r="Z932" s="3"/>
    </row>
    <row r="933" spans="1:26" ht="12.75" customHeight="1">
      <c r="A933" s="93"/>
      <c r="B933" s="12"/>
      <c r="C933" s="103"/>
      <c r="D933" s="103"/>
      <c r="E933" s="103"/>
      <c r="F933" s="93"/>
      <c r="G933" s="93"/>
      <c r="H933" s="93"/>
      <c r="I933" s="93"/>
      <c r="J933" s="93"/>
      <c r="K933" s="93"/>
      <c r="L933" s="97"/>
      <c r="M933" s="93"/>
      <c r="N933" s="93"/>
      <c r="O933" s="8"/>
      <c r="P933" s="8"/>
      <c r="Q933" s="8"/>
      <c r="R933" s="8"/>
      <c r="S933" s="8"/>
      <c r="T933" s="8"/>
      <c r="U933" s="8"/>
      <c r="V933" s="3"/>
      <c r="W933" s="3"/>
      <c r="X933" s="3"/>
      <c r="Y933" s="3"/>
      <c r="Z933" s="3"/>
    </row>
    <row r="934" spans="1:26" ht="12.75" customHeight="1">
      <c r="A934" s="93"/>
      <c r="B934" s="12"/>
      <c r="C934" s="103"/>
      <c r="D934" s="103"/>
      <c r="E934" s="103"/>
      <c r="F934" s="93"/>
      <c r="G934" s="93"/>
      <c r="H934" s="93"/>
      <c r="I934" s="93"/>
      <c r="J934" s="93"/>
      <c r="K934" s="93"/>
      <c r="L934" s="97"/>
      <c r="M934" s="93"/>
      <c r="N934" s="93"/>
      <c r="O934" s="8"/>
      <c r="P934" s="8"/>
      <c r="Q934" s="8"/>
      <c r="R934" s="8"/>
      <c r="S934" s="8"/>
      <c r="T934" s="8"/>
      <c r="U934" s="8"/>
      <c r="V934" s="3"/>
      <c r="W934" s="3"/>
      <c r="X934" s="3"/>
      <c r="Y934" s="3"/>
      <c r="Z934" s="3"/>
    </row>
    <row r="935" spans="1:26" ht="12.75" customHeight="1">
      <c r="A935" s="93"/>
      <c r="B935" s="12"/>
      <c r="C935" s="103"/>
      <c r="D935" s="103"/>
      <c r="E935" s="103"/>
      <c r="F935" s="93"/>
      <c r="G935" s="93"/>
      <c r="H935" s="93"/>
      <c r="I935" s="93"/>
      <c r="J935" s="93"/>
      <c r="K935" s="93"/>
      <c r="L935" s="97"/>
      <c r="M935" s="93"/>
      <c r="N935" s="93"/>
      <c r="O935" s="8"/>
      <c r="P935" s="8"/>
      <c r="Q935" s="8"/>
      <c r="R935" s="8"/>
      <c r="S935" s="8"/>
      <c r="T935" s="8"/>
      <c r="U935" s="8"/>
      <c r="V935" s="3"/>
      <c r="W935" s="3"/>
      <c r="X935" s="3"/>
      <c r="Y935" s="3"/>
      <c r="Z935" s="3"/>
    </row>
    <row r="936" spans="1:26" ht="12.75" customHeight="1">
      <c r="A936" s="93"/>
      <c r="B936" s="12"/>
      <c r="C936" s="103"/>
      <c r="D936" s="103"/>
      <c r="E936" s="103"/>
      <c r="F936" s="93"/>
      <c r="G936" s="93"/>
      <c r="H936" s="93"/>
      <c r="I936" s="93"/>
      <c r="J936" s="93"/>
      <c r="K936" s="93"/>
      <c r="L936" s="97"/>
      <c r="M936" s="93"/>
      <c r="N936" s="93"/>
      <c r="O936" s="8"/>
      <c r="P936" s="8"/>
      <c r="Q936" s="8"/>
      <c r="R936" s="8"/>
      <c r="S936" s="8"/>
      <c r="T936" s="8"/>
      <c r="U936" s="8"/>
      <c r="V936" s="3"/>
      <c r="W936" s="3"/>
      <c r="X936" s="3"/>
      <c r="Y936" s="3"/>
      <c r="Z936" s="3"/>
    </row>
    <row r="937" spans="1:26" ht="12.75" customHeight="1">
      <c r="A937" s="93"/>
      <c r="B937" s="12"/>
      <c r="C937" s="103"/>
      <c r="D937" s="103"/>
      <c r="E937" s="103"/>
      <c r="F937" s="93"/>
      <c r="G937" s="93"/>
      <c r="H937" s="93"/>
      <c r="I937" s="93"/>
      <c r="J937" s="93"/>
      <c r="K937" s="93"/>
      <c r="L937" s="97"/>
      <c r="M937" s="93"/>
      <c r="N937" s="93"/>
      <c r="O937" s="8"/>
      <c r="P937" s="8"/>
      <c r="Q937" s="8"/>
      <c r="R937" s="8"/>
      <c r="S937" s="8"/>
      <c r="T937" s="8"/>
      <c r="U937" s="8"/>
      <c r="V937" s="3"/>
      <c r="W937" s="3"/>
      <c r="X937" s="3"/>
      <c r="Y937" s="3"/>
      <c r="Z937" s="3"/>
    </row>
    <row r="938" spans="1:26" ht="12.75" customHeight="1">
      <c r="A938" s="93"/>
      <c r="B938" s="12"/>
      <c r="C938" s="103"/>
      <c r="D938" s="103"/>
      <c r="E938" s="103"/>
      <c r="F938" s="93"/>
      <c r="G938" s="93"/>
      <c r="H938" s="93"/>
      <c r="I938" s="93"/>
      <c r="J938" s="93"/>
      <c r="K938" s="93"/>
      <c r="L938" s="97"/>
      <c r="M938" s="93"/>
      <c r="N938" s="93"/>
      <c r="O938" s="8"/>
      <c r="P938" s="8"/>
      <c r="Q938" s="8"/>
      <c r="R938" s="8"/>
      <c r="S938" s="8"/>
      <c r="T938" s="8"/>
      <c r="U938" s="8"/>
      <c r="V938" s="3"/>
      <c r="W938" s="3"/>
      <c r="X938" s="3"/>
      <c r="Y938" s="3"/>
      <c r="Z938" s="3"/>
    </row>
    <row r="939" spans="1:26" ht="12.75" customHeight="1">
      <c r="A939" s="93"/>
      <c r="B939" s="12"/>
      <c r="C939" s="103"/>
      <c r="D939" s="103"/>
      <c r="E939" s="103"/>
      <c r="F939" s="93"/>
      <c r="G939" s="93"/>
      <c r="H939" s="93"/>
      <c r="I939" s="93"/>
      <c r="J939" s="93"/>
      <c r="K939" s="93"/>
      <c r="L939" s="97"/>
      <c r="M939" s="93"/>
      <c r="N939" s="93"/>
      <c r="O939" s="8"/>
      <c r="P939" s="8"/>
      <c r="Q939" s="8"/>
      <c r="R939" s="8"/>
      <c r="S939" s="8"/>
      <c r="T939" s="8"/>
      <c r="U939" s="8"/>
      <c r="V939" s="3"/>
      <c r="W939" s="3"/>
      <c r="X939" s="3"/>
      <c r="Y939" s="3"/>
      <c r="Z939" s="3"/>
    </row>
    <row r="940" spans="1:26" ht="12.75" customHeight="1">
      <c r="A940" s="93"/>
      <c r="B940" s="12"/>
      <c r="C940" s="103"/>
      <c r="D940" s="103"/>
      <c r="E940" s="103"/>
      <c r="F940" s="93"/>
      <c r="G940" s="93"/>
      <c r="H940" s="93"/>
      <c r="I940" s="93"/>
      <c r="J940" s="93"/>
      <c r="K940" s="93"/>
      <c r="L940" s="97"/>
      <c r="M940" s="93"/>
      <c r="N940" s="93"/>
      <c r="O940" s="8"/>
      <c r="P940" s="8"/>
      <c r="Q940" s="8"/>
      <c r="R940" s="8"/>
      <c r="S940" s="8"/>
      <c r="T940" s="8"/>
      <c r="U940" s="8"/>
      <c r="V940" s="3"/>
      <c r="W940" s="3"/>
      <c r="X940" s="3"/>
      <c r="Y940" s="3"/>
      <c r="Z940" s="3"/>
    </row>
    <row r="941" spans="1:26" ht="12.75" customHeight="1">
      <c r="A941" s="93"/>
      <c r="B941" s="12"/>
      <c r="C941" s="103"/>
      <c r="D941" s="103"/>
      <c r="E941" s="103"/>
      <c r="F941" s="93"/>
      <c r="G941" s="93"/>
      <c r="H941" s="93"/>
      <c r="I941" s="93"/>
      <c r="J941" s="93"/>
      <c r="K941" s="93"/>
      <c r="L941" s="97"/>
      <c r="M941" s="93"/>
      <c r="N941" s="93"/>
      <c r="O941" s="8"/>
      <c r="P941" s="8"/>
      <c r="Q941" s="8"/>
      <c r="R941" s="8"/>
      <c r="S941" s="8"/>
      <c r="T941" s="8"/>
      <c r="U941" s="8"/>
      <c r="V941" s="3"/>
      <c r="W941" s="3"/>
      <c r="X941" s="3"/>
      <c r="Y941" s="3"/>
      <c r="Z941" s="3"/>
    </row>
    <row r="942" spans="1:26" ht="12.75" customHeight="1">
      <c r="A942" s="93"/>
      <c r="B942" s="12"/>
      <c r="C942" s="103"/>
      <c r="D942" s="103"/>
      <c r="E942" s="103"/>
      <c r="F942" s="93"/>
      <c r="G942" s="93"/>
      <c r="H942" s="93"/>
      <c r="I942" s="93"/>
      <c r="J942" s="93"/>
      <c r="K942" s="93"/>
      <c r="L942" s="97"/>
      <c r="M942" s="93"/>
      <c r="N942" s="93"/>
      <c r="O942" s="8"/>
      <c r="P942" s="8"/>
      <c r="Q942" s="8"/>
      <c r="R942" s="8"/>
      <c r="S942" s="8"/>
      <c r="T942" s="8"/>
      <c r="U942" s="8"/>
      <c r="V942" s="3"/>
      <c r="W942" s="3"/>
      <c r="X942" s="3"/>
      <c r="Y942" s="3"/>
      <c r="Z942" s="3"/>
    </row>
    <row r="943" spans="1:26" ht="12.75" customHeight="1">
      <c r="A943" s="93"/>
      <c r="B943" s="12"/>
      <c r="C943" s="103"/>
      <c r="D943" s="103"/>
      <c r="E943" s="103"/>
      <c r="F943" s="93"/>
      <c r="G943" s="93"/>
      <c r="H943" s="93"/>
      <c r="I943" s="93"/>
      <c r="J943" s="93"/>
      <c r="K943" s="93"/>
      <c r="L943" s="97"/>
      <c r="M943" s="93"/>
      <c r="N943" s="93"/>
      <c r="O943" s="8"/>
      <c r="P943" s="8"/>
      <c r="Q943" s="8"/>
      <c r="R943" s="8"/>
      <c r="S943" s="8"/>
      <c r="T943" s="8"/>
      <c r="U943" s="8"/>
      <c r="V943" s="3"/>
      <c r="W943" s="3"/>
      <c r="X943" s="3"/>
      <c r="Y943" s="3"/>
      <c r="Z943" s="3"/>
    </row>
    <row r="944" spans="1:26" ht="12.75" customHeight="1">
      <c r="A944" s="93"/>
      <c r="B944" s="12"/>
      <c r="C944" s="103"/>
      <c r="D944" s="103"/>
      <c r="E944" s="103"/>
      <c r="F944" s="93"/>
      <c r="G944" s="93"/>
      <c r="H944" s="93"/>
      <c r="I944" s="93"/>
      <c r="J944" s="93"/>
      <c r="K944" s="93"/>
      <c r="L944" s="97"/>
      <c r="M944" s="93"/>
      <c r="N944" s="93"/>
      <c r="O944" s="8"/>
      <c r="P944" s="8"/>
      <c r="Q944" s="8"/>
      <c r="R944" s="8"/>
      <c r="S944" s="8"/>
      <c r="T944" s="8"/>
      <c r="U944" s="8"/>
      <c r="V944" s="3"/>
      <c r="W944" s="3"/>
      <c r="X944" s="3"/>
      <c r="Y944" s="3"/>
      <c r="Z944" s="3"/>
    </row>
    <row r="945" spans="1:26" ht="12.75" customHeight="1">
      <c r="A945" s="93"/>
      <c r="B945" s="12"/>
      <c r="C945" s="103"/>
      <c r="D945" s="103"/>
      <c r="E945" s="103"/>
      <c r="F945" s="93"/>
      <c r="G945" s="93"/>
      <c r="H945" s="93"/>
      <c r="I945" s="93"/>
      <c r="J945" s="93"/>
      <c r="K945" s="93"/>
      <c r="L945" s="97"/>
      <c r="M945" s="93"/>
      <c r="N945" s="93"/>
      <c r="O945" s="8"/>
      <c r="P945" s="8"/>
      <c r="Q945" s="8"/>
      <c r="R945" s="8"/>
      <c r="S945" s="8"/>
      <c r="T945" s="8"/>
      <c r="U945" s="8"/>
      <c r="V945" s="3"/>
      <c r="W945" s="3"/>
      <c r="X945" s="3"/>
      <c r="Y945" s="3"/>
      <c r="Z945" s="3"/>
    </row>
    <row r="946" spans="1:26" ht="12.75" customHeight="1">
      <c r="A946" s="93"/>
      <c r="B946" s="12"/>
      <c r="C946" s="103"/>
      <c r="D946" s="103"/>
      <c r="E946" s="103"/>
      <c r="F946" s="93"/>
      <c r="G946" s="93"/>
      <c r="H946" s="93"/>
      <c r="I946" s="93"/>
      <c r="J946" s="93"/>
      <c r="K946" s="93"/>
      <c r="L946" s="97"/>
      <c r="M946" s="93"/>
      <c r="N946" s="93"/>
      <c r="O946" s="8"/>
      <c r="P946" s="8"/>
      <c r="Q946" s="8"/>
      <c r="R946" s="8"/>
      <c r="S946" s="8"/>
      <c r="T946" s="8"/>
      <c r="U946" s="8"/>
      <c r="V946" s="3"/>
      <c r="W946" s="3"/>
      <c r="X946" s="3"/>
      <c r="Y946" s="3"/>
      <c r="Z946" s="3"/>
    </row>
    <row r="947" spans="1:26" ht="12.75" customHeight="1">
      <c r="A947" s="93"/>
      <c r="B947" s="12"/>
      <c r="C947" s="103"/>
      <c r="D947" s="103"/>
      <c r="E947" s="103"/>
      <c r="F947" s="93"/>
      <c r="G947" s="93"/>
      <c r="H947" s="93"/>
      <c r="I947" s="93"/>
      <c r="J947" s="93"/>
      <c r="K947" s="93"/>
      <c r="L947" s="97"/>
      <c r="M947" s="93"/>
      <c r="N947" s="93"/>
      <c r="O947" s="8"/>
      <c r="P947" s="8"/>
      <c r="Q947" s="8"/>
      <c r="R947" s="8"/>
      <c r="S947" s="8"/>
      <c r="T947" s="8"/>
      <c r="U947" s="8"/>
      <c r="V947" s="3"/>
      <c r="W947" s="3"/>
      <c r="X947" s="3"/>
      <c r="Y947" s="3"/>
      <c r="Z947" s="3"/>
    </row>
    <row r="948" spans="1:26" ht="12.75" customHeight="1">
      <c r="A948" s="93"/>
      <c r="B948" s="12"/>
      <c r="C948" s="103"/>
      <c r="D948" s="103"/>
      <c r="E948" s="103"/>
      <c r="F948" s="93"/>
      <c r="G948" s="93"/>
      <c r="H948" s="93"/>
      <c r="I948" s="93"/>
      <c r="J948" s="93"/>
      <c r="K948" s="93"/>
      <c r="L948" s="97"/>
      <c r="M948" s="93"/>
      <c r="N948" s="93"/>
      <c r="O948" s="8"/>
      <c r="P948" s="8"/>
      <c r="Q948" s="8"/>
      <c r="R948" s="8"/>
      <c r="S948" s="8"/>
      <c r="T948" s="8"/>
      <c r="U948" s="8"/>
      <c r="V948" s="3"/>
      <c r="W948" s="3"/>
      <c r="X948" s="3"/>
      <c r="Y948" s="3"/>
      <c r="Z948" s="3"/>
    </row>
    <row r="949" spans="1:26" ht="12.75" customHeight="1">
      <c r="A949" s="93"/>
      <c r="B949" s="12"/>
      <c r="C949" s="103"/>
      <c r="D949" s="103"/>
      <c r="E949" s="103"/>
      <c r="F949" s="93"/>
      <c r="G949" s="93"/>
      <c r="H949" s="93"/>
      <c r="I949" s="93"/>
      <c r="J949" s="93"/>
      <c r="K949" s="93"/>
      <c r="L949" s="97"/>
      <c r="M949" s="93"/>
      <c r="N949" s="93"/>
      <c r="O949" s="8"/>
      <c r="P949" s="8"/>
      <c r="Q949" s="8"/>
      <c r="R949" s="8"/>
      <c r="S949" s="8"/>
      <c r="T949" s="8"/>
      <c r="U949" s="8"/>
      <c r="V949" s="3"/>
      <c r="W949" s="3"/>
      <c r="X949" s="3"/>
      <c r="Y949" s="3"/>
      <c r="Z949" s="3"/>
    </row>
    <row r="950" spans="1:26" ht="12.75" customHeight="1">
      <c r="A950" s="93"/>
      <c r="B950" s="12"/>
      <c r="C950" s="103"/>
      <c r="D950" s="103"/>
      <c r="E950" s="103"/>
      <c r="F950" s="93"/>
      <c r="G950" s="93"/>
      <c r="H950" s="93"/>
      <c r="I950" s="93"/>
      <c r="J950" s="93"/>
      <c r="K950" s="93"/>
      <c r="L950" s="97"/>
      <c r="M950" s="93"/>
      <c r="N950" s="93"/>
      <c r="O950" s="8"/>
      <c r="P950" s="8"/>
      <c r="Q950" s="8"/>
      <c r="R950" s="8"/>
      <c r="S950" s="8"/>
      <c r="T950" s="8"/>
      <c r="U950" s="8"/>
      <c r="V950" s="3"/>
      <c r="W950" s="3"/>
      <c r="X950" s="3"/>
      <c r="Y950" s="3"/>
      <c r="Z950" s="3"/>
    </row>
    <row r="951" spans="1:26" ht="12.75" customHeight="1">
      <c r="A951" s="93"/>
      <c r="B951" s="12"/>
      <c r="C951" s="103"/>
      <c r="D951" s="103"/>
      <c r="E951" s="103"/>
      <c r="F951" s="93"/>
      <c r="G951" s="93"/>
      <c r="H951" s="93"/>
      <c r="I951" s="93"/>
      <c r="J951" s="93"/>
      <c r="K951" s="93"/>
      <c r="L951" s="97"/>
      <c r="M951" s="93"/>
      <c r="N951" s="93"/>
      <c r="O951" s="8"/>
      <c r="P951" s="8"/>
      <c r="Q951" s="8"/>
      <c r="R951" s="8"/>
      <c r="S951" s="8"/>
      <c r="T951" s="8"/>
      <c r="U951" s="8"/>
      <c r="V951" s="3"/>
      <c r="W951" s="3"/>
      <c r="X951" s="3"/>
      <c r="Y951" s="3"/>
      <c r="Z951" s="3"/>
    </row>
    <row r="952" spans="1:26" ht="12.75" customHeight="1">
      <c r="A952" s="93"/>
      <c r="B952" s="12"/>
      <c r="C952" s="103"/>
      <c r="D952" s="103"/>
      <c r="E952" s="103"/>
      <c r="F952" s="93"/>
      <c r="G952" s="93"/>
      <c r="H952" s="93"/>
      <c r="I952" s="93"/>
      <c r="J952" s="93"/>
      <c r="K952" s="93"/>
      <c r="L952" s="97"/>
      <c r="M952" s="93"/>
      <c r="N952" s="93"/>
      <c r="O952" s="8"/>
      <c r="P952" s="8"/>
      <c r="Q952" s="8"/>
      <c r="R952" s="8"/>
      <c r="S952" s="8"/>
      <c r="T952" s="8"/>
      <c r="U952" s="8"/>
      <c r="V952" s="3"/>
      <c r="W952" s="3"/>
      <c r="X952" s="3"/>
      <c r="Y952" s="3"/>
      <c r="Z952" s="3"/>
    </row>
    <row r="953" spans="1:26" ht="12.75" customHeight="1">
      <c r="A953" s="93"/>
      <c r="B953" s="12"/>
      <c r="C953" s="103"/>
      <c r="D953" s="103"/>
      <c r="E953" s="103"/>
      <c r="F953" s="93"/>
      <c r="G953" s="93"/>
      <c r="H953" s="93"/>
      <c r="I953" s="93"/>
      <c r="J953" s="93"/>
      <c r="K953" s="93"/>
      <c r="L953" s="97"/>
      <c r="M953" s="93"/>
      <c r="N953" s="93"/>
      <c r="O953" s="8"/>
      <c r="P953" s="8"/>
      <c r="Q953" s="8"/>
      <c r="R953" s="8"/>
      <c r="S953" s="8"/>
      <c r="T953" s="8"/>
      <c r="U953" s="8"/>
      <c r="V953" s="3"/>
      <c r="W953" s="3"/>
      <c r="X953" s="3"/>
      <c r="Y953" s="3"/>
      <c r="Z953" s="3"/>
    </row>
    <row r="954" spans="1:26" ht="12.75" customHeight="1">
      <c r="A954" s="93"/>
      <c r="B954" s="12"/>
      <c r="C954" s="103"/>
      <c r="D954" s="103"/>
      <c r="E954" s="103"/>
      <c r="F954" s="93"/>
      <c r="G954" s="93"/>
      <c r="H954" s="93"/>
      <c r="I954" s="93"/>
      <c r="J954" s="93"/>
      <c r="K954" s="93"/>
      <c r="L954" s="97"/>
      <c r="M954" s="93"/>
      <c r="N954" s="93"/>
      <c r="O954" s="8"/>
      <c r="P954" s="8"/>
      <c r="Q954" s="8"/>
      <c r="R954" s="8"/>
      <c r="S954" s="8"/>
      <c r="T954" s="8"/>
      <c r="U954" s="8"/>
      <c r="V954" s="3"/>
      <c r="W954" s="3"/>
      <c r="X954" s="3"/>
      <c r="Y954" s="3"/>
      <c r="Z954" s="3"/>
    </row>
    <row r="955" spans="1:26" ht="12.75" customHeight="1">
      <c r="A955" s="93"/>
      <c r="B955" s="12"/>
      <c r="C955" s="103"/>
      <c r="D955" s="103"/>
      <c r="E955" s="103"/>
      <c r="F955" s="93"/>
      <c r="G955" s="93"/>
      <c r="H955" s="93"/>
      <c r="I955" s="93"/>
      <c r="J955" s="93"/>
      <c r="K955" s="93"/>
      <c r="L955" s="97"/>
      <c r="M955" s="93"/>
      <c r="N955" s="93"/>
      <c r="O955" s="8"/>
      <c r="P955" s="8"/>
      <c r="Q955" s="8"/>
      <c r="R955" s="8"/>
      <c r="S955" s="8"/>
      <c r="T955" s="8"/>
      <c r="U955" s="8"/>
      <c r="V955" s="3"/>
      <c r="W955" s="3"/>
      <c r="X955" s="3"/>
      <c r="Y955" s="3"/>
      <c r="Z955" s="3"/>
    </row>
    <row r="956" spans="1:26" ht="12.75" customHeight="1">
      <c r="A956" s="93"/>
      <c r="B956" s="12"/>
      <c r="C956" s="103"/>
      <c r="D956" s="103"/>
      <c r="E956" s="103"/>
      <c r="F956" s="93"/>
      <c r="G956" s="93"/>
      <c r="H956" s="93"/>
      <c r="I956" s="93"/>
      <c r="J956" s="93"/>
      <c r="K956" s="93"/>
      <c r="L956" s="97"/>
      <c r="M956" s="93"/>
      <c r="N956" s="93"/>
      <c r="O956" s="8"/>
      <c r="P956" s="8"/>
      <c r="Q956" s="8"/>
      <c r="R956" s="8"/>
      <c r="S956" s="8"/>
      <c r="T956" s="8"/>
      <c r="U956" s="8"/>
      <c r="V956" s="3"/>
      <c r="W956" s="3"/>
      <c r="X956" s="3"/>
      <c r="Y956" s="3"/>
      <c r="Z956" s="3"/>
    </row>
    <row r="957" spans="1:26" ht="12.75" customHeight="1">
      <c r="A957" s="93"/>
      <c r="B957" s="12"/>
      <c r="C957" s="103"/>
      <c r="D957" s="103"/>
      <c r="E957" s="103"/>
      <c r="F957" s="93"/>
      <c r="G957" s="93"/>
      <c r="H957" s="93"/>
      <c r="I957" s="93"/>
      <c r="J957" s="93"/>
      <c r="K957" s="93"/>
      <c r="L957" s="97"/>
      <c r="M957" s="93"/>
      <c r="N957" s="93"/>
      <c r="O957" s="8"/>
      <c r="P957" s="8"/>
      <c r="Q957" s="8"/>
      <c r="R957" s="8"/>
      <c r="S957" s="8"/>
      <c r="T957" s="8"/>
      <c r="U957" s="8"/>
      <c r="V957" s="3"/>
      <c r="W957" s="3"/>
      <c r="X957" s="3"/>
      <c r="Y957" s="3"/>
      <c r="Z957" s="3"/>
    </row>
    <row r="958" spans="1:26" ht="12.75" customHeight="1">
      <c r="A958" s="93"/>
      <c r="B958" s="12"/>
      <c r="C958" s="103"/>
      <c r="D958" s="103"/>
      <c r="E958" s="103"/>
      <c r="F958" s="93"/>
      <c r="G958" s="93"/>
      <c r="H958" s="93"/>
      <c r="I958" s="93"/>
      <c r="J958" s="93"/>
      <c r="K958" s="93"/>
      <c r="L958" s="97"/>
      <c r="M958" s="93"/>
      <c r="N958" s="93"/>
      <c r="O958" s="8"/>
      <c r="P958" s="8"/>
      <c r="Q958" s="8"/>
      <c r="R958" s="8"/>
      <c r="S958" s="8"/>
      <c r="T958" s="8"/>
      <c r="U958" s="8"/>
      <c r="V958" s="3"/>
      <c r="W958" s="3"/>
      <c r="X958" s="3"/>
      <c r="Y958" s="3"/>
      <c r="Z958" s="3"/>
    </row>
    <row r="959" spans="1:26" ht="12.75" customHeight="1">
      <c r="A959" s="93"/>
      <c r="B959" s="12"/>
      <c r="C959" s="103"/>
      <c r="D959" s="103"/>
      <c r="E959" s="103"/>
      <c r="F959" s="93"/>
      <c r="G959" s="93"/>
      <c r="H959" s="93"/>
      <c r="I959" s="93"/>
      <c r="J959" s="93"/>
      <c r="K959" s="93"/>
      <c r="L959" s="97"/>
      <c r="M959" s="93"/>
      <c r="N959" s="93"/>
      <c r="O959" s="8"/>
      <c r="P959" s="8"/>
      <c r="Q959" s="8"/>
      <c r="R959" s="8"/>
      <c r="S959" s="8"/>
      <c r="T959" s="8"/>
      <c r="U959" s="8"/>
      <c r="V959" s="3"/>
      <c r="W959" s="3"/>
      <c r="X959" s="3"/>
      <c r="Y959" s="3"/>
      <c r="Z959" s="3"/>
    </row>
    <row r="960" spans="1:26" ht="12.75" customHeight="1">
      <c r="A960" s="93"/>
      <c r="B960" s="12"/>
      <c r="C960" s="103"/>
      <c r="D960" s="103"/>
      <c r="E960" s="103"/>
      <c r="F960" s="93"/>
      <c r="G960" s="93"/>
      <c r="H960" s="93"/>
      <c r="I960" s="93"/>
      <c r="J960" s="93"/>
      <c r="K960" s="93"/>
      <c r="L960" s="97"/>
      <c r="M960" s="93"/>
      <c r="N960" s="93"/>
      <c r="O960" s="8"/>
      <c r="P960" s="8"/>
      <c r="Q960" s="8"/>
      <c r="R960" s="8"/>
      <c r="S960" s="8"/>
      <c r="T960" s="8"/>
      <c r="U960" s="8"/>
      <c r="V960" s="3"/>
      <c r="W960" s="3"/>
      <c r="X960" s="3"/>
      <c r="Y960" s="3"/>
      <c r="Z960" s="3"/>
    </row>
    <row r="961" spans="1:26" ht="12.75" customHeight="1">
      <c r="A961" s="93"/>
      <c r="B961" s="12"/>
      <c r="C961" s="103"/>
      <c r="D961" s="103"/>
      <c r="E961" s="103"/>
      <c r="F961" s="93"/>
      <c r="G961" s="93"/>
      <c r="H961" s="93"/>
      <c r="I961" s="93"/>
      <c r="J961" s="93"/>
      <c r="K961" s="93"/>
      <c r="L961" s="97"/>
      <c r="M961" s="93"/>
      <c r="N961" s="93"/>
      <c r="O961" s="8"/>
      <c r="P961" s="8"/>
      <c r="Q961" s="8"/>
      <c r="R961" s="8"/>
      <c r="S961" s="8"/>
      <c r="T961" s="8"/>
      <c r="U961" s="8"/>
      <c r="V961" s="3"/>
      <c r="W961" s="3"/>
      <c r="X961" s="3"/>
      <c r="Y961" s="3"/>
      <c r="Z961" s="3"/>
    </row>
    <row r="962" spans="1:26" ht="12.75" customHeight="1">
      <c r="A962" s="93"/>
      <c r="B962" s="12"/>
      <c r="C962" s="103"/>
      <c r="D962" s="103"/>
      <c r="E962" s="103"/>
      <c r="F962" s="93"/>
      <c r="G962" s="93"/>
      <c r="H962" s="93"/>
      <c r="I962" s="93"/>
      <c r="J962" s="93"/>
      <c r="K962" s="93"/>
      <c r="L962" s="97"/>
      <c r="M962" s="93"/>
      <c r="N962" s="93"/>
      <c r="O962" s="8"/>
      <c r="P962" s="8"/>
      <c r="Q962" s="8"/>
      <c r="R962" s="8"/>
      <c r="S962" s="8"/>
      <c r="T962" s="8"/>
      <c r="U962" s="8"/>
      <c r="V962" s="3"/>
      <c r="W962" s="3"/>
      <c r="X962" s="3"/>
      <c r="Y962" s="3"/>
      <c r="Z962" s="3"/>
    </row>
    <row r="963" spans="1:26" ht="12.75" customHeight="1">
      <c r="A963" s="93"/>
      <c r="B963" s="12"/>
      <c r="C963" s="103"/>
      <c r="D963" s="103"/>
      <c r="E963" s="103"/>
      <c r="F963" s="93"/>
      <c r="G963" s="93"/>
      <c r="H963" s="93"/>
      <c r="I963" s="93"/>
      <c r="J963" s="93"/>
      <c r="K963" s="93"/>
      <c r="L963" s="97"/>
      <c r="M963" s="93"/>
      <c r="N963" s="93"/>
      <c r="O963" s="8"/>
      <c r="P963" s="8"/>
      <c r="Q963" s="8"/>
      <c r="R963" s="8"/>
      <c r="S963" s="8"/>
      <c r="T963" s="8"/>
      <c r="U963" s="8"/>
      <c r="V963" s="3"/>
      <c r="W963" s="3"/>
      <c r="X963" s="3"/>
      <c r="Y963" s="3"/>
      <c r="Z963" s="3"/>
    </row>
    <row r="964" spans="1:26" ht="12.75" customHeight="1">
      <c r="A964" s="93"/>
      <c r="B964" s="12"/>
      <c r="C964" s="103"/>
      <c r="D964" s="103"/>
      <c r="E964" s="103"/>
      <c r="F964" s="93"/>
      <c r="G964" s="93"/>
      <c r="H964" s="93"/>
      <c r="I964" s="93"/>
      <c r="J964" s="93"/>
      <c r="K964" s="93"/>
      <c r="L964" s="97"/>
      <c r="M964" s="93"/>
      <c r="N964" s="93"/>
      <c r="O964" s="8"/>
      <c r="P964" s="8"/>
      <c r="Q964" s="8"/>
      <c r="R964" s="8"/>
      <c r="S964" s="8"/>
      <c r="T964" s="8"/>
      <c r="U964" s="8"/>
      <c r="V964" s="3"/>
      <c r="W964" s="3"/>
      <c r="X964" s="3"/>
      <c r="Y964" s="3"/>
      <c r="Z964" s="3"/>
    </row>
    <row r="965" spans="1:26" ht="12.75" customHeight="1">
      <c r="A965" s="93"/>
      <c r="B965" s="12"/>
      <c r="C965" s="103"/>
      <c r="D965" s="103"/>
      <c r="E965" s="103"/>
      <c r="F965" s="93"/>
      <c r="G965" s="93"/>
      <c r="H965" s="93"/>
      <c r="I965" s="93"/>
      <c r="J965" s="93"/>
      <c r="K965" s="93"/>
      <c r="L965" s="97"/>
      <c r="M965" s="93"/>
      <c r="N965" s="93"/>
      <c r="O965" s="8"/>
      <c r="P965" s="8"/>
      <c r="Q965" s="8"/>
      <c r="R965" s="8"/>
      <c r="S965" s="8"/>
      <c r="T965" s="8"/>
      <c r="U965" s="8"/>
      <c r="V965" s="3"/>
      <c r="W965" s="3"/>
      <c r="X965" s="3"/>
      <c r="Y965" s="3"/>
      <c r="Z965" s="3"/>
    </row>
    <row r="966" spans="1:26" ht="12.75" customHeight="1">
      <c r="A966" s="93"/>
      <c r="B966" s="12"/>
      <c r="C966" s="103"/>
      <c r="D966" s="103"/>
      <c r="E966" s="103"/>
      <c r="F966" s="93"/>
      <c r="G966" s="93"/>
      <c r="H966" s="93"/>
      <c r="I966" s="93"/>
      <c r="J966" s="93"/>
      <c r="K966" s="93"/>
      <c r="L966" s="97"/>
      <c r="M966" s="93"/>
      <c r="N966" s="93"/>
      <c r="O966" s="8"/>
      <c r="P966" s="8"/>
      <c r="Q966" s="8"/>
      <c r="R966" s="8"/>
      <c r="S966" s="8"/>
      <c r="T966" s="8"/>
      <c r="U966" s="8"/>
      <c r="V966" s="3"/>
      <c r="W966" s="3"/>
      <c r="X966" s="3"/>
      <c r="Y966" s="3"/>
      <c r="Z966" s="3"/>
    </row>
    <row r="967" spans="1:26" ht="12.75" customHeight="1">
      <c r="A967" s="93"/>
      <c r="B967" s="12"/>
      <c r="C967" s="103"/>
      <c r="D967" s="103"/>
      <c r="E967" s="103"/>
      <c r="F967" s="93"/>
      <c r="G967" s="93"/>
      <c r="H967" s="93"/>
      <c r="I967" s="93"/>
      <c r="J967" s="93"/>
      <c r="K967" s="93"/>
      <c r="L967" s="97"/>
      <c r="M967" s="93"/>
      <c r="N967" s="93"/>
      <c r="O967" s="8"/>
      <c r="P967" s="8"/>
      <c r="Q967" s="8"/>
      <c r="R967" s="8"/>
      <c r="S967" s="8"/>
      <c r="T967" s="8"/>
      <c r="U967" s="8"/>
      <c r="V967" s="3"/>
      <c r="W967" s="3"/>
      <c r="X967" s="3"/>
      <c r="Y967" s="3"/>
      <c r="Z967" s="3"/>
    </row>
    <row r="968" spans="1:26" ht="12.75" customHeight="1">
      <c r="A968" s="93"/>
      <c r="B968" s="12"/>
      <c r="C968" s="103"/>
      <c r="D968" s="103"/>
      <c r="E968" s="103"/>
      <c r="F968" s="93"/>
      <c r="G968" s="93"/>
      <c r="H968" s="93"/>
      <c r="I968" s="93"/>
      <c r="J968" s="93"/>
      <c r="K968" s="93"/>
      <c r="L968" s="97"/>
      <c r="M968" s="93"/>
      <c r="N968" s="93"/>
      <c r="O968" s="8"/>
      <c r="P968" s="8"/>
      <c r="Q968" s="8"/>
      <c r="R968" s="8"/>
      <c r="S968" s="8"/>
      <c r="T968" s="8"/>
      <c r="U968" s="8"/>
      <c r="V968" s="3"/>
      <c r="W968" s="3"/>
      <c r="X968" s="3"/>
      <c r="Y968" s="3"/>
      <c r="Z968" s="3"/>
    </row>
    <row r="969" spans="1:26" ht="12.75" customHeight="1">
      <c r="A969" s="93"/>
      <c r="B969" s="12"/>
      <c r="C969" s="103"/>
      <c r="D969" s="103"/>
      <c r="E969" s="103"/>
      <c r="F969" s="93"/>
      <c r="G969" s="93"/>
      <c r="H969" s="93"/>
      <c r="I969" s="93"/>
      <c r="J969" s="93"/>
      <c r="K969" s="93"/>
      <c r="L969" s="97"/>
      <c r="M969" s="93"/>
      <c r="N969" s="93"/>
      <c r="O969" s="8"/>
      <c r="P969" s="8"/>
      <c r="Q969" s="8"/>
      <c r="R969" s="8"/>
      <c r="S969" s="8"/>
      <c r="T969" s="8"/>
      <c r="U969" s="8"/>
      <c r="V969" s="3"/>
      <c r="W969" s="3"/>
      <c r="X969" s="3"/>
      <c r="Y969" s="3"/>
      <c r="Z969" s="3"/>
    </row>
    <row r="970" spans="1:26" ht="12.75" customHeight="1">
      <c r="A970" s="93"/>
      <c r="B970" s="12"/>
      <c r="C970" s="103"/>
      <c r="D970" s="103"/>
      <c r="E970" s="103"/>
      <c r="F970" s="93"/>
      <c r="G970" s="93"/>
      <c r="H970" s="93"/>
      <c r="I970" s="93"/>
      <c r="J970" s="93"/>
      <c r="K970" s="93"/>
      <c r="L970" s="97"/>
      <c r="M970" s="93"/>
      <c r="N970" s="93"/>
      <c r="O970" s="8"/>
      <c r="P970" s="8"/>
      <c r="Q970" s="8"/>
      <c r="R970" s="8"/>
      <c r="S970" s="8"/>
      <c r="T970" s="8"/>
      <c r="U970" s="8"/>
      <c r="V970" s="3"/>
      <c r="W970" s="3"/>
      <c r="X970" s="3"/>
      <c r="Y970" s="3"/>
      <c r="Z970" s="3"/>
    </row>
    <row r="971" spans="1:26" ht="12.75" customHeight="1">
      <c r="A971" s="93"/>
      <c r="B971" s="12"/>
      <c r="C971" s="103"/>
      <c r="D971" s="103"/>
      <c r="E971" s="103"/>
      <c r="F971" s="93"/>
      <c r="G971" s="93"/>
      <c r="H971" s="93"/>
      <c r="I971" s="93"/>
      <c r="J971" s="93"/>
      <c r="K971" s="93"/>
      <c r="L971" s="97"/>
      <c r="M971" s="93"/>
      <c r="N971" s="93"/>
      <c r="O971" s="8"/>
      <c r="P971" s="8"/>
      <c r="Q971" s="8"/>
      <c r="R971" s="8"/>
      <c r="S971" s="8"/>
      <c r="T971" s="8"/>
      <c r="U971" s="8"/>
      <c r="V971" s="3"/>
      <c r="W971" s="3"/>
      <c r="X971" s="3"/>
      <c r="Y971" s="3"/>
      <c r="Z971" s="3"/>
    </row>
    <row r="972" spans="1:26" ht="12.75" customHeight="1">
      <c r="A972" s="93"/>
      <c r="B972" s="12"/>
      <c r="C972" s="103"/>
      <c r="D972" s="103"/>
      <c r="E972" s="103"/>
      <c r="F972" s="93"/>
      <c r="G972" s="93"/>
      <c r="H972" s="93"/>
      <c r="I972" s="93"/>
      <c r="J972" s="93"/>
      <c r="K972" s="93"/>
      <c r="L972" s="97"/>
      <c r="M972" s="93"/>
      <c r="N972" s="93"/>
      <c r="O972" s="8"/>
      <c r="P972" s="8"/>
      <c r="Q972" s="8"/>
      <c r="R972" s="8"/>
      <c r="S972" s="8"/>
      <c r="T972" s="8"/>
      <c r="U972" s="8"/>
      <c r="V972" s="3"/>
      <c r="W972" s="3"/>
      <c r="X972" s="3"/>
      <c r="Y972" s="3"/>
      <c r="Z972" s="3"/>
    </row>
    <row r="973" spans="1:26" ht="12.75" customHeight="1">
      <c r="A973" s="93"/>
      <c r="B973" s="12"/>
      <c r="C973" s="103"/>
      <c r="D973" s="103"/>
      <c r="E973" s="103"/>
      <c r="F973" s="93"/>
      <c r="G973" s="93"/>
      <c r="H973" s="93"/>
      <c r="I973" s="93"/>
      <c r="J973" s="93"/>
      <c r="K973" s="93"/>
      <c r="L973" s="97"/>
      <c r="M973" s="93"/>
      <c r="N973" s="93"/>
      <c r="O973" s="8"/>
      <c r="P973" s="8"/>
      <c r="Q973" s="8"/>
      <c r="R973" s="8"/>
      <c r="S973" s="8"/>
      <c r="T973" s="8"/>
      <c r="U973" s="8"/>
      <c r="V973" s="3"/>
      <c r="W973" s="3"/>
      <c r="X973" s="3"/>
      <c r="Y973" s="3"/>
      <c r="Z973" s="3"/>
    </row>
    <row r="974" spans="1:26" ht="12.75" customHeight="1">
      <c r="A974" s="93"/>
      <c r="B974" s="12"/>
      <c r="C974" s="103"/>
      <c r="D974" s="103"/>
      <c r="E974" s="103"/>
      <c r="F974" s="93"/>
      <c r="G974" s="93"/>
      <c r="H974" s="93"/>
      <c r="I974" s="93"/>
      <c r="J974" s="93"/>
      <c r="K974" s="93"/>
      <c r="L974" s="97"/>
      <c r="M974" s="93"/>
      <c r="N974" s="93"/>
      <c r="O974" s="8"/>
      <c r="P974" s="8"/>
      <c r="Q974" s="8"/>
      <c r="R974" s="8"/>
      <c r="S974" s="8"/>
      <c r="T974" s="8"/>
      <c r="U974" s="8"/>
      <c r="V974" s="3"/>
      <c r="W974" s="3"/>
      <c r="X974" s="3"/>
      <c r="Y974" s="3"/>
      <c r="Z974" s="3"/>
    </row>
    <row r="975" spans="1:26" ht="12.75" customHeight="1">
      <c r="A975" s="93"/>
      <c r="B975" s="12"/>
      <c r="C975" s="103"/>
      <c r="D975" s="103"/>
      <c r="E975" s="103"/>
      <c r="F975" s="93"/>
      <c r="G975" s="93"/>
      <c r="H975" s="93"/>
      <c r="I975" s="93"/>
      <c r="J975" s="93"/>
      <c r="K975" s="93"/>
      <c r="L975" s="97"/>
      <c r="M975" s="93"/>
      <c r="N975" s="93"/>
      <c r="O975" s="8"/>
      <c r="P975" s="8"/>
      <c r="Q975" s="8"/>
      <c r="R975" s="8"/>
      <c r="S975" s="8"/>
      <c r="T975" s="8"/>
      <c r="U975" s="8"/>
      <c r="V975" s="3"/>
      <c r="W975" s="3"/>
      <c r="X975" s="3"/>
      <c r="Y975" s="3"/>
      <c r="Z975" s="3"/>
    </row>
    <row r="976" spans="1:26" ht="12.75" customHeight="1">
      <c r="A976" s="93"/>
      <c r="B976" s="12"/>
      <c r="C976" s="103"/>
      <c r="D976" s="103"/>
      <c r="E976" s="103"/>
      <c r="F976" s="93"/>
      <c r="G976" s="93"/>
      <c r="H976" s="93"/>
      <c r="I976" s="93"/>
      <c r="J976" s="93"/>
      <c r="K976" s="93"/>
      <c r="L976" s="97"/>
      <c r="M976" s="93"/>
      <c r="N976" s="93"/>
      <c r="O976" s="8"/>
      <c r="P976" s="8"/>
      <c r="Q976" s="8"/>
      <c r="R976" s="8"/>
      <c r="S976" s="8"/>
      <c r="T976" s="8"/>
      <c r="U976" s="8"/>
      <c r="V976" s="3"/>
      <c r="W976" s="3"/>
      <c r="X976" s="3"/>
      <c r="Y976" s="3"/>
      <c r="Z976" s="3"/>
    </row>
    <row r="977" spans="1:26" ht="12.75" customHeight="1">
      <c r="A977" s="93"/>
      <c r="B977" s="12"/>
      <c r="C977" s="103"/>
      <c r="D977" s="103"/>
      <c r="E977" s="103"/>
      <c r="F977" s="93"/>
      <c r="G977" s="93"/>
      <c r="H977" s="93"/>
      <c r="I977" s="93"/>
      <c r="J977" s="93"/>
      <c r="K977" s="93"/>
      <c r="L977" s="97"/>
      <c r="M977" s="93"/>
      <c r="N977" s="93"/>
      <c r="O977" s="8"/>
      <c r="P977" s="8"/>
      <c r="Q977" s="8"/>
      <c r="R977" s="8"/>
      <c r="S977" s="8"/>
      <c r="T977" s="8"/>
      <c r="U977" s="8"/>
      <c r="V977" s="3"/>
      <c r="W977" s="3"/>
      <c r="X977" s="3"/>
      <c r="Y977" s="3"/>
      <c r="Z977" s="3"/>
    </row>
    <row r="978" spans="1:26" ht="12.75" customHeight="1">
      <c r="A978" s="93"/>
      <c r="B978" s="12"/>
      <c r="C978" s="103"/>
      <c r="D978" s="103"/>
      <c r="E978" s="103"/>
      <c r="F978" s="93"/>
      <c r="G978" s="93"/>
      <c r="H978" s="93"/>
      <c r="I978" s="93"/>
      <c r="J978" s="93"/>
      <c r="K978" s="93"/>
      <c r="L978" s="97"/>
      <c r="M978" s="93"/>
      <c r="N978" s="93"/>
      <c r="O978" s="8"/>
      <c r="P978" s="8"/>
      <c r="Q978" s="8"/>
      <c r="R978" s="8"/>
      <c r="S978" s="8"/>
      <c r="T978" s="8"/>
      <c r="U978" s="8"/>
      <c r="V978" s="3"/>
      <c r="W978" s="3"/>
      <c r="X978" s="3"/>
      <c r="Y978" s="3"/>
      <c r="Z978" s="3"/>
    </row>
    <row r="979" spans="1:26" ht="12.75" customHeight="1">
      <c r="A979" s="93"/>
      <c r="B979" s="12"/>
      <c r="C979" s="103"/>
      <c r="D979" s="103"/>
      <c r="E979" s="103"/>
      <c r="F979" s="93"/>
      <c r="G979" s="93"/>
      <c r="H979" s="93"/>
      <c r="I979" s="93"/>
      <c r="J979" s="93"/>
      <c r="K979" s="93"/>
      <c r="L979" s="97"/>
      <c r="M979" s="93"/>
      <c r="N979" s="93"/>
      <c r="O979" s="8"/>
      <c r="P979" s="8"/>
      <c r="Q979" s="8"/>
      <c r="R979" s="8"/>
      <c r="S979" s="8"/>
      <c r="T979" s="8"/>
      <c r="U979" s="8"/>
      <c r="V979" s="3"/>
      <c r="W979" s="3"/>
      <c r="X979" s="3"/>
      <c r="Y979" s="3"/>
      <c r="Z979" s="3"/>
    </row>
    <row r="980" spans="1:26" ht="12.75" customHeight="1">
      <c r="A980" s="93"/>
      <c r="B980" s="12"/>
      <c r="C980" s="103"/>
      <c r="D980" s="103"/>
      <c r="E980" s="103"/>
      <c r="F980" s="93"/>
      <c r="G980" s="93"/>
      <c r="H980" s="93"/>
      <c r="I980" s="93"/>
      <c r="J980" s="93"/>
      <c r="K980" s="93"/>
      <c r="L980" s="97"/>
      <c r="M980" s="93"/>
      <c r="N980" s="93"/>
      <c r="O980" s="8"/>
      <c r="P980" s="8"/>
      <c r="Q980" s="8"/>
      <c r="R980" s="8"/>
      <c r="S980" s="8"/>
      <c r="T980" s="8"/>
      <c r="U980" s="8"/>
      <c r="V980" s="3"/>
      <c r="W980" s="3"/>
      <c r="X980" s="3"/>
      <c r="Y980" s="3"/>
      <c r="Z980" s="3"/>
    </row>
    <row r="981" spans="1:26" ht="12.75" customHeight="1">
      <c r="A981" s="93"/>
      <c r="B981" s="12"/>
      <c r="C981" s="103"/>
      <c r="D981" s="103"/>
      <c r="E981" s="103"/>
      <c r="F981" s="93"/>
      <c r="G981" s="93"/>
      <c r="H981" s="93"/>
      <c r="I981" s="93"/>
      <c r="J981" s="93"/>
      <c r="K981" s="93"/>
      <c r="L981" s="97"/>
      <c r="M981" s="93"/>
      <c r="N981" s="93"/>
      <c r="O981" s="8"/>
      <c r="P981" s="8"/>
      <c r="Q981" s="8"/>
      <c r="R981" s="8"/>
      <c r="S981" s="8"/>
      <c r="T981" s="8"/>
      <c r="U981" s="8"/>
      <c r="V981" s="3"/>
      <c r="W981" s="3"/>
      <c r="X981" s="3"/>
      <c r="Y981" s="3"/>
      <c r="Z981" s="3"/>
    </row>
    <row r="982" spans="1:26" ht="12.75" customHeight="1">
      <c r="A982" s="93"/>
      <c r="B982" s="12"/>
      <c r="C982" s="103"/>
      <c r="D982" s="103"/>
      <c r="E982" s="103"/>
      <c r="F982" s="93"/>
      <c r="G982" s="93"/>
      <c r="H982" s="93"/>
      <c r="I982" s="93"/>
      <c r="J982" s="93"/>
      <c r="K982" s="93"/>
      <c r="L982" s="97"/>
      <c r="M982" s="93"/>
      <c r="N982" s="93"/>
      <c r="O982" s="8"/>
      <c r="P982" s="8"/>
      <c r="Q982" s="8"/>
      <c r="R982" s="8"/>
      <c r="S982" s="8"/>
      <c r="T982" s="8"/>
      <c r="U982" s="8"/>
      <c r="V982" s="3"/>
      <c r="W982" s="3"/>
      <c r="X982" s="3"/>
      <c r="Y982" s="3"/>
      <c r="Z982" s="3"/>
    </row>
    <row r="983" spans="1:26" ht="12.75" customHeight="1">
      <c r="A983" s="93"/>
      <c r="B983" s="12"/>
      <c r="C983" s="103"/>
      <c r="D983" s="103"/>
      <c r="E983" s="103"/>
      <c r="F983" s="93"/>
      <c r="G983" s="93"/>
      <c r="H983" s="93"/>
      <c r="I983" s="93"/>
      <c r="J983" s="93"/>
      <c r="K983" s="93"/>
      <c r="L983" s="97"/>
      <c r="M983" s="93"/>
      <c r="N983" s="93"/>
      <c r="O983" s="8"/>
      <c r="P983" s="8"/>
      <c r="Q983" s="8"/>
      <c r="R983" s="8"/>
      <c r="S983" s="8"/>
      <c r="T983" s="8"/>
      <c r="U983" s="8"/>
      <c r="V983" s="3"/>
      <c r="W983" s="3"/>
      <c r="X983" s="3"/>
      <c r="Y983" s="3"/>
      <c r="Z983" s="3"/>
    </row>
    <row r="984" spans="1:26" ht="12.75" customHeight="1">
      <c r="A984" s="93"/>
      <c r="B984" s="12"/>
      <c r="C984" s="103"/>
      <c r="D984" s="103"/>
      <c r="E984" s="103"/>
      <c r="F984" s="93"/>
      <c r="G984" s="93"/>
      <c r="H984" s="93"/>
      <c r="I984" s="93"/>
      <c r="J984" s="93"/>
      <c r="K984" s="93"/>
      <c r="L984" s="97"/>
      <c r="M984" s="93"/>
      <c r="N984" s="93"/>
      <c r="O984" s="8"/>
      <c r="P984" s="8"/>
      <c r="Q984" s="8"/>
      <c r="R984" s="8"/>
      <c r="S984" s="8"/>
      <c r="T984" s="8"/>
      <c r="U984" s="8"/>
      <c r="V984" s="3"/>
      <c r="W984" s="3"/>
      <c r="X984" s="3"/>
      <c r="Y984" s="3"/>
      <c r="Z984" s="3"/>
    </row>
    <row r="985" spans="1:26" ht="12.75" customHeight="1">
      <c r="A985" s="93"/>
      <c r="B985" s="12"/>
      <c r="C985" s="103"/>
      <c r="D985" s="103"/>
      <c r="E985" s="103"/>
      <c r="F985" s="93"/>
      <c r="G985" s="93"/>
      <c r="H985" s="93"/>
      <c r="I985" s="93"/>
      <c r="J985" s="93"/>
      <c r="K985" s="93"/>
      <c r="L985" s="97"/>
      <c r="M985" s="93"/>
      <c r="N985" s="93"/>
      <c r="O985" s="8"/>
      <c r="P985" s="8"/>
      <c r="Q985" s="8"/>
      <c r="R985" s="8"/>
      <c r="S985" s="8"/>
      <c r="T985" s="8"/>
      <c r="U985" s="8"/>
      <c r="V985" s="3"/>
      <c r="W985" s="3"/>
      <c r="X985" s="3"/>
      <c r="Y985" s="3"/>
      <c r="Z985" s="3"/>
    </row>
    <row r="986" spans="1:26" ht="12.75" customHeight="1">
      <c r="A986" s="93"/>
      <c r="B986" s="12"/>
      <c r="C986" s="103"/>
      <c r="D986" s="103"/>
      <c r="E986" s="103"/>
      <c r="F986" s="93"/>
      <c r="G986" s="93"/>
      <c r="H986" s="93"/>
      <c r="I986" s="93"/>
      <c r="J986" s="93"/>
      <c r="K986" s="93"/>
      <c r="L986" s="97"/>
      <c r="M986" s="93"/>
      <c r="N986" s="93"/>
      <c r="O986" s="8"/>
      <c r="P986" s="8"/>
      <c r="Q986" s="8"/>
      <c r="R986" s="8"/>
      <c r="S986" s="8"/>
      <c r="T986" s="8"/>
      <c r="U986" s="8"/>
      <c r="V986" s="3"/>
      <c r="W986" s="3"/>
      <c r="X986" s="3"/>
      <c r="Y986" s="3"/>
      <c r="Z986" s="3"/>
    </row>
    <row r="987" spans="1:26" ht="12.75" customHeight="1">
      <c r="A987" s="93"/>
      <c r="B987" s="12"/>
      <c r="C987" s="103"/>
      <c r="D987" s="103"/>
      <c r="E987" s="103"/>
      <c r="F987" s="93"/>
      <c r="G987" s="93"/>
      <c r="H987" s="93"/>
      <c r="I987" s="93"/>
      <c r="J987" s="93"/>
      <c r="K987" s="93"/>
      <c r="L987" s="97"/>
      <c r="M987" s="93"/>
      <c r="N987" s="93"/>
      <c r="O987" s="8"/>
      <c r="P987" s="8"/>
      <c r="Q987" s="8"/>
      <c r="R987" s="8"/>
      <c r="S987" s="8"/>
      <c r="T987" s="8"/>
      <c r="U987" s="8"/>
      <c r="V987" s="3"/>
      <c r="W987" s="3"/>
      <c r="X987" s="3"/>
      <c r="Y987" s="3"/>
      <c r="Z987" s="3"/>
    </row>
    <row r="988" spans="1:26" ht="12.75" customHeight="1">
      <c r="A988" s="93"/>
      <c r="B988" s="12"/>
      <c r="C988" s="103"/>
      <c r="D988" s="103"/>
      <c r="E988" s="103"/>
      <c r="F988" s="93"/>
      <c r="G988" s="93"/>
      <c r="H988" s="93"/>
      <c r="I988" s="93"/>
      <c r="J988" s="93"/>
      <c r="K988" s="93"/>
      <c r="L988" s="97"/>
      <c r="M988" s="93"/>
      <c r="N988" s="93"/>
      <c r="O988" s="8"/>
      <c r="P988" s="8"/>
      <c r="Q988" s="8"/>
      <c r="R988" s="8"/>
      <c r="S988" s="8"/>
      <c r="T988" s="8"/>
      <c r="U988" s="8"/>
      <c r="V988" s="3"/>
      <c r="W988" s="3"/>
      <c r="X988" s="3"/>
      <c r="Y988" s="3"/>
      <c r="Z988" s="3"/>
    </row>
    <row r="989" spans="1:26" ht="12.75" customHeight="1">
      <c r="A989" s="93"/>
      <c r="B989" s="12"/>
      <c r="C989" s="103"/>
      <c r="D989" s="103"/>
      <c r="E989" s="103"/>
      <c r="F989" s="93"/>
      <c r="G989" s="93"/>
      <c r="H989" s="93"/>
      <c r="I989" s="93"/>
      <c r="J989" s="93"/>
      <c r="K989" s="93"/>
      <c r="L989" s="97"/>
      <c r="M989" s="93"/>
      <c r="N989" s="93"/>
      <c r="O989" s="8"/>
      <c r="P989" s="8"/>
      <c r="Q989" s="8"/>
      <c r="R989" s="8"/>
      <c r="S989" s="8"/>
      <c r="T989" s="8"/>
      <c r="U989" s="8"/>
      <c r="V989" s="3"/>
      <c r="W989" s="3"/>
      <c r="X989" s="3"/>
      <c r="Y989" s="3"/>
      <c r="Z989" s="3"/>
    </row>
    <row r="990" spans="1:26" ht="12.75" customHeight="1">
      <c r="A990" s="93"/>
      <c r="B990" s="12"/>
      <c r="C990" s="103"/>
      <c r="D990" s="103"/>
      <c r="E990" s="103"/>
      <c r="F990" s="93"/>
      <c r="G990" s="93"/>
      <c r="H990" s="93"/>
      <c r="I990" s="93"/>
      <c r="J990" s="93"/>
      <c r="K990" s="93"/>
      <c r="L990" s="97"/>
      <c r="M990" s="93"/>
      <c r="N990" s="93"/>
      <c r="O990" s="8"/>
      <c r="P990" s="8"/>
      <c r="Q990" s="8"/>
      <c r="R990" s="8"/>
      <c r="S990" s="8"/>
      <c r="T990" s="8"/>
      <c r="U990" s="8"/>
      <c r="V990" s="3"/>
      <c r="W990" s="3"/>
      <c r="X990" s="3"/>
      <c r="Y990" s="3"/>
      <c r="Z990" s="3"/>
    </row>
    <row r="991" spans="1:26" ht="12.75" customHeight="1">
      <c r="A991" s="93"/>
      <c r="B991" s="12"/>
      <c r="C991" s="103"/>
      <c r="D991" s="103"/>
      <c r="E991" s="103"/>
      <c r="F991" s="93"/>
      <c r="G991" s="93"/>
      <c r="H991" s="93"/>
      <c r="I991" s="93"/>
      <c r="J991" s="93"/>
      <c r="K991" s="93"/>
      <c r="L991" s="97"/>
      <c r="M991" s="93"/>
      <c r="N991" s="93"/>
      <c r="O991" s="8"/>
      <c r="P991" s="8"/>
      <c r="Q991" s="8"/>
      <c r="R991" s="8"/>
      <c r="S991" s="8"/>
      <c r="T991" s="8"/>
      <c r="U991" s="8"/>
      <c r="V991" s="3"/>
      <c r="W991" s="3"/>
      <c r="X991" s="3"/>
      <c r="Y991" s="3"/>
      <c r="Z991" s="3"/>
    </row>
    <row r="992" spans="1:26" ht="12.75" customHeight="1">
      <c r="A992" s="93"/>
      <c r="B992" s="12"/>
      <c r="C992" s="103"/>
      <c r="D992" s="103"/>
      <c r="E992" s="103"/>
      <c r="F992" s="93"/>
      <c r="G992" s="93"/>
      <c r="H992" s="93"/>
      <c r="I992" s="93"/>
      <c r="J992" s="93"/>
      <c r="K992" s="93"/>
      <c r="L992" s="97"/>
      <c r="M992" s="93"/>
      <c r="N992" s="93"/>
      <c r="O992" s="8"/>
      <c r="P992" s="8"/>
      <c r="Q992" s="8"/>
      <c r="R992" s="8"/>
      <c r="S992" s="8"/>
      <c r="T992" s="8"/>
      <c r="U992" s="8"/>
      <c r="V992" s="3"/>
      <c r="W992" s="3"/>
      <c r="X992" s="3"/>
      <c r="Y992" s="3"/>
      <c r="Z992" s="3"/>
    </row>
    <row r="993" spans="1:26" ht="12.75" customHeight="1">
      <c r="A993" s="93"/>
      <c r="B993" s="12"/>
      <c r="C993" s="103"/>
      <c r="D993" s="103"/>
      <c r="E993" s="103"/>
      <c r="F993" s="93"/>
      <c r="G993" s="93"/>
      <c r="H993" s="93"/>
      <c r="I993" s="93"/>
      <c r="J993" s="93"/>
      <c r="K993" s="93"/>
      <c r="L993" s="97"/>
      <c r="M993" s="93"/>
      <c r="N993" s="93"/>
      <c r="O993" s="8"/>
      <c r="P993" s="8"/>
      <c r="Q993" s="8"/>
      <c r="R993" s="8"/>
      <c r="S993" s="8"/>
      <c r="T993" s="8"/>
      <c r="U993" s="8"/>
      <c r="V993" s="3"/>
      <c r="W993" s="3"/>
      <c r="X993" s="3"/>
      <c r="Y993" s="3"/>
      <c r="Z993" s="3"/>
    </row>
    <row r="994" spans="1:26" ht="12.75" customHeight="1">
      <c r="A994" s="93"/>
      <c r="B994" s="12"/>
      <c r="C994" s="103"/>
      <c r="D994" s="103"/>
      <c r="E994" s="103"/>
      <c r="F994" s="93"/>
      <c r="G994" s="93"/>
      <c r="H994" s="93"/>
      <c r="I994" s="93"/>
      <c r="J994" s="93"/>
      <c r="K994" s="93"/>
      <c r="L994" s="97"/>
      <c r="M994" s="93"/>
      <c r="N994" s="93"/>
      <c r="O994" s="8"/>
      <c r="P994" s="8"/>
      <c r="Q994" s="8"/>
      <c r="R994" s="8"/>
      <c r="S994" s="8"/>
      <c r="T994" s="8"/>
      <c r="U994" s="8"/>
      <c r="V994" s="3"/>
      <c r="W994" s="3"/>
      <c r="X994" s="3"/>
      <c r="Y994" s="3"/>
      <c r="Z994" s="3"/>
    </row>
    <row r="995" spans="1:26" ht="12.75" customHeight="1">
      <c r="A995" s="93"/>
      <c r="B995" s="12"/>
      <c r="C995" s="103"/>
      <c r="D995" s="103"/>
      <c r="E995" s="103"/>
      <c r="F995" s="93"/>
      <c r="G995" s="93"/>
      <c r="H995" s="93"/>
      <c r="I995" s="93"/>
      <c r="J995" s="93"/>
      <c r="K995" s="93"/>
      <c r="L995" s="97"/>
      <c r="M995" s="93"/>
      <c r="N995" s="93"/>
      <c r="O995" s="8"/>
      <c r="P995" s="8"/>
      <c r="Q995" s="8"/>
      <c r="R995" s="8"/>
      <c r="S995" s="8"/>
      <c r="T995" s="8"/>
      <c r="U995" s="8"/>
      <c r="V995" s="3"/>
      <c r="W995" s="3"/>
      <c r="X995" s="3"/>
      <c r="Y995" s="3"/>
      <c r="Z995" s="3"/>
    </row>
    <row r="996" spans="1:26" ht="12.75" customHeight="1">
      <c r="A996" s="93"/>
      <c r="B996" s="12"/>
      <c r="C996" s="103"/>
      <c r="D996" s="103"/>
      <c r="E996" s="103"/>
      <c r="F996" s="93"/>
      <c r="G996" s="93"/>
      <c r="H996" s="93"/>
      <c r="I996" s="93"/>
      <c r="J996" s="93"/>
      <c r="K996" s="93"/>
      <c r="L996" s="97"/>
      <c r="M996" s="93"/>
      <c r="N996" s="93"/>
      <c r="O996" s="8"/>
      <c r="P996" s="8"/>
      <c r="Q996" s="8"/>
      <c r="R996" s="8"/>
      <c r="S996" s="8"/>
      <c r="T996" s="8"/>
      <c r="U996" s="8"/>
      <c r="V996" s="3"/>
      <c r="W996" s="3"/>
      <c r="X996" s="3"/>
      <c r="Y996" s="3"/>
      <c r="Z996" s="3"/>
    </row>
    <row r="997" spans="1:26" ht="12.75" customHeight="1">
      <c r="A997" s="93"/>
      <c r="B997" s="12"/>
      <c r="C997" s="103"/>
      <c r="D997" s="103"/>
      <c r="E997" s="103"/>
      <c r="F997" s="93"/>
      <c r="G997" s="93"/>
      <c r="H997" s="93"/>
      <c r="I997" s="93"/>
      <c r="J997" s="93"/>
      <c r="K997" s="93"/>
      <c r="L997" s="97"/>
      <c r="M997" s="93"/>
      <c r="N997" s="93"/>
      <c r="O997" s="8"/>
      <c r="P997" s="8"/>
      <c r="Q997" s="8"/>
      <c r="R997" s="8"/>
      <c r="S997" s="8"/>
      <c r="T997" s="8"/>
      <c r="U997" s="8"/>
      <c r="V997" s="3"/>
      <c r="W997" s="3"/>
      <c r="X997" s="3"/>
      <c r="Y997" s="3"/>
      <c r="Z997" s="3"/>
    </row>
    <row r="998" spans="1:26" ht="12.75" customHeight="1">
      <c r="A998" s="93"/>
      <c r="B998" s="12"/>
      <c r="C998" s="103"/>
      <c r="D998" s="103"/>
      <c r="E998" s="103"/>
      <c r="F998" s="93"/>
      <c r="G998" s="93"/>
      <c r="H998" s="93"/>
      <c r="I998" s="93"/>
      <c r="J998" s="93"/>
      <c r="K998" s="93"/>
      <c r="L998" s="97"/>
      <c r="M998" s="93"/>
      <c r="N998" s="93"/>
      <c r="O998" s="8"/>
      <c r="P998" s="8"/>
      <c r="Q998" s="8"/>
      <c r="R998" s="8"/>
      <c r="S998" s="8"/>
      <c r="T998" s="8"/>
      <c r="U998" s="8"/>
      <c r="V998" s="3"/>
      <c r="W998" s="3"/>
      <c r="X998" s="3"/>
      <c r="Y998" s="3"/>
      <c r="Z998" s="3"/>
    </row>
    <row r="999" spans="1:26" ht="12.75" customHeight="1">
      <c r="A999" s="93"/>
      <c r="B999" s="12"/>
      <c r="C999" s="103"/>
      <c r="D999" s="103"/>
      <c r="E999" s="103"/>
      <c r="F999" s="93"/>
      <c r="G999" s="93"/>
      <c r="H999" s="93"/>
      <c r="I999" s="93"/>
      <c r="J999" s="93"/>
      <c r="K999" s="93"/>
      <c r="L999" s="97"/>
      <c r="M999" s="93"/>
      <c r="N999" s="93"/>
      <c r="O999" s="8"/>
      <c r="P999" s="8"/>
      <c r="Q999" s="8"/>
      <c r="R999" s="8"/>
      <c r="S999" s="8"/>
      <c r="T999" s="8"/>
      <c r="U999" s="8"/>
      <c r="V999" s="3"/>
      <c r="W999" s="3"/>
      <c r="X999" s="3"/>
      <c r="Y999" s="3"/>
      <c r="Z999" s="3"/>
    </row>
    <row r="1000" spans="1:26" ht="12.75" customHeight="1">
      <c r="A1000" s="93"/>
      <c r="B1000" s="12"/>
      <c r="C1000" s="103"/>
      <c r="D1000" s="103"/>
      <c r="E1000" s="103"/>
      <c r="F1000" s="93"/>
      <c r="G1000" s="93"/>
      <c r="H1000" s="93"/>
      <c r="I1000" s="93"/>
      <c r="J1000" s="93"/>
      <c r="K1000" s="93"/>
      <c r="L1000" s="97"/>
      <c r="M1000" s="93"/>
      <c r="N1000" s="93"/>
      <c r="O1000" s="8"/>
      <c r="P1000" s="8"/>
      <c r="Q1000" s="8"/>
      <c r="R1000" s="8"/>
      <c r="S1000" s="8"/>
      <c r="T1000" s="8"/>
      <c r="U1000" s="8"/>
      <c r="V1000" s="3"/>
      <c r="W1000" s="3"/>
      <c r="X1000" s="3"/>
      <c r="Y1000" s="3"/>
      <c r="Z1000" s="3"/>
    </row>
    <row r="1001" spans="1:26" ht="12.75" customHeight="1">
      <c r="A1001" s="93"/>
      <c r="B1001" s="12"/>
      <c r="C1001" s="103"/>
      <c r="D1001" s="103"/>
      <c r="E1001" s="103"/>
      <c r="F1001" s="93"/>
      <c r="G1001" s="93"/>
      <c r="H1001" s="93"/>
      <c r="I1001" s="93"/>
      <c r="J1001" s="93"/>
      <c r="K1001" s="93"/>
      <c r="L1001" s="97"/>
      <c r="M1001" s="93"/>
      <c r="N1001" s="93"/>
      <c r="O1001" s="8"/>
      <c r="P1001" s="8"/>
      <c r="Q1001" s="8"/>
      <c r="R1001" s="8"/>
      <c r="S1001" s="8"/>
      <c r="T1001" s="8"/>
      <c r="U1001" s="8"/>
      <c r="V1001" s="3"/>
      <c r="W1001" s="3"/>
      <c r="X1001" s="3"/>
      <c r="Y1001" s="3"/>
      <c r="Z1001" s="3"/>
    </row>
    <row r="1002" spans="1:26" ht="12.75" customHeight="1">
      <c r="A1002" s="93"/>
      <c r="B1002" s="12"/>
      <c r="C1002" s="103"/>
      <c r="D1002" s="103"/>
      <c r="E1002" s="103"/>
      <c r="F1002" s="93"/>
      <c r="G1002" s="93"/>
      <c r="H1002" s="93"/>
      <c r="I1002" s="93"/>
      <c r="J1002" s="93"/>
      <c r="K1002" s="93"/>
      <c r="L1002" s="97"/>
      <c r="M1002" s="93"/>
      <c r="N1002" s="93"/>
      <c r="O1002" s="8"/>
      <c r="P1002" s="8"/>
      <c r="Q1002" s="8"/>
      <c r="R1002" s="8"/>
      <c r="S1002" s="8"/>
      <c r="T1002" s="8"/>
      <c r="U1002" s="8"/>
      <c r="V1002" s="3"/>
      <c r="W1002" s="3"/>
      <c r="X1002" s="3"/>
      <c r="Y1002" s="3"/>
      <c r="Z1002" s="3"/>
    </row>
    <row r="1003" spans="1:26" ht="12.75" customHeight="1">
      <c r="A1003" s="93"/>
      <c r="B1003" s="12"/>
      <c r="C1003" s="103"/>
      <c r="D1003" s="103"/>
      <c r="E1003" s="103"/>
      <c r="F1003" s="93"/>
      <c r="G1003" s="93"/>
      <c r="H1003" s="93"/>
      <c r="I1003" s="93"/>
      <c r="J1003" s="93"/>
      <c r="K1003" s="93"/>
      <c r="L1003" s="97"/>
      <c r="M1003" s="93"/>
      <c r="N1003" s="93"/>
      <c r="O1003" s="8"/>
      <c r="P1003" s="8"/>
      <c r="Q1003" s="8"/>
      <c r="R1003" s="8"/>
      <c r="S1003" s="8"/>
      <c r="T1003" s="8"/>
      <c r="U1003" s="8"/>
      <c r="V1003" s="3"/>
      <c r="W1003" s="3"/>
      <c r="X1003" s="3"/>
      <c r="Y1003" s="3"/>
      <c r="Z1003" s="3"/>
    </row>
    <row r="1004" spans="1:26" ht="12.75" customHeight="1">
      <c r="A1004" s="93"/>
      <c r="B1004" s="12"/>
      <c r="C1004" s="103"/>
      <c r="D1004" s="103"/>
      <c r="E1004" s="103"/>
      <c r="F1004" s="93"/>
      <c r="G1004" s="93"/>
      <c r="H1004" s="93"/>
      <c r="I1004" s="93"/>
      <c r="J1004" s="93"/>
      <c r="K1004" s="93"/>
      <c r="L1004" s="97"/>
      <c r="M1004" s="93"/>
      <c r="N1004" s="93"/>
      <c r="O1004" s="8"/>
      <c r="P1004" s="8"/>
      <c r="Q1004" s="8"/>
      <c r="R1004" s="8"/>
      <c r="S1004" s="8"/>
      <c r="T1004" s="8"/>
      <c r="U1004" s="8"/>
      <c r="V1004" s="3"/>
      <c r="W1004" s="3"/>
      <c r="X1004" s="3"/>
      <c r="Y1004" s="3"/>
      <c r="Z1004" s="3"/>
    </row>
    <row r="1005" spans="1:26" ht="12.75" customHeight="1">
      <c r="A1005" s="93"/>
      <c r="B1005" s="12"/>
      <c r="C1005" s="103"/>
      <c r="D1005" s="103"/>
      <c r="E1005" s="103"/>
      <c r="F1005" s="93"/>
      <c r="G1005" s="93"/>
      <c r="H1005" s="93"/>
      <c r="I1005" s="93"/>
      <c r="J1005" s="93"/>
      <c r="K1005" s="93"/>
      <c r="L1005" s="97"/>
      <c r="M1005" s="93"/>
      <c r="N1005" s="93"/>
      <c r="O1005" s="8"/>
      <c r="P1005" s="8"/>
      <c r="Q1005" s="8"/>
      <c r="R1005" s="8"/>
      <c r="S1005" s="8"/>
      <c r="T1005" s="8"/>
      <c r="U1005" s="8"/>
      <c r="V1005" s="3"/>
      <c r="W1005" s="3"/>
      <c r="X1005" s="3"/>
      <c r="Y1005" s="3"/>
      <c r="Z1005" s="3"/>
    </row>
    <row r="1006" spans="1:26" ht="12.75" customHeight="1">
      <c r="A1006" s="93"/>
      <c r="B1006" s="12"/>
      <c r="C1006" s="103"/>
      <c r="D1006" s="103"/>
      <c r="E1006" s="103"/>
      <c r="F1006" s="93"/>
      <c r="G1006" s="93"/>
      <c r="H1006" s="93"/>
      <c r="I1006" s="93"/>
      <c r="J1006" s="93"/>
      <c r="K1006" s="93"/>
      <c r="L1006" s="97"/>
      <c r="M1006" s="93"/>
      <c r="N1006" s="93"/>
      <c r="O1006" s="8"/>
      <c r="P1006" s="8"/>
      <c r="Q1006" s="8"/>
      <c r="R1006" s="8"/>
      <c r="S1006" s="8"/>
      <c r="T1006" s="8"/>
      <c r="U1006" s="8"/>
      <c r="V1006" s="3"/>
      <c r="W1006" s="3"/>
      <c r="X1006" s="3"/>
      <c r="Y1006" s="3"/>
      <c r="Z1006" s="3"/>
    </row>
    <row r="1007" spans="1:26" ht="12.75" customHeight="1">
      <c r="A1007" s="93"/>
      <c r="B1007" s="12"/>
      <c r="C1007" s="103"/>
      <c r="D1007" s="103"/>
      <c r="E1007" s="103"/>
      <c r="F1007" s="93"/>
      <c r="G1007" s="93"/>
      <c r="H1007" s="93"/>
      <c r="I1007" s="93"/>
      <c r="J1007" s="93"/>
      <c r="K1007" s="93"/>
      <c r="L1007" s="97"/>
      <c r="M1007" s="93"/>
      <c r="N1007" s="93"/>
      <c r="O1007" s="8"/>
      <c r="P1007" s="8"/>
      <c r="Q1007" s="8"/>
      <c r="R1007" s="8"/>
      <c r="S1007" s="8"/>
      <c r="T1007" s="8"/>
      <c r="U1007" s="8"/>
      <c r="V1007" s="3"/>
      <c r="W1007" s="3"/>
      <c r="X1007" s="3"/>
      <c r="Y1007" s="3"/>
      <c r="Z1007" s="3"/>
    </row>
    <row r="1008" spans="1:26" ht="12.75" customHeight="1">
      <c r="A1008" s="93"/>
      <c r="B1008" s="12"/>
      <c r="C1008" s="103"/>
      <c r="D1008" s="103"/>
      <c r="E1008" s="103"/>
      <c r="F1008" s="93"/>
      <c r="G1008" s="93"/>
      <c r="H1008" s="93"/>
      <c r="I1008" s="93"/>
      <c r="J1008" s="93"/>
      <c r="K1008" s="93"/>
      <c r="L1008" s="97"/>
      <c r="M1008" s="93"/>
      <c r="N1008" s="93"/>
      <c r="O1008" s="8"/>
      <c r="P1008" s="8"/>
      <c r="Q1008" s="8"/>
      <c r="R1008" s="8"/>
      <c r="S1008" s="8"/>
      <c r="T1008" s="8"/>
      <c r="U1008" s="8"/>
      <c r="V1008" s="3"/>
      <c r="W1008" s="3"/>
      <c r="X1008" s="3"/>
      <c r="Y1008" s="3"/>
      <c r="Z1008" s="3"/>
    </row>
    <row r="1009" spans="1:26" ht="12.75" customHeight="1">
      <c r="A1009" s="93"/>
      <c r="B1009" s="12"/>
      <c r="C1009" s="103"/>
      <c r="D1009" s="103"/>
      <c r="E1009" s="103"/>
      <c r="F1009" s="93"/>
      <c r="G1009" s="93"/>
      <c r="H1009" s="93"/>
      <c r="I1009" s="93"/>
      <c r="J1009" s="93"/>
      <c r="K1009" s="93"/>
      <c r="L1009" s="97"/>
      <c r="M1009" s="93"/>
      <c r="N1009" s="93"/>
      <c r="O1009" s="8"/>
      <c r="P1009" s="8"/>
      <c r="Q1009" s="8"/>
      <c r="R1009" s="8"/>
      <c r="S1009" s="8"/>
      <c r="T1009" s="8"/>
      <c r="U1009" s="8"/>
      <c r="V1009" s="3"/>
      <c r="W1009" s="3"/>
      <c r="X1009" s="3"/>
      <c r="Y1009" s="3"/>
      <c r="Z1009" s="3"/>
    </row>
    <row r="1010" spans="1:26" ht="12.75" customHeight="1">
      <c r="A1010" s="93"/>
      <c r="B1010" s="12"/>
      <c r="C1010" s="103"/>
      <c r="D1010" s="103"/>
      <c r="E1010" s="103"/>
      <c r="F1010" s="93"/>
      <c r="G1010" s="93"/>
      <c r="H1010" s="93"/>
      <c r="I1010" s="93"/>
      <c r="J1010" s="93"/>
      <c r="K1010" s="93"/>
      <c r="L1010" s="97"/>
      <c r="M1010" s="93"/>
      <c r="N1010" s="93"/>
      <c r="O1010" s="8"/>
      <c r="P1010" s="8"/>
      <c r="Q1010" s="8"/>
      <c r="R1010" s="8"/>
      <c r="S1010" s="8"/>
      <c r="T1010" s="8"/>
      <c r="U1010" s="8"/>
      <c r="V1010" s="3"/>
      <c r="W1010" s="3"/>
      <c r="X1010" s="3"/>
      <c r="Y1010" s="3"/>
      <c r="Z1010" s="3"/>
    </row>
    <row r="1011" spans="1:26" ht="12.75" customHeight="1">
      <c r="A1011" s="93"/>
      <c r="B1011" s="12"/>
      <c r="C1011" s="103"/>
      <c r="D1011" s="103"/>
      <c r="E1011" s="103"/>
      <c r="F1011" s="93"/>
      <c r="G1011" s="93"/>
      <c r="H1011" s="93"/>
      <c r="I1011" s="93"/>
      <c r="J1011" s="93"/>
      <c r="K1011" s="93"/>
      <c r="L1011" s="97"/>
      <c r="M1011" s="93"/>
      <c r="N1011" s="93"/>
      <c r="O1011" s="8"/>
      <c r="P1011" s="8"/>
      <c r="Q1011" s="8"/>
      <c r="R1011" s="8"/>
      <c r="S1011" s="8"/>
      <c r="T1011" s="8"/>
      <c r="U1011" s="8"/>
      <c r="V1011" s="3"/>
      <c r="W1011" s="3"/>
      <c r="X1011" s="3"/>
      <c r="Y1011" s="3"/>
      <c r="Z1011" s="3"/>
    </row>
    <row r="1012" spans="1:26" ht="12.75" customHeight="1">
      <c r="A1012" s="93"/>
      <c r="B1012" s="12"/>
      <c r="C1012" s="103"/>
      <c r="D1012" s="103"/>
      <c r="E1012" s="103"/>
      <c r="F1012" s="93"/>
      <c r="G1012" s="93"/>
      <c r="H1012" s="93"/>
      <c r="I1012" s="93"/>
      <c r="J1012" s="93"/>
      <c r="K1012" s="93"/>
      <c r="L1012" s="97"/>
      <c r="M1012" s="93"/>
      <c r="N1012" s="93"/>
      <c r="O1012" s="8"/>
      <c r="P1012" s="8"/>
      <c r="Q1012" s="8"/>
      <c r="R1012" s="8"/>
      <c r="S1012" s="8"/>
      <c r="T1012" s="8"/>
      <c r="U1012" s="8"/>
      <c r="V1012" s="3"/>
      <c r="W1012" s="3"/>
      <c r="X1012" s="3"/>
      <c r="Y1012" s="3"/>
      <c r="Z1012" s="3"/>
    </row>
    <row r="1013" spans="1:26" ht="12.75" customHeight="1">
      <c r="A1013" s="93"/>
      <c r="B1013" s="12"/>
      <c r="C1013" s="103"/>
      <c r="D1013" s="103"/>
      <c r="E1013" s="103"/>
      <c r="F1013" s="93"/>
      <c r="G1013" s="93"/>
      <c r="H1013" s="93"/>
      <c r="I1013" s="93"/>
      <c r="J1013" s="93"/>
      <c r="K1013" s="93"/>
      <c r="L1013" s="97"/>
      <c r="M1013" s="93"/>
      <c r="N1013" s="93"/>
      <c r="O1013" s="8"/>
      <c r="P1013" s="8"/>
      <c r="Q1013" s="8"/>
      <c r="R1013" s="8"/>
      <c r="S1013" s="8"/>
      <c r="T1013" s="8"/>
      <c r="U1013" s="8"/>
      <c r="V1013" s="3"/>
      <c r="W1013" s="3"/>
      <c r="X1013" s="3"/>
      <c r="Y1013" s="3"/>
      <c r="Z1013" s="3"/>
    </row>
    <row r="1014" spans="1:26" ht="12.75" customHeight="1">
      <c r="A1014" s="93"/>
      <c r="B1014" s="12"/>
      <c r="C1014" s="103"/>
      <c r="D1014" s="103"/>
      <c r="E1014" s="103"/>
      <c r="F1014" s="93"/>
      <c r="G1014" s="93"/>
      <c r="H1014" s="93"/>
      <c r="I1014" s="93"/>
      <c r="J1014" s="93"/>
      <c r="K1014" s="93"/>
      <c r="L1014" s="97"/>
      <c r="M1014" s="93"/>
      <c r="N1014" s="93"/>
      <c r="O1014" s="8"/>
      <c r="P1014" s="8"/>
      <c r="Q1014" s="8"/>
      <c r="R1014" s="8"/>
      <c r="S1014" s="8"/>
      <c r="T1014" s="8"/>
      <c r="U1014" s="8"/>
      <c r="V1014" s="3"/>
      <c r="W1014" s="3"/>
      <c r="X1014" s="3"/>
      <c r="Y1014" s="3"/>
      <c r="Z1014" s="3"/>
    </row>
    <row r="1015" spans="1:26" ht="12.75" customHeight="1">
      <c r="A1015" s="93"/>
      <c r="B1015" s="12"/>
      <c r="C1015" s="103"/>
      <c r="D1015" s="103"/>
      <c r="E1015" s="103"/>
      <c r="F1015" s="93"/>
      <c r="G1015" s="93"/>
      <c r="H1015" s="93"/>
      <c r="I1015" s="93"/>
      <c r="J1015" s="93"/>
      <c r="K1015" s="93"/>
      <c r="L1015" s="97"/>
      <c r="M1015" s="93"/>
      <c r="N1015" s="93"/>
      <c r="O1015" s="8"/>
      <c r="P1015" s="8"/>
      <c r="Q1015" s="8"/>
      <c r="R1015" s="8"/>
      <c r="S1015" s="8"/>
      <c r="T1015" s="8"/>
      <c r="U1015" s="8"/>
      <c r="V1015" s="3"/>
      <c r="W1015" s="3"/>
      <c r="X1015" s="3"/>
      <c r="Y1015" s="3"/>
      <c r="Z1015" s="3"/>
    </row>
    <row r="1016" spans="1:26" ht="12.75" customHeight="1">
      <c r="A1016" s="93"/>
      <c r="B1016" s="12"/>
      <c r="C1016" s="103"/>
      <c r="D1016" s="103"/>
      <c r="E1016" s="103"/>
      <c r="F1016" s="93"/>
      <c r="G1016" s="93"/>
      <c r="H1016" s="93"/>
      <c r="I1016" s="93"/>
      <c r="J1016" s="93"/>
      <c r="K1016" s="93"/>
      <c r="L1016" s="97"/>
      <c r="M1016" s="93"/>
      <c r="N1016" s="93"/>
      <c r="O1016" s="8"/>
      <c r="P1016" s="8"/>
      <c r="Q1016" s="8"/>
      <c r="R1016" s="8"/>
      <c r="S1016" s="8"/>
      <c r="T1016" s="8"/>
      <c r="U1016" s="8"/>
      <c r="V1016" s="3"/>
      <c r="W1016" s="3"/>
      <c r="X1016" s="3"/>
      <c r="Y1016" s="3"/>
      <c r="Z1016" s="3"/>
    </row>
    <row r="1017" spans="1:26" ht="12.75" customHeight="1">
      <c r="A1017" s="93"/>
      <c r="B1017" s="12"/>
      <c r="C1017" s="103"/>
      <c r="D1017" s="103"/>
      <c r="E1017" s="103"/>
      <c r="F1017" s="93"/>
      <c r="G1017" s="93"/>
      <c r="H1017" s="93"/>
      <c r="I1017" s="93"/>
      <c r="J1017" s="93"/>
      <c r="K1017" s="93"/>
      <c r="L1017" s="97"/>
      <c r="M1017" s="93"/>
      <c r="N1017" s="93"/>
      <c r="O1017" s="8"/>
      <c r="P1017" s="8"/>
      <c r="Q1017" s="8"/>
      <c r="R1017" s="8"/>
      <c r="S1017" s="8"/>
      <c r="T1017" s="8"/>
      <c r="U1017" s="8"/>
      <c r="V1017" s="3"/>
      <c r="W1017" s="3"/>
      <c r="X1017" s="3"/>
      <c r="Y1017" s="3"/>
      <c r="Z1017" s="3"/>
    </row>
    <row r="1018" spans="1:26" ht="12.75" customHeight="1">
      <c r="A1018" s="93"/>
      <c r="B1018" s="12"/>
      <c r="C1018" s="103"/>
      <c r="D1018" s="103"/>
      <c r="E1018" s="103"/>
      <c r="F1018" s="93"/>
      <c r="G1018" s="93"/>
      <c r="H1018" s="93"/>
      <c r="I1018" s="93"/>
      <c r="J1018" s="93"/>
      <c r="K1018" s="93"/>
      <c r="L1018" s="97"/>
      <c r="M1018" s="93"/>
      <c r="N1018" s="93"/>
      <c r="O1018" s="8"/>
      <c r="P1018" s="8"/>
      <c r="Q1018" s="8"/>
      <c r="R1018" s="8"/>
      <c r="S1018" s="8"/>
      <c r="T1018" s="8"/>
      <c r="U1018" s="8"/>
      <c r="V1018" s="3"/>
      <c r="W1018" s="3"/>
      <c r="X1018" s="3"/>
      <c r="Y1018" s="3"/>
      <c r="Z1018" s="3"/>
    </row>
    <row r="1019" spans="1:26" ht="12.75" customHeight="1">
      <c r="A1019" s="93"/>
      <c r="B1019" s="12"/>
      <c r="C1019" s="103"/>
      <c r="D1019" s="103"/>
      <c r="E1019" s="103"/>
      <c r="F1019" s="93"/>
      <c r="G1019" s="93"/>
      <c r="H1019" s="93"/>
      <c r="I1019" s="93"/>
      <c r="J1019" s="93"/>
      <c r="K1019" s="93"/>
      <c r="L1019" s="97"/>
      <c r="M1019" s="93"/>
      <c r="N1019" s="93"/>
      <c r="O1019" s="8"/>
      <c r="P1019" s="8"/>
      <c r="Q1019" s="8"/>
      <c r="R1019" s="8"/>
      <c r="S1019" s="8"/>
      <c r="T1019" s="8"/>
      <c r="U1019" s="8"/>
      <c r="V1019" s="3"/>
      <c r="W1019" s="3"/>
      <c r="X1019" s="3"/>
      <c r="Y1019" s="3"/>
      <c r="Z1019" s="3"/>
    </row>
    <row r="1020" spans="1:26" ht="12.75" customHeight="1">
      <c r="A1020" s="93"/>
      <c r="B1020" s="12"/>
      <c r="C1020" s="103"/>
      <c r="D1020" s="103"/>
      <c r="E1020" s="103"/>
      <c r="F1020" s="93"/>
      <c r="G1020" s="93"/>
      <c r="H1020" s="93"/>
      <c r="I1020" s="93"/>
      <c r="J1020" s="93"/>
      <c r="K1020" s="93"/>
      <c r="L1020" s="97"/>
      <c r="M1020" s="93"/>
      <c r="N1020" s="93"/>
      <c r="O1020" s="8"/>
      <c r="P1020" s="8"/>
      <c r="Q1020" s="8"/>
      <c r="R1020" s="8"/>
      <c r="S1020" s="8"/>
      <c r="T1020" s="8"/>
      <c r="U1020" s="8"/>
      <c r="V1020" s="3"/>
      <c r="W1020" s="3"/>
      <c r="X1020" s="3"/>
      <c r="Y1020" s="3"/>
      <c r="Z1020" s="3"/>
    </row>
    <row r="1021" spans="1:26" ht="12.75" customHeight="1">
      <c r="A1021" s="93"/>
      <c r="B1021" s="12"/>
      <c r="C1021" s="103"/>
      <c r="D1021" s="103"/>
      <c r="E1021" s="103"/>
      <c r="F1021" s="93"/>
      <c r="G1021" s="93"/>
      <c r="H1021" s="93"/>
      <c r="I1021" s="93"/>
      <c r="J1021" s="93"/>
      <c r="K1021" s="93"/>
      <c r="L1021" s="97"/>
      <c r="M1021" s="93"/>
      <c r="N1021" s="93"/>
      <c r="O1021" s="8"/>
      <c r="P1021" s="8"/>
      <c r="Q1021" s="8"/>
      <c r="R1021" s="8"/>
      <c r="S1021" s="8"/>
      <c r="T1021" s="8"/>
      <c r="U1021" s="8"/>
      <c r="V1021" s="3"/>
      <c r="W1021" s="3"/>
      <c r="X1021" s="3"/>
      <c r="Y1021" s="3"/>
      <c r="Z1021" s="3"/>
    </row>
    <row r="1022" spans="1:26" ht="12.75" customHeight="1">
      <c r="A1022" s="93"/>
      <c r="B1022" s="12"/>
      <c r="C1022" s="103"/>
      <c r="D1022" s="103"/>
      <c r="E1022" s="103"/>
      <c r="F1022" s="93"/>
      <c r="G1022" s="93"/>
      <c r="H1022" s="93"/>
      <c r="I1022" s="93"/>
      <c r="J1022" s="93"/>
      <c r="K1022" s="93"/>
      <c r="L1022" s="97"/>
      <c r="M1022" s="93"/>
      <c r="N1022" s="93"/>
      <c r="O1022" s="8"/>
      <c r="P1022" s="8"/>
      <c r="Q1022" s="8"/>
      <c r="R1022" s="8"/>
      <c r="S1022" s="8"/>
      <c r="T1022" s="8"/>
      <c r="U1022" s="8"/>
      <c r="V1022" s="3"/>
      <c r="W1022" s="3"/>
      <c r="X1022" s="3"/>
      <c r="Y1022" s="3"/>
      <c r="Z1022" s="3"/>
    </row>
    <row r="1023" spans="1:26" ht="12.75" customHeight="1">
      <c r="A1023" s="93"/>
      <c r="B1023" s="12"/>
      <c r="C1023" s="103"/>
      <c r="D1023" s="103"/>
      <c r="E1023" s="103"/>
      <c r="F1023" s="93"/>
      <c r="G1023" s="93"/>
      <c r="H1023" s="93"/>
      <c r="I1023" s="93"/>
      <c r="J1023" s="93"/>
      <c r="K1023" s="93"/>
      <c r="L1023" s="97"/>
      <c r="M1023" s="93"/>
      <c r="N1023" s="93"/>
      <c r="O1023" s="8"/>
      <c r="P1023" s="8"/>
      <c r="Q1023" s="8"/>
      <c r="R1023" s="8"/>
      <c r="S1023" s="8"/>
      <c r="T1023" s="8"/>
      <c r="U1023" s="8"/>
      <c r="V1023" s="3"/>
      <c r="W1023" s="3"/>
      <c r="X1023" s="3"/>
      <c r="Y1023" s="3"/>
      <c r="Z1023" s="3"/>
    </row>
    <row r="1024" spans="1:26" ht="12.75" customHeight="1">
      <c r="A1024" s="93"/>
      <c r="B1024" s="12"/>
      <c r="C1024" s="103"/>
      <c r="D1024" s="103"/>
      <c r="E1024" s="103"/>
      <c r="F1024" s="93"/>
      <c r="G1024" s="93"/>
      <c r="H1024" s="93"/>
      <c r="I1024" s="93"/>
      <c r="J1024" s="93"/>
      <c r="K1024" s="93"/>
      <c r="L1024" s="97"/>
      <c r="M1024" s="93"/>
      <c r="N1024" s="93"/>
      <c r="O1024" s="8"/>
      <c r="P1024" s="8"/>
      <c r="Q1024" s="8"/>
      <c r="R1024" s="8"/>
      <c r="S1024" s="8"/>
      <c r="T1024" s="8"/>
      <c r="U1024" s="8"/>
      <c r="V1024" s="3"/>
      <c r="W1024" s="3"/>
      <c r="X1024" s="3"/>
      <c r="Y1024" s="3"/>
      <c r="Z1024" s="3"/>
    </row>
    <row r="1025" spans="1:26" ht="12.75" customHeight="1">
      <c r="A1025" s="93"/>
      <c r="B1025" s="12"/>
      <c r="C1025" s="103"/>
      <c r="D1025" s="103"/>
      <c r="E1025" s="103"/>
      <c r="F1025" s="93"/>
      <c r="G1025" s="93"/>
      <c r="H1025" s="93"/>
      <c r="I1025" s="93"/>
      <c r="J1025" s="93"/>
      <c r="K1025" s="93"/>
      <c r="L1025" s="97"/>
      <c r="M1025" s="93"/>
      <c r="N1025" s="93"/>
      <c r="O1025" s="8"/>
      <c r="P1025" s="8"/>
      <c r="Q1025" s="8"/>
      <c r="R1025" s="8"/>
      <c r="S1025" s="8"/>
      <c r="T1025" s="8"/>
      <c r="U1025" s="8"/>
      <c r="V1025" s="3"/>
      <c r="W1025" s="3"/>
      <c r="X1025" s="3"/>
      <c r="Y1025" s="3"/>
      <c r="Z1025" s="3"/>
    </row>
    <row r="1026" spans="1:26" ht="12.75" customHeight="1">
      <c r="A1026" s="93"/>
      <c r="B1026" s="12"/>
      <c r="C1026" s="103"/>
      <c r="D1026" s="103"/>
      <c r="E1026" s="103"/>
      <c r="F1026" s="93"/>
      <c r="G1026" s="93"/>
      <c r="H1026" s="93"/>
      <c r="I1026" s="93"/>
      <c r="J1026" s="93"/>
      <c r="K1026" s="93"/>
      <c r="L1026" s="97"/>
      <c r="M1026" s="93"/>
      <c r="N1026" s="93"/>
      <c r="O1026" s="8"/>
      <c r="P1026" s="8"/>
      <c r="Q1026" s="8"/>
      <c r="R1026" s="8"/>
      <c r="S1026" s="8"/>
      <c r="T1026" s="8"/>
      <c r="U1026" s="8"/>
      <c r="V1026" s="3"/>
      <c r="W1026" s="3"/>
      <c r="X1026" s="3"/>
      <c r="Y1026" s="3"/>
      <c r="Z1026" s="3"/>
    </row>
    <row r="1027" spans="1:26" ht="12.75" customHeight="1">
      <c r="A1027" s="93"/>
      <c r="B1027" s="12"/>
      <c r="C1027" s="103"/>
      <c r="D1027" s="103"/>
      <c r="E1027" s="103"/>
      <c r="F1027" s="93"/>
      <c r="G1027" s="93"/>
      <c r="H1027" s="93"/>
      <c r="I1027" s="93"/>
      <c r="J1027" s="93"/>
      <c r="K1027" s="93"/>
      <c r="L1027" s="97"/>
      <c r="M1027" s="93"/>
      <c r="N1027" s="93"/>
      <c r="O1027" s="8"/>
      <c r="P1027" s="8"/>
      <c r="Q1027" s="8"/>
      <c r="R1027" s="8"/>
      <c r="S1027" s="8"/>
      <c r="T1027" s="8"/>
      <c r="U1027" s="8"/>
      <c r="V1027" s="3"/>
      <c r="W1027" s="3"/>
      <c r="X1027" s="3"/>
      <c r="Y1027" s="3"/>
      <c r="Z1027" s="3"/>
    </row>
    <row r="1028" spans="1:26" ht="12.75" customHeight="1">
      <c r="A1028" s="93"/>
      <c r="B1028" s="12"/>
      <c r="C1028" s="103"/>
      <c r="D1028" s="103"/>
      <c r="E1028" s="103"/>
      <c r="F1028" s="93"/>
      <c r="G1028" s="93"/>
      <c r="H1028" s="93"/>
      <c r="I1028" s="93"/>
      <c r="J1028" s="93"/>
      <c r="K1028" s="93"/>
      <c r="L1028" s="97"/>
      <c r="M1028" s="93"/>
      <c r="N1028" s="93"/>
      <c r="O1028" s="8"/>
      <c r="P1028" s="8"/>
      <c r="Q1028" s="8"/>
      <c r="R1028" s="8"/>
      <c r="S1028" s="8"/>
      <c r="T1028" s="8"/>
      <c r="U1028" s="8"/>
      <c r="V1028" s="3"/>
      <c r="W1028" s="3"/>
      <c r="X1028" s="3"/>
      <c r="Y1028" s="3"/>
      <c r="Z1028" s="3"/>
    </row>
    <row r="1029" spans="1:26" ht="12.75" customHeight="1">
      <c r="A1029" s="93"/>
      <c r="B1029" s="12"/>
      <c r="C1029" s="103"/>
      <c r="D1029" s="103"/>
      <c r="E1029" s="103"/>
      <c r="F1029" s="93"/>
      <c r="G1029" s="93"/>
      <c r="H1029" s="93"/>
      <c r="I1029" s="93"/>
      <c r="J1029" s="93"/>
      <c r="K1029" s="93"/>
      <c r="L1029" s="97"/>
      <c r="M1029" s="93"/>
      <c r="N1029" s="93"/>
      <c r="O1029" s="8"/>
      <c r="P1029" s="8"/>
      <c r="Q1029" s="8"/>
      <c r="R1029" s="8"/>
      <c r="S1029" s="8"/>
      <c r="T1029" s="8"/>
      <c r="U1029" s="8"/>
      <c r="V1029" s="3"/>
      <c r="W1029" s="3"/>
      <c r="X1029" s="3"/>
      <c r="Y1029" s="3"/>
      <c r="Z1029" s="3"/>
    </row>
    <row r="1030" spans="1:26" ht="12.75" customHeight="1">
      <c r="A1030" s="93"/>
      <c r="B1030" s="12"/>
      <c r="C1030" s="103"/>
      <c r="D1030" s="103"/>
      <c r="E1030" s="103"/>
      <c r="F1030" s="93"/>
      <c r="G1030" s="93"/>
      <c r="H1030" s="93"/>
      <c r="I1030" s="93"/>
      <c r="J1030" s="93"/>
      <c r="K1030" s="93"/>
      <c r="L1030" s="97"/>
      <c r="M1030" s="93"/>
      <c r="N1030" s="93"/>
      <c r="O1030" s="8"/>
      <c r="P1030" s="8"/>
      <c r="Q1030" s="8"/>
      <c r="R1030" s="8"/>
      <c r="S1030" s="8"/>
      <c r="T1030" s="8"/>
      <c r="U1030" s="8"/>
      <c r="V1030" s="3"/>
      <c r="W1030" s="3"/>
      <c r="X1030" s="3"/>
      <c r="Y1030" s="3"/>
      <c r="Z1030" s="3"/>
    </row>
    <row r="1031" spans="1:26" ht="12.75" customHeight="1">
      <c r="A1031" s="93"/>
      <c r="B1031" s="12"/>
      <c r="C1031" s="103"/>
      <c r="D1031" s="103"/>
      <c r="E1031" s="103"/>
      <c r="F1031" s="93"/>
      <c r="G1031" s="93"/>
      <c r="H1031" s="93"/>
      <c r="I1031" s="93"/>
      <c r="J1031" s="93"/>
      <c r="K1031" s="93"/>
      <c r="L1031" s="97"/>
      <c r="M1031" s="93"/>
      <c r="N1031" s="93"/>
      <c r="O1031" s="8"/>
      <c r="P1031" s="8"/>
      <c r="Q1031" s="8"/>
      <c r="R1031" s="8"/>
      <c r="S1031" s="8"/>
      <c r="T1031" s="8"/>
      <c r="U1031" s="8"/>
      <c r="V1031" s="3"/>
      <c r="W1031" s="3"/>
      <c r="X1031" s="3"/>
      <c r="Y1031" s="3"/>
      <c r="Z1031" s="3"/>
    </row>
    <row r="1032" spans="1:26" ht="12.75" customHeight="1">
      <c r="A1032" s="93"/>
      <c r="B1032" s="12"/>
      <c r="C1032" s="103"/>
      <c r="D1032" s="103"/>
      <c r="E1032" s="103"/>
      <c r="F1032" s="93"/>
      <c r="G1032" s="93"/>
      <c r="H1032" s="93"/>
      <c r="I1032" s="93"/>
      <c r="J1032" s="93"/>
      <c r="K1032" s="93"/>
      <c r="L1032" s="97"/>
      <c r="M1032" s="93"/>
      <c r="N1032" s="93"/>
      <c r="O1032" s="8"/>
      <c r="P1032" s="8"/>
      <c r="Q1032" s="8"/>
      <c r="R1032" s="8"/>
      <c r="S1032" s="8"/>
      <c r="T1032" s="8"/>
      <c r="U1032" s="8"/>
      <c r="V1032" s="3"/>
      <c r="W1032" s="3"/>
      <c r="X1032" s="3"/>
      <c r="Y1032" s="3"/>
      <c r="Z1032" s="3"/>
    </row>
    <row r="1033" spans="1:26" ht="12.75" customHeight="1">
      <c r="A1033" s="93"/>
      <c r="B1033" s="12"/>
      <c r="C1033" s="103"/>
      <c r="D1033" s="103"/>
      <c r="E1033" s="103"/>
      <c r="F1033" s="93"/>
      <c r="G1033" s="93"/>
      <c r="H1033" s="93"/>
      <c r="I1033" s="93"/>
      <c r="J1033" s="93"/>
      <c r="K1033" s="93"/>
      <c r="L1033" s="97"/>
      <c r="M1033" s="93"/>
      <c r="N1033" s="93"/>
      <c r="O1033" s="8"/>
      <c r="P1033" s="8"/>
      <c r="Q1033" s="8"/>
      <c r="R1033" s="8"/>
      <c r="S1033" s="8"/>
      <c r="T1033" s="8"/>
      <c r="U1033" s="8"/>
      <c r="V1033" s="3"/>
      <c r="W1033" s="3"/>
      <c r="X1033" s="3"/>
      <c r="Y1033" s="3"/>
      <c r="Z1033" s="3"/>
    </row>
    <row r="1034" spans="1:26" ht="12.75" customHeight="1">
      <c r="A1034" s="93"/>
      <c r="B1034" s="12"/>
      <c r="C1034" s="103"/>
      <c r="D1034" s="103"/>
      <c r="E1034" s="103"/>
      <c r="F1034" s="93"/>
      <c r="G1034" s="93"/>
      <c r="H1034" s="93"/>
      <c r="I1034" s="93"/>
      <c r="J1034" s="93"/>
      <c r="K1034" s="93"/>
      <c r="L1034" s="97"/>
      <c r="M1034" s="93"/>
      <c r="N1034" s="93"/>
      <c r="O1034" s="8"/>
      <c r="P1034" s="8"/>
      <c r="Q1034" s="8"/>
      <c r="R1034" s="8"/>
      <c r="S1034" s="8"/>
      <c r="T1034" s="8"/>
      <c r="U1034" s="8"/>
      <c r="V1034" s="3"/>
      <c r="W1034" s="3"/>
      <c r="X1034" s="3"/>
      <c r="Y1034" s="3"/>
      <c r="Z1034" s="3"/>
    </row>
    <row r="1035" spans="1:26" ht="12.75" customHeight="1">
      <c r="A1035" s="93"/>
      <c r="B1035" s="12"/>
      <c r="C1035" s="103"/>
      <c r="D1035" s="103"/>
      <c r="E1035" s="103"/>
      <c r="F1035" s="93"/>
      <c r="G1035" s="93"/>
      <c r="H1035" s="93"/>
      <c r="I1035" s="93"/>
      <c r="J1035" s="93"/>
      <c r="K1035" s="93"/>
      <c r="L1035" s="97"/>
      <c r="M1035" s="93"/>
      <c r="N1035" s="93"/>
      <c r="O1035" s="8"/>
      <c r="P1035" s="8"/>
      <c r="Q1035" s="8"/>
      <c r="R1035" s="8"/>
      <c r="S1035" s="8"/>
      <c r="T1035" s="8"/>
      <c r="U1035" s="8"/>
      <c r="V1035" s="3"/>
      <c r="W1035" s="3"/>
      <c r="X1035" s="3"/>
      <c r="Y1035" s="3"/>
      <c r="Z1035" s="3"/>
    </row>
    <row r="1036" spans="1:26" ht="12.75" customHeight="1">
      <c r="A1036" s="93"/>
      <c r="B1036" s="12"/>
      <c r="C1036" s="103"/>
      <c r="D1036" s="103"/>
      <c r="E1036" s="103"/>
      <c r="F1036" s="93"/>
      <c r="G1036" s="93"/>
      <c r="H1036" s="93"/>
      <c r="I1036" s="93"/>
      <c r="J1036" s="93"/>
      <c r="K1036" s="93"/>
      <c r="L1036" s="97"/>
      <c r="M1036" s="93"/>
      <c r="N1036" s="93"/>
      <c r="O1036" s="8"/>
      <c r="P1036" s="8"/>
      <c r="Q1036" s="8"/>
      <c r="R1036" s="8"/>
      <c r="S1036" s="8"/>
      <c r="T1036" s="8"/>
      <c r="U1036" s="8"/>
      <c r="V1036" s="3"/>
      <c r="W1036" s="3"/>
      <c r="X1036" s="3"/>
      <c r="Y1036" s="3"/>
      <c r="Z1036" s="3"/>
    </row>
    <row r="1037" spans="1:26" ht="12.75" customHeight="1">
      <c r="A1037" s="93"/>
      <c r="B1037" s="12"/>
      <c r="C1037" s="103"/>
      <c r="D1037" s="103"/>
      <c r="E1037" s="103"/>
      <c r="F1037" s="93"/>
      <c r="G1037" s="93"/>
      <c r="H1037" s="93"/>
      <c r="I1037" s="93"/>
      <c r="J1037" s="93"/>
      <c r="K1037" s="93"/>
      <c r="L1037" s="97"/>
      <c r="M1037" s="93"/>
      <c r="N1037" s="93"/>
      <c r="O1037" s="8"/>
      <c r="P1037" s="8"/>
      <c r="Q1037" s="8"/>
      <c r="R1037" s="8"/>
      <c r="S1037" s="8"/>
      <c r="T1037" s="8"/>
      <c r="U1037" s="8"/>
      <c r="V1037" s="3"/>
      <c r="W1037" s="3"/>
      <c r="X1037" s="3"/>
      <c r="Y1037" s="3"/>
      <c r="Z1037" s="3"/>
    </row>
    <row r="1038" spans="1:26" ht="12.75" customHeight="1">
      <c r="A1038" s="93"/>
      <c r="B1038" s="12"/>
      <c r="C1038" s="103"/>
      <c r="D1038" s="103"/>
      <c r="E1038" s="103"/>
      <c r="F1038" s="93"/>
      <c r="G1038" s="93"/>
      <c r="H1038" s="93"/>
      <c r="I1038" s="93"/>
      <c r="J1038" s="93"/>
      <c r="K1038" s="93"/>
      <c r="L1038" s="97"/>
      <c r="M1038" s="93"/>
      <c r="N1038" s="93"/>
      <c r="O1038" s="8"/>
      <c r="P1038" s="8"/>
      <c r="Q1038" s="8"/>
      <c r="R1038" s="8"/>
      <c r="S1038" s="8"/>
      <c r="T1038" s="8"/>
      <c r="U1038" s="8"/>
      <c r="V1038" s="3"/>
      <c r="W1038" s="3"/>
      <c r="X1038" s="3"/>
      <c r="Y1038" s="3"/>
      <c r="Z1038" s="3"/>
    </row>
    <row r="1039" spans="1:26" ht="12.75" customHeight="1">
      <c r="A1039" s="93"/>
      <c r="B1039" s="12"/>
      <c r="C1039" s="103"/>
      <c r="D1039" s="103"/>
      <c r="E1039" s="103"/>
      <c r="F1039" s="93"/>
      <c r="G1039" s="93"/>
      <c r="H1039" s="93"/>
      <c r="I1039" s="93"/>
      <c r="J1039" s="93"/>
      <c r="K1039" s="93"/>
      <c r="L1039" s="97"/>
      <c r="M1039" s="93"/>
      <c r="N1039" s="93"/>
      <c r="O1039" s="8"/>
      <c r="P1039" s="8"/>
      <c r="Q1039" s="8"/>
      <c r="R1039" s="8"/>
      <c r="S1039" s="8"/>
      <c r="T1039" s="8"/>
      <c r="U1039" s="8"/>
      <c r="V1039" s="3"/>
      <c r="W1039" s="3"/>
      <c r="X1039" s="3"/>
      <c r="Y1039" s="3"/>
      <c r="Z1039" s="3"/>
    </row>
    <row r="1040" spans="1:26" ht="12.75" customHeight="1">
      <c r="A1040" s="93"/>
      <c r="B1040" s="12"/>
      <c r="C1040" s="103"/>
      <c r="D1040" s="103"/>
      <c r="E1040" s="103"/>
      <c r="F1040" s="93"/>
      <c r="G1040" s="93"/>
      <c r="H1040" s="93"/>
      <c r="I1040" s="93"/>
      <c r="J1040" s="93"/>
      <c r="K1040" s="93"/>
      <c r="L1040" s="97"/>
      <c r="M1040" s="93"/>
      <c r="N1040" s="93"/>
      <c r="O1040" s="8"/>
      <c r="P1040" s="8"/>
      <c r="Q1040" s="8"/>
      <c r="R1040" s="8"/>
      <c r="S1040" s="8"/>
      <c r="T1040" s="8"/>
      <c r="U1040" s="8"/>
      <c r="V1040" s="3"/>
      <c r="W1040" s="3"/>
      <c r="X1040" s="3"/>
      <c r="Y1040" s="3"/>
      <c r="Z1040" s="3"/>
    </row>
    <row r="1041" spans="1:26" ht="12.75" customHeight="1">
      <c r="A1041" s="93"/>
      <c r="B1041" s="12"/>
      <c r="C1041" s="103"/>
      <c r="D1041" s="103"/>
      <c r="E1041" s="103"/>
      <c r="F1041" s="93"/>
      <c r="G1041" s="93"/>
      <c r="H1041" s="93"/>
      <c r="I1041" s="93"/>
      <c r="J1041" s="93"/>
      <c r="K1041" s="93"/>
      <c r="L1041" s="97"/>
      <c r="M1041" s="93"/>
      <c r="N1041" s="93"/>
      <c r="O1041" s="8"/>
      <c r="P1041" s="8"/>
      <c r="Q1041" s="8"/>
      <c r="R1041" s="8"/>
      <c r="S1041" s="8"/>
      <c r="T1041" s="8"/>
      <c r="U1041" s="8"/>
      <c r="V1041" s="3"/>
      <c r="W1041" s="3"/>
      <c r="X1041" s="3"/>
      <c r="Y1041" s="3"/>
      <c r="Z1041" s="3"/>
    </row>
    <row r="1042" spans="1:26" ht="12.75" customHeight="1">
      <c r="A1042" s="93"/>
      <c r="B1042" s="12"/>
      <c r="C1042" s="103"/>
      <c r="D1042" s="103"/>
      <c r="E1042" s="103"/>
      <c r="F1042" s="93"/>
      <c r="G1042" s="93"/>
      <c r="H1042" s="93"/>
      <c r="I1042" s="93"/>
      <c r="J1042" s="93"/>
      <c r="K1042" s="93"/>
      <c r="L1042" s="97"/>
      <c r="M1042" s="93"/>
      <c r="N1042" s="93"/>
      <c r="O1042" s="8"/>
      <c r="P1042" s="8"/>
      <c r="Q1042" s="8"/>
      <c r="R1042" s="8"/>
      <c r="S1042" s="8"/>
      <c r="T1042" s="8"/>
      <c r="U1042" s="8"/>
      <c r="V1042" s="3"/>
      <c r="W1042" s="3"/>
      <c r="X1042" s="3"/>
      <c r="Y1042" s="3"/>
      <c r="Z1042" s="3"/>
    </row>
    <row r="1043" spans="1:26" ht="12.75" customHeight="1">
      <c r="A1043" s="93"/>
      <c r="B1043" s="12"/>
      <c r="C1043" s="103"/>
      <c r="D1043" s="103"/>
      <c r="E1043" s="103"/>
      <c r="F1043" s="93"/>
      <c r="G1043" s="93"/>
      <c r="H1043" s="93"/>
      <c r="I1043" s="93"/>
      <c r="J1043" s="93"/>
      <c r="K1043" s="93"/>
      <c r="L1043" s="97"/>
      <c r="M1043" s="93"/>
      <c r="N1043" s="93"/>
      <c r="O1043" s="8"/>
      <c r="P1043" s="8"/>
      <c r="Q1043" s="8"/>
      <c r="R1043" s="8"/>
      <c r="S1043" s="8"/>
      <c r="T1043" s="8"/>
      <c r="U1043" s="8"/>
      <c r="V1043" s="3"/>
      <c r="W1043" s="3"/>
      <c r="X1043" s="3"/>
      <c r="Y1043" s="3"/>
      <c r="Z1043" s="3"/>
    </row>
    <row r="1044" spans="1:26" ht="12.75" customHeight="1">
      <c r="A1044" s="93"/>
      <c r="B1044" s="12"/>
      <c r="C1044" s="103"/>
      <c r="D1044" s="103"/>
      <c r="E1044" s="103"/>
      <c r="F1044" s="93"/>
      <c r="G1044" s="93"/>
      <c r="H1044" s="93"/>
      <c r="I1044" s="93"/>
      <c r="J1044" s="93"/>
      <c r="K1044" s="93"/>
      <c r="L1044" s="97"/>
      <c r="M1044" s="93"/>
      <c r="N1044" s="93"/>
      <c r="O1044" s="8"/>
      <c r="P1044" s="8"/>
      <c r="Q1044" s="8"/>
      <c r="R1044" s="8"/>
      <c r="S1044" s="8"/>
      <c r="T1044" s="8"/>
      <c r="U1044" s="8"/>
      <c r="V1044" s="3"/>
      <c r="W1044" s="3"/>
      <c r="X1044" s="3"/>
      <c r="Y1044" s="3"/>
      <c r="Z1044" s="3"/>
    </row>
    <row r="1045" spans="1:26" ht="12.75" customHeight="1">
      <c r="A1045" s="93"/>
      <c r="B1045" s="12"/>
      <c r="C1045" s="103"/>
      <c r="D1045" s="103"/>
      <c r="E1045" s="103"/>
      <c r="F1045" s="93"/>
      <c r="G1045" s="93"/>
      <c r="H1045" s="93"/>
      <c r="I1045" s="93"/>
      <c r="J1045" s="93"/>
      <c r="K1045" s="93"/>
      <c r="L1045" s="97"/>
      <c r="M1045" s="93"/>
      <c r="N1045" s="93"/>
      <c r="O1045" s="8"/>
      <c r="P1045" s="8"/>
      <c r="Q1045" s="8"/>
      <c r="R1045" s="8"/>
      <c r="S1045" s="8"/>
      <c r="T1045" s="8"/>
      <c r="U1045" s="8"/>
      <c r="V1045" s="3"/>
      <c r="W1045" s="3"/>
      <c r="X1045" s="3"/>
      <c r="Y1045" s="3"/>
      <c r="Z1045" s="3"/>
    </row>
    <row r="1046" spans="1:26" ht="12.75" customHeight="1">
      <c r="A1046" s="93"/>
      <c r="B1046" s="12"/>
      <c r="C1046" s="103"/>
      <c r="D1046" s="103"/>
      <c r="E1046" s="103"/>
      <c r="F1046" s="93"/>
      <c r="G1046" s="93"/>
      <c r="H1046" s="93"/>
      <c r="I1046" s="93"/>
      <c r="J1046" s="93"/>
      <c r="K1046" s="93"/>
      <c r="L1046" s="97"/>
      <c r="M1046" s="93"/>
      <c r="N1046" s="93"/>
      <c r="O1046" s="8"/>
      <c r="P1046" s="8"/>
      <c r="Q1046" s="8"/>
      <c r="R1046" s="8"/>
      <c r="S1046" s="8"/>
      <c r="T1046" s="8"/>
      <c r="U1046" s="8"/>
      <c r="V1046" s="3"/>
      <c r="W1046" s="3"/>
      <c r="X1046" s="3"/>
      <c r="Y1046" s="3"/>
      <c r="Z1046" s="3"/>
    </row>
    <row r="1047" spans="1:26" ht="12.75" customHeight="1">
      <c r="A1047" s="93"/>
      <c r="B1047" s="12"/>
      <c r="C1047" s="103"/>
      <c r="D1047" s="103"/>
      <c r="E1047" s="103"/>
      <c r="F1047" s="93"/>
      <c r="G1047" s="93"/>
      <c r="H1047" s="93"/>
      <c r="I1047" s="93"/>
      <c r="J1047" s="93"/>
      <c r="K1047" s="93"/>
      <c r="L1047" s="97"/>
      <c r="M1047" s="93"/>
      <c r="N1047" s="93"/>
      <c r="O1047" s="8"/>
      <c r="P1047" s="8"/>
      <c r="Q1047" s="8"/>
      <c r="R1047" s="8"/>
      <c r="S1047" s="8"/>
      <c r="T1047" s="8"/>
      <c r="U1047" s="8"/>
      <c r="V1047" s="3"/>
      <c r="W1047" s="3"/>
      <c r="X1047" s="3"/>
      <c r="Y1047" s="3"/>
      <c r="Z1047" s="3"/>
    </row>
    <row r="1048" spans="1:26" ht="12.75" customHeight="1">
      <c r="A1048" s="93"/>
      <c r="B1048" s="12"/>
      <c r="C1048" s="103"/>
      <c r="D1048" s="103"/>
      <c r="E1048" s="103"/>
      <c r="F1048" s="93"/>
      <c r="G1048" s="93"/>
      <c r="H1048" s="93"/>
      <c r="I1048" s="93"/>
      <c r="J1048" s="93"/>
      <c r="K1048" s="93"/>
      <c r="L1048" s="97"/>
      <c r="M1048" s="93"/>
      <c r="N1048" s="93"/>
      <c r="O1048" s="8"/>
      <c r="P1048" s="8"/>
      <c r="Q1048" s="8"/>
      <c r="R1048" s="8"/>
      <c r="S1048" s="8"/>
      <c r="T1048" s="8"/>
      <c r="U1048" s="8"/>
      <c r="V1048" s="3"/>
      <c r="W1048" s="3"/>
      <c r="X1048" s="3"/>
      <c r="Y1048" s="3"/>
      <c r="Z1048" s="3"/>
    </row>
    <row r="1049" spans="1:26" ht="12.75" customHeight="1">
      <c r="A1049" s="93"/>
      <c r="B1049" s="12"/>
      <c r="C1049" s="103"/>
      <c r="D1049" s="103"/>
      <c r="E1049" s="103"/>
      <c r="F1049" s="93"/>
      <c r="G1049" s="93"/>
      <c r="H1049" s="93"/>
      <c r="I1049" s="93"/>
      <c r="J1049" s="93"/>
      <c r="K1049" s="93"/>
      <c r="L1049" s="97"/>
      <c r="M1049" s="93"/>
      <c r="N1049" s="93"/>
      <c r="O1049" s="8"/>
      <c r="P1049" s="8"/>
      <c r="Q1049" s="8"/>
      <c r="R1049" s="8"/>
      <c r="S1049" s="8"/>
      <c r="T1049" s="8"/>
      <c r="U1049" s="8"/>
      <c r="V1049" s="3"/>
      <c r="W1049" s="3"/>
      <c r="X1049" s="3"/>
      <c r="Y1049" s="3"/>
      <c r="Z1049" s="3"/>
    </row>
    <row r="1050" spans="1:26" ht="12.75" customHeight="1">
      <c r="A1050" s="93"/>
      <c r="B1050" s="12"/>
      <c r="C1050" s="103"/>
      <c r="D1050" s="103"/>
      <c r="E1050" s="103"/>
      <c r="F1050" s="93"/>
      <c r="G1050" s="93"/>
      <c r="H1050" s="93"/>
      <c r="I1050" s="93"/>
      <c r="J1050" s="93"/>
      <c r="K1050" s="93"/>
      <c r="L1050" s="97"/>
      <c r="M1050" s="93"/>
      <c r="N1050" s="93"/>
      <c r="O1050" s="8"/>
      <c r="P1050" s="8"/>
      <c r="Q1050" s="8"/>
      <c r="R1050" s="8"/>
      <c r="S1050" s="8"/>
      <c r="T1050" s="8"/>
      <c r="U1050" s="8"/>
      <c r="V1050" s="3"/>
      <c r="W1050" s="3"/>
      <c r="X1050" s="3"/>
      <c r="Y1050" s="3"/>
      <c r="Z1050" s="3"/>
    </row>
    <row r="1051" spans="1:26" ht="12.75" customHeight="1">
      <c r="A1051" s="93"/>
      <c r="B1051" s="12"/>
      <c r="C1051" s="103"/>
      <c r="D1051" s="103"/>
      <c r="E1051" s="103"/>
      <c r="F1051" s="93"/>
      <c r="G1051" s="93"/>
      <c r="H1051" s="93"/>
      <c r="I1051" s="93"/>
      <c r="J1051" s="93"/>
      <c r="K1051" s="93"/>
      <c r="L1051" s="97"/>
      <c r="M1051" s="93"/>
      <c r="N1051" s="93"/>
      <c r="O1051" s="8"/>
      <c r="P1051" s="8"/>
      <c r="Q1051" s="8"/>
      <c r="R1051" s="8"/>
      <c r="S1051" s="8"/>
      <c r="T1051" s="8"/>
      <c r="U1051" s="8"/>
      <c r="V1051" s="3"/>
      <c r="W1051" s="3"/>
      <c r="X1051" s="3"/>
      <c r="Y1051" s="3"/>
      <c r="Z1051" s="3"/>
    </row>
    <row r="1052" spans="1:26" ht="12.75" customHeight="1">
      <c r="A1052" s="93"/>
      <c r="B1052" s="12"/>
      <c r="C1052" s="103"/>
      <c r="D1052" s="103"/>
      <c r="E1052" s="103"/>
      <c r="F1052" s="93"/>
      <c r="G1052" s="93"/>
      <c r="H1052" s="93"/>
      <c r="I1052" s="93"/>
      <c r="J1052" s="93"/>
      <c r="K1052" s="93"/>
      <c r="L1052" s="97"/>
      <c r="M1052" s="93"/>
      <c r="N1052" s="93"/>
      <c r="O1052" s="8"/>
      <c r="P1052" s="8"/>
      <c r="Q1052" s="8"/>
      <c r="R1052" s="8"/>
      <c r="S1052" s="8"/>
      <c r="T1052" s="8"/>
      <c r="U1052" s="8"/>
      <c r="V1052" s="3"/>
      <c r="W1052" s="3"/>
      <c r="X1052" s="3"/>
      <c r="Y1052" s="3"/>
      <c r="Z1052" s="3"/>
    </row>
    <row r="1053" spans="1:26" ht="12.75" customHeight="1">
      <c r="A1053" s="93"/>
      <c r="B1053" s="12"/>
      <c r="C1053" s="103"/>
      <c r="D1053" s="103"/>
      <c r="E1053" s="103"/>
      <c r="F1053" s="93"/>
      <c r="G1053" s="93"/>
      <c r="H1053" s="93"/>
      <c r="I1053" s="93"/>
      <c r="J1053" s="93"/>
      <c r="K1053" s="93"/>
      <c r="L1053" s="97"/>
      <c r="M1053" s="93"/>
      <c r="N1053" s="93"/>
      <c r="O1053" s="8"/>
      <c r="P1053" s="8"/>
      <c r="Q1053" s="8"/>
      <c r="R1053" s="8"/>
      <c r="S1053" s="8"/>
      <c r="T1053" s="8"/>
      <c r="U1053" s="8"/>
      <c r="V1053" s="3"/>
      <c r="W1053" s="3"/>
      <c r="X1053" s="3"/>
      <c r="Y1053" s="3"/>
      <c r="Z1053" s="3"/>
    </row>
    <row r="1054" spans="1:26" ht="12.75" customHeight="1">
      <c r="A1054" s="93"/>
      <c r="B1054" s="12"/>
      <c r="C1054" s="103"/>
      <c r="D1054" s="103"/>
      <c r="E1054" s="103"/>
      <c r="F1054" s="93"/>
      <c r="G1054" s="93"/>
      <c r="H1054" s="93"/>
      <c r="I1054" s="93"/>
      <c r="J1054" s="93"/>
      <c r="K1054" s="93"/>
      <c r="L1054" s="97"/>
      <c r="M1054" s="93"/>
      <c r="N1054" s="93"/>
      <c r="O1054" s="8"/>
      <c r="P1054" s="8"/>
      <c r="Q1054" s="8"/>
      <c r="R1054" s="8"/>
      <c r="S1054" s="8"/>
      <c r="T1054" s="8"/>
      <c r="U1054" s="8"/>
      <c r="V1054" s="3"/>
      <c r="W1054" s="3"/>
      <c r="X1054" s="3"/>
      <c r="Y1054" s="3"/>
      <c r="Z1054" s="3"/>
    </row>
    <row r="1055" spans="1:26" ht="12.75" customHeight="1">
      <c r="A1055" s="93"/>
      <c r="B1055" s="12"/>
      <c r="C1055" s="103"/>
      <c r="D1055" s="103"/>
      <c r="E1055" s="103"/>
      <c r="F1055" s="93"/>
      <c r="G1055" s="93"/>
      <c r="H1055" s="93"/>
      <c r="I1055" s="93"/>
      <c r="J1055" s="93"/>
      <c r="K1055" s="93"/>
      <c r="L1055" s="97"/>
      <c r="M1055" s="93"/>
      <c r="N1055" s="93"/>
      <c r="O1055" s="8"/>
      <c r="P1055" s="8"/>
      <c r="Q1055" s="8"/>
      <c r="R1055" s="8"/>
      <c r="S1055" s="8"/>
      <c r="T1055" s="8"/>
      <c r="U1055" s="8"/>
      <c r="V1055" s="3"/>
      <c r="W1055" s="3"/>
      <c r="X1055" s="3"/>
      <c r="Y1055" s="3"/>
      <c r="Z1055" s="3"/>
    </row>
    <row r="1056" spans="1:26" ht="12.75" customHeight="1">
      <c r="A1056" s="93"/>
      <c r="B1056" s="12"/>
      <c r="C1056" s="103"/>
      <c r="D1056" s="103"/>
      <c r="E1056" s="103"/>
      <c r="F1056" s="93"/>
      <c r="G1056" s="93"/>
      <c r="H1056" s="93"/>
      <c r="I1056" s="93"/>
      <c r="J1056" s="93"/>
      <c r="K1056" s="93"/>
      <c r="L1056" s="97"/>
      <c r="M1056" s="93"/>
      <c r="N1056" s="93"/>
      <c r="O1056" s="8"/>
      <c r="P1056" s="8"/>
      <c r="Q1056" s="8"/>
      <c r="R1056" s="8"/>
      <c r="S1056" s="8"/>
      <c r="T1056" s="8"/>
      <c r="U1056" s="8"/>
      <c r="V1056" s="3"/>
      <c r="W1056" s="3"/>
      <c r="X1056" s="3"/>
      <c r="Y1056" s="3"/>
      <c r="Z1056" s="3"/>
    </row>
    <row r="1057" spans="1:26" ht="12.75" customHeight="1">
      <c r="A1057" s="93"/>
      <c r="B1057" s="12"/>
      <c r="C1057" s="103"/>
      <c r="D1057" s="103"/>
      <c r="E1057" s="103"/>
      <c r="F1057" s="93"/>
      <c r="G1057" s="93"/>
      <c r="H1057" s="93"/>
      <c r="I1057" s="93"/>
      <c r="J1057" s="93"/>
      <c r="K1057" s="93"/>
      <c r="L1057" s="97"/>
      <c r="M1057" s="93"/>
      <c r="N1057" s="93"/>
      <c r="O1057" s="8"/>
      <c r="P1057" s="8"/>
      <c r="Q1057" s="8"/>
      <c r="R1057" s="8"/>
      <c r="S1057" s="8"/>
      <c r="T1057" s="8"/>
      <c r="U1057" s="8"/>
      <c r="V1057" s="3"/>
      <c r="W1057" s="3"/>
      <c r="X1057" s="3"/>
      <c r="Y1057" s="3"/>
      <c r="Z1057" s="3"/>
    </row>
    <row r="1058" spans="1:26" ht="12.75" customHeight="1">
      <c r="A1058" s="93"/>
      <c r="B1058" s="12"/>
      <c r="C1058" s="103"/>
      <c r="D1058" s="103"/>
      <c r="E1058" s="103"/>
      <c r="F1058" s="93"/>
      <c r="G1058" s="93"/>
      <c r="H1058" s="93"/>
      <c r="I1058" s="93"/>
      <c r="J1058" s="93"/>
      <c r="K1058" s="93"/>
      <c r="L1058" s="97"/>
      <c r="M1058" s="93"/>
      <c r="N1058" s="93"/>
      <c r="O1058" s="8"/>
      <c r="P1058" s="8"/>
      <c r="Q1058" s="8"/>
      <c r="R1058" s="8"/>
      <c r="S1058" s="8"/>
      <c r="T1058" s="8"/>
      <c r="U1058" s="8"/>
      <c r="V1058" s="3"/>
      <c r="W1058" s="3"/>
      <c r="X1058" s="3"/>
      <c r="Y1058" s="3"/>
      <c r="Z1058" s="3"/>
    </row>
    <row r="1059" spans="1:26" ht="12.75" customHeight="1">
      <c r="A1059" s="93"/>
      <c r="B1059" s="12"/>
      <c r="C1059" s="103"/>
      <c r="D1059" s="103"/>
      <c r="E1059" s="103"/>
      <c r="F1059" s="93"/>
      <c r="G1059" s="93"/>
      <c r="H1059" s="93"/>
      <c r="I1059" s="93"/>
      <c r="J1059" s="93"/>
      <c r="K1059" s="93"/>
      <c r="L1059" s="97"/>
      <c r="M1059" s="93"/>
      <c r="N1059" s="93"/>
      <c r="O1059" s="8"/>
      <c r="P1059" s="8"/>
      <c r="Q1059" s="8"/>
      <c r="R1059" s="8"/>
      <c r="S1059" s="8"/>
      <c r="T1059" s="8"/>
      <c r="U1059" s="8"/>
      <c r="V1059" s="3"/>
      <c r="W1059" s="3"/>
      <c r="X1059" s="3"/>
      <c r="Y1059" s="3"/>
      <c r="Z1059" s="3"/>
    </row>
    <row r="1060" spans="1:26" ht="12.75" customHeight="1">
      <c r="A1060" s="93"/>
      <c r="B1060" s="12"/>
      <c r="C1060" s="103"/>
      <c r="D1060" s="103"/>
      <c r="E1060" s="103"/>
      <c r="F1060" s="93"/>
      <c r="G1060" s="93"/>
      <c r="H1060" s="93"/>
      <c r="I1060" s="93"/>
      <c r="J1060" s="93"/>
      <c r="K1060" s="93"/>
      <c r="L1060" s="97"/>
      <c r="M1060" s="93"/>
      <c r="N1060" s="93"/>
      <c r="O1060" s="8"/>
      <c r="P1060" s="8"/>
      <c r="Q1060" s="8"/>
      <c r="R1060" s="8"/>
      <c r="S1060" s="8"/>
      <c r="T1060" s="8"/>
      <c r="U1060" s="8"/>
      <c r="V1060" s="3"/>
      <c r="W1060" s="3"/>
      <c r="X1060" s="3"/>
      <c r="Y1060" s="3"/>
      <c r="Z1060" s="3"/>
    </row>
    <row r="1061" spans="1:26" ht="12.75" customHeight="1">
      <c r="A1061" s="93"/>
      <c r="B1061" s="12"/>
      <c r="C1061" s="103"/>
      <c r="D1061" s="103"/>
      <c r="E1061" s="103"/>
      <c r="F1061" s="93"/>
      <c r="G1061" s="93"/>
      <c r="H1061" s="93"/>
      <c r="I1061" s="93"/>
      <c r="J1061" s="93"/>
      <c r="K1061" s="93"/>
      <c r="L1061" s="97"/>
      <c r="M1061" s="93"/>
      <c r="N1061" s="93"/>
      <c r="O1061" s="8"/>
      <c r="P1061" s="8"/>
      <c r="Q1061" s="8"/>
      <c r="R1061" s="8"/>
      <c r="S1061" s="8"/>
      <c r="T1061" s="8"/>
      <c r="U1061" s="8"/>
      <c r="V1061" s="3"/>
      <c r="W1061" s="3"/>
      <c r="X1061" s="3"/>
      <c r="Y1061" s="3"/>
      <c r="Z1061" s="3"/>
    </row>
    <row r="1062" spans="1:26" ht="12.75" customHeight="1">
      <c r="A1062" s="93"/>
      <c r="B1062" s="12"/>
      <c r="C1062" s="103"/>
      <c r="D1062" s="103"/>
      <c r="E1062" s="103"/>
      <c r="F1062" s="93"/>
      <c r="G1062" s="93"/>
      <c r="H1062" s="93"/>
      <c r="I1062" s="93"/>
      <c r="J1062" s="93"/>
      <c r="K1062" s="93"/>
      <c r="L1062" s="97"/>
      <c r="M1062" s="93"/>
      <c r="N1062" s="93"/>
      <c r="O1062" s="8"/>
      <c r="P1062" s="8"/>
      <c r="Q1062" s="8"/>
      <c r="R1062" s="8"/>
      <c r="S1062" s="8"/>
      <c r="T1062" s="8"/>
      <c r="U1062" s="8"/>
      <c r="V1062" s="3"/>
      <c r="W1062" s="3"/>
      <c r="X1062" s="3"/>
      <c r="Y1062" s="3"/>
      <c r="Z1062" s="3"/>
    </row>
    <row r="1063" spans="1:26" ht="12.75" customHeight="1">
      <c r="A1063" s="93"/>
      <c r="B1063" s="12"/>
      <c r="C1063" s="103"/>
      <c r="D1063" s="103"/>
      <c r="E1063" s="103"/>
      <c r="F1063" s="93"/>
      <c r="G1063" s="93"/>
      <c r="H1063" s="93"/>
      <c r="I1063" s="93"/>
      <c r="J1063" s="93"/>
      <c r="K1063" s="93"/>
      <c r="L1063" s="97"/>
      <c r="M1063" s="93"/>
      <c r="N1063" s="93"/>
      <c r="O1063" s="8"/>
      <c r="P1063" s="8"/>
      <c r="Q1063" s="8"/>
      <c r="R1063" s="8"/>
      <c r="S1063" s="8"/>
      <c r="T1063" s="8"/>
      <c r="U1063" s="8"/>
      <c r="V1063" s="3"/>
      <c r="W1063" s="3"/>
      <c r="X1063" s="3"/>
      <c r="Y1063" s="3"/>
      <c r="Z1063" s="3"/>
    </row>
    <row r="1064" spans="1:26" ht="12.75" customHeight="1">
      <c r="A1064" s="93"/>
      <c r="B1064" s="12"/>
      <c r="C1064" s="103"/>
      <c r="D1064" s="103"/>
      <c r="E1064" s="103"/>
      <c r="F1064" s="93"/>
      <c r="G1064" s="93"/>
      <c r="H1064" s="93"/>
      <c r="I1064" s="93"/>
      <c r="J1064" s="93"/>
      <c r="K1064" s="93"/>
      <c r="L1064" s="97"/>
      <c r="M1064" s="93"/>
      <c r="N1064" s="93"/>
      <c r="O1064" s="8"/>
      <c r="P1064" s="8"/>
      <c r="Q1064" s="8"/>
      <c r="R1064" s="8"/>
      <c r="S1064" s="8"/>
      <c r="T1064" s="8"/>
      <c r="U1064" s="8"/>
      <c r="V1064" s="3"/>
      <c r="W1064" s="3"/>
      <c r="X1064" s="3"/>
      <c r="Y1064" s="3"/>
      <c r="Z1064" s="3"/>
    </row>
    <row r="1065" spans="1:26" ht="12.75" customHeight="1">
      <c r="A1065" s="93"/>
      <c r="B1065" s="12"/>
      <c r="C1065" s="103"/>
      <c r="D1065" s="103"/>
      <c r="E1065" s="103"/>
      <c r="F1065" s="93"/>
      <c r="G1065" s="93"/>
      <c r="H1065" s="93"/>
      <c r="I1065" s="93"/>
      <c r="J1065" s="93"/>
      <c r="K1065" s="93"/>
      <c r="L1065" s="97"/>
      <c r="M1065" s="93"/>
      <c r="N1065" s="93"/>
      <c r="O1065" s="8"/>
      <c r="P1065" s="8"/>
      <c r="Q1065" s="8"/>
      <c r="R1065" s="8"/>
      <c r="S1065" s="8"/>
      <c r="T1065" s="8"/>
      <c r="U1065" s="8"/>
      <c r="V1065" s="3"/>
      <c r="W1065" s="3"/>
      <c r="X1065" s="3"/>
      <c r="Y1065" s="3"/>
      <c r="Z1065" s="3"/>
    </row>
    <row r="1066" spans="1:26" ht="12.75" customHeight="1">
      <c r="A1066" s="93"/>
      <c r="B1066" s="12"/>
      <c r="C1066" s="103"/>
      <c r="D1066" s="103"/>
      <c r="E1066" s="103"/>
      <c r="F1066" s="93"/>
      <c r="G1066" s="93"/>
      <c r="H1066" s="93"/>
      <c r="I1066" s="93"/>
      <c r="J1066" s="93"/>
      <c r="K1066" s="93"/>
      <c r="L1066" s="97"/>
      <c r="M1066" s="93"/>
      <c r="N1066" s="93"/>
      <c r="O1066" s="8"/>
      <c r="P1066" s="8"/>
      <c r="Q1066" s="8"/>
      <c r="R1066" s="8"/>
      <c r="S1066" s="8"/>
      <c r="T1066" s="8"/>
      <c r="U1066" s="8"/>
      <c r="V1066" s="3"/>
      <c r="W1066" s="3"/>
      <c r="X1066" s="3"/>
      <c r="Y1066" s="3"/>
      <c r="Z1066" s="3"/>
    </row>
    <row r="1067" spans="1:26" ht="12.75" customHeight="1">
      <c r="A1067" s="93"/>
      <c r="B1067" s="12"/>
      <c r="C1067" s="103"/>
      <c r="D1067" s="103"/>
      <c r="E1067" s="103"/>
      <c r="F1067" s="93"/>
      <c r="G1067" s="93"/>
      <c r="H1067" s="93"/>
      <c r="I1067" s="93"/>
      <c r="J1067" s="93"/>
      <c r="K1067" s="93"/>
      <c r="L1067" s="97"/>
      <c r="M1067" s="93"/>
      <c r="N1067" s="93"/>
      <c r="O1067" s="8"/>
      <c r="P1067" s="8"/>
      <c r="Q1067" s="8"/>
      <c r="R1067" s="8"/>
      <c r="S1067" s="8"/>
      <c r="T1067" s="8"/>
      <c r="U1067" s="8"/>
      <c r="V1067" s="3"/>
      <c r="W1067" s="3"/>
      <c r="X1067" s="3"/>
      <c r="Y1067" s="3"/>
      <c r="Z1067" s="3"/>
    </row>
    <row r="1068" spans="1:26" ht="12.75" customHeight="1">
      <c r="A1068" s="93"/>
      <c r="B1068" s="12"/>
      <c r="C1068" s="103"/>
      <c r="D1068" s="103"/>
      <c r="E1068" s="103"/>
      <c r="F1068" s="93"/>
      <c r="G1068" s="93"/>
      <c r="H1068" s="93"/>
      <c r="I1068" s="93"/>
      <c r="J1068" s="93"/>
      <c r="K1068" s="93"/>
      <c r="L1068" s="97"/>
      <c r="M1068" s="93"/>
      <c r="N1068" s="93"/>
      <c r="O1068" s="8"/>
      <c r="P1068" s="8"/>
      <c r="Q1068" s="8"/>
      <c r="R1068" s="8"/>
      <c r="S1068" s="8"/>
      <c r="T1068" s="8"/>
      <c r="U1068" s="8"/>
      <c r="V1068" s="3"/>
      <c r="W1068" s="3"/>
      <c r="X1068" s="3"/>
      <c r="Y1068" s="3"/>
      <c r="Z1068" s="3"/>
    </row>
    <row r="1069" spans="1:26" ht="12.75" customHeight="1">
      <c r="A1069" s="93"/>
      <c r="B1069" s="12"/>
      <c r="C1069" s="103"/>
      <c r="D1069" s="103"/>
      <c r="E1069" s="103"/>
      <c r="F1069" s="93"/>
      <c r="G1069" s="93"/>
      <c r="H1069" s="93"/>
      <c r="I1069" s="93"/>
      <c r="J1069" s="93"/>
      <c r="K1069" s="93"/>
      <c r="L1069" s="97"/>
      <c r="M1069" s="93"/>
      <c r="N1069" s="93"/>
      <c r="O1069" s="8"/>
      <c r="P1069" s="8"/>
      <c r="Q1069" s="8"/>
      <c r="R1069" s="8"/>
      <c r="S1069" s="8"/>
      <c r="T1069" s="8"/>
      <c r="U1069" s="8"/>
      <c r="V1069" s="3"/>
      <c r="W1069" s="3"/>
      <c r="X1069" s="3"/>
      <c r="Y1069" s="3"/>
      <c r="Z1069" s="3"/>
    </row>
    <row r="1070" spans="1:26" ht="12.75" customHeight="1">
      <c r="A1070" s="93"/>
      <c r="B1070" s="12"/>
      <c r="C1070" s="103"/>
      <c r="D1070" s="103"/>
      <c r="E1070" s="103"/>
      <c r="F1070" s="93"/>
      <c r="G1070" s="93"/>
      <c r="H1070" s="93"/>
      <c r="I1070" s="93"/>
      <c r="J1070" s="93"/>
      <c r="K1070" s="93"/>
      <c r="L1070" s="97"/>
      <c r="M1070" s="93"/>
      <c r="N1070" s="93"/>
      <c r="O1070" s="8"/>
      <c r="P1070" s="8"/>
      <c r="Q1070" s="8"/>
      <c r="R1070" s="8"/>
      <c r="S1070" s="8"/>
      <c r="T1070" s="8"/>
      <c r="U1070" s="8"/>
      <c r="V1070" s="3"/>
      <c r="W1070" s="3"/>
      <c r="X1070" s="3"/>
      <c r="Y1070" s="3"/>
      <c r="Z1070" s="3"/>
    </row>
    <row r="1071" spans="1:26" ht="12.75" customHeight="1">
      <c r="A1071" s="93"/>
      <c r="B1071" s="12"/>
      <c r="C1071" s="103"/>
      <c r="D1071" s="103"/>
      <c r="E1071" s="103"/>
      <c r="F1071" s="93"/>
      <c r="G1071" s="93"/>
      <c r="H1071" s="93"/>
      <c r="I1071" s="93"/>
      <c r="J1071" s="93"/>
      <c r="K1071" s="93"/>
      <c r="L1071" s="97"/>
      <c r="M1071" s="93"/>
      <c r="N1071" s="93"/>
      <c r="O1071" s="8"/>
      <c r="P1071" s="8"/>
      <c r="Q1071" s="8"/>
      <c r="R1071" s="8"/>
      <c r="S1071" s="8"/>
      <c r="T1071" s="8"/>
      <c r="U1071" s="8"/>
      <c r="V1071" s="3"/>
      <c r="W1071" s="3"/>
      <c r="X1071" s="3"/>
      <c r="Y1071" s="3"/>
      <c r="Z1071" s="3"/>
    </row>
    <row r="1072" spans="1:26" ht="12.75" customHeight="1">
      <c r="A1072" s="93"/>
      <c r="B1072" s="12"/>
      <c r="C1072" s="103"/>
      <c r="D1072" s="103"/>
      <c r="E1072" s="103"/>
      <c r="F1072" s="93"/>
      <c r="G1072" s="93"/>
      <c r="H1072" s="93"/>
      <c r="I1072" s="93"/>
      <c r="J1072" s="93"/>
      <c r="K1072" s="93"/>
      <c r="L1072" s="97"/>
      <c r="M1072" s="93"/>
      <c r="N1072" s="93"/>
      <c r="O1072" s="8"/>
      <c r="P1072" s="8"/>
      <c r="Q1072" s="8"/>
      <c r="R1072" s="8"/>
      <c r="S1072" s="8"/>
      <c r="T1072" s="8"/>
      <c r="U1072" s="8"/>
      <c r="V1072" s="3"/>
      <c r="W1072" s="3"/>
      <c r="X1072" s="3"/>
      <c r="Y1072" s="3"/>
      <c r="Z1072" s="3"/>
    </row>
    <row r="1073" spans="1:26" ht="12.75" customHeight="1">
      <c r="A1073" s="93"/>
      <c r="B1073" s="12"/>
      <c r="C1073" s="103"/>
      <c r="D1073" s="103"/>
      <c r="E1073" s="103"/>
      <c r="F1073" s="93"/>
      <c r="G1073" s="93"/>
      <c r="H1073" s="93"/>
      <c r="I1073" s="93"/>
      <c r="J1073" s="93"/>
      <c r="K1073" s="93"/>
      <c r="L1073" s="97"/>
      <c r="M1073" s="93"/>
      <c r="N1073" s="93"/>
      <c r="O1073" s="8"/>
      <c r="P1073" s="8"/>
      <c r="Q1073" s="8"/>
      <c r="R1073" s="8"/>
      <c r="S1073" s="8"/>
      <c r="T1073" s="8"/>
      <c r="U1073" s="8"/>
      <c r="V1073" s="3"/>
      <c r="W1073" s="3"/>
      <c r="X1073" s="3"/>
      <c r="Y1073" s="3"/>
      <c r="Z1073" s="3"/>
    </row>
    <row r="1074" spans="1:26" ht="12.75" customHeight="1">
      <c r="A1074" s="93"/>
      <c r="B1074" s="12"/>
      <c r="C1074" s="103"/>
      <c r="D1074" s="103"/>
      <c r="E1074" s="103"/>
      <c r="F1074" s="93"/>
      <c r="G1074" s="93"/>
      <c r="H1074" s="93"/>
      <c r="I1074" s="93"/>
      <c r="J1074" s="93"/>
      <c r="K1074" s="93"/>
      <c r="L1074" s="97"/>
      <c r="M1074" s="93"/>
      <c r="N1074" s="93"/>
      <c r="O1074" s="8"/>
      <c r="P1074" s="8"/>
      <c r="Q1074" s="8"/>
      <c r="R1074" s="8"/>
      <c r="S1074" s="8"/>
      <c r="T1074" s="8"/>
      <c r="U1074" s="8"/>
      <c r="V1074" s="3"/>
      <c r="W1074" s="3"/>
      <c r="X1074" s="3"/>
      <c r="Y1074" s="3"/>
      <c r="Z1074" s="3"/>
    </row>
    <row r="1075" spans="1:26" ht="12.75" customHeight="1">
      <c r="A1075" s="93"/>
      <c r="B1075" s="12"/>
      <c r="C1075" s="103"/>
      <c r="D1075" s="103"/>
      <c r="E1075" s="103"/>
      <c r="F1075" s="93"/>
      <c r="G1075" s="93"/>
      <c r="H1075" s="93"/>
      <c r="I1075" s="93"/>
      <c r="J1075" s="93"/>
      <c r="K1075" s="93"/>
      <c r="L1075" s="97"/>
      <c r="M1075" s="93"/>
      <c r="N1075" s="93"/>
      <c r="O1075" s="8"/>
      <c r="P1075" s="8"/>
      <c r="Q1075" s="8"/>
      <c r="R1075" s="8"/>
      <c r="S1075" s="8"/>
      <c r="T1075" s="8"/>
      <c r="U1075" s="8"/>
      <c r="V1075" s="3"/>
      <c r="W1075" s="3"/>
      <c r="X1075" s="3"/>
      <c r="Y1075" s="3"/>
      <c r="Z1075" s="3"/>
    </row>
    <row r="1076" spans="1:26" ht="12.75" customHeight="1">
      <c r="A1076" s="93"/>
      <c r="B1076" s="12"/>
      <c r="C1076" s="103"/>
      <c r="D1076" s="103"/>
      <c r="E1076" s="103"/>
      <c r="F1076" s="93"/>
      <c r="G1076" s="93"/>
      <c r="H1076" s="93"/>
      <c r="I1076" s="93"/>
      <c r="J1076" s="93"/>
      <c r="K1076" s="93"/>
      <c r="L1076" s="97"/>
      <c r="M1076" s="93"/>
      <c r="N1076" s="93"/>
      <c r="O1076" s="8"/>
      <c r="P1076" s="8"/>
      <c r="Q1076" s="8"/>
      <c r="R1076" s="8"/>
      <c r="S1076" s="8"/>
      <c r="T1076" s="8"/>
      <c r="U1076" s="8"/>
      <c r="V1076" s="3"/>
      <c r="W1076" s="3"/>
      <c r="X1076" s="3"/>
      <c r="Y1076" s="3"/>
      <c r="Z1076" s="3"/>
    </row>
    <row r="1077" spans="1:26" ht="12.75" customHeight="1">
      <c r="A1077" s="93"/>
      <c r="B1077" s="12"/>
      <c r="C1077" s="103"/>
      <c r="D1077" s="103"/>
      <c r="E1077" s="103"/>
      <c r="F1077" s="93"/>
      <c r="G1077" s="93"/>
      <c r="H1077" s="93"/>
      <c r="I1077" s="93"/>
      <c r="J1077" s="93"/>
      <c r="K1077" s="93"/>
      <c r="L1077" s="97"/>
      <c r="M1077" s="93"/>
      <c r="N1077" s="93"/>
      <c r="O1077" s="8"/>
      <c r="P1077" s="8"/>
      <c r="Q1077" s="8"/>
      <c r="R1077" s="8"/>
      <c r="S1077" s="8"/>
      <c r="T1077" s="8"/>
      <c r="U1077" s="8"/>
      <c r="V1077" s="3"/>
      <c r="W1077" s="3"/>
      <c r="X1077" s="3"/>
      <c r="Y1077" s="3"/>
      <c r="Z1077" s="3"/>
    </row>
    <row r="1078" spans="1:26" ht="12.75" customHeight="1">
      <c r="A1078" s="93"/>
      <c r="B1078" s="12"/>
      <c r="C1078" s="103"/>
      <c r="D1078" s="103"/>
      <c r="E1078" s="103"/>
      <c r="F1078" s="93"/>
      <c r="G1078" s="93"/>
      <c r="H1078" s="93"/>
      <c r="I1078" s="93"/>
      <c r="J1078" s="93"/>
      <c r="K1078" s="93"/>
      <c r="L1078" s="97"/>
      <c r="M1078" s="93"/>
      <c r="N1078" s="93"/>
      <c r="O1078" s="8"/>
      <c r="P1078" s="8"/>
      <c r="Q1078" s="8"/>
      <c r="R1078" s="8"/>
      <c r="S1078" s="8"/>
      <c r="T1078" s="8"/>
      <c r="U1078" s="8"/>
      <c r="V1078" s="3"/>
      <c r="W1078" s="3"/>
      <c r="X1078" s="3"/>
      <c r="Y1078" s="3"/>
      <c r="Z1078" s="3"/>
    </row>
    <row r="1079" spans="1:26" ht="12.75" customHeight="1">
      <c r="A1079" s="93"/>
      <c r="B1079" s="12"/>
      <c r="C1079" s="103"/>
      <c r="D1079" s="103"/>
      <c r="E1079" s="103"/>
      <c r="F1079" s="93"/>
      <c r="G1079" s="93"/>
      <c r="H1079" s="93"/>
      <c r="I1079" s="93"/>
      <c r="J1079" s="93"/>
      <c r="K1079" s="93"/>
      <c r="L1079" s="97"/>
      <c r="M1079" s="93"/>
      <c r="N1079" s="93"/>
      <c r="O1079" s="8"/>
      <c r="P1079" s="8"/>
      <c r="Q1079" s="8"/>
      <c r="R1079" s="8"/>
      <c r="S1079" s="8"/>
      <c r="T1079" s="8"/>
      <c r="U1079" s="8"/>
      <c r="V1079" s="3"/>
      <c r="W1079" s="3"/>
      <c r="X1079" s="3"/>
      <c r="Y1079" s="3"/>
      <c r="Z1079" s="3"/>
    </row>
    <row r="1080" spans="1:26" ht="12.75" customHeight="1">
      <c r="A1080" s="93"/>
      <c r="B1080" s="12"/>
      <c r="C1080" s="103"/>
      <c r="D1080" s="103"/>
      <c r="E1080" s="103"/>
      <c r="F1080" s="93"/>
      <c r="G1080" s="93"/>
      <c r="H1080" s="93"/>
      <c r="I1080" s="93"/>
      <c r="J1080" s="93"/>
      <c r="K1080" s="93"/>
      <c r="L1080" s="97"/>
      <c r="M1080" s="93"/>
      <c r="N1080" s="93"/>
      <c r="O1080" s="8"/>
      <c r="P1080" s="8"/>
      <c r="Q1080" s="8"/>
      <c r="R1080" s="8"/>
      <c r="S1080" s="8"/>
      <c r="T1080" s="8"/>
      <c r="U1080" s="8"/>
      <c r="V1080" s="3"/>
      <c r="W1080" s="3"/>
      <c r="X1080" s="3"/>
      <c r="Y1080" s="3"/>
      <c r="Z1080" s="3"/>
    </row>
    <row r="1081" spans="1:26" ht="12.75" customHeight="1">
      <c r="A1081" s="93"/>
      <c r="B1081" s="12"/>
      <c r="C1081" s="103"/>
      <c r="D1081" s="103"/>
      <c r="E1081" s="103"/>
      <c r="F1081" s="93"/>
      <c r="G1081" s="93"/>
      <c r="H1081" s="93"/>
      <c r="I1081" s="93"/>
      <c r="J1081" s="93"/>
      <c r="K1081" s="93"/>
      <c r="L1081" s="97"/>
      <c r="M1081" s="93"/>
      <c r="N1081" s="93"/>
      <c r="O1081" s="8"/>
      <c r="P1081" s="8"/>
      <c r="Q1081" s="8"/>
      <c r="R1081" s="8"/>
      <c r="S1081" s="8"/>
      <c r="T1081" s="8"/>
      <c r="U1081" s="8"/>
      <c r="V1081" s="3"/>
      <c r="W1081" s="3"/>
      <c r="X1081" s="3"/>
      <c r="Y1081" s="3"/>
      <c r="Z1081" s="3"/>
    </row>
    <row r="1082" spans="1:26" ht="12.75" customHeight="1">
      <c r="A1082" s="93"/>
      <c r="B1082" s="12"/>
      <c r="C1082" s="103"/>
      <c r="D1082" s="103"/>
      <c r="E1082" s="103"/>
      <c r="F1082" s="93"/>
      <c r="G1082" s="93"/>
      <c r="H1082" s="93"/>
      <c r="I1082" s="93"/>
      <c r="J1082" s="93"/>
      <c r="K1082" s="93"/>
      <c r="L1082" s="97"/>
      <c r="M1082" s="93"/>
      <c r="N1082" s="93"/>
      <c r="O1082" s="8"/>
      <c r="P1082" s="8"/>
      <c r="Q1082" s="8"/>
      <c r="R1082" s="8"/>
      <c r="S1082" s="8"/>
      <c r="T1082" s="8"/>
      <c r="U1082" s="8"/>
      <c r="V1082" s="3"/>
      <c r="W1082" s="3"/>
      <c r="X1082" s="3"/>
      <c r="Y1082" s="3"/>
      <c r="Z1082" s="3"/>
    </row>
    <row r="1083" spans="1:26" ht="12.75" customHeight="1">
      <c r="A1083" s="93"/>
      <c r="B1083" s="12"/>
      <c r="C1083" s="103"/>
      <c r="D1083" s="103"/>
      <c r="E1083" s="103"/>
      <c r="F1083" s="93"/>
      <c r="G1083" s="93"/>
      <c r="H1083" s="93"/>
      <c r="I1083" s="93"/>
      <c r="J1083" s="93"/>
      <c r="K1083" s="93"/>
      <c r="L1083" s="97"/>
      <c r="M1083" s="93"/>
      <c r="N1083" s="93"/>
      <c r="O1083" s="8"/>
      <c r="P1083" s="8"/>
      <c r="Q1083" s="8"/>
      <c r="R1083" s="8"/>
      <c r="S1083" s="8"/>
      <c r="T1083" s="8"/>
      <c r="U1083" s="8"/>
      <c r="V1083" s="3"/>
      <c r="W1083" s="3"/>
      <c r="X1083" s="3"/>
      <c r="Y1083" s="3"/>
      <c r="Z1083" s="3"/>
    </row>
    <row r="1084" spans="1:26" ht="12.75" customHeight="1">
      <c r="A1084" s="93"/>
      <c r="B1084" s="12"/>
      <c r="C1084" s="103"/>
      <c r="D1084" s="103"/>
      <c r="E1084" s="103"/>
      <c r="F1084" s="93"/>
      <c r="G1084" s="93"/>
      <c r="H1084" s="93"/>
      <c r="I1084" s="93"/>
      <c r="J1084" s="93"/>
      <c r="K1084" s="93"/>
      <c r="L1084" s="97"/>
      <c r="M1084" s="93"/>
      <c r="N1084" s="93"/>
      <c r="O1084" s="8"/>
      <c r="P1084" s="8"/>
      <c r="Q1084" s="8"/>
      <c r="R1084" s="8"/>
      <c r="S1084" s="8"/>
      <c r="T1084" s="8"/>
      <c r="U1084" s="8"/>
      <c r="V1084" s="3"/>
      <c r="W1084" s="3"/>
      <c r="X1084" s="3"/>
      <c r="Y1084" s="3"/>
      <c r="Z1084" s="3"/>
    </row>
    <row r="1085" spans="1:26" ht="12.75" customHeight="1">
      <c r="A1085" s="93"/>
      <c r="B1085" s="12"/>
      <c r="C1085" s="103"/>
      <c r="D1085" s="103"/>
      <c r="E1085" s="103"/>
      <c r="F1085" s="93"/>
      <c r="G1085" s="93"/>
      <c r="H1085" s="93"/>
      <c r="I1085" s="93"/>
      <c r="J1085" s="93"/>
      <c r="K1085" s="93"/>
      <c r="L1085" s="97"/>
      <c r="M1085" s="93"/>
      <c r="N1085" s="93"/>
      <c r="O1085" s="8"/>
      <c r="P1085" s="8"/>
      <c r="Q1085" s="8"/>
      <c r="R1085" s="8"/>
      <c r="S1085" s="8"/>
      <c r="T1085" s="8"/>
      <c r="U1085" s="8"/>
      <c r="V1085" s="3"/>
      <c r="W1085" s="3"/>
      <c r="X1085" s="3"/>
      <c r="Y1085" s="3"/>
      <c r="Z1085" s="3"/>
    </row>
    <row r="1086" spans="1:26" ht="12.75" customHeight="1">
      <c r="A1086" s="93"/>
      <c r="B1086" s="12"/>
      <c r="C1086" s="103"/>
      <c r="D1086" s="103"/>
      <c r="E1086" s="103"/>
      <c r="F1086" s="93"/>
      <c r="G1086" s="93"/>
      <c r="H1086" s="93"/>
      <c r="I1086" s="93"/>
      <c r="J1086" s="93"/>
      <c r="K1086" s="93"/>
      <c r="L1086" s="97"/>
      <c r="M1086" s="93"/>
      <c r="N1086" s="93"/>
      <c r="O1086" s="8"/>
      <c r="P1086" s="8"/>
      <c r="Q1086" s="8"/>
      <c r="R1086" s="8"/>
      <c r="S1086" s="8"/>
      <c r="T1086" s="8"/>
      <c r="U1086" s="8"/>
      <c r="V1086" s="3"/>
      <c r="W1086" s="3"/>
      <c r="X1086" s="3"/>
      <c r="Y1086" s="3"/>
      <c r="Z1086" s="3"/>
    </row>
    <row r="1087" spans="1:26" ht="12.75" customHeight="1">
      <c r="A1087" s="93"/>
      <c r="B1087" s="12"/>
      <c r="C1087" s="103"/>
      <c r="D1087" s="103"/>
      <c r="E1087" s="103"/>
      <c r="F1087" s="93"/>
      <c r="G1087" s="93"/>
      <c r="H1087" s="93"/>
      <c r="I1087" s="93"/>
      <c r="J1087" s="93"/>
      <c r="K1087" s="93"/>
      <c r="L1087" s="97"/>
      <c r="M1087" s="93"/>
      <c r="N1087" s="93"/>
      <c r="O1087" s="8"/>
      <c r="P1087" s="8"/>
      <c r="Q1087" s="8"/>
      <c r="R1087" s="8"/>
      <c r="S1087" s="8"/>
      <c r="T1087" s="8"/>
      <c r="U1087" s="8"/>
      <c r="V1087" s="3"/>
      <c r="W1087" s="3"/>
      <c r="X1087" s="3"/>
      <c r="Y1087" s="3"/>
      <c r="Z1087" s="3"/>
    </row>
    <row r="1088" spans="1:26" ht="12.75" customHeight="1">
      <c r="A1088" s="93"/>
      <c r="B1088" s="12"/>
      <c r="C1088" s="103"/>
      <c r="D1088" s="103"/>
      <c r="E1088" s="103"/>
      <c r="F1088" s="93"/>
      <c r="G1088" s="93"/>
      <c r="H1088" s="93"/>
      <c r="I1088" s="93"/>
      <c r="J1088" s="93"/>
      <c r="K1088" s="93"/>
      <c r="L1088" s="97"/>
      <c r="M1088" s="93"/>
      <c r="N1088" s="93"/>
      <c r="O1088" s="8"/>
      <c r="P1088" s="8"/>
      <c r="Q1088" s="8"/>
      <c r="R1088" s="8"/>
      <c r="S1088" s="8"/>
      <c r="T1088" s="8"/>
      <c r="U1088" s="8"/>
      <c r="V1088" s="3"/>
      <c r="W1088" s="3"/>
      <c r="X1088" s="3"/>
      <c r="Y1088" s="3"/>
      <c r="Z1088" s="3"/>
    </row>
    <row r="1089" spans="1:26" ht="12.75" customHeight="1">
      <c r="A1089" s="93"/>
      <c r="B1089" s="12"/>
      <c r="C1089" s="103"/>
      <c r="D1089" s="103"/>
      <c r="E1089" s="103"/>
      <c r="F1089" s="93"/>
      <c r="G1089" s="93"/>
      <c r="H1089" s="93"/>
      <c r="I1089" s="93"/>
      <c r="J1089" s="93"/>
      <c r="K1089" s="93"/>
      <c r="L1089" s="97"/>
      <c r="M1089" s="93"/>
      <c r="N1089" s="93"/>
      <c r="O1089" s="8"/>
      <c r="P1089" s="8"/>
      <c r="Q1089" s="8"/>
      <c r="R1089" s="8"/>
      <c r="S1089" s="8"/>
      <c r="T1089" s="8"/>
      <c r="U1089" s="8"/>
      <c r="V1089" s="3"/>
      <c r="W1089" s="3"/>
      <c r="X1089" s="3"/>
      <c r="Y1089" s="3"/>
      <c r="Z1089" s="3"/>
    </row>
    <row r="1090" spans="1:26" ht="12.75" customHeight="1">
      <c r="A1090" s="93"/>
      <c r="B1090" s="12"/>
      <c r="C1090" s="103"/>
      <c r="D1090" s="103"/>
      <c r="E1090" s="103"/>
      <c r="F1090" s="93"/>
      <c r="G1090" s="93"/>
      <c r="H1090" s="93"/>
      <c r="I1090" s="93"/>
      <c r="J1090" s="93"/>
      <c r="K1090" s="93"/>
      <c r="L1090" s="97"/>
      <c r="M1090" s="93"/>
      <c r="N1090" s="93"/>
      <c r="O1090" s="8"/>
      <c r="P1090" s="8"/>
      <c r="Q1090" s="8"/>
      <c r="R1090" s="8"/>
      <c r="S1090" s="8"/>
      <c r="T1090" s="8"/>
      <c r="U1090" s="8"/>
      <c r="V1090" s="3"/>
      <c r="W1090" s="3"/>
      <c r="X1090" s="3"/>
      <c r="Y1090" s="3"/>
      <c r="Z1090" s="3"/>
    </row>
    <row r="1091" spans="1:26" ht="12.75" customHeight="1">
      <c r="A1091" s="93"/>
      <c r="B1091" s="12"/>
      <c r="C1091" s="103"/>
      <c r="D1091" s="103"/>
      <c r="E1091" s="103"/>
      <c r="F1091" s="93"/>
      <c r="G1091" s="93"/>
      <c r="H1091" s="93"/>
      <c r="I1091" s="93"/>
      <c r="J1091" s="93"/>
      <c r="K1091" s="93"/>
      <c r="L1091" s="97"/>
      <c r="M1091" s="93"/>
      <c r="N1091" s="93"/>
      <c r="O1091" s="8"/>
      <c r="P1091" s="8"/>
      <c r="Q1091" s="8"/>
      <c r="R1091" s="8"/>
      <c r="S1091" s="8"/>
      <c r="T1091" s="8"/>
      <c r="U1091" s="8"/>
      <c r="V1091" s="3"/>
      <c r="W1091" s="3"/>
      <c r="X1091" s="3"/>
      <c r="Y1091" s="3"/>
      <c r="Z1091" s="3"/>
    </row>
    <row r="1092" spans="1:26" ht="12.75" customHeight="1">
      <c r="A1092" s="93"/>
      <c r="B1092" s="12"/>
      <c r="C1092" s="103"/>
      <c r="D1092" s="103"/>
      <c r="E1092" s="103"/>
      <c r="F1092" s="93"/>
      <c r="G1092" s="93"/>
      <c r="H1092" s="93"/>
      <c r="I1092" s="93"/>
      <c r="J1092" s="93"/>
      <c r="K1092" s="93"/>
      <c r="L1092" s="97"/>
      <c r="M1092" s="93"/>
      <c r="N1092" s="93"/>
      <c r="O1092" s="8"/>
      <c r="P1092" s="8"/>
      <c r="Q1092" s="8"/>
      <c r="R1092" s="8"/>
      <c r="S1092" s="8"/>
      <c r="T1092" s="8"/>
      <c r="U1092" s="8"/>
      <c r="V1092" s="3"/>
      <c r="W1092" s="3"/>
      <c r="X1092" s="3"/>
      <c r="Y1092" s="3"/>
      <c r="Z1092" s="3"/>
    </row>
    <row r="1093" spans="1:26" ht="12.75" customHeight="1">
      <c r="A1093" s="93"/>
      <c r="B1093" s="12"/>
      <c r="C1093" s="103"/>
      <c r="D1093" s="103"/>
      <c r="E1093" s="103"/>
      <c r="F1093" s="93"/>
      <c r="G1093" s="93"/>
      <c r="H1093" s="93"/>
      <c r="I1093" s="93"/>
      <c r="J1093" s="93"/>
      <c r="K1093" s="93"/>
      <c r="L1093" s="97"/>
      <c r="M1093" s="93"/>
      <c r="N1093" s="93"/>
      <c r="O1093" s="8"/>
      <c r="P1093" s="8"/>
      <c r="Q1093" s="8"/>
      <c r="R1093" s="8"/>
      <c r="S1093" s="8"/>
      <c r="T1093" s="8"/>
      <c r="U1093" s="8"/>
      <c r="V1093" s="3"/>
      <c r="W1093" s="3"/>
      <c r="X1093" s="3"/>
      <c r="Y1093" s="3"/>
      <c r="Z1093" s="3"/>
    </row>
    <row r="1094" spans="1:26" ht="12.75" customHeight="1">
      <c r="A1094" s="93"/>
      <c r="B1094" s="12"/>
      <c r="C1094" s="103"/>
      <c r="D1094" s="103"/>
      <c r="E1094" s="103"/>
      <c r="F1094" s="93"/>
      <c r="G1094" s="93"/>
      <c r="H1094" s="93"/>
      <c r="I1094" s="93"/>
      <c r="J1094" s="93"/>
      <c r="K1094" s="93"/>
      <c r="L1094" s="97"/>
      <c r="M1094" s="93"/>
      <c r="N1094" s="93"/>
      <c r="O1094" s="8"/>
      <c r="P1094" s="8"/>
      <c r="Q1094" s="8"/>
      <c r="R1094" s="8"/>
      <c r="S1094" s="8"/>
      <c r="T1094" s="8"/>
      <c r="U1094" s="8"/>
      <c r="V1094" s="3"/>
      <c r="W1094" s="3"/>
      <c r="X1094" s="3"/>
      <c r="Y1094" s="3"/>
      <c r="Z1094" s="3"/>
    </row>
    <row r="1095" spans="1:26" ht="12.75" customHeight="1">
      <c r="A1095" s="93"/>
      <c r="B1095" s="12"/>
      <c r="C1095" s="103"/>
      <c r="D1095" s="103"/>
      <c r="E1095" s="103"/>
      <c r="F1095" s="93"/>
      <c r="G1095" s="93"/>
      <c r="H1095" s="93"/>
      <c r="I1095" s="93"/>
      <c r="J1095" s="93"/>
      <c r="K1095" s="93"/>
      <c r="L1095" s="97"/>
      <c r="M1095" s="93"/>
      <c r="N1095" s="93"/>
      <c r="O1095" s="8"/>
      <c r="P1095" s="8"/>
      <c r="Q1095" s="8"/>
      <c r="R1095" s="8"/>
      <c r="S1095" s="8"/>
      <c r="T1095" s="8"/>
      <c r="U1095" s="8"/>
      <c r="V1095" s="3"/>
      <c r="W1095" s="3"/>
      <c r="X1095" s="3"/>
      <c r="Y1095" s="3"/>
      <c r="Z1095" s="3"/>
    </row>
    <row r="1096" spans="1:26" ht="12.75" customHeight="1">
      <c r="A1096" s="93"/>
      <c r="B1096" s="12"/>
      <c r="C1096" s="103"/>
      <c r="D1096" s="103"/>
      <c r="E1096" s="103"/>
      <c r="F1096" s="93"/>
      <c r="G1096" s="93"/>
      <c r="H1096" s="93"/>
      <c r="I1096" s="93"/>
      <c r="J1096" s="93"/>
      <c r="K1096" s="93"/>
      <c r="L1096" s="97"/>
      <c r="M1096" s="93"/>
      <c r="N1096" s="93"/>
      <c r="O1096" s="8"/>
      <c r="P1096" s="8"/>
      <c r="Q1096" s="8"/>
      <c r="R1096" s="8"/>
      <c r="S1096" s="8"/>
      <c r="T1096" s="8"/>
      <c r="U1096" s="8"/>
      <c r="V1096" s="3"/>
      <c r="W1096" s="3"/>
      <c r="X1096" s="3"/>
      <c r="Y1096" s="3"/>
      <c r="Z1096" s="3"/>
    </row>
    <row r="1097" spans="1:26" ht="12.75" customHeight="1">
      <c r="A1097" s="93"/>
      <c r="B1097" s="12"/>
      <c r="C1097" s="103"/>
      <c r="D1097" s="103"/>
      <c r="E1097" s="103"/>
      <c r="F1097" s="93"/>
      <c r="G1097" s="93"/>
      <c r="H1097" s="93"/>
      <c r="I1097" s="93"/>
      <c r="J1097" s="93"/>
      <c r="K1097" s="93"/>
      <c r="L1097" s="97"/>
      <c r="M1097" s="93"/>
      <c r="N1097" s="93"/>
      <c r="O1097" s="8"/>
      <c r="P1097" s="8"/>
      <c r="Q1097" s="8"/>
      <c r="R1097" s="8"/>
      <c r="S1097" s="8"/>
      <c r="T1097" s="8"/>
      <c r="U1097" s="8"/>
      <c r="V1097" s="3"/>
      <c r="W1097" s="3"/>
      <c r="X1097" s="3"/>
      <c r="Y1097" s="3"/>
      <c r="Z1097" s="3"/>
    </row>
    <row r="1098" spans="1:26" ht="12.75" customHeight="1">
      <c r="A1098" s="93"/>
      <c r="B1098" s="12"/>
      <c r="C1098" s="103"/>
      <c r="D1098" s="103"/>
      <c r="E1098" s="103"/>
      <c r="F1098" s="93"/>
      <c r="G1098" s="93"/>
      <c r="H1098" s="93"/>
      <c r="I1098" s="93"/>
      <c r="J1098" s="93"/>
      <c r="K1098" s="93"/>
      <c r="L1098" s="97"/>
      <c r="M1098" s="93"/>
      <c r="N1098" s="93"/>
      <c r="O1098" s="8"/>
      <c r="P1098" s="8"/>
      <c r="Q1098" s="8"/>
      <c r="R1098" s="8"/>
      <c r="S1098" s="8"/>
      <c r="T1098" s="8"/>
      <c r="U1098" s="8"/>
      <c r="V1098" s="3"/>
      <c r="W1098" s="3"/>
      <c r="X1098" s="3"/>
      <c r="Y1098" s="3"/>
      <c r="Z1098" s="3"/>
    </row>
    <row r="1099" spans="1:26" ht="12.75" customHeight="1">
      <c r="A1099" s="93"/>
      <c r="B1099" s="12"/>
      <c r="C1099" s="103"/>
      <c r="D1099" s="103"/>
      <c r="E1099" s="103"/>
      <c r="F1099" s="93"/>
      <c r="G1099" s="93"/>
      <c r="H1099" s="93"/>
      <c r="I1099" s="93"/>
      <c r="J1099" s="93"/>
      <c r="K1099" s="93"/>
      <c r="L1099" s="97"/>
      <c r="M1099" s="93"/>
      <c r="N1099" s="93"/>
      <c r="O1099" s="8"/>
      <c r="P1099" s="8"/>
      <c r="Q1099" s="8"/>
      <c r="R1099" s="8"/>
      <c r="S1099" s="8"/>
      <c r="T1099" s="8"/>
      <c r="U1099" s="8"/>
      <c r="V1099" s="3"/>
      <c r="W1099" s="3"/>
      <c r="X1099" s="3"/>
      <c r="Y1099" s="3"/>
      <c r="Z1099" s="3"/>
    </row>
    <row r="1100" spans="1:26" ht="12.75" customHeight="1">
      <c r="A1100" s="93"/>
      <c r="B1100" s="12"/>
      <c r="C1100" s="103"/>
      <c r="D1100" s="103"/>
      <c r="E1100" s="103"/>
      <c r="F1100" s="93"/>
      <c r="G1100" s="93"/>
      <c r="H1100" s="93"/>
      <c r="I1100" s="93"/>
      <c r="J1100" s="93"/>
      <c r="K1100" s="93"/>
      <c r="L1100" s="97"/>
      <c r="M1100" s="93"/>
      <c r="N1100" s="93"/>
      <c r="O1100" s="8"/>
      <c r="P1100" s="8"/>
      <c r="Q1100" s="8"/>
      <c r="R1100" s="8"/>
      <c r="S1100" s="8"/>
      <c r="T1100" s="8"/>
      <c r="U1100" s="8"/>
      <c r="V1100" s="3"/>
      <c r="W1100" s="3"/>
      <c r="X1100" s="3"/>
      <c r="Y1100" s="3"/>
      <c r="Z1100" s="3"/>
    </row>
    <row r="1101" spans="1:26" ht="12.75" customHeight="1">
      <c r="A1101" s="93"/>
      <c r="B1101" s="12"/>
      <c r="C1101" s="103"/>
      <c r="D1101" s="103"/>
      <c r="E1101" s="103"/>
      <c r="F1101" s="93"/>
      <c r="G1101" s="93"/>
      <c r="H1101" s="93"/>
      <c r="I1101" s="93"/>
      <c r="J1101" s="93"/>
      <c r="K1101" s="93"/>
      <c r="L1101" s="97"/>
      <c r="M1101" s="93"/>
      <c r="N1101" s="93"/>
      <c r="O1101" s="8"/>
      <c r="P1101" s="8"/>
      <c r="Q1101" s="8"/>
      <c r="R1101" s="8"/>
      <c r="S1101" s="8"/>
      <c r="T1101" s="8"/>
      <c r="U1101" s="8"/>
      <c r="V1101" s="3"/>
      <c r="W1101" s="3"/>
      <c r="X1101" s="3"/>
      <c r="Y1101" s="3"/>
      <c r="Z1101" s="3"/>
    </row>
    <row r="1102" spans="1:26" ht="12.75" customHeight="1">
      <c r="A1102" s="93"/>
      <c r="B1102" s="12"/>
      <c r="C1102" s="103"/>
      <c r="D1102" s="103"/>
      <c r="E1102" s="103"/>
      <c r="F1102" s="93"/>
      <c r="G1102" s="93"/>
      <c r="H1102" s="93"/>
      <c r="I1102" s="93"/>
      <c r="J1102" s="93"/>
      <c r="K1102" s="93"/>
      <c r="L1102" s="97"/>
      <c r="M1102" s="93"/>
      <c r="N1102" s="93"/>
      <c r="O1102" s="8"/>
      <c r="P1102" s="8"/>
      <c r="Q1102" s="8"/>
      <c r="R1102" s="8"/>
      <c r="S1102" s="8"/>
      <c r="T1102" s="8"/>
      <c r="U1102" s="8"/>
      <c r="V1102" s="3"/>
      <c r="W1102" s="3"/>
      <c r="X1102" s="3"/>
      <c r="Y1102" s="3"/>
      <c r="Z1102" s="3"/>
    </row>
    <row r="1103" spans="1:26" ht="12.75" customHeight="1">
      <c r="A1103" s="93"/>
      <c r="B1103" s="12"/>
      <c r="C1103" s="103"/>
      <c r="D1103" s="103"/>
      <c r="E1103" s="103"/>
      <c r="F1103" s="93"/>
      <c r="G1103" s="93"/>
      <c r="H1103" s="93"/>
      <c r="I1103" s="93"/>
      <c r="J1103" s="93"/>
      <c r="K1103" s="93"/>
      <c r="L1103" s="97"/>
      <c r="M1103" s="93"/>
      <c r="N1103" s="93"/>
      <c r="O1103" s="8"/>
      <c r="P1103" s="8"/>
      <c r="Q1103" s="8"/>
      <c r="R1103" s="8"/>
      <c r="S1103" s="8"/>
      <c r="T1103" s="8"/>
      <c r="U1103" s="8"/>
      <c r="V1103" s="3"/>
      <c r="W1103" s="3"/>
      <c r="X1103" s="3"/>
      <c r="Y1103" s="3"/>
      <c r="Z1103" s="3"/>
    </row>
    <row r="1104" spans="1:26" ht="12.75" customHeight="1">
      <c r="A1104" s="93"/>
      <c r="B1104" s="12"/>
      <c r="C1104" s="103"/>
      <c r="D1104" s="103"/>
      <c r="E1104" s="103"/>
      <c r="F1104" s="93"/>
      <c r="G1104" s="93"/>
      <c r="H1104" s="93"/>
      <c r="I1104" s="93"/>
      <c r="J1104" s="93"/>
      <c r="K1104" s="93"/>
      <c r="L1104" s="97"/>
      <c r="M1104" s="93"/>
      <c r="N1104" s="93"/>
      <c r="O1104" s="8"/>
      <c r="P1104" s="8"/>
      <c r="Q1104" s="8"/>
      <c r="R1104" s="8"/>
      <c r="S1104" s="8"/>
      <c r="T1104" s="8"/>
      <c r="U1104" s="8"/>
      <c r="V1104" s="3"/>
      <c r="W1104" s="3"/>
      <c r="X1104" s="3"/>
      <c r="Y1104" s="3"/>
      <c r="Z1104" s="3"/>
    </row>
    <row r="1105" spans="1:26" ht="12.75" customHeight="1">
      <c r="A1105" s="93"/>
      <c r="B1105" s="12"/>
      <c r="C1105" s="103"/>
      <c r="D1105" s="103"/>
      <c r="E1105" s="103"/>
      <c r="F1105" s="93"/>
      <c r="G1105" s="93"/>
      <c r="H1105" s="93"/>
      <c r="I1105" s="93"/>
      <c r="J1105" s="93"/>
      <c r="K1105" s="93"/>
      <c r="L1105" s="97"/>
      <c r="M1105" s="93"/>
      <c r="N1105" s="93"/>
      <c r="O1105" s="8"/>
      <c r="P1105" s="8"/>
      <c r="Q1105" s="8"/>
      <c r="R1105" s="8"/>
      <c r="S1105" s="8"/>
      <c r="T1105" s="8"/>
      <c r="U1105" s="8"/>
      <c r="V1105" s="3"/>
      <c r="W1105" s="3"/>
      <c r="X1105" s="3"/>
      <c r="Y1105" s="3"/>
      <c r="Z1105" s="3"/>
    </row>
    <row r="1106" spans="1:26" ht="12.75" customHeight="1">
      <c r="A1106" s="93"/>
      <c r="B1106" s="12"/>
      <c r="C1106" s="103"/>
      <c r="D1106" s="103"/>
      <c r="E1106" s="103"/>
      <c r="F1106" s="93"/>
      <c r="G1106" s="93"/>
      <c r="H1106" s="93"/>
      <c r="I1106" s="93"/>
      <c r="J1106" s="93"/>
      <c r="K1106" s="93"/>
      <c r="L1106" s="97"/>
      <c r="M1106" s="93"/>
      <c r="N1106" s="93"/>
      <c r="O1106" s="8"/>
      <c r="P1106" s="8"/>
      <c r="Q1106" s="8"/>
      <c r="R1106" s="8"/>
      <c r="S1106" s="8"/>
      <c r="T1106" s="8"/>
      <c r="U1106" s="8"/>
      <c r="V1106" s="3"/>
      <c r="W1106" s="3"/>
      <c r="X1106" s="3"/>
      <c r="Y1106" s="3"/>
      <c r="Z1106" s="3"/>
    </row>
    <row r="1107" spans="1:26" ht="12.75" customHeight="1">
      <c r="A1107" s="93"/>
      <c r="B1107" s="12"/>
      <c r="C1107" s="103"/>
      <c r="D1107" s="103"/>
      <c r="E1107" s="103"/>
      <c r="F1107" s="93"/>
      <c r="G1107" s="93"/>
      <c r="H1107" s="93"/>
      <c r="I1107" s="93"/>
      <c r="J1107" s="93"/>
      <c r="K1107" s="93"/>
      <c r="L1107" s="97"/>
      <c r="M1107" s="93"/>
      <c r="N1107" s="93"/>
      <c r="O1107" s="8"/>
      <c r="P1107" s="8"/>
      <c r="Q1107" s="8"/>
      <c r="R1107" s="8"/>
      <c r="S1107" s="8"/>
      <c r="T1107" s="8"/>
      <c r="U1107" s="8"/>
      <c r="V1107" s="3"/>
      <c r="W1107" s="3"/>
      <c r="X1107" s="3"/>
      <c r="Y1107" s="3"/>
      <c r="Z1107" s="3"/>
    </row>
    <row r="1108" spans="1:26" ht="12.75" customHeight="1">
      <c r="A1108" s="93"/>
      <c r="B1108" s="12"/>
      <c r="C1108" s="103"/>
      <c r="D1108" s="103"/>
      <c r="E1108" s="103"/>
      <c r="F1108" s="93"/>
      <c r="G1108" s="93"/>
      <c r="H1108" s="93"/>
      <c r="I1108" s="93"/>
      <c r="J1108" s="93"/>
      <c r="K1108" s="93"/>
      <c r="L1108" s="97"/>
      <c r="M1108" s="93"/>
      <c r="N1108" s="93"/>
      <c r="O1108" s="8"/>
      <c r="P1108" s="8"/>
      <c r="Q1108" s="8"/>
      <c r="R1108" s="8"/>
      <c r="S1108" s="8"/>
      <c r="T1108" s="8"/>
      <c r="U1108" s="8"/>
      <c r="V1108" s="3"/>
      <c r="W1108" s="3"/>
      <c r="X1108" s="3"/>
      <c r="Y1108" s="3"/>
      <c r="Z1108" s="3"/>
    </row>
    <row r="1109" spans="1:26" ht="12.75" customHeight="1">
      <c r="A1109" s="93"/>
      <c r="B1109" s="12"/>
      <c r="C1109" s="103"/>
      <c r="D1109" s="103"/>
      <c r="E1109" s="103"/>
      <c r="F1109" s="93"/>
      <c r="G1109" s="93"/>
      <c r="H1109" s="93"/>
      <c r="I1109" s="93"/>
      <c r="J1109" s="93"/>
      <c r="K1109" s="93"/>
      <c r="L1109" s="97"/>
      <c r="M1109" s="93"/>
      <c r="N1109" s="93"/>
      <c r="O1109" s="8"/>
      <c r="P1109" s="8"/>
      <c r="Q1109" s="8"/>
      <c r="R1109" s="8"/>
      <c r="S1109" s="8"/>
      <c r="T1109" s="8"/>
      <c r="U1109" s="8"/>
      <c r="V1109" s="3"/>
      <c r="W1109" s="3"/>
      <c r="X1109" s="3"/>
      <c r="Y1109" s="3"/>
      <c r="Z1109" s="3"/>
    </row>
    <row r="1110" spans="1:26" ht="12.75" customHeight="1">
      <c r="A1110" s="93"/>
      <c r="B1110" s="12"/>
      <c r="C1110" s="103"/>
      <c r="D1110" s="103"/>
      <c r="E1110" s="103"/>
      <c r="F1110" s="93"/>
      <c r="G1110" s="93"/>
      <c r="H1110" s="93"/>
      <c r="I1110" s="93"/>
      <c r="J1110" s="93"/>
      <c r="K1110" s="93"/>
      <c r="L1110" s="97"/>
      <c r="M1110" s="93"/>
      <c r="N1110" s="93"/>
      <c r="O1110" s="8"/>
      <c r="P1110" s="8"/>
      <c r="Q1110" s="8"/>
      <c r="R1110" s="8"/>
      <c r="S1110" s="8"/>
      <c r="T1110" s="8"/>
      <c r="U1110" s="8"/>
      <c r="V1110" s="3"/>
      <c r="W1110" s="3"/>
      <c r="X1110" s="3"/>
      <c r="Y1110" s="3"/>
      <c r="Z1110" s="3"/>
    </row>
    <row r="1111" spans="1:26" ht="12.75" customHeight="1">
      <c r="A1111" s="93"/>
      <c r="B1111" s="12"/>
      <c r="C1111" s="103"/>
      <c r="D1111" s="103"/>
      <c r="E1111" s="103"/>
      <c r="F1111" s="93"/>
      <c r="G1111" s="93"/>
      <c r="H1111" s="93"/>
      <c r="I1111" s="93"/>
      <c r="J1111" s="93"/>
      <c r="K1111" s="93"/>
      <c r="L1111" s="97"/>
      <c r="M1111" s="93"/>
      <c r="N1111" s="93"/>
      <c r="O1111" s="8"/>
      <c r="P1111" s="8"/>
      <c r="Q1111" s="8"/>
      <c r="R1111" s="8"/>
      <c r="S1111" s="8"/>
      <c r="T1111" s="8"/>
      <c r="U1111" s="8"/>
      <c r="V1111" s="3"/>
      <c r="W1111" s="3"/>
      <c r="X1111" s="3"/>
      <c r="Y1111" s="3"/>
      <c r="Z1111" s="3"/>
    </row>
    <row r="1112" spans="1:26" ht="12.75" customHeight="1">
      <c r="A1112" s="93"/>
      <c r="B1112" s="12"/>
      <c r="C1112" s="103"/>
      <c r="D1112" s="103"/>
      <c r="E1112" s="103"/>
      <c r="F1112" s="93"/>
      <c r="G1112" s="93"/>
      <c r="H1112" s="93"/>
      <c r="I1112" s="93"/>
      <c r="J1112" s="93"/>
      <c r="K1112" s="93"/>
      <c r="L1112" s="97"/>
      <c r="M1112" s="93"/>
      <c r="N1112" s="93"/>
      <c r="O1112" s="8"/>
      <c r="P1112" s="8"/>
      <c r="Q1112" s="8"/>
      <c r="R1112" s="8"/>
      <c r="S1112" s="8"/>
      <c r="T1112" s="8"/>
      <c r="U1112" s="8"/>
      <c r="V1112" s="3"/>
      <c r="W1112" s="3"/>
      <c r="X1112" s="3"/>
      <c r="Y1112" s="3"/>
      <c r="Z1112" s="3"/>
    </row>
    <row r="1113" spans="1:26" ht="12.75" customHeight="1">
      <c r="A1113" s="93"/>
      <c r="B1113" s="12"/>
      <c r="C1113" s="103"/>
      <c r="D1113" s="103"/>
      <c r="E1113" s="103"/>
      <c r="F1113" s="93"/>
      <c r="G1113" s="93"/>
      <c r="H1113" s="93"/>
      <c r="I1113" s="93"/>
      <c r="J1113" s="93"/>
      <c r="K1113" s="93"/>
      <c r="L1113" s="97"/>
      <c r="M1113" s="93"/>
      <c r="N1113" s="93"/>
      <c r="O1113" s="8"/>
      <c r="P1113" s="8"/>
      <c r="Q1113" s="8"/>
      <c r="R1113" s="8"/>
      <c r="S1113" s="8"/>
      <c r="T1113" s="8"/>
      <c r="U1113" s="8"/>
      <c r="V1113" s="3"/>
      <c r="W1113" s="3"/>
      <c r="X1113" s="3"/>
      <c r="Y1113" s="3"/>
      <c r="Z1113" s="3"/>
    </row>
    <row r="1114" spans="1:26" ht="12.75" customHeight="1">
      <c r="A1114" s="93"/>
      <c r="B1114" s="12"/>
      <c r="C1114" s="103"/>
      <c r="D1114" s="103"/>
      <c r="E1114" s="103"/>
      <c r="F1114" s="93"/>
      <c r="G1114" s="93"/>
      <c r="H1114" s="93"/>
      <c r="I1114" s="93"/>
      <c r="J1114" s="93"/>
      <c r="K1114" s="93"/>
      <c r="L1114" s="97"/>
      <c r="M1114" s="93"/>
      <c r="N1114" s="93"/>
      <c r="O1114" s="8"/>
      <c r="P1114" s="8"/>
      <c r="Q1114" s="8"/>
      <c r="R1114" s="8"/>
      <c r="S1114" s="8"/>
      <c r="T1114" s="8"/>
      <c r="U1114" s="8"/>
      <c r="V1114" s="3"/>
      <c r="W1114" s="3"/>
      <c r="X1114" s="3"/>
      <c r="Y1114" s="3"/>
      <c r="Z1114" s="3"/>
    </row>
    <row r="1115" spans="1:26" ht="12.75" customHeight="1">
      <c r="A1115" s="93"/>
      <c r="B1115" s="12"/>
      <c r="C1115" s="103"/>
      <c r="D1115" s="103"/>
      <c r="E1115" s="103"/>
      <c r="F1115" s="93"/>
      <c r="G1115" s="93"/>
      <c r="H1115" s="93"/>
      <c r="I1115" s="93"/>
      <c r="J1115" s="93"/>
      <c r="K1115" s="93"/>
      <c r="L1115" s="97"/>
      <c r="M1115" s="93"/>
      <c r="N1115" s="93"/>
      <c r="O1115" s="8"/>
      <c r="P1115" s="8"/>
      <c r="Q1115" s="8"/>
      <c r="R1115" s="8"/>
      <c r="S1115" s="8"/>
      <c r="T1115" s="8"/>
      <c r="U1115" s="8"/>
      <c r="V1115" s="3"/>
      <c r="W1115" s="3"/>
      <c r="X1115" s="3"/>
      <c r="Y1115" s="3"/>
      <c r="Z1115" s="3"/>
    </row>
    <row r="1116" spans="1:26" ht="12.75" customHeight="1">
      <c r="A1116" s="93"/>
      <c r="B1116" s="12"/>
      <c r="C1116" s="103"/>
      <c r="D1116" s="103"/>
      <c r="E1116" s="103"/>
      <c r="F1116" s="93"/>
      <c r="G1116" s="93"/>
      <c r="H1116" s="93"/>
      <c r="I1116" s="93"/>
      <c r="J1116" s="93"/>
      <c r="K1116" s="93"/>
      <c r="L1116" s="97"/>
      <c r="M1116" s="93"/>
      <c r="N1116" s="93"/>
      <c r="O1116" s="8"/>
      <c r="P1116" s="8"/>
      <c r="Q1116" s="8"/>
      <c r="R1116" s="8"/>
      <c r="S1116" s="8"/>
      <c r="T1116" s="8"/>
      <c r="U1116" s="8"/>
      <c r="V1116" s="3"/>
      <c r="W1116" s="3"/>
      <c r="X1116" s="3"/>
      <c r="Y1116" s="3"/>
      <c r="Z1116" s="3"/>
    </row>
    <row r="1117" spans="1:26" ht="12.75" customHeight="1">
      <c r="A1117" s="93"/>
      <c r="B1117" s="12"/>
      <c r="C1117" s="103"/>
      <c r="D1117" s="103"/>
      <c r="E1117" s="103"/>
      <c r="F1117" s="93"/>
      <c r="G1117" s="93"/>
      <c r="H1117" s="93"/>
      <c r="I1117" s="93"/>
      <c r="J1117" s="93"/>
      <c r="K1117" s="93"/>
      <c r="L1117" s="97"/>
      <c r="M1117" s="93"/>
      <c r="N1117" s="93"/>
      <c r="O1117" s="8"/>
      <c r="P1117" s="8"/>
      <c r="Q1117" s="8"/>
      <c r="R1117" s="8"/>
      <c r="S1117" s="8"/>
      <c r="T1117" s="8"/>
      <c r="U1117" s="8"/>
      <c r="V1117" s="3"/>
      <c r="W1117" s="3"/>
      <c r="X1117" s="3"/>
      <c r="Y1117" s="3"/>
      <c r="Z1117" s="3"/>
    </row>
    <row r="1118" spans="1:26" ht="12.75" customHeight="1">
      <c r="A1118" s="93"/>
      <c r="B1118" s="12"/>
      <c r="C1118" s="103"/>
      <c r="D1118" s="103"/>
      <c r="E1118" s="103"/>
      <c r="F1118" s="93"/>
      <c r="G1118" s="93"/>
      <c r="H1118" s="93"/>
      <c r="I1118" s="93"/>
      <c r="J1118" s="93"/>
      <c r="K1118" s="93"/>
      <c r="L1118" s="97"/>
      <c r="M1118" s="93"/>
      <c r="N1118" s="93"/>
      <c r="O1118" s="8"/>
      <c r="P1118" s="8"/>
      <c r="Q1118" s="8"/>
      <c r="R1118" s="8"/>
      <c r="S1118" s="8"/>
      <c r="T1118" s="8"/>
      <c r="U1118" s="8"/>
      <c r="V1118" s="3"/>
      <c r="W1118" s="3"/>
      <c r="X1118" s="3"/>
      <c r="Y1118" s="3"/>
      <c r="Z1118" s="3"/>
    </row>
    <row r="1119" spans="1:26" ht="12.75" customHeight="1">
      <c r="A1119" s="93"/>
      <c r="B1119" s="12"/>
      <c r="C1119" s="103"/>
      <c r="D1119" s="103"/>
      <c r="E1119" s="103"/>
      <c r="F1119" s="93"/>
      <c r="G1119" s="93"/>
      <c r="H1119" s="93"/>
      <c r="I1119" s="93"/>
      <c r="J1119" s="93"/>
      <c r="K1119" s="93"/>
      <c r="L1119" s="97"/>
      <c r="M1119" s="93"/>
      <c r="N1119" s="93"/>
      <c r="O1119" s="8"/>
      <c r="P1119" s="8"/>
      <c r="Q1119" s="8"/>
      <c r="R1119" s="8"/>
      <c r="S1119" s="8"/>
      <c r="T1119" s="8"/>
      <c r="U1119" s="8"/>
      <c r="V1119" s="3"/>
      <c r="W1119" s="3"/>
      <c r="X1119" s="3"/>
      <c r="Y1119" s="3"/>
      <c r="Z1119" s="3"/>
    </row>
    <row r="1120" spans="1:26" ht="12.75" customHeight="1">
      <c r="A1120" s="93"/>
      <c r="B1120" s="12"/>
      <c r="C1120" s="103"/>
      <c r="D1120" s="103"/>
      <c r="E1120" s="103"/>
      <c r="F1120" s="93"/>
      <c r="G1120" s="93"/>
      <c r="H1120" s="93"/>
      <c r="I1120" s="93"/>
      <c r="J1120" s="93"/>
      <c r="K1120" s="93"/>
      <c r="L1120" s="97"/>
      <c r="M1120" s="93"/>
      <c r="N1120" s="93"/>
      <c r="O1120" s="8"/>
      <c r="P1120" s="8"/>
      <c r="Q1120" s="8"/>
      <c r="R1120" s="8"/>
      <c r="S1120" s="8"/>
      <c r="T1120" s="8"/>
      <c r="U1120" s="8"/>
      <c r="V1120" s="3"/>
      <c r="W1120" s="3"/>
      <c r="X1120" s="3"/>
      <c r="Y1120" s="3"/>
      <c r="Z1120" s="3"/>
    </row>
    <row r="1121" spans="1:26" ht="12.75" customHeight="1">
      <c r="A1121" s="93"/>
      <c r="B1121" s="12"/>
      <c r="C1121" s="103"/>
      <c r="D1121" s="103"/>
      <c r="E1121" s="103"/>
      <c r="F1121" s="93"/>
      <c r="G1121" s="93"/>
      <c r="H1121" s="93"/>
      <c r="I1121" s="93"/>
      <c r="J1121" s="93"/>
      <c r="K1121" s="93"/>
      <c r="L1121" s="97"/>
      <c r="M1121" s="93"/>
      <c r="N1121" s="93"/>
      <c r="O1121" s="8"/>
      <c r="P1121" s="8"/>
      <c r="Q1121" s="8"/>
      <c r="R1121" s="8"/>
      <c r="S1121" s="8"/>
      <c r="T1121" s="8"/>
      <c r="U1121" s="8"/>
      <c r="V1121" s="3"/>
      <c r="W1121" s="3"/>
      <c r="X1121" s="3"/>
      <c r="Y1121" s="3"/>
      <c r="Z1121" s="3"/>
    </row>
    <row r="1122" spans="1:26" ht="12.75" customHeight="1">
      <c r="A1122" s="93"/>
      <c r="B1122" s="12"/>
      <c r="C1122" s="103"/>
      <c r="D1122" s="103"/>
      <c r="E1122" s="103"/>
      <c r="F1122" s="93"/>
      <c r="G1122" s="93"/>
      <c r="H1122" s="93"/>
      <c r="I1122" s="93"/>
      <c r="J1122" s="93"/>
      <c r="K1122" s="93"/>
      <c r="L1122" s="97"/>
      <c r="M1122" s="93"/>
      <c r="N1122" s="93"/>
      <c r="O1122" s="8"/>
      <c r="P1122" s="8"/>
      <c r="Q1122" s="8"/>
      <c r="R1122" s="8"/>
      <c r="S1122" s="8"/>
      <c r="T1122" s="8"/>
      <c r="U1122" s="8"/>
      <c r="V1122" s="3"/>
      <c r="W1122" s="3"/>
      <c r="X1122" s="3"/>
      <c r="Y1122" s="3"/>
      <c r="Z1122" s="3"/>
    </row>
    <row r="1123" spans="1:26" ht="12.75" customHeight="1">
      <c r="A1123" s="93"/>
      <c r="B1123" s="12"/>
      <c r="C1123" s="103"/>
      <c r="D1123" s="103"/>
      <c r="E1123" s="103"/>
      <c r="F1123" s="93"/>
      <c r="G1123" s="93"/>
      <c r="H1123" s="93"/>
      <c r="I1123" s="93"/>
      <c r="J1123" s="93"/>
      <c r="K1123" s="93"/>
      <c r="L1123" s="97"/>
      <c r="M1123" s="93"/>
      <c r="N1123" s="93"/>
      <c r="O1123" s="8"/>
      <c r="P1123" s="8"/>
      <c r="Q1123" s="8"/>
      <c r="R1123" s="8"/>
      <c r="S1123" s="8"/>
      <c r="T1123" s="8"/>
      <c r="U1123" s="8"/>
      <c r="V1123" s="3"/>
      <c r="W1123" s="3"/>
      <c r="X1123" s="3"/>
      <c r="Y1123" s="3"/>
      <c r="Z1123" s="3"/>
    </row>
    <row r="1124" spans="1:26" ht="12.75" customHeight="1">
      <c r="A1124" s="93"/>
      <c r="B1124" s="12"/>
      <c r="C1124" s="103"/>
      <c r="D1124" s="103"/>
      <c r="E1124" s="103"/>
      <c r="F1124" s="93"/>
      <c r="G1124" s="93"/>
      <c r="H1124" s="93"/>
      <c r="I1124" s="93"/>
      <c r="J1124" s="93"/>
      <c r="K1124" s="93"/>
      <c r="L1124" s="97"/>
      <c r="M1124" s="93"/>
      <c r="N1124" s="93"/>
      <c r="O1124" s="8"/>
      <c r="P1124" s="8"/>
      <c r="Q1124" s="8"/>
      <c r="R1124" s="8"/>
      <c r="S1124" s="8"/>
      <c r="T1124" s="8"/>
      <c r="U1124" s="8"/>
      <c r="V1124" s="3"/>
      <c r="W1124" s="3"/>
      <c r="X1124" s="3"/>
      <c r="Y1124" s="3"/>
      <c r="Z1124" s="3"/>
    </row>
  </sheetData>
  <autoFilter ref="A1:Z173" xr:uid="{00000000-0009-0000-0000-000000000000}"/>
  <hyperlinks>
    <hyperlink ref="O2" r:id="rId1" display="https://www.telegraaf.nl/nieuws/675387459/tesla-vliegt-in-brand-na-botsing-met-vrachtwagen-bij-bergambacht-een-dode-en-drie-gewonden" xr:uid="{00000000-0004-0000-0000-000000000000}"/>
    <hyperlink ref="O3" r:id="rId2" display="https://www.pe.com/2021/07/07/motorist-killed-in-2-car-collision-in-moreno-valley/" xr:uid="{00000000-0004-0000-0000-000001000000}"/>
    <hyperlink ref="O4" r:id="rId3" display="https://www.ajc.com/news/traffic-alert-crash-with-injuries-shuts-down-i-285-in-cobb-county/AUBTX3HUPVGMPFZ2KDTG5RFXCQ/" xr:uid="{00000000-0004-0000-0000-000002000000}"/>
    <hyperlink ref="O5" r:id="rId4" display="https://www.yahoo.com/entertainment/woman-charged-felony-vehicular-homicide-221800206.html" xr:uid="{00000000-0004-0000-0000-000003000000}"/>
    <hyperlink ref="O6" r:id="rId5" display="https://www.pe.com/2021/07/07/motorist-killed-in-2-car-collision-in-moreno-valley/" xr:uid="{00000000-0004-0000-0000-000004000000}"/>
    <hyperlink ref="O7" r:id="rId6" display="https://www.latimes.com/california/story/2021-06-29/2-killed-in-wrong-way-crash-on-210-in-rialto" xr:uid="{00000000-0004-0000-0000-000005000000}"/>
    <hyperlink ref="O8" r:id="rId7" display="https://www.uppermichiganssource.com/2021/06/19/2-dead-after-1-car-crash-marquette-county-road-550/" xr:uid="{00000000-0004-0000-0000-000006000000}"/>
    <hyperlink ref="O9" r:id="rId8" display="https://www.google.com/amp/s/amp.news-press.com/amp/7817548002 " xr:uid="{00000000-0004-0000-0000-000007000000}"/>
    <hyperlink ref="O10" r:id="rId9" display="https://www.berlingske.dk/samfund/53-aarig-mand-omkommer-i-bilulykke-uden-for-brande" xr:uid="{00000000-0004-0000-0000-000008000000}"/>
    <hyperlink ref="O11" r:id="rId10" display="https://www.krem.com/article/news/local/driver-dead-after-crashing-tesla-through-backyard-fence-in-cheney/293-e7385a69-b534-4d32-b8ee-9109c62ceda0?utm_campaign=snd-autopilot" xr:uid="{00000000-0004-0000-0000-000009000000}"/>
    <hyperlink ref="O12" r:id="rId11" display="https://www.nydailynews.com/new-york/nyc-crime/ny-nyc-fatal-crash-tesla-senior-living-facility-20210611-eom4yrt7onfkjb6w5rxoovdvxu-story.html" xr:uid="{00000000-0004-0000-0000-00000A000000}"/>
    <hyperlink ref="O13" r:id="rId12" xr:uid="{00000000-0004-0000-0000-00000B000000}"/>
    <hyperlink ref="O14" r:id="rId13" display="https://www.nbcnews.com/news/us-news/four-killed-three-injured-multivehicle-crash-virginia-n1268593" xr:uid="{00000000-0004-0000-0000-00000C000000}"/>
    <hyperlink ref="O15" r:id="rId14" xr:uid="{00000000-0004-0000-0000-00000D000000}"/>
    <hyperlink ref="O16" r:id="rId15" xr:uid="{00000000-0004-0000-0000-00000E000000}"/>
    <hyperlink ref="O17" r:id="rId16" display="https://apnews.com/article/california-business-technology-204e5600ec902d0bfda10feca74a9ed0" xr:uid="{00000000-0004-0000-0000-00000F000000}"/>
    <hyperlink ref="O18" r:id="rId17" display="https://www.foxbusiness.com/lifestyle/two-killed-in-driverless-tesla-crash" xr:uid="{00000000-0004-0000-0000-000010000000}"/>
    <hyperlink ref="O19" r:id="rId18" display="https://finance.sina.cn/tech/2021-04-21/detail-ikmxzfmk8086812.d.html?fromtech=1&amp;from=wap" xr:uid="{00000000-0004-0000-0000-000011000000}"/>
    <hyperlink ref="O20" r:id="rId19" display="https://www.leprogres.fr/faits-divers-justice/2021/04/17/une-tesla-s-ecrase-contre-un-arbre-deux-morts-et-trois-blesses-graves " xr:uid="{00000000-0004-0000-0000-000012000000}"/>
    <hyperlink ref="O21" r:id="rId20" display="https://www.statesman.com/story/news/2021/04/22/austin-traffic-fatalities-police-identify-80-year-old-man-killed/7337707002/" xr:uid="{00000000-0004-0000-0000-000013000000}"/>
    <hyperlink ref="O22" r:id="rId21" xr:uid="{00000000-0004-0000-0000-000014000000}"/>
    <hyperlink ref="O23" r:id="rId22" display="https://www.focus.de/regional/mecklenburg-vorpommern/ursache-fuer-toedlichen-tesla-unfall-weiter-unklar_id_13215813.html" xr:uid="{00000000-0004-0000-0000-000015000000}"/>
    <hyperlink ref="O24" r:id="rId23" display="https://www.citizensvoice.com/news/crime-emergencies/double-fatal-butler-twp-crash-investigation-continues/article_e699403c-19a5-5a3d-9e76-38737719bd7b.html" xr:uid="{00000000-0004-0000-0000-000016000000}"/>
    <hyperlink ref="O25" r:id="rId24" display="https://taiwanenglishnews.com/tesla-catches-fire-after-crash-driver-dies/" xr:uid="{00000000-0004-0000-0000-000017000000}"/>
    <hyperlink ref="O26" r:id="rId25" display="https://www.gloucestershirelive.co.uk/news/cheltenham-news/woman-dies-after-collision-involving-5328704" xr:uid="{00000000-0004-0000-0000-000018000000}"/>
    <hyperlink ref="O27" r:id="rId26" display="https://www.hln.be/roeselare/41-jarige-bestuurder-sterft-na-klap-met-tesla-tegen-elektriciteitspaal~acf62870/" xr:uid="{00000000-0004-0000-0000-000019000000}"/>
    <hyperlink ref="O28" r:id="rId27" display="https://www.bucksfreepress.co.uk/news/19159878.man-dies-driver-crashes-stationary-van-milton-keynes/" xr:uid="{00000000-0004-0000-0000-00001A000000}"/>
    <hyperlink ref="O29" r:id="rId28" display="https://www.ocregister.com/2021/03/10/driver-killed-in-fiery-irvine-crash-prompting-road-closure/" xr:uid="{00000000-0004-0000-0000-00001B000000}"/>
    <hyperlink ref="O30" r:id="rId29" display="https://www.tribtoday.com/news/local-news/2021/03/man-killed-at-howland-intersection/" xr:uid="{00000000-0004-0000-0000-00001C000000}"/>
    <hyperlink ref="O31" r:id="rId30" xr:uid="{00000000-0004-0000-0000-00001D000000}"/>
    <hyperlink ref="O32" r:id="rId31" display="https://www.azcentral.com/story/news/local/phoenix-traffic/2021/01/22/2-dead-after-tesla-crashes-into-tree-phoenix-intersection-closed/6678414002/?utm_campaign=snd-autopilot&amp;cid=twitter_azcentral" xr:uid="{00000000-0004-0000-0000-00001E000000}"/>
    <hyperlink ref="O33" r:id="rId32" display="https://www.kktv.com/2021/01/20/man-dies-from-injuries-in-weekend-crash/" xr:uid="{00000000-0004-0000-0000-00001F000000}"/>
    <hyperlink ref="O34" r:id="rId33" display="https://www.actionnewsjax.com/news/local/st-johns-county/fiery-fatal-crash-st-johns-county/RXTWMVQ37VAMPBQ575QXD3W2UA/" xr:uid="{00000000-0004-0000-0000-000020000000}"/>
    <hyperlink ref="O35" r:id="rId34" display="https://www.deseret.com/utah/2021/1/10/22224294/2-killed-when-car-traveling-wrong-way-hits-tesla-on-freeway-uhp-says" xr:uid="{00000000-0004-0000-0000-000021000000}"/>
    <hyperlink ref="O36" r:id="rId35" display="https://www.jn.pt/local/noticias/porto/felgueiras/homem-morre-carbonizado-em-tesla-que-se-incendiou-apos-despiste-em-felgueiras-13157645.html" xr:uid="{00000000-0004-0000-0000-000022000000}"/>
    <hyperlink ref="O37" r:id="rId36" display="https://nbc-2.com/news/local/2020/12/18/teen-killed-lehigh-acres-hit-and-run-arrest/" xr:uid="{00000000-0004-0000-0000-000023000000}"/>
    <hyperlink ref="O38" r:id="rId37" xr:uid="{00000000-0004-0000-0000-000024000000}"/>
    <hyperlink ref="O39" r:id="rId38" display="https://www.fox13news.com/news/community-mourning-after-sarasota-high-baseball-star-killed-in-late-night-car-crash" xr:uid="{00000000-0004-0000-0000-000025000000}"/>
    <hyperlink ref="O40" r:id="rId39" display="https://ksisradio.com/kc-woman-fatally-injured-in-multi-vehicle-crash-in-platte-county/" xr:uid="{00000000-0004-0000-0000-000026000000}"/>
    <hyperlink ref="O41" r:id="rId40" display="https://www.10news.com/news/local-news/man-22-killed-in-crash-in-mission-valley-west" xr:uid="{00000000-0004-0000-0000-000027000000}"/>
    <hyperlink ref="O42" r:id="rId41" display="https://mynewsla.com/life/2020/10/10/biker-killed-in-three-vehicle-crash-on-foothill-freeway-in-irwindale-3/" xr:uid="{00000000-0004-0000-0000-000028000000}"/>
    <hyperlink ref="O43" r:id="rId42" display="https://www.sudinfo.be/id263566/article/2020-10-11/la-tesla-dun-vervietois-explosee-par-un-conducteur-fantome-dans-lechangeur-de" xr:uid="{00000000-0004-0000-0000-000029000000}"/>
    <hyperlink ref="O44" r:id="rId43" display="https://www.ajc.com/news/1-dead-after-tesla-driver-loses-control-hits-man-at-cobb-bus-shelter/TLV4M4XY5BHWVAO77GGSM5Y24M/" xr:uid="{00000000-0004-0000-0000-00002A000000}"/>
    <hyperlink ref="O45" r:id="rId44" display="https://fox5sandiego.com/news/local-news/1-person-killed-in-oceanside-rollover-crash/" xr:uid="{00000000-0004-0000-0000-00002B000000}"/>
    <hyperlink ref="O46" r:id="rId45" display="https://www.dailyherald.com/news/20200906/driver-killed-in-crash-sunday-at-lisle-intersection" xr:uid="{00000000-0004-0000-0000-00002C000000}"/>
    <hyperlink ref="O47" r:id="rId46" xr:uid="{00000000-0004-0000-0000-00002D000000}"/>
    <hyperlink ref="O48" r:id="rId47" display="https://www.loudountimes.com/news/update-multi-vehicle-crash-leaves-ashburn-woman-dea..." xr:uid="{00000000-0004-0000-0000-00002E000000}"/>
    <hyperlink ref="O49" r:id="rId48" display="https://www.mopo.de/hamburg/polizei/unfall-in-hamburg-tesla-prallt-gegen-baum---fahrerin-stirbt-in-klinik-37181790" xr:uid="{00000000-0004-0000-0000-00002F000000}"/>
    <hyperlink ref="O50" r:id="rId49" display="https://www.mercurynews.com/2020/08/13/saratoga-man-killed-in-fiery-freeway-crash-identified/" xr:uid="{00000000-0004-0000-0000-000030000000}"/>
    <hyperlink ref="O51" r:id="rId50" display="https://www.vcstar.com/story/news/local/communities/conejo-valley/2020/08/02/two-men-killed-fiery-crash-thousand-oaks/5568539002/" xr:uid="{00000000-0004-0000-0000-000031000000}"/>
    <hyperlink ref="O52" r:id="rId51" xr:uid="{00000000-0004-0000-0000-000032000000}"/>
    <hyperlink ref="O53" r:id="rId52" display="https://www.ajc.com/news/crime--law/woman-killed-vehicle-crash-south-fulton/NguJzzvD9eWtN403a2zAhP/" xr:uid="{00000000-0004-0000-0000-000033000000}"/>
    <hyperlink ref="O54" r:id="rId53" display="https://www.freiepresse.de/drei-tote-bei-unfall-auf-autobahnzubringer-bei-aue-artikel10894951" xr:uid="{00000000-0004-0000-0000-000034000000}"/>
    <hyperlink ref="O55" r:id="rId54" display="https://www.northdeltareporter.com/news/crash-kills-motorcyclist-in..." xr:uid="{00000000-0004-0000-0000-000035000000}"/>
    <hyperlink ref="O56" r:id="rId55" display="https://www.112hm.nl/2020/06/08/automobilist-50-overleden-op-de-a4-bij-roelofarendsveen/rr46pt/" xr:uid="{00000000-0004-0000-0000-000036000000}"/>
    <hyperlink ref="O57" r:id="rId56" display="https://www.sfgate.com/news/bayarea/article/Tesla-Goes-Off-Cliff-Driver-Found-Dead-15296778.php" xr:uid="{00000000-0004-0000-0000-000037000000}"/>
    <hyperlink ref="O58" r:id="rId57" display="https://www.newsopi.com/breaking-news/fatal-two-car-crash-205-freeway-near-11th-street-tracy/15223" xr:uid="{00000000-0004-0000-0000-000038000000}"/>
    <hyperlink ref="O59" r:id="rId58" display="https://www.sfgate.com/news/bayarea/article/Sunday-Fatal-Dui-Crash-Victim-Was-70-Year-Old-San-15249727.php" xr:uid="{00000000-0004-0000-0000-000039000000}"/>
    <hyperlink ref="O60" r:id="rId59" display="https://motor.no/autopilot-nyheter-tesla/tesla-pa-auto-styring-da-mann-ble-meid-ned/188623" xr:uid="{00000000-0004-0000-0000-00003A000000}"/>
    <hyperlink ref="O61" r:id="rId60" display="https://www.omroepgelderland.nl/nieuws/2446697/Tesla-vat-vlam-na-ongeluk-bestuurder-47-overleden" xr:uid="{00000000-0004-0000-0000-00003B000000}"/>
    <hyperlink ref="O62" r:id="rId61" display="https://www.ddcar.com.tw/blogs/articles/detail/2136/Model-3-%E8%BB%8A%E7%A6%8D%E7%BF%BB%E8%A6%86%E5%BE%8C%E8%B5%B7%E7%81%AB%EF%BC%8C%E6%B6%88%E9%98%B2%E5%93%A1%E8%A9%B3%E8%BF%B0%E6%90%B6%E6%95%91%E8%88%87%E6%96%B7%E9%9B%BB%E6%BB%85%E7%81%AB%E9%81%8E%E7%A8" xr:uid="{00000000-0004-0000-0000-00003C000000}"/>
    <hyperlink ref="O63" r:id="rId62" display="https://www.nbc4i.com/news/local-news/fatal-crash-in-madison-county/" xr:uid="{00000000-0004-0000-0000-00003D000000}"/>
    <hyperlink ref="O64" r:id="rId63" display="https://www.ajc.com/news/crime--law/motorcyclist-dies-after-vehicle-crash-gwinnett/SUGaJvGwLyPB4ye12V6zgO/" xr:uid="{00000000-0004-0000-0000-00003E000000}"/>
    <hyperlink ref="O65" r:id="rId64" display="https://112vechtdal.nl/page/Nieuwsdetail/56859/hardenberger-36-omgekomen-bij-heftig-ongeval-op-n36-bij-beerze" xr:uid="{00000000-0004-0000-0000-00003F000000}"/>
    <hyperlink ref="O66" r:id="rId65" display="https://vancouversun.com/news/local-news/victims-in-fatal-crash-near-kamloops-were-father-and-two-sons-from-alberta" xr:uid="{00000000-0004-0000-0000-000040000000}"/>
    <hyperlink ref="O67" r:id="rId66" display="https://www.winknews.com/2020/01/31/state-troopers-responding-to-charlotte-county-fatal-crash-along-us-41-tribune-blvd/" xr:uid="{00000000-0004-0000-0000-000041000000}"/>
    <hyperlink ref="O68" r:id="rId67" display="https://www.ln-online.de/Nachrichten/Norddeutschland/Unfall-in-Nortorf-Tesla-faehrt-in-Glasfassade-Baumarkt-Kundin-stirbt" xr:uid="{00000000-0004-0000-0000-000042000000}"/>
    <hyperlink ref="O69" r:id="rId68" xr:uid="{00000000-0004-0000-0000-000043000000}"/>
    <hyperlink ref="O70" r:id="rId69" xr:uid="{00000000-0004-0000-0000-000044000000}"/>
    <hyperlink ref="O71" r:id="rId70" display="https://www.deseret.com/utah/2020/1/10/21060343/tesla-west-valley-city-utah-woman-hit-in-weekend-collision-dies-north-temple" xr:uid="{00000000-0004-0000-0000-000045000000}"/>
    <hyperlink ref="O72" r:id="rId71" display="https://www.news-press.com/story/news/local/2020/02/15/cape-coral-woman-dies-injuries-jan-4-crash/4770506002/" xr:uid="{00000000-0004-0000-0000-000046000000}"/>
    <hyperlink ref="O73" r:id="rId72" display="https://www.12news.com/article/news/local/arizona/arizona-woman-dies-after-her-car-crashes-into-fire-truck-on-indiana-freeway/75-349be661-18ff-452d-a0e0-e438b2e1f8e7" xr:uid="{00000000-0004-0000-0000-000047000000}"/>
    <hyperlink ref="O74" r:id="rId73" display="https://www.latimes.com/business/story/2019-12-31/fatal-tesla-crash-nhtsa-gardena-los-angeles" xr:uid="{00000000-0004-0000-0000-000048000000}"/>
    <hyperlink ref="O75" r:id="rId74" display="https://www.vecer.com/za-smrtno-nesreco-v-mariboru-kriv-voznik-peugeota-ki-z-vozilom-sploh-ne-bi-smel-biti-v-prometu-10107555" xr:uid="{00000000-0004-0000-0000-000049000000}"/>
    <hyperlink ref="O76" r:id="rId75" display="https://www.wtsp.com/article/news/local/sarasotacounty/charles-barancik-philanthropist-killed-in-crash-involving-police-cruiser/67-df1c320b-0aa7-4e62-ba9e-99890579b43f" xr:uid="{00000000-0004-0000-0000-00004A000000}"/>
    <hyperlink ref="O77" r:id="rId76" display="https://www.10news.com/news/local-news/san-diego-news/witness-comforts-driver-as-he-dies-from-crash-injuries?_amp=true&amp;__twitter_impression=true" xr:uid="{00000000-0004-0000-0000-00004B000000}"/>
    <hyperlink ref="O78" r:id="rId77" display="https://www.8newsnow.com/news/local-news/police-driver-dies-weeks-after-crash-in-west-valley/" xr:uid="{00000000-0004-0000-0000-00004C000000}"/>
    <hyperlink ref="O79" r:id="rId78" display="https://www.fox44news.com/news/local-news/two-killed-in-three-vehicle-crash-near-hearne/" xr:uid="{00000000-0004-0000-0000-00004D000000}"/>
    <hyperlink ref="O80" r:id="rId79" display="http://taiwanenglishnews.com/driver-falls-to-his-death-from-elevated-road-after-crashing-tesla/" xr:uid="{00000000-0004-0000-0000-00004E000000}"/>
    <hyperlink ref="O81" r:id="rId80" display="https://patch.com/california/sanclemente/fatal-crash-northbound-i-5-after-tire-crashes-car" xr:uid="{00000000-0004-0000-0000-00004F000000}"/>
    <hyperlink ref="O82" r:id="rId81" display="http://teslaspacex.trendolizer.com/2019/11/abc7-breaking-news-emelio-perez-34-has-died-days.html" xr:uid="{00000000-0004-0000-0000-000050000000}"/>
    <hyperlink ref="O83" r:id="rId82" display="https://www.tt.com/panorama/unfall/16287163/tesla-fahrer-nach-unfall-auf-inntalautobahn-bei-inzing-verstorben" xr:uid="{00000000-0004-0000-0000-000051000000}"/>
    <hyperlink ref="O84" r:id="rId83" display="https://www.wptv.com/news/region-c-palm-beach-county/driver-dies-in-three-vehicle-crash-on-state-road-7" xr:uid="{00000000-0004-0000-0000-000052000000}"/>
    <hyperlink ref="O85" r:id="rId84" display="https://www.kron4.com/news/bay-area/man-killed-in-san-jose-hit-and-run-driver-sought/" xr:uid="{00000000-0004-0000-0000-000053000000}"/>
    <hyperlink ref="O86" r:id="rId85" display="https://www.rtl.de/cms/unfall-auf-b19-bei-ulm-tesla-erfasst-joggerin-frau-tot-4437269.html" xr:uid="{00000000-0004-0000-0000-000054000000}"/>
    <hyperlink ref="O87" r:id="rId86" display="https://www.orlandosentinel.com/news/osceola-county/os-ne-fatal-crash-state-road-429-20191110-igqitu74urfsphce572av5x44e-story.html" xr:uid="{00000000-0004-0000-0000-000055000000}"/>
    <hyperlink ref="O88" r:id="rId87" display="https://losangeles.cbslocal.com/2019/11/07/fatal-crash-tesla-van-nuys/" xr:uid="{00000000-0004-0000-0000-000056000000}"/>
    <hyperlink ref="O89" r:id="rId88" display="https://www.nettavisen.no/nyheter/politiet-frigir-navn-etter-dodsulykke-pa-e16-ber-om-tips/s/12-95-3423873110" xr:uid="{00000000-0004-0000-0000-000057000000}"/>
    <hyperlink ref="O90" r:id="rId89" display="https://www.dailyitem.com/news/local_news/driver-dies-after-being-ejected-from-vehicle/article_00ad5107-9d82-5fcb-b1ee-c7d31d39471e.html" xr:uid="{00000000-0004-0000-0000-000058000000}"/>
    <hyperlink ref="O91" r:id="rId90" display="https://www.idowa.de/inhalt.niederviehbach-schwerer-unfall-zwischen-auto-und-motorrad.e2929434-cf9e-4536-bab3-4c54840748c1.html" xr:uid="{00000000-0004-0000-0000-000059000000}"/>
    <hyperlink ref="O92" r:id="rId91" display="https://onscene.tv/chino-hills-one-dead-after-fiery-crash/" xr:uid="{00000000-0004-0000-0000-00005A000000}"/>
    <hyperlink ref="O93" r:id="rId92" display="https://www.reviewjournal.com/local/local-las-vegas/1-dead-after-multi-vehicle-crash-in-northwest-las-vegas-1854434/" xr:uid="{00000000-0004-0000-0000-00005B000000}"/>
    <hyperlink ref="O94" r:id="rId93" display="https://www.orlandosentinel.com/news/osceola-county/os-ne-osceola-polk-line-road-fatal-crash-20190918-m5hgbty6l5csfe2qo3mlmxr7sa-story.html" xr:uid="{00000000-0004-0000-0000-00005C000000}"/>
    <hyperlink ref="O95" r:id="rId94" display="https://www.wkyc.com/article/news/local/geauga-county/83-year-old-woman-dies-in-chardon-crash/95-ee8778bf-1f58-42ba-a16a-2f217c75f518" xr:uid="{00000000-0004-0000-0000-00005D000000}"/>
    <hyperlink ref="O96" r:id="rId95" display="https://fcpdnews.wordpress.com/2019/09/12/fatal-crash-in-springfield-5/amp/?__twitter_impression=true" xr:uid="{00000000-0004-0000-0000-00005E000000}"/>
    <hyperlink ref="O97" r:id="rId96" display="https://www.mercurynews.com/2019/09/13/child-dies-days-after-san-jose-vehicle-accident/" xr:uid="{00000000-0004-0000-0000-00005F000000}"/>
    <hyperlink ref="O98" r:id="rId97" display="https://www.post-gazette.com/local/east/2019/09/07/One-dead-vehicle-crash-in-Indiana-County-Daniel-Rodkey/stories/201909070084" xr:uid="{00000000-0004-0000-0000-000060000000}"/>
    <hyperlink ref="O99" r:id="rId98" display="https://www.n-tv.de/wirtschaft/Tesla-Fahrer-sorgt-fuer-toedlichen-Crash-article21248572.html" xr:uid="{00000000-0004-0000-0000-000061000000}"/>
    <hyperlink ref="O100" r:id="rId99" display="https://www.nytimes.com/2021/07/05/business/tesla-autopilot-lawsuits-safety.html" xr:uid="{00000000-0004-0000-0000-000062000000}"/>
    <hyperlink ref="O101" r:id="rId100" display="http://www.wiesbadenaktuell.de/startseite/news-detail-view/article/toedlicher-unfall-rollerfahrer-stirbt-bei-kollision-auf-der-b455-bei-wiesbaden.html" xr:uid="{00000000-0004-0000-0000-000063000000}"/>
    <hyperlink ref="O102" r:id="rId101" display="http://firststateupdate.com/2019/08/woman-injured-when-tesla-crashed-into-bay-to-the-beach-has-succumbed-to-her-injuries/" xr:uid="{00000000-0004-0000-0000-000064000000}"/>
    <hyperlink ref="O103" r:id="rId102" display="https://sanfrancisco.cbslocal.com/2019/07/21/pedestrian-dead-speeding-tesla-crash-san-francisco-red-light/" xr:uid="{00000000-0004-0000-0000-000065000000}"/>
    <hyperlink ref="O104" r:id="rId103" display="https://www.ocregister.com/2019/07/14/pedestrian-hit-killed-near-tustin-marketplace-saturday-night/" xr:uid="{00000000-0004-0000-0000-000066000000}"/>
    <hyperlink ref="O105" r:id="rId104" display="https://www.desmoinesregister.com/story/news/2019/07/08/black-hawk-county-iowa-fatal-crash-elk-hauling-trucks-collision-honda-tesla-driving-safety/1678196001/" xr:uid="{00000000-0004-0000-0000-000067000000}"/>
    <hyperlink ref="O106" r:id="rId105" display="https://www.riverdavesplace.com/forums/threads/tesla-model-3-crash-15s-saturday-night.202200/" xr:uid="{00000000-0004-0000-0000-000068000000}"/>
    <hyperlink ref="O107" r:id="rId106" display="https://autogeek.com.ua/na-trasse-zhitomir-kiev-jelektromobil-tesla-model-x-vletel-pod-gruzovik/" xr:uid="{00000000-0004-0000-0000-000069000000}"/>
    <hyperlink ref="O108" r:id="rId107" display="https://www.pe.com/2019/06/04/fatal-crash-on-southbound-15-freeway-in-temecula-sends-car-into-city-hall-parking-building/" xr:uid="{00000000-0004-0000-0000-00006A000000}"/>
    <hyperlink ref="O109" r:id="rId108" display="https://www.mercurynews.com/2019/06/01/seven-people-injured-in-four-car-pile-up-in-downtown-berkeley/" xr:uid="{00000000-0004-0000-0000-00006B000000}"/>
    <hyperlink ref="O110" r:id="rId109" display="https://www.carscoops.com/2019/05/tesla-model-s-driver-survives-harsh-head-on-collision-in-spain/" xr:uid="{00000000-0004-0000-0000-00006C000000}"/>
    <hyperlink ref="O111" r:id="rId110" display="https://amp.miamiherald.com/news/local/community/florida-keys/article230945733.html?__twitter_impression=true" xr:uid="{00000000-0004-0000-0000-00006D000000}"/>
    <hyperlink ref="O112" r:id="rId111" display="https://www.nbclosangeles.com/news/local/Woman-77-Ejected-From-Tesla-Struck-By-BMW-and-Killed-on-405-in-Long-Beach-508673011.html" xr:uid="{00000000-0004-0000-0000-00006E000000}"/>
    <hyperlink ref="O113" r:id="rId112" display="https://bc.ctvnews.ca/driver-dead-after-tesla-crashes-into-pole-on-lougheed-highway-1.4340542" xr:uid="{00000000-0004-0000-0000-00006F000000}"/>
    <hyperlink ref="O114" r:id="rId113" display="https://www.sun-sentinel.com/local/broward/deerfield-beach/fl-ne-deerfield-fatal-crash-20190311-story.html" xr:uid="{00000000-0004-0000-0000-000070000000}"/>
    <hyperlink ref="O115" r:id="rId114" display="https://electrek.co/2019/03/01/tesla-driver-crash-truck-trailer-autopilot/" xr:uid="{00000000-0004-0000-0000-000071000000}"/>
    <hyperlink ref="O116" r:id="rId115" display="https://www.local10.com/news/florida/broward/tesla-crashes-into-tree-in-davie-killing-driver-police-say?__vfz=medium%3Dsharebar" xr:uid="{00000000-0004-0000-0000-000072000000}"/>
    <hyperlink ref="O117" r:id="rId116" xr:uid="{00000000-0004-0000-0000-000073000000}"/>
    <hyperlink ref="O118" r:id="rId117" display="https://linkeddata.overheid.nl/front/portal/document-viewer?ext-id=ECLI:NL:RBOBR:2019:5057" xr:uid="{00000000-0004-0000-0000-000074000000}"/>
    <hyperlink ref="O119" r:id="rId118" display="https://www.legacy.com/obituaries/washingtonpost/obituary.aspx?fhid=17018&amp;n=rod-rhines&amp;pid=191245630" xr:uid="{00000000-0004-0000-0000-000075000000}"/>
    <hyperlink ref="O120" r:id="rId119" display="https://www.ledgertranscript.com/New-Ipswich-teen-passes-22902528" xr:uid="{00000000-0004-0000-0000-000076000000}"/>
    <hyperlink ref="O121" r:id="rId120" display="https://www.tvmidtvest.dk/artikel/kvinde-draebt-i-ulykke-mand-alvorligt-kvaestet" xr:uid="{00000000-0004-0000-0000-000077000000}"/>
    <hyperlink ref="O122" r:id="rId121" display="https://www.ocala.com/news/20181112/motorcyclist-33-killed-in-crash-sunday-near-micanopy?template=ampart" xr:uid="{00000000-0004-0000-0000-000078000000}"/>
    <hyperlink ref="O123" r:id="rId122" display="https://bondtaylor.com/palm-springs-ca-2-dead-2-injured-after-car-crashes-into-tree-at-north-farrell-and-francis-drives/" xr:uid="{00000000-0004-0000-0000-000079000000}"/>
    <hyperlink ref="O124" r:id="rId123" display="https://www.cbc.ca/news/canada/montreal/jimmy-accurso-dies-car-collision-laurentians-1.4879309" xr:uid="{00000000-0004-0000-0000-00007A000000}"/>
    <hyperlink ref="O125" r:id="rId124" xr:uid="{00000000-0004-0000-0000-00007B000000}"/>
    <hyperlink ref="O126" r:id="rId125" xr:uid="{00000000-0004-0000-0000-00007C000000}"/>
    <hyperlink ref="O127" r:id="rId126" display="https://www.omroepgelderland.nl/nieuws/2321309/Vrouw-verliest-ongeboren-kindje-bij-ongeval-in-Nijmegen" xr:uid="{00000000-0004-0000-0000-00007D000000}"/>
    <hyperlink ref="O128" r:id="rId127" display="http://www.dailymail.co.uk/news/article-5987991/Former-St-Louis-police-chiefs-wife-killed-freak-accident.html" xr:uid="{00000000-0004-0000-0000-00007E000000}"/>
    <hyperlink ref="O129" r:id="rId128" display="https://www.nbcbayarea.com/news/local/Fatal-Vehicle-Crash-Pond-San-Ramon-Crow-Canyon-Road-483200591.html?amp=y&amp;__twitter_impression=true" xr:uid="{00000000-0004-0000-0000-00007F000000}"/>
    <hyperlink ref="O130" r:id="rId129" display="https://www.thelocal.ch/20180515/swiss-tesla-accident-crash-may-have-sparked-battery-fire" xr:uid="{00000000-0004-0000-0000-000080000000}"/>
    <hyperlink ref="O131" r:id="rId130" display="http://www.abc.net.au/news/2018-05-10/tesla-crash-battery-fire-kills-two-teenagers/9747648" xr:uid="{00000000-0004-0000-0000-000081000000}"/>
    <hyperlink ref="O132" r:id="rId131" display="https://www.carscoops.com/2020/04/tesla-autopilot-blamed-on-fatal-japanese-model-x-crash/" xr:uid="{00000000-0004-0000-0000-000082000000}"/>
    <hyperlink ref="O133" r:id="rId132" display="https://www.journal-news.com/news/teen-admits-guilt-fatal-monroe-prom-night-crash/D5kGMQdhmoIIMF08eubVQL/" xr:uid="{00000000-0004-0000-0000-000083000000}"/>
    <hyperlink ref="O134" r:id="rId133" display="https://www.theguardian.com/technology/2018/mar/31/tesla-car-crash-autopilot-mountain-view" xr:uid="{00000000-0004-0000-0000-000084000000}"/>
    <hyperlink ref="O135" r:id="rId134" display="https://web.archive.org/web/20180312053226/http://www.atimes.com/article/filipino-dies-run-car-causeway-bay/" xr:uid="{00000000-0004-0000-0000-000085000000}"/>
    <hyperlink ref="O136" r:id="rId135" xr:uid="{00000000-0004-0000-0000-000086000000}"/>
    <hyperlink ref="O137" r:id="rId136" display="https://www.blick.ch/news/schweiz/zuerich/nach-auffahrunfall-auf-der-a4-wegen-fahrlaessiger-toetung-verurteilt-tesla-fahrer-kommt-mit-busse-davon-id15140089.html" xr:uid="{00000000-0004-0000-0000-000087000000}"/>
    <hyperlink ref="O138" r:id="rId137" display="http://www.dailymail.co.uk/news/article-5081395/Champion-poker-player-49-involved-fatal-crash.html" xr:uid="{00000000-0004-0000-0000-000088000000}"/>
    <hyperlink ref="O139" r:id="rId138" display="https://www.wkrn.com/news/deadly-morning-on-middle-tennessee-roads-5-dead-in-3-crashes/1057466355" xr:uid="{00000000-0004-0000-0000-000089000000}"/>
    <hyperlink ref="P139" r:id="rId139" display="https://www-fars.nhtsa.dot.gov/QueryTool/QuerySection/AccidentDisplayForm.aspx?ShowData=accform&amp;CaseNum=666&amp;StateNum=47&amp;CaseYear=2017" xr:uid="{00000000-0004-0000-0000-00008A000000}"/>
    <hyperlink ref="O140" r:id="rId140" display="http://www.fox10phoenix.com/news/arizona-news/friends-remember-man-who-was-killed-in-a-motorcycle-crash-in-scottsdale" xr:uid="{00000000-0004-0000-0000-00008B000000}"/>
    <hyperlink ref="P140" r:id="rId141" display="https://www-fars.nhtsa.dot.gov/QueryTool/QuerySection/AccidentDisplayForm.aspx?ShowData=accform&amp;CaseNum=570&amp;StateNum=4&amp;CaseYear=2017" xr:uid="{00000000-0004-0000-0000-00008C000000}"/>
    <hyperlink ref="O141" r:id="rId142" display="https://www.abc15.com/news/region-northeast-valley/scottsdale/wrong-way-driver-dead-in-l-101-crash-in-scottsdale" xr:uid="{00000000-0004-0000-0000-00008D000000}"/>
    <hyperlink ref="P141" r:id="rId143" display="https://www-fars.nhtsa.dot.gov/QueryTool/QuerySection/AccidentDisplayForm.aspx?ShowData=accform&amp;CaseNum=483&amp;StateNum=4&amp;CaseYear=2017" xr:uid="{00000000-0004-0000-0000-00008E000000}"/>
    <hyperlink ref="O142" r:id="rId144" display="https://www.nbcsandiego.com/news/local/1-Killed-in-Collision-on-Del-Dios-Hwy-in-Escondido-430915993.html" xr:uid="{00000000-0004-0000-0000-00008F000000}"/>
    <hyperlink ref="P142" r:id="rId145" display="https://www-fars.nhtsa.dot.gov/QueryTool/QuerySection/AccidentDisplayForm.aspx?ShowData=accform&amp;CaseNum=1066&amp;StateNum=6&amp;CaseYear=2017" xr:uid="{00000000-0004-0000-0000-000090000000}"/>
    <hyperlink ref="O143" r:id="rId146" display="http://www.khon2.com/news/local-news/waimanalo-man-killed-in-crash-on-pali-hwy/901491841" xr:uid="{00000000-0004-0000-0000-000091000000}"/>
    <hyperlink ref="P143" r:id="rId147" display="https://www-fars.nhtsa.dot.gov/QueryTool/QuerySection/AccidentDisplayForm.aspx?ShowData=accform&amp;CaseNum=41&amp;StateNum=15&amp;CaseYear=2017" xr:uid="{00000000-0004-0000-0000-000092000000}"/>
    <hyperlink ref="O144" r:id="rId148" display="https://www.palmbeachpost.com/news/crime--law/just-tesla-driver-loses-license-after-wreck-that-killed-glades-man/VasZGNTvfuIscNJA1zRPNO/" xr:uid="{00000000-0004-0000-0000-000093000000}"/>
    <hyperlink ref="P144" r:id="rId149" display="https://www-fars.nhtsa.dot.gov/QueryTool/QuerySection/AccidentDisplayForm.aspx?ShowData=accform&amp;CaseNum=1197&amp;StateNum=12&amp;CaseYear=2017" xr:uid="{00000000-0004-0000-0000-000094000000}"/>
    <hyperlink ref="O145" r:id="rId150" display="https://www.dt.no/nyheter/royken/ulykke/mann-i-50-arene-siktet-for-uaktsomt-drap-etter-dodsulykke/s/5-57-620919" xr:uid="{00000000-0004-0000-0000-000095000000}"/>
    <hyperlink ref="O146" r:id="rId151" display="http://thefoothillspaper.com/2017/03/16/traffic-fatality-on-wentworth/" xr:uid="{00000000-0004-0000-0000-000096000000}"/>
    <hyperlink ref="P146" r:id="rId152" display="https://www-fars.nhtsa.dot.gov/QueryTool/QuerySection/AccidentDisplayForm.aspx?ShowData=accform&amp;CaseNum=1578&amp;StateNum=6&amp;CaseYear=2017" xr:uid="{00000000-0004-0000-0000-000097000000}"/>
    <hyperlink ref="O147" r:id="rId153" display="http://www.ln-online.de/Lokales/Stormarn/Massenkarambolage-Unfall-Tesla-wird-untersucht" xr:uid="{00000000-0004-0000-0000-000098000000}"/>
    <hyperlink ref="O148" r:id="rId154" display="https://walterclark.com/blog/elderly-man-killed-palm-springs-pedestrian-collision/" xr:uid="{00000000-0004-0000-0000-000099000000}"/>
    <hyperlink ref="P148" r:id="rId155" display="https://www-fars.nhtsa.dot.gov/QueryTool/QuerySection/AccidentDisplayForm.aspx?ShowData=accform&amp;CaseNum=2962&amp;StateNum=6&amp;CaseYear=2016" xr:uid="{00000000-0004-0000-0000-00009A000000}"/>
    <hyperlink ref="O149" r:id="rId156" display="https://medium.com/@MidwesternHedgi/teslas-driver-fatality-rate-is-more-than-triple-that-of-luxury-cars-and-likely-even-higher-433670ddde17" xr:uid="{00000000-0004-0000-0000-00009B000000}"/>
    <hyperlink ref="P149" r:id="rId157" display="https://www-fars.nhtsa.dot.gov/QueryTool/QuerySection/AccidentDisplayForm.aspx?ShowData=accform&amp;CaseNum=964&amp;StateNum=17&amp;CaseYear=2016" xr:uid="{00000000-0004-0000-0000-00009C000000}"/>
    <hyperlink ref="O150" r:id="rId158" display="https://www.indystar.com/story/news/crime/2016/11/03/2-killed-fiery-tesla-crash-near-downtown/93227456/" xr:uid="{00000000-0004-0000-0000-00009D000000}"/>
    <hyperlink ref="P150" r:id="rId159" display="https://www-fars.nhtsa.dot.gov/QueryTool/QuerySection/AccidentDisplayForm.aspx?ShowData=accform&amp;CaseNum=673&amp;StateNum=18&amp;CaseYear=2016" xr:uid="{00000000-0004-0000-0000-00009E000000}"/>
    <hyperlink ref="O151" r:id="rId160" display="https://patch.com/new-hampshire/londonderry/one-killed-others-injured-5-vehicle-accident-i-93-nh" xr:uid="{00000000-0004-0000-0000-00009F000000}"/>
    <hyperlink ref="P151" r:id="rId161" display="https://www-fars.nhtsa.dot.gov/QueryTool/QuerySection/AccidentDisplayForm.aspx?ShowData=accform&amp;CaseNum=102&amp;StateNum=33&amp;CaseYear=2016" xr:uid="{00000000-0004-0000-0000-0000A0000000}"/>
    <hyperlink ref="O152" r:id="rId162" display="http://www.latimes.com/local/lanow/la-me-ln-pasadena-hit-and-run-20161007-snap-story.html" xr:uid="{00000000-0004-0000-0000-0000A1000000}"/>
    <hyperlink ref="O153" r:id="rId163" display="https://www.wanttoknow.nl/nieuws/teslaongeluk-baarn-tesla-waarschijnlijk-toch-schuldig/" xr:uid="{00000000-0004-0000-0000-0000A2000000}"/>
    <hyperlink ref="O154" r:id="rId164" display="https://www.local10.com/news/fhp-identifies-motorcyclist-killed-on-i-95-crash" xr:uid="{00000000-0004-0000-0000-0000A3000000}"/>
    <hyperlink ref="P154" r:id="rId165" display="https://www-fars.nhtsa.dot.gov/QueryTool/QuerySection/AccidentDisplayForm.aspx?ShowData=accform&amp;CaseNum=1905&amp;StateNum=12&amp;CaseYear=2016" xr:uid="{00000000-0004-0000-0000-0000A4000000}"/>
    <hyperlink ref="O155" r:id="rId166" display="https://electrek.co/2016/08/15/rare-fatal-accident-tesla-model-s-rear-ended-large-suv/" xr:uid="{00000000-0004-0000-0000-0000A5000000}"/>
    <hyperlink ref="P155" r:id="rId167" display="https://www-fars.nhtsa.dot.gov/QueryTool/QuerySection/AccidentDisplayForm.aspx?ShowData=accform&amp;CaseNum=1521&amp;StateNum=6&amp;CaseYear=2016" xr:uid="{00000000-0004-0000-0000-0000A6000000}"/>
    <hyperlink ref="O156" r:id="rId168" display="https://www.local10.com/traffic/police-investigate-womans-death-in-hit-and-run-near-miami-shores" xr:uid="{00000000-0004-0000-0000-0000A7000000}"/>
    <hyperlink ref="P156" r:id="rId169" display="https://www-fars.nhtsa.dot.gov/QueryTool/QuerySection/AccidentDisplayForm.aspx?ShowData=accform&amp;CaseNum=1615&amp;StateNum=12&amp;CaseYear=2016" xr:uid="{00000000-0004-0000-0000-0000A8000000}"/>
    <hyperlink ref="O157" r:id="rId170" display="https://www.ojaivalleynews.com/?view=article&amp;id=12017:woman-in-fatal-baldwin-road-crash-identified&amp;catid=864" xr:uid="{00000000-0004-0000-0000-0000A9000000}"/>
    <hyperlink ref="P157" r:id="rId171" display="https://www-fars.nhtsa.dot.gov/QueryTool/QuerySection/AccidentDisplayForm.aspx?ShowData=accform&amp;CaseNum=1448&amp;StateNum=6&amp;CaseYear=2016" xr:uid="{00000000-0004-0000-0000-0000AA000000}"/>
    <hyperlink ref="O158" r:id="rId172" display="http://www.khon2.com/news/local-news/maui-woman-killed-another-critically-injured-in-paia-crash/1025915044" xr:uid="{00000000-0004-0000-0000-0000AB000000}"/>
    <hyperlink ref="P158" r:id="rId173" display="https://www-fars.nhtsa.dot.gov/QueryTool/QuerySection/AccidentDisplayForm.aspx?ShowData=accform&amp;CaseNum=41&amp;StateNum=15&amp;CaseYear=2016" xr:uid="{00000000-0004-0000-0000-0000AC000000}"/>
    <hyperlink ref="O159" r:id="rId174" display="https://www.nytimes.com/2016/07/02/business/joshua-brown-technology-enthusiast-tested-the-limits-of-his-tesla.html" xr:uid="{00000000-0004-0000-0000-0000AD000000}"/>
    <hyperlink ref="P159" r:id="rId175" display="https://www-fars.nhtsa.dot.gov/QueryTool/QuerySection/AccidentDisplayForm.aspx?ShowData=accform&amp;CaseNum=918&amp;StateNum=12&amp;CaseYear=2016" xr:uid="{00000000-0004-0000-0000-0000AE000000}"/>
    <hyperlink ref="O160" r:id="rId176" display="https://www.ocregister.com/2016/04/26/homeless-man-identified-as-pedestrian-killed-after-getting-hit-by-cars-in-huntington-beach/" xr:uid="{00000000-0004-0000-0000-0000AF000000}"/>
    <hyperlink ref="P160" r:id="rId177" display="https://www-fars.nhtsa.dot.gov/QueryTool/QuerySection/AccidentDisplayForm.aspx?ShowData=accform&amp;CaseNum=2090&amp;StateNum=6&amp;CaseYear=2016" xr:uid="{00000000-0004-0000-0000-0000B0000000}"/>
    <hyperlink ref="O161" r:id="rId178" display="http://www.nbc4i.com/local-news/serious-crash-shuts-down-part-of-i-270-in-west-columbus/1114360123" xr:uid="{00000000-0004-0000-0000-0000B1000000}"/>
    <hyperlink ref="P161" r:id="rId179" display="https://www-fars.nhtsa.dot.gov/QueryTool/QuerySection/AccidentDisplayForm.aspx?ShowData=accform&amp;CaseNum=206&amp;StateNum=39&amp;CaseYear=2016" xr:uid="{00000000-0004-0000-0000-0000B2000000}"/>
    <hyperlink ref="O162" r:id="rId180" display="https://www.nytimes.com/2016/09/15/business/fatal-tesla-crash-in-china-involved-autopilot-government-tv-says.html" xr:uid="{00000000-0004-0000-0000-0000B3000000}"/>
    <hyperlink ref="O163" r:id="rId181" display="https://www.chron.com/houston/article/Man-dies-after-crashing-Tesla-into-Houston-6723626.php?utm_campaign=twitter-mobile&amp;utm_source=CMS%20Sharing%20Button&amp;utm_medium=social" xr:uid="{00000000-0004-0000-0000-0000B4000000}"/>
    <hyperlink ref="O164" r:id="rId182" display="https://electrek.co/2015/12/22/man-dies-tesla-model-s-crash-dump-truck-first-death/" xr:uid="{00000000-0004-0000-0000-0000B5000000}"/>
    <hyperlink ref="O165" r:id="rId183" display="https://patch.com/california/fremont/pedestrian-dies-injuries-following-wednesdays-crash-0" xr:uid="{00000000-0004-0000-0000-0000B6000000}"/>
    <hyperlink ref="P165" r:id="rId184" display="https://www-fars.nhtsa.dot.gov/QueryTool/QuerySection/AccidentDisplayForm.aspx?ShowData=accform&amp;CaseNum=2046&amp;StateNum=6&amp;CaseYear=2015" xr:uid="{00000000-0004-0000-0000-0000B7000000}"/>
    <hyperlink ref="O166" r:id="rId185" display="https://www.dailynews.com/2015/06/25/malibu-tesla-crash-victim-is-tim-devine-woodland-hills-husband-father/" xr:uid="{00000000-0004-0000-0000-0000B8000000}"/>
    <hyperlink ref="O167" r:id="rId186" display="https://www.mercurynews.com/2015/01/22/los-gatos-man-killed-in-solo-vehicle-crash/" xr:uid="{00000000-0004-0000-0000-0000B9000000}"/>
    <hyperlink ref="P167" r:id="rId187" display="https://www-fars.nhtsa.dot.gov/QueryTool/QuerySection/AccidentDisplayForm.aspx?ShowData=accform&amp;CaseNum=103&amp;StateNum=6&amp;CaseYear=2015" xr:uid="{00000000-0004-0000-0000-0000BA000000}"/>
    <hyperlink ref="O168" r:id="rId188" display="http://www.pressdemocrat.com/news/3318773-181/pd-default-story-headline-xy?gallery=3314901" xr:uid="{00000000-0004-0000-0000-0000BB000000}"/>
    <hyperlink ref="O169" r:id="rId189" display="http://injurylawcentral.com/blog/dwight-dene-palmer-killed-newport-beach-motorcycle-accident-car" xr:uid="{00000000-0004-0000-0000-0000BC000000}"/>
    <hyperlink ref="P169" r:id="rId190" display="https://www-fars.nhtsa.dot.gov/QueryTool/QuerySection/AccidentDisplayForm.aspx?ShowData=accform&amp;CaseNum=1169&amp;StateNum=6&amp;CaseYear=2014" xr:uid="{00000000-0004-0000-0000-0000BD000000}"/>
    <hyperlink ref="O170" r:id="rId191" display="https://www.theverge.com/2014/7/10/5888463/car-thief-becomes-first-tesla-model-s-fatality" xr:uid="{00000000-0004-0000-0000-0000BE000000}"/>
    <hyperlink ref="P170" r:id="rId192" display="https://www-fars.nhtsa.dot.gov/QueryTool/QuerySection/AccidentDisplayForm.aspx?ShowData=accform&amp;CaseNum=2795&amp;StateNum=6&amp;CaseYear=2014" xr:uid="{00000000-0004-0000-0000-0000BF000000}"/>
    <hyperlink ref="O171" r:id="rId193" display="https://insideevs.com/3-dead-in-toyota-corolla-tesla-model-s-collision-video/" xr:uid="{00000000-0004-0000-0000-0000C0000000}"/>
    <hyperlink ref="P171" r:id="rId194" display="https://www-fars.nhtsa.dot.gov/QueryTool/QuerySection/AccidentDisplayForm.aspx?ShowData=accform&amp;CaseNum=2846&amp;StateNum=6&amp;CaseYear=2014" xr:uid="{00000000-0004-0000-0000-0000C1000000}"/>
    <hyperlink ref="O172" r:id="rId195" display="http://www.santacruzsentinel.com/general-news/20140718/judge-sentences-man-for-fatal-tesla-vs-bike-collision-calls-driver-a-saint-victim-an-angel" xr:uid="{00000000-0004-0000-0000-0000C2000000}"/>
    <hyperlink ref="O173" r:id="rId196" display="https://web.archive.org/web/20150425055520/http://articles.latimes.com/2013/apr/02/local/la-me-ln-laguna-beach-accident-20130402" xr:uid="{00000000-0004-0000-0000-0000C3000000}"/>
    <hyperlink ref="P173" r:id="rId197" display="https://www-fars.nhtsa.dot.gov/QueryTool/QuerySection/AccidentDisplayForm.aspx?ShowData=accform&amp;CaseNum=2508&amp;StateNum=6&amp;CaseYear=2013" xr:uid="{00000000-0004-0000-0000-0000C4000000}"/>
  </hyperlinks>
  <pageMargins left="0.7" right="0.7" top="0.75" bottom="0.75"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23"/>
  <sheetViews>
    <sheetView workbookViewId="0">
      <pane ySplit="1" topLeftCell="A2" activePane="bottomLeft" state="frozen"/>
      <selection pane="bottomLeft" activeCell="B3" sqref="B3"/>
    </sheetView>
  </sheetViews>
  <sheetFormatPr defaultColWidth="14.42578125" defaultRowHeight="15" customHeight="1"/>
  <cols>
    <col min="1" max="1" width="19.28515625" customWidth="1"/>
    <col min="2" max="2" width="25" customWidth="1"/>
    <col min="3" max="3" width="16.42578125" customWidth="1"/>
    <col min="5" max="5" width="30.140625" customWidth="1"/>
    <col min="6" max="6" width="17.85546875" customWidth="1"/>
    <col min="7" max="7" width="2277.85546875" customWidth="1"/>
  </cols>
  <sheetData>
    <row r="1" spans="1:7">
      <c r="A1" s="15" t="s">
        <v>260</v>
      </c>
      <c r="B1" s="15" t="s">
        <v>10</v>
      </c>
      <c r="C1" s="15" t="s">
        <v>261</v>
      </c>
      <c r="D1" s="15" t="s">
        <v>262</v>
      </c>
      <c r="E1" s="15" t="s">
        <v>263</v>
      </c>
      <c r="F1" s="15" t="s">
        <v>264</v>
      </c>
      <c r="G1" s="15" t="s">
        <v>265</v>
      </c>
    </row>
    <row r="2" spans="1:7">
      <c r="A2" s="15" t="s">
        <v>266</v>
      </c>
      <c r="B2" s="15" t="s">
        <v>267</v>
      </c>
      <c r="C2" s="16">
        <v>43781</v>
      </c>
      <c r="D2" s="16">
        <v>42026</v>
      </c>
      <c r="E2" s="15" t="s">
        <v>268</v>
      </c>
      <c r="F2" s="17">
        <v>11279662</v>
      </c>
      <c r="G2" s="15" t="s">
        <v>269</v>
      </c>
    </row>
    <row r="3" spans="1:7">
      <c r="A3" s="15" t="s">
        <v>270</v>
      </c>
      <c r="B3" s="15" t="s">
        <v>271</v>
      </c>
      <c r="C3" s="16">
        <v>43744</v>
      </c>
      <c r="D3" s="16">
        <v>43740</v>
      </c>
      <c r="E3" s="15" t="s">
        <v>272</v>
      </c>
      <c r="F3" s="17">
        <v>11266551</v>
      </c>
      <c r="G3" s="15" t="s">
        <v>273</v>
      </c>
    </row>
    <row r="4" spans="1:7">
      <c r="A4" s="15" t="s">
        <v>274</v>
      </c>
      <c r="B4" s="15" t="s">
        <v>275</v>
      </c>
      <c r="C4" s="16">
        <v>43746</v>
      </c>
      <c r="D4" s="16">
        <v>43737</v>
      </c>
      <c r="E4" s="15" t="s">
        <v>276</v>
      </c>
      <c r="F4" s="17">
        <v>11267131</v>
      </c>
      <c r="G4" s="15" t="s">
        <v>277</v>
      </c>
    </row>
    <row r="5" spans="1:7">
      <c r="A5" s="15" t="s">
        <v>278</v>
      </c>
      <c r="B5" s="15" t="s">
        <v>279</v>
      </c>
      <c r="C5" s="16">
        <v>43752</v>
      </c>
      <c r="D5" s="16">
        <v>43732</v>
      </c>
      <c r="E5" s="15" t="s">
        <v>280</v>
      </c>
      <c r="F5" s="17">
        <v>11268280</v>
      </c>
      <c r="G5" s="15" t="s">
        <v>281</v>
      </c>
    </row>
    <row r="6" spans="1:7">
      <c r="A6" s="15" t="s">
        <v>282</v>
      </c>
      <c r="B6" s="15" t="s">
        <v>283</v>
      </c>
      <c r="C6" s="16">
        <v>43759</v>
      </c>
      <c r="D6" s="16">
        <v>43756</v>
      </c>
      <c r="E6" s="15" t="s">
        <v>284</v>
      </c>
      <c r="F6" s="17">
        <v>11269912</v>
      </c>
      <c r="G6" s="15" t="s">
        <v>285</v>
      </c>
    </row>
    <row r="7" spans="1:7">
      <c r="A7" s="15" t="s">
        <v>286</v>
      </c>
      <c r="B7" s="15" t="s">
        <v>271</v>
      </c>
      <c r="C7" s="16">
        <v>43769</v>
      </c>
      <c r="D7" s="16">
        <v>43757</v>
      </c>
      <c r="E7" s="15" t="s">
        <v>287</v>
      </c>
      <c r="F7" s="17">
        <v>11277294</v>
      </c>
      <c r="G7" s="15" t="s">
        <v>288</v>
      </c>
    </row>
    <row r="8" spans="1:7">
      <c r="A8" s="15" t="s">
        <v>289</v>
      </c>
      <c r="B8" s="15" t="s">
        <v>275</v>
      </c>
      <c r="C8" s="16">
        <v>43739</v>
      </c>
      <c r="D8" s="16">
        <v>43705</v>
      </c>
      <c r="E8" s="15" t="s">
        <v>290</v>
      </c>
      <c r="F8" s="17">
        <v>11265452</v>
      </c>
      <c r="G8" s="15" t="s">
        <v>291</v>
      </c>
    </row>
    <row r="9" spans="1:7">
      <c r="A9" s="15" t="s">
        <v>292</v>
      </c>
      <c r="B9" s="15" t="s">
        <v>293</v>
      </c>
      <c r="C9" s="16">
        <v>42440</v>
      </c>
      <c r="D9" s="16">
        <v>42430</v>
      </c>
      <c r="E9" s="15" t="s">
        <v>294</v>
      </c>
      <c r="F9" s="17">
        <v>10846206</v>
      </c>
      <c r="G9" s="15" t="s">
        <v>295</v>
      </c>
    </row>
    <row r="10" spans="1:7">
      <c r="A10" s="15" t="s">
        <v>296</v>
      </c>
      <c r="B10" s="15" t="s">
        <v>275</v>
      </c>
      <c r="C10" s="16">
        <v>43595</v>
      </c>
      <c r="D10" s="16">
        <v>43595</v>
      </c>
      <c r="E10" s="15" t="s">
        <v>297</v>
      </c>
      <c r="F10" s="17">
        <v>11206931</v>
      </c>
      <c r="G10" s="15" t="s">
        <v>298</v>
      </c>
    </row>
    <row r="11" spans="1:7">
      <c r="A11" s="15" t="s">
        <v>299</v>
      </c>
      <c r="B11" s="15" t="s">
        <v>275</v>
      </c>
      <c r="C11" s="18">
        <v>43661</v>
      </c>
      <c r="D11" s="18">
        <v>43660</v>
      </c>
      <c r="E11" s="15" t="s">
        <v>300</v>
      </c>
      <c r="F11" s="17">
        <v>11231846</v>
      </c>
      <c r="G11" s="15" t="s">
        <v>301</v>
      </c>
    </row>
    <row r="12" spans="1:7">
      <c r="A12" s="15" t="s">
        <v>302</v>
      </c>
      <c r="B12" s="15" t="s">
        <v>275</v>
      </c>
      <c r="C12" s="18">
        <v>43678</v>
      </c>
      <c r="D12" s="18">
        <v>43672</v>
      </c>
      <c r="E12" s="15" t="s">
        <v>303</v>
      </c>
      <c r="F12" s="17">
        <v>11241215</v>
      </c>
      <c r="G12" s="15" t="s">
        <v>304</v>
      </c>
    </row>
    <row r="13" spans="1:7">
      <c r="A13" s="15" t="s">
        <v>292</v>
      </c>
      <c r="B13" s="15" t="s">
        <v>305</v>
      </c>
      <c r="C13" s="18">
        <v>43525</v>
      </c>
      <c r="D13" s="18">
        <v>43497</v>
      </c>
      <c r="E13" s="15" t="s">
        <v>306</v>
      </c>
      <c r="F13" s="17">
        <v>11183334</v>
      </c>
      <c r="G13" s="15" t="s">
        <v>307</v>
      </c>
    </row>
    <row r="14" spans="1:7">
      <c r="A14" s="15" t="s">
        <v>308</v>
      </c>
      <c r="B14" s="15" t="s">
        <v>305</v>
      </c>
      <c r="C14" s="18">
        <v>43431</v>
      </c>
      <c r="D14" s="18">
        <v>43421</v>
      </c>
      <c r="E14" s="15" t="s">
        <v>309</v>
      </c>
      <c r="F14" s="17">
        <v>11154380</v>
      </c>
      <c r="G14" s="15" t="s">
        <v>310</v>
      </c>
    </row>
    <row r="15" spans="1:7">
      <c r="A15" s="15" t="s">
        <v>311</v>
      </c>
      <c r="B15" s="15" t="s">
        <v>305</v>
      </c>
      <c r="C15" s="18">
        <v>43396</v>
      </c>
      <c r="D15" s="18">
        <v>43396</v>
      </c>
      <c r="E15" s="15" t="s">
        <v>312</v>
      </c>
      <c r="F15" s="17">
        <v>11142282</v>
      </c>
      <c r="G15" s="15" t="s">
        <v>313</v>
      </c>
    </row>
    <row r="16" spans="1:7">
      <c r="A16" s="15" t="s">
        <v>314</v>
      </c>
      <c r="B16" s="15" t="s">
        <v>305</v>
      </c>
      <c r="C16" s="18">
        <v>43296</v>
      </c>
      <c r="D16" s="18">
        <v>43295</v>
      </c>
      <c r="E16" s="15" t="s">
        <v>315</v>
      </c>
      <c r="F16" s="17">
        <v>11111431</v>
      </c>
      <c r="G16" s="15" t="s">
        <v>316</v>
      </c>
    </row>
    <row r="17" spans="1:7">
      <c r="A17" s="15" t="s">
        <v>317</v>
      </c>
      <c r="B17" s="15" t="s">
        <v>305</v>
      </c>
      <c r="C17" s="16">
        <v>43228</v>
      </c>
      <c r="D17" s="18">
        <v>43217</v>
      </c>
      <c r="E17" s="15" t="s">
        <v>318</v>
      </c>
      <c r="F17" s="17">
        <v>11092528</v>
      </c>
      <c r="G17" s="15" t="s">
        <v>319</v>
      </c>
    </row>
    <row r="18" spans="1:7">
      <c r="A18" s="15" t="s">
        <v>320</v>
      </c>
      <c r="B18" s="15" t="s">
        <v>321</v>
      </c>
      <c r="C18" s="16">
        <v>43608</v>
      </c>
      <c r="D18" s="16">
        <v>43597</v>
      </c>
      <c r="E18" s="15" t="s">
        <v>322</v>
      </c>
      <c r="F18" s="17">
        <v>11209483</v>
      </c>
      <c r="G18" s="15" t="s">
        <v>323</v>
      </c>
    </row>
    <row r="19" spans="1:7">
      <c r="A19" s="15" t="s">
        <v>324</v>
      </c>
      <c r="B19" s="15" t="s">
        <v>321</v>
      </c>
      <c r="C19" s="18">
        <v>43647</v>
      </c>
      <c r="D19" s="16">
        <v>43587</v>
      </c>
      <c r="E19" s="15" t="s">
        <v>325</v>
      </c>
      <c r="F19" s="17">
        <v>11228597</v>
      </c>
      <c r="G19" s="15" t="s">
        <v>326</v>
      </c>
    </row>
    <row r="20" spans="1:7">
      <c r="A20" s="15" t="s">
        <v>324</v>
      </c>
      <c r="B20" s="15" t="s">
        <v>321</v>
      </c>
      <c r="C20" s="18">
        <v>43525</v>
      </c>
      <c r="D20" s="18">
        <v>43516</v>
      </c>
      <c r="E20" s="15" t="s">
        <v>327</v>
      </c>
      <c r="F20" s="17">
        <v>11183545</v>
      </c>
      <c r="G20" s="15" t="s">
        <v>328</v>
      </c>
    </row>
    <row r="21" spans="1:7">
      <c r="A21" s="15" t="s">
        <v>329</v>
      </c>
      <c r="B21" s="15" t="s">
        <v>321</v>
      </c>
      <c r="C21" s="18">
        <v>43437</v>
      </c>
      <c r="D21" s="18">
        <v>43436</v>
      </c>
      <c r="E21" s="15" t="s">
        <v>330</v>
      </c>
      <c r="F21" s="17">
        <v>11155579</v>
      </c>
      <c r="G21" s="15" t="s">
        <v>331</v>
      </c>
    </row>
    <row r="22" spans="1:7">
      <c r="A22" s="15" t="s">
        <v>329</v>
      </c>
      <c r="B22" s="15" t="s">
        <v>321</v>
      </c>
      <c r="C22" s="18">
        <v>43269</v>
      </c>
      <c r="D22" s="18">
        <v>43268</v>
      </c>
      <c r="E22" s="15" t="s">
        <v>332</v>
      </c>
      <c r="F22" s="17">
        <v>11102347</v>
      </c>
      <c r="G22" s="15" t="s">
        <v>333</v>
      </c>
    </row>
    <row r="23" spans="1:7">
      <c r="A23" s="15" t="s">
        <v>334</v>
      </c>
      <c r="B23" s="15" t="s">
        <v>321</v>
      </c>
      <c r="C23" s="18">
        <v>43257</v>
      </c>
      <c r="D23" s="18">
        <v>43210</v>
      </c>
      <c r="E23" s="15" t="s">
        <v>335</v>
      </c>
      <c r="F23" s="17">
        <v>11100216</v>
      </c>
      <c r="G23" s="15" t="s">
        <v>336</v>
      </c>
    </row>
    <row r="24" spans="1:7">
      <c r="A24" s="15" t="s">
        <v>337</v>
      </c>
      <c r="B24" s="15" t="s">
        <v>279</v>
      </c>
      <c r="C24" s="16">
        <v>43592</v>
      </c>
      <c r="D24" s="16">
        <v>43591</v>
      </c>
      <c r="E24" s="15" t="s">
        <v>338</v>
      </c>
      <c r="F24" s="17">
        <v>11206155</v>
      </c>
      <c r="G24" s="15" t="s">
        <v>339</v>
      </c>
    </row>
    <row r="25" spans="1:7">
      <c r="A25" s="15" t="s">
        <v>278</v>
      </c>
      <c r="B25" s="15" t="s">
        <v>279</v>
      </c>
      <c r="C25" s="16">
        <v>43607</v>
      </c>
      <c r="D25" s="18">
        <v>43579</v>
      </c>
      <c r="E25" s="15" t="s">
        <v>340</v>
      </c>
      <c r="F25" s="17">
        <v>11209238</v>
      </c>
      <c r="G25" s="15" t="s">
        <v>341</v>
      </c>
    </row>
    <row r="26" spans="1:7">
      <c r="A26" s="15" t="s">
        <v>342</v>
      </c>
      <c r="B26" s="15" t="s">
        <v>279</v>
      </c>
      <c r="C26" s="18">
        <v>43571</v>
      </c>
      <c r="D26" s="18">
        <v>43554</v>
      </c>
      <c r="E26" s="15" t="s">
        <v>343</v>
      </c>
      <c r="F26" s="17">
        <v>11196764</v>
      </c>
      <c r="G26" s="15" t="s">
        <v>344</v>
      </c>
    </row>
    <row r="27" spans="1:7">
      <c r="A27" s="15" t="s">
        <v>345</v>
      </c>
      <c r="B27" s="15" t="s">
        <v>279</v>
      </c>
      <c r="C27" s="16">
        <v>43600</v>
      </c>
      <c r="D27" s="18">
        <v>43522</v>
      </c>
      <c r="E27" s="15" t="s">
        <v>332</v>
      </c>
      <c r="F27" s="17">
        <v>11207877</v>
      </c>
      <c r="G27" s="15" t="s">
        <v>346</v>
      </c>
    </row>
    <row r="28" spans="1:7">
      <c r="A28" s="15" t="s">
        <v>292</v>
      </c>
      <c r="B28" s="15" t="s">
        <v>279</v>
      </c>
      <c r="C28" s="18">
        <v>43469</v>
      </c>
      <c r="D28" s="18">
        <v>43466</v>
      </c>
      <c r="E28" s="15" t="s">
        <v>347</v>
      </c>
      <c r="F28" s="17">
        <v>11165284</v>
      </c>
      <c r="G28" s="15" t="s">
        <v>348</v>
      </c>
    </row>
    <row r="29" spans="1:7">
      <c r="A29" s="15" t="s">
        <v>349</v>
      </c>
      <c r="B29" s="15" t="s">
        <v>279</v>
      </c>
      <c r="C29" s="18">
        <v>43464</v>
      </c>
      <c r="D29" s="18">
        <v>43434</v>
      </c>
      <c r="E29" s="15" t="s">
        <v>350</v>
      </c>
      <c r="F29" s="17">
        <v>11164094</v>
      </c>
      <c r="G29" s="15" t="s">
        <v>351</v>
      </c>
    </row>
    <row r="30" spans="1:7">
      <c r="A30" s="15" t="s">
        <v>342</v>
      </c>
      <c r="B30" s="15" t="s">
        <v>279</v>
      </c>
      <c r="C30" s="18">
        <v>43430</v>
      </c>
      <c r="D30" s="18">
        <v>43430</v>
      </c>
      <c r="E30" s="15" t="s">
        <v>352</v>
      </c>
      <c r="F30" s="17">
        <v>11154132</v>
      </c>
      <c r="G30" s="15" t="s">
        <v>353</v>
      </c>
    </row>
    <row r="31" spans="1:7">
      <c r="A31" s="15" t="s">
        <v>354</v>
      </c>
      <c r="B31" s="15" t="s">
        <v>279</v>
      </c>
      <c r="C31" s="18">
        <v>43376</v>
      </c>
      <c r="D31" s="18">
        <v>43376</v>
      </c>
      <c r="E31" s="15" t="s">
        <v>355</v>
      </c>
      <c r="F31" s="17">
        <v>11133222</v>
      </c>
      <c r="G31" s="15" t="s">
        <v>356</v>
      </c>
    </row>
    <row r="32" spans="1:7">
      <c r="A32" s="15" t="s">
        <v>357</v>
      </c>
      <c r="B32" s="15" t="s">
        <v>279</v>
      </c>
      <c r="C32" s="18">
        <v>43371</v>
      </c>
      <c r="D32" s="18">
        <v>43369</v>
      </c>
      <c r="E32" s="15" t="s">
        <v>358</v>
      </c>
      <c r="F32" s="17">
        <v>11132177</v>
      </c>
      <c r="G32" s="15" t="s">
        <v>359</v>
      </c>
    </row>
    <row r="33" spans="1:7">
      <c r="A33" s="15" t="s">
        <v>337</v>
      </c>
      <c r="B33" s="15" t="s">
        <v>279</v>
      </c>
      <c r="C33" s="18">
        <v>43345</v>
      </c>
      <c r="D33" s="18">
        <v>43344</v>
      </c>
      <c r="E33" s="15" t="s">
        <v>360</v>
      </c>
      <c r="F33" s="17">
        <v>11124067</v>
      </c>
      <c r="G33" s="15" t="s">
        <v>361</v>
      </c>
    </row>
    <row r="34" spans="1:7">
      <c r="A34" s="15" t="s">
        <v>337</v>
      </c>
      <c r="B34" s="15" t="s">
        <v>279</v>
      </c>
      <c r="C34" s="18">
        <v>43577</v>
      </c>
      <c r="D34" s="18">
        <v>43332</v>
      </c>
      <c r="E34" s="15" t="s">
        <v>362</v>
      </c>
      <c r="F34" s="17">
        <v>11202909</v>
      </c>
      <c r="G34" s="15" t="s">
        <v>363</v>
      </c>
    </row>
    <row r="35" spans="1:7">
      <c r="A35" s="15" t="s">
        <v>364</v>
      </c>
      <c r="B35" s="15" t="s">
        <v>279</v>
      </c>
      <c r="C35" s="18">
        <v>43326</v>
      </c>
      <c r="D35" s="18">
        <v>43314</v>
      </c>
      <c r="E35" s="15" t="s">
        <v>294</v>
      </c>
      <c r="F35" s="17">
        <v>11119991</v>
      </c>
      <c r="G35" s="15" t="s">
        <v>365</v>
      </c>
    </row>
    <row r="36" spans="1:7">
      <c r="A36" s="15" t="s">
        <v>366</v>
      </c>
      <c r="B36" s="15" t="s">
        <v>279</v>
      </c>
      <c r="C36" s="18">
        <v>43315</v>
      </c>
      <c r="D36" s="18">
        <v>43308</v>
      </c>
      <c r="E36" s="15" t="s">
        <v>367</v>
      </c>
      <c r="F36" s="17">
        <v>11115496</v>
      </c>
      <c r="G36" s="15" t="s">
        <v>368</v>
      </c>
    </row>
    <row r="37" spans="1:7">
      <c r="A37" s="15" t="s">
        <v>369</v>
      </c>
      <c r="B37" s="15" t="s">
        <v>279</v>
      </c>
      <c r="C37" s="16">
        <v>43230</v>
      </c>
      <c r="D37" s="16">
        <v>43230</v>
      </c>
      <c r="E37" s="15" t="s">
        <v>370</v>
      </c>
      <c r="F37" s="17">
        <v>11092830</v>
      </c>
      <c r="G37" s="15" t="s">
        <v>371</v>
      </c>
    </row>
    <row r="38" spans="1:7">
      <c r="A38" s="15" t="s">
        <v>372</v>
      </c>
      <c r="B38" s="15" t="s">
        <v>279</v>
      </c>
      <c r="C38" s="16">
        <v>43242</v>
      </c>
      <c r="D38" s="16">
        <v>43225</v>
      </c>
      <c r="E38" s="15" t="s">
        <v>373</v>
      </c>
      <c r="F38" s="17">
        <v>11097159</v>
      </c>
      <c r="G38" s="15" t="s">
        <v>374</v>
      </c>
    </row>
    <row r="39" spans="1:7">
      <c r="A39" s="15" t="s">
        <v>342</v>
      </c>
      <c r="B39" s="15" t="s">
        <v>279</v>
      </c>
      <c r="C39" s="16">
        <v>43224</v>
      </c>
      <c r="D39" s="16">
        <v>43224</v>
      </c>
      <c r="E39" s="15" t="s">
        <v>375</v>
      </c>
      <c r="F39" s="17">
        <v>11091970</v>
      </c>
      <c r="G39" s="15" t="s">
        <v>376</v>
      </c>
    </row>
    <row r="40" spans="1:7">
      <c r="A40" s="15" t="s">
        <v>292</v>
      </c>
      <c r="B40" s="15" t="s">
        <v>377</v>
      </c>
      <c r="C40" s="18">
        <v>43354</v>
      </c>
      <c r="D40" s="18">
        <v>43316</v>
      </c>
      <c r="E40" s="15" t="s">
        <v>378</v>
      </c>
      <c r="F40" s="17">
        <v>11128789</v>
      </c>
      <c r="G40" s="15" t="s">
        <v>379</v>
      </c>
    </row>
    <row r="41" spans="1:7">
      <c r="A41" s="15" t="s">
        <v>380</v>
      </c>
      <c r="B41" s="15" t="s">
        <v>377</v>
      </c>
      <c r="C41" s="18">
        <v>43302</v>
      </c>
      <c r="D41" s="18">
        <v>43255</v>
      </c>
      <c r="E41" s="15" t="s">
        <v>381</v>
      </c>
      <c r="F41" s="17">
        <v>11112860</v>
      </c>
      <c r="G41" s="15" t="s">
        <v>382</v>
      </c>
    </row>
    <row r="42" spans="1:7">
      <c r="A42" s="15" t="s">
        <v>292</v>
      </c>
      <c r="B42" s="15" t="s">
        <v>377</v>
      </c>
      <c r="C42" s="18">
        <v>43302</v>
      </c>
      <c r="D42" s="16">
        <v>43246</v>
      </c>
      <c r="E42" s="15" t="s">
        <v>292</v>
      </c>
      <c r="F42" s="17">
        <v>11102931</v>
      </c>
      <c r="G42" s="15" t="s">
        <v>383</v>
      </c>
    </row>
    <row r="43" spans="1:7">
      <c r="A43" s="15" t="s">
        <v>384</v>
      </c>
      <c r="B43" s="15" t="s">
        <v>377</v>
      </c>
      <c r="C43" s="18">
        <v>43197</v>
      </c>
      <c r="D43" s="18">
        <v>43194</v>
      </c>
      <c r="E43" s="15" t="s">
        <v>303</v>
      </c>
      <c r="F43" s="17">
        <v>11083755</v>
      </c>
      <c r="G43" s="15" t="s">
        <v>385</v>
      </c>
    </row>
    <row r="44" spans="1:7">
      <c r="A44" s="15" t="s">
        <v>386</v>
      </c>
      <c r="B44" s="15" t="s">
        <v>377</v>
      </c>
      <c r="C44" s="18">
        <v>43166</v>
      </c>
      <c r="D44" s="18">
        <v>43165</v>
      </c>
      <c r="E44" s="15" t="s">
        <v>373</v>
      </c>
      <c r="F44" s="17">
        <v>11076619</v>
      </c>
      <c r="G44" s="15" t="s">
        <v>387</v>
      </c>
    </row>
    <row r="45" spans="1:7">
      <c r="A45" s="15" t="s">
        <v>292</v>
      </c>
      <c r="B45" s="15" t="s">
        <v>377</v>
      </c>
      <c r="C45" s="18">
        <v>43147</v>
      </c>
      <c r="D45" s="18">
        <v>43124</v>
      </c>
      <c r="E45" s="15" t="s">
        <v>388</v>
      </c>
      <c r="F45" s="17">
        <v>11073274</v>
      </c>
      <c r="G45" s="15" t="s">
        <v>389</v>
      </c>
    </row>
    <row r="46" spans="1:7">
      <c r="A46" s="15" t="s">
        <v>390</v>
      </c>
      <c r="B46" s="15" t="s">
        <v>377</v>
      </c>
      <c r="C46" s="18">
        <v>43062</v>
      </c>
      <c r="D46" s="18">
        <v>43057</v>
      </c>
      <c r="E46" s="15" t="s">
        <v>391</v>
      </c>
      <c r="F46" s="17">
        <v>11048161</v>
      </c>
      <c r="G46" s="15" t="s">
        <v>392</v>
      </c>
    </row>
    <row r="47" spans="1:7">
      <c r="A47" s="15" t="s">
        <v>393</v>
      </c>
      <c r="B47" s="15" t="s">
        <v>394</v>
      </c>
      <c r="C47" s="18">
        <v>43649</v>
      </c>
      <c r="D47" s="18">
        <v>43638</v>
      </c>
      <c r="E47" s="15" t="s">
        <v>395</v>
      </c>
      <c r="F47" s="17">
        <v>11229124</v>
      </c>
      <c r="G47" s="15" t="s">
        <v>396</v>
      </c>
    </row>
    <row r="48" spans="1:7">
      <c r="A48" s="15" t="s">
        <v>397</v>
      </c>
      <c r="B48" s="15" t="s">
        <v>394</v>
      </c>
      <c r="C48" s="18">
        <v>43542</v>
      </c>
      <c r="D48" s="18">
        <v>43539</v>
      </c>
      <c r="E48" s="15" t="s">
        <v>398</v>
      </c>
      <c r="F48" s="17">
        <v>11189710</v>
      </c>
      <c r="G48" s="15" t="s">
        <v>399</v>
      </c>
    </row>
    <row r="49" spans="1:7">
      <c r="A49" s="15" t="s">
        <v>400</v>
      </c>
      <c r="B49" s="15" t="s">
        <v>394</v>
      </c>
      <c r="C49" s="18">
        <v>43502</v>
      </c>
      <c r="D49" s="18">
        <v>43496</v>
      </c>
      <c r="E49" s="15" t="s">
        <v>401</v>
      </c>
      <c r="F49" s="17">
        <v>11174732</v>
      </c>
      <c r="G49" s="15" t="s">
        <v>402</v>
      </c>
    </row>
    <row r="50" spans="1:7">
      <c r="A50" s="15" t="s">
        <v>403</v>
      </c>
      <c r="B50" s="15" t="s">
        <v>394</v>
      </c>
      <c r="C50" s="18">
        <v>43455</v>
      </c>
      <c r="D50" s="18">
        <v>43449</v>
      </c>
      <c r="E50" s="15" t="s">
        <v>404</v>
      </c>
      <c r="F50" s="17">
        <v>11162968</v>
      </c>
      <c r="G50" s="15" t="s">
        <v>405</v>
      </c>
    </row>
    <row r="51" spans="1:7">
      <c r="A51" s="15" t="s">
        <v>406</v>
      </c>
      <c r="B51" s="15" t="s">
        <v>394</v>
      </c>
      <c r="C51" s="18">
        <v>43332</v>
      </c>
      <c r="D51" s="18">
        <v>43288</v>
      </c>
      <c r="E51" s="15" t="s">
        <v>407</v>
      </c>
      <c r="F51" s="17">
        <v>11121147</v>
      </c>
      <c r="G51" s="15" t="s">
        <v>408</v>
      </c>
    </row>
    <row r="52" spans="1:7">
      <c r="A52" s="15" t="s">
        <v>409</v>
      </c>
      <c r="B52" s="15" t="s">
        <v>394</v>
      </c>
      <c r="C52" s="18">
        <v>43306</v>
      </c>
      <c r="D52" s="18">
        <v>43288</v>
      </c>
      <c r="E52" s="15" t="s">
        <v>410</v>
      </c>
      <c r="F52" s="17">
        <v>11113560</v>
      </c>
      <c r="G52" s="15" t="s">
        <v>411</v>
      </c>
    </row>
    <row r="53" spans="1:7">
      <c r="A53" s="15" t="s">
        <v>400</v>
      </c>
      <c r="B53" s="15" t="s">
        <v>394</v>
      </c>
      <c r="C53" s="16">
        <v>43249</v>
      </c>
      <c r="D53" s="16">
        <v>43249</v>
      </c>
      <c r="E53" s="15" t="s">
        <v>412</v>
      </c>
      <c r="F53" s="17">
        <v>11098517</v>
      </c>
      <c r="G53" s="15" t="s">
        <v>413</v>
      </c>
    </row>
    <row r="54" spans="1:7">
      <c r="A54" s="15" t="s">
        <v>414</v>
      </c>
      <c r="B54" s="15" t="s">
        <v>394</v>
      </c>
      <c r="C54" s="16">
        <v>43235</v>
      </c>
      <c r="D54" s="18">
        <v>43215</v>
      </c>
      <c r="E54" s="15" t="s">
        <v>415</v>
      </c>
      <c r="F54" s="17">
        <v>11093835</v>
      </c>
      <c r="G54" s="15" t="s">
        <v>416</v>
      </c>
    </row>
    <row r="55" spans="1:7">
      <c r="A55" s="15" t="s">
        <v>417</v>
      </c>
      <c r="B55" s="15" t="s">
        <v>394</v>
      </c>
      <c r="C55" s="18">
        <v>43211</v>
      </c>
      <c r="D55" s="18">
        <v>43210</v>
      </c>
      <c r="E55" s="15" t="s">
        <v>418</v>
      </c>
      <c r="F55" s="17">
        <v>11089262</v>
      </c>
      <c r="G55" s="15" t="s">
        <v>419</v>
      </c>
    </row>
    <row r="56" spans="1:7">
      <c r="A56" s="15" t="s">
        <v>420</v>
      </c>
      <c r="B56" s="15" t="s">
        <v>394</v>
      </c>
      <c r="C56" s="18">
        <v>43124</v>
      </c>
      <c r="D56" s="18">
        <v>43118</v>
      </c>
      <c r="E56" s="15" t="s">
        <v>303</v>
      </c>
      <c r="F56" s="17">
        <v>11064628</v>
      </c>
      <c r="G56" s="15" t="s">
        <v>421</v>
      </c>
    </row>
    <row r="57" spans="1:7">
      <c r="A57" s="15" t="s">
        <v>406</v>
      </c>
      <c r="B57" s="15" t="s">
        <v>394</v>
      </c>
      <c r="C57" s="18">
        <v>43128</v>
      </c>
      <c r="D57" s="18">
        <v>43114</v>
      </c>
      <c r="E57" s="15" t="s">
        <v>422</v>
      </c>
      <c r="F57" s="17">
        <v>11065563</v>
      </c>
      <c r="G57" s="15" t="s">
        <v>423</v>
      </c>
    </row>
    <row r="58" spans="1:7">
      <c r="A58" s="15" t="s">
        <v>424</v>
      </c>
      <c r="B58" s="15" t="s">
        <v>394</v>
      </c>
      <c r="C58" s="18">
        <v>43154</v>
      </c>
      <c r="D58" s="18">
        <v>43084</v>
      </c>
      <c r="E58" s="15" t="s">
        <v>425</v>
      </c>
      <c r="F58" s="17">
        <v>11074547</v>
      </c>
      <c r="G58" s="15" t="s">
        <v>426</v>
      </c>
    </row>
    <row r="59" spans="1:7">
      <c r="A59" s="15" t="s">
        <v>292</v>
      </c>
      <c r="B59" s="15" t="s">
        <v>394</v>
      </c>
      <c r="C59" s="18">
        <v>42982</v>
      </c>
      <c r="D59" s="18">
        <v>42982</v>
      </c>
      <c r="E59" s="15" t="s">
        <v>427</v>
      </c>
      <c r="F59" s="17">
        <v>11021371</v>
      </c>
      <c r="G59" s="15" t="s">
        <v>428</v>
      </c>
    </row>
    <row r="60" spans="1:7">
      <c r="A60" s="15" t="s">
        <v>429</v>
      </c>
      <c r="B60" s="15" t="s">
        <v>394</v>
      </c>
      <c r="C60" s="18">
        <v>42964</v>
      </c>
      <c r="D60" s="18">
        <v>42961</v>
      </c>
      <c r="E60" s="15" t="s">
        <v>430</v>
      </c>
      <c r="F60" s="17">
        <v>11015893</v>
      </c>
      <c r="G60" s="15" t="s">
        <v>431</v>
      </c>
    </row>
    <row r="61" spans="1:7">
      <c r="A61" s="15" t="s">
        <v>432</v>
      </c>
      <c r="B61" s="15" t="s">
        <v>433</v>
      </c>
      <c r="C61" s="18">
        <v>43319</v>
      </c>
      <c r="D61" s="18">
        <v>43282</v>
      </c>
      <c r="E61" s="15" t="s">
        <v>434</v>
      </c>
      <c r="F61" s="17">
        <v>11118315</v>
      </c>
      <c r="G61" s="15" t="s">
        <v>435</v>
      </c>
    </row>
    <row r="62" spans="1:7">
      <c r="A62" s="15" t="s">
        <v>436</v>
      </c>
      <c r="B62" s="15" t="s">
        <v>433</v>
      </c>
      <c r="C62" s="16">
        <v>43237</v>
      </c>
      <c r="D62" s="18">
        <v>43195</v>
      </c>
      <c r="E62" s="15" t="s">
        <v>437</v>
      </c>
      <c r="F62" s="17">
        <v>11096621</v>
      </c>
      <c r="G62" s="15" t="s">
        <v>438</v>
      </c>
    </row>
    <row r="63" spans="1:7">
      <c r="A63" s="15" t="s">
        <v>439</v>
      </c>
      <c r="B63" s="15" t="s">
        <v>433</v>
      </c>
      <c r="C63" s="18">
        <v>43194</v>
      </c>
      <c r="D63" s="18">
        <v>43139</v>
      </c>
      <c r="E63" s="15" t="s">
        <v>440</v>
      </c>
      <c r="F63" s="17">
        <v>11083342</v>
      </c>
      <c r="G63" s="15" t="s">
        <v>441</v>
      </c>
    </row>
    <row r="64" spans="1:7">
      <c r="A64" s="15" t="s">
        <v>442</v>
      </c>
      <c r="B64" s="15" t="s">
        <v>433</v>
      </c>
      <c r="C64" s="18">
        <v>42923</v>
      </c>
      <c r="D64" s="18">
        <v>42923</v>
      </c>
      <c r="E64" s="15" t="s">
        <v>443</v>
      </c>
      <c r="F64" s="17">
        <v>11003716</v>
      </c>
      <c r="G64" s="15" t="s">
        <v>444</v>
      </c>
    </row>
    <row r="65" spans="1:7">
      <c r="A65" s="15" t="s">
        <v>445</v>
      </c>
      <c r="B65" s="15" t="s">
        <v>433</v>
      </c>
      <c r="C65" s="18">
        <v>42830</v>
      </c>
      <c r="D65" s="18">
        <v>42805</v>
      </c>
      <c r="E65" s="15" t="s">
        <v>367</v>
      </c>
      <c r="F65" s="17">
        <v>10970822</v>
      </c>
      <c r="G65" s="15" t="s">
        <v>446</v>
      </c>
    </row>
    <row r="66" spans="1:7">
      <c r="A66" s="15" t="s">
        <v>447</v>
      </c>
      <c r="B66" s="15" t="s">
        <v>433</v>
      </c>
      <c r="C66" s="18">
        <v>42793</v>
      </c>
      <c r="D66" s="18">
        <v>42793</v>
      </c>
      <c r="E66" s="15" t="s">
        <v>448</v>
      </c>
      <c r="F66" s="17">
        <v>10957394</v>
      </c>
      <c r="G66" s="15" t="s">
        <v>449</v>
      </c>
    </row>
    <row r="67" spans="1:7">
      <c r="A67" s="15" t="s">
        <v>450</v>
      </c>
      <c r="B67" s="15" t="s">
        <v>433</v>
      </c>
      <c r="C67" s="18">
        <v>42718</v>
      </c>
      <c r="D67" s="18">
        <v>42717</v>
      </c>
      <c r="E67" s="15" t="s">
        <v>451</v>
      </c>
      <c r="F67" s="17">
        <v>10935272</v>
      </c>
      <c r="G67" s="15" t="s">
        <v>452</v>
      </c>
    </row>
    <row r="68" spans="1:7">
      <c r="A68" s="15" t="s">
        <v>453</v>
      </c>
      <c r="B68" s="15" t="s">
        <v>433</v>
      </c>
      <c r="C68" s="18">
        <v>42902</v>
      </c>
      <c r="D68" s="18">
        <v>42686</v>
      </c>
      <c r="E68" s="15" t="s">
        <v>454</v>
      </c>
      <c r="F68" s="17">
        <v>10995447</v>
      </c>
      <c r="G68" s="15" t="s">
        <v>455</v>
      </c>
    </row>
    <row r="69" spans="1:7">
      <c r="A69" s="15" t="s">
        <v>456</v>
      </c>
      <c r="B69" s="15" t="s">
        <v>433</v>
      </c>
      <c r="C69" s="18">
        <v>42738</v>
      </c>
      <c r="D69" s="18">
        <v>42676</v>
      </c>
      <c r="E69" s="15" t="s">
        <v>415</v>
      </c>
      <c r="F69" s="17">
        <v>10939234</v>
      </c>
      <c r="G69" s="15" t="s">
        <v>457</v>
      </c>
    </row>
    <row r="70" spans="1:7">
      <c r="A70" s="15" t="s">
        <v>458</v>
      </c>
      <c r="B70" s="15" t="s">
        <v>433</v>
      </c>
      <c r="C70" s="18">
        <v>42655</v>
      </c>
      <c r="D70" s="18">
        <v>42650</v>
      </c>
      <c r="E70" s="15" t="s">
        <v>415</v>
      </c>
      <c r="F70" s="17">
        <v>10915633</v>
      </c>
      <c r="G70" s="15" t="s">
        <v>459</v>
      </c>
    </row>
    <row r="71" spans="1:7">
      <c r="A71" s="15" t="s">
        <v>460</v>
      </c>
      <c r="B71" s="15" t="s">
        <v>433</v>
      </c>
      <c r="C71" s="18">
        <v>42639</v>
      </c>
      <c r="D71" s="18">
        <v>42635</v>
      </c>
      <c r="E71" s="15" t="s">
        <v>355</v>
      </c>
      <c r="F71" s="17">
        <v>10909588</v>
      </c>
      <c r="G71" s="15" t="s">
        <v>461</v>
      </c>
    </row>
    <row r="72" spans="1:7">
      <c r="A72" s="15" t="s">
        <v>453</v>
      </c>
      <c r="B72" s="15" t="s">
        <v>433</v>
      </c>
      <c r="C72" s="18">
        <v>42640</v>
      </c>
      <c r="D72" s="18">
        <v>42592</v>
      </c>
      <c r="E72" s="15" t="s">
        <v>292</v>
      </c>
      <c r="F72" s="17">
        <v>10910108</v>
      </c>
      <c r="G72" s="15" t="s">
        <v>462</v>
      </c>
    </row>
    <row r="73" spans="1:7">
      <c r="A73" s="15" t="s">
        <v>463</v>
      </c>
      <c r="B73" s="15" t="s">
        <v>433</v>
      </c>
      <c r="C73" s="18">
        <v>42586</v>
      </c>
      <c r="D73" s="18">
        <v>42579</v>
      </c>
      <c r="E73" s="15" t="s">
        <v>464</v>
      </c>
      <c r="F73" s="17">
        <v>10893066</v>
      </c>
      <c r="G73" s="15" t="s">
        <v>465</v>
      </c>
    </row>
    <row r="74" spans="1:7">
      <c r="A74" s="15" t="s">
        <v>466</v>
      </c>
      <c r="B74" s="15" t="s">
        <v>433</v>
      </c>
      <c r="C74" s="18">
        <v>42606</v>
      </c>
      <c r="D74" s="18">
        <v>42559</v>
      </c>
      <c r="E74" s="15" t="s">
        <v>467</v>
      </c>
      <c r="F74" s="17">
        <v>10898260</v>
      </c>
      <c r="G74" s="15" t="s">
        <v>468</v>
      </c>
    </row>
    <row r="75" spans="1:7">
      <c r="A75" s="15" t="s">
        <v>469</v>
      </c>
      <c r="B75" s="15" t="s">
        <v>433</v>
      </c>
      <c r="C75" s="18">
        <v>42528</v>
      </c>
      <c r="D75" s="18">
        <v>42525</v>
      </c>
      <c r="E75" s="15" t="s">
        <v>470</v>
      </c>
      <c r="F75" s="17">
        <v>10873117</v>
      </c>
      <c r="G75" s="15" t="s">
        <v>471</v>
      </c>
    </row>
    <row r="76" spans="1:7">
      <c r="A76" s="15" t="s">
        <v>447</v>
      </c>
      <c r="B76" s="15" t="s">
        <v>433</v>
      </c>
      <c r="C76" s="18">
        <v>42632</v>
      </c>
      <c r="D76" s="16">
        <v>42513</v>
      </c>
      <c r="E76" s="15" t="s">
        <v>472</v>
      </c>
      <c r="F76" s="17">
        <v>10908051</v>
      </c>
      <c r="G76" s="15" t="s">
        <v>473</v>
      </c>
    </row>
    <row r="77" spans="1:7">
      <c r="A77" s="15" t="s">
        <v>474</v>
      </c>
      <c r="B77" s="15" t="s">
        <v>475</v>
      </c>
      <c r="C77" s="18">
        <v>43260</v>
      </c>
      <c r="D77" s="18">
        <v>43151</v>
      </c>
      <c r="E77" s="15" t="s">
        <v>476</v>
      </c>
      <c r="F77" s="17">
        <v>11100721</v>
      </c>
      <c r="G77" s="15" t="s">
        <v>477</v>
      </c>
    </row>
    <row r="78" spans="1:7">
      <c r="A78" s="15" t="s">
        <v>478</v>
      </c>
      <c r="B78" s="15" t="s">
        <v>475</v>
      </c>
      <c r="C78" s="18">
        <v>43131</v>
      </c>
      <c r="D78" s="18">
        <v>43128</v>
      </c>
      <c r="E78" s="15" t="s">
        <v>479</v>
      </c>
      <c r="F78" s="17">
        <v>11066047</v>
      </c>
      <c r="G78" s="15" t="s">
        <v>480</v>
      </c>
    </row>
    <row r="79" spans="1:7">
      <c r="A79" s="15" t="s">
        <v>481</v>
      </c>
      <c r="B79" s="15" t="s">
        <v>475</v>
      </c>
      <c r="C79" s="18">
        <v>43084</v>
      </c>
      <c r="D79" s="18">
        <v>43064</v>
      </c>
      <c r="E79" s="15" t="s">
        <v>482</v>
      </c>
      <c r="F79" s="17">
        <v>11054973</v>
      </c>
      <c r="G79" s="15" t="s">
        <v>483</v>
      </c>
    </row>
    <row r="80" spans="1:7">
      <c r="A80" s="15" t="s">
        <v>484</v>
      </c>
      <c r="B80" s="15" t="s">
        <v>475</v>
      </c>
      <c r="C80" s="18">
        <v>43174</v>
      </c>
      <c r="D80" s="18">
        <v>43052</v>
      </c>
      <c r="E80" s="15" t="s">
        <v>485</v>
      </c>
      <c r="F80" s="17">
        <v>11079500</v>
      </c>
      <c r="G80" s="15" t="s">
        <v>486</v>
      </c>
    </row>
    <row r="81" spans="1:7">
      <c r="A81" s="15" t="s">
        <v>474</v>
      </c>
      <c r="B81" s="15" t="s">
        <v>475</v>
      </c>
      <c r="C81" s="18">
        <v>42905</v>
      </c>
      <c r="D81" s="18">
        <v>42824</v>
      </c>
      <c r="E81" s="15" t="s">
        <v>303</v>
      </c>
      <c r="F81" s="17">
        <v>11000077</v>
      </c>
      <c r="G81" s="15" t="s">
        <v>487</v>
      </c>
    </row>
    <row r="82" spans="1:7">
      <c r="A82" s="15" t="s">
        <v>488</v>
      </c>
      <c r="B82" s="15" t="s">
        <v>475</v>
      </c>
      <c r="C82" s="18">
        <v>42772</v>
      </c>
      <c r="D82" s="18">
        <v>42740</v>
      </c>
      <c r="E82" s="15" t="s">
        <v>489</v>
      </c>
      <c r="F82" s="17">
        <v>10949955</v>
      </c>
      <c r="G82" s="15" t="s">
        <v>490</v>
      </c>
    </row>
    <row r="83" spans="1:7">
      <c r="A83" s="15" t="s">
        <v>481</v>
      </c>
      <c r="B83" s="15" t="s">
        <v>475</v>
      </c>
      <c r="C83" s="18">
        <v>42775</v>
      </c>
      <c r="D83" s="18">
        <v>42727</v>
      </c>
      <c r="E83" s="15" t="s">
        <v>491</v>
      </c>
      <c r="F83" s="17">
        <v>10953656</v>
      </c>
      <c r="G83" s="15" t="s">
        <v>492</v>
      </c>
    </row>
    <row r="84" spans="1:7">
      <c r="A84" s="15" t="s">
        <v>292</v>
      </c>
      <c r="B84" s="15" t="s">
        <v>475</v>
      </c>
      <c r="C84" s="18">
        <v>42717</v>
      </c>
      <c r="D84" s="18">
        <v>42705</v>
      </c>
      <c r="E84" s="15" t="s">
        <v>493</v>
      </c>
      <c r="F84" s="17">
        <v>10935143</v>
      </c>
      <c r="G84" s="15" t="s">
        <v>494</v>
      </c>
    </row>
    <row r="85" spans="1:7">
      <c r="A85" s="15" t="s">
        <v>292</v>
      </c>
      <c r="B85" s="15" t="s">
        <v>475</v>
      </c>
      <c r="C85" s="18">
        <v>42710</v>
      </c>
      <c r="D85" s="18">
        <v>42705</v>
      </c>
      <c r="E85" s="15" t="s">
        <v>292</v>
      </c>
      <c r="F85" s="17">
        <v>10930293</v>
      </c>
      <c r="G85" s="15" t="s">
        <v>495</v>
      </c>
    </row>
    <row r="86" spans="1:7">
      <c r="A86" s="15" t="s">
        <v>292</v>
      </c>
      <c r="B86" s="15" t="s">
        <v>475</v>
      </c>
      <c r="C86" s="18">
        <v>42654</v>
      </c>
      <c r="D86" s="18">
        <v>42649</v>
      </c>
      <c r="E86" s="15" t="s">
        <v>292</v>
      </c>
      <c r="F86" s="17">
        <v>10915424</v>
      </c>
      <c r="G86" s="15" t="s">
        <v>496</v>
      </c>
    </row>
    <row r="87" spans="1:7">
      <c r="A87" s="15" t="s">
        <v>417</v>
      </c>
      <c r="B87" s="15" t="s">
        <v>475</v>
      </c>
      <c r="C87" s="18">
        <v>43040</v>
      </c>
      <c r="D87" s="18">
        <v>42644</v>
      </c>
      <c r="E87" s="15" t="s">
        <v>497</v>
      </c>
      <c r="F87" s="17">
        <v>11042211</v>
      </c>
      <c r="G87" s="15" t="s">
        <v>498</v>
      </c>
    </row>
    <row r="88" spans="1:7">
      <c r="A88" s="15" t="s">
        <v>292</v>
      </c>
      <c r="B88" s="15" t="s">
        <v>475</v>
      </c>
      <c r="C88" s="18">
        <v>43263</v>
      </c>
      <c r="D88" s="18">
        <v>42590</v>
      </c>
      <c r="E88" s="15" t="s">
        <v>410</v>
      </c>
      <c r="F88" s="17">
        <v>11118541</v>
      </c>
      <c r="G88" s="15" t="s">
        <v>499</v>
      </c>
    </row>
    <row r="89" spans="1:7">
      <c r="A89" s="15" t="s">
        <v>500</v>
      </c>
      <c r="B89" s="15" t="s">
        <v>475</v>
      </c>
      <c r="C89" s="16">
        <v>42500</v>
      </c>
      <c r="D89" s="16">
        <v>42496</v>
      </c>
      <c r="E89" s="15" t="s">
        <v>501</v>
      </c>
      <c r="F89" s="17">
        <v>10864163</v>
      </c>
      <c r="G89" s="15" t="s">
        <v>502</v>
      </c>
    </row>
    <row r="90" spans="1:7">
      <c r="A90" s="15" t="s">
        <v>503</v>
      </c>
      <c r="B90" s="15" t="s">
        <v>293</v>
      </c>
      <c r="C90" s="18">
        <v>43630</v>
      </c>
      <c r="D90" s="18">
        <v>43622</v>
      </c>
      <c r="E90" s="15" t="s">
        <v>504</v>
      </c>
      <c r="F90" s="17">
        <v>11220202</v>
      </c>
      <c r="G90" s="15" t="s">
        <v>505</v>
      </c>
    </row>
    <row r="91" spans="1:7">
      <c r="A91" s="15" t="s">
        <v>506</v>
      </c>
      <c r="B91" s="15" t="s">
        <v>293</v>
      </c>
      <c r="C91" s="18">
        <v>43485</v>
      </c>
      <c r="D91" s="18">
        <v>43484</v>
      </c>
      <c r="E91" s="15" t="s">
        <v>507</v>
      </c>
      <c r="F91" s="17">
        <v>11171052</v>
      </c>
      <c r="G91" s="15" t="s">
        <v>508</v>
      </c>
    </row>
    <row r="92" spans="1:7">
      <c r="A92" s="15" t="s">
        <v>509</v>
      </c>
      <c r="B92" s="15" t="s">
        <v>293</v>
      </c>
      <c r="C92" s="18">
        <v>43371</v>
      </c>
      <c r="D92" s="18">
        <v>43370</v>
      </c>
      <c r="E92" s="15" t="s">
        <v>440</v>
      </c>
      <c r="F92" s="17">
        <v>11132094</v>
      </c>
      <c r="G92" s="15" t="s">
        <v>510</v>
      </c>
    </row>
    <row r="93" spans="1:7">
      <c r="A93" s="15" t="s">
        <v>509</v>
      </c>
      <c r="B93" s="15" t="s">
        <v>293</v>
      </c>
      <c r="C93" s="18">
        <v>43170</v>
      </c>
      <c r="D93" s="18">
        <v>43108</v>
      </c>
      <c r="E93" s="15" t="s">
        <v>511</v>
      </c>
      <c r="F93" s="17">
        <v>11078571</v>
      </c>
      <c r="G93" s="15" t="s">
        <v>512</v>
      </c>
    </row>
    <row r="94" spans="1:7">
      <c r="A94" s="15" t="s">
        <v>513</v>
      </c>
      <c r="B94" s="15" t="s">
        <v>293</v>
      </c>
      <c r="C94" s="18">
        <v>42901</v>
      </c>
      <c r="D94" s="18">
        <v>42895</v>
      </c>
      <c r="E94" s="15" t="s">
        <v>514</v>
      </c>
      <c r="F94" s="17">
        <v>10995382</v>
      </c>
      <c r="G94" s="15" t="s">
        <v>515</v>
      </c>
    </row>
    <row r="95" spans="1:7">
      <c r="A95" s="15" t="s">
        <v>516</v>
      </c>
      <c r="B95" s="15" t="s">
        <v>293</v>
      </c>
      <c r="C95" s="18">
        <v>42844</v>
      </c>
      <c r="D95" s="18">
        <v>42843</v>
      </c>
      <c r="E95" s="15" t="s">
        <v>517</v>
      </c>
      <c r="F95" s="17">
        <v>10979378</v>
      </c>
      <c r="G95" s="15" t="s">
        <v>518</v>
      </c>
    </row>
    <row r="96" spans="1:7">
      <c r="A96" s="15" t="s">
        <v>519</v>
      </c>
      <c r="B96" s="15" t="s">
        <v>293</v>
      </c>
      <c r="C96" s="18">
        <v>42818</v>
      </c>
      <c r="D96" s="18">
        <v>42800</v>
      </c>
      <c r="E96" s="15" t="s">
        <v>520</v>
      </c>
      <c r="F96" s="17">
        <v>10968322</v>
      </c>
      <c r="G96" s="15" t="s">
        <v>521</v>
      </c>
    </row>
    <row r="97" spans="1:7">
      <c r="A97" s="15" t="s">
        <v>522</v>
      </c>
      <c r="B97" s="15" t="s">
        <v>293</v>
      </c>
      <c r="C97" s="18">
        <v>42640</v>
      </c>
      <c r="D97" s="18">
        <v>42629</v>
      </c>
      <c r="E97" s="15" t="s">
        <v>523</v>
      </c>
      <c r="F97" s="17">
        <v>10910065</v>
      </c>
      <c r="G97" s="15" t="s">
        <v>524</v>
      </c>
    </row>
    <row r="98" spans="1:7">
      <c r="A98" s="15" t="s">
        <v>525</v>
      </c>
      <c r="B98" s="15" t="s">
        <v>293</v>
      </c>
      <c r="C98" s="18">
        <v>43158</v>
      </c>
      <c r="D98" s="18">
        <v>42564</v>
      </c>
      <c r="E98" s="15" t="s">
        <v>526</v>
      </c>
      <c r="F98" s="17">
        <v>11075212</v>
      </c>
      <c r="G98" s="15" t="s">
        <v>527</v>
      </c>
    </row>
    <row r="99" spans="1:7">
      <c r="A99" s="15" t="s">
        <v>528</v>
      </c>
      <c r="B99" s="15" t="s">
        <v>293</v>
      </c>
      <c r="C99" s="18">
        <v>42538</v>
      </c>
      <c r="D99" s="18">
        <v>42531</v>
      </c>
      <c r="E99" s="15" t="s">
        <v>303</v>
      </c>
      <c r="F99" s="17">
        <v>10874744</v>
      </c>
      <c r="G99" s="15" t="s">
        <v>529</v>
      </c>
    </row>
    <row r="100" spans="1:7">
      <c r="A100" s="15" t="s">
        <v>530</v>
      </c>
      <c r="B100" s="15" t="s">
        <v>293</v>
      </c>
      <c r="C100" s="16">
        <v>42501</v>
      </c>
      <c r="D100" s="16">
        <v>42501</v>
      </c>
      <c r="E100" s="15" t="s">
        <v>531</v>
      </c>
      <c r="F100" s="17">
        <v>10864353</v>
      </c>
      <c r="G100" s="15" t="s">
        <v>532</v>
      </c>
    </row>
    <row r="101" spans="1:7">
      <c r="A101" s="15" t="s">
        <v>513</v>
      </c>
      <c r="B101" s="15" t="s">
        <v>293</v>
      </c>
      <c r="C101" s="18">
        <v>42489</v>
      </c>
      <c r="D101" s="18">
        <v>42488</v>
      </c>
      <c r="E101" s="15" t="s">
        <v>533</v>
      </c>
      <c r="F101" s="17">
        <v>10862194</v>
      </c>
      <c r="G101" s="15" t="s">
        <v>534</v>
      </c>
    </row>
    <row r="102" spans="1:7">
      <c r="A102" s="15" t="s">
        <v>535</v>
      </c>
      <c r="B102" s="15" t="s">
        <v>293</v>
      </c>
      <c r="C102" s="18">
        <v>42542</v>
      </c>
      <c r="D102" s="18">
        <v>42464</v>
      </c>
      <c r="E102" s="15" t="s">
        <v>536</v>
      </c>
      <c r="F102" s="17">
        <v>10875699</v>
      </c>
      <c r="G102" s="15" t="s">
        <v>537</v>
      </c>
    </row>
    <row r="103" spans="1:7">
      <c r="A103" s="15" t="s">
        <v>538</v>
      </c>
      <c r="B103" s="15" t="s">
        <v>293</v>
      </c>
      <c r="C103" s="18">
        <v>42353</v>
      </c>
      <c r="D103" s="18">
        <v>42333</v>
      </c>
      <c r="E103" s="15" t="s">
        <v>539</v>
      </c>
      <c r="F103" s="17">
        <v>10810457</v>
      </c>
      <c r="G103" s="15" t="s">
        <v>540</v>
      </c>
    </row>
    <row r="104" spans="1:7">
      <c r="A104" s="15" t="s">
        <v>503</v>
      </c>
      <c r="B104" s="15" t="s">
        <v>293</v>
      </c>
      <c r="C104" s="18">
        <v>42264</v>
      </c>
      <c r="D104" s="18">
        <v>42263</v>
      </c>
      <c r="E104" s="15" t="s">
        <v>541</v>
      </c>
      <c r="F104" s="17">
        <v>10764853</v>
      </c>
      <c r="G104" s="15" t="s">
        <v>542</v>
      </c>
    </row>
    <row r="105" spans="1:7">
      <c r="A105" s="15" t="s">
        <v>543</v>
      </c>
      <c r="B105" s="15" t="s">
        <v>544</v>
      </c>
      <c r="C105" s="18">
        <v>43532</v>
      </c>
      <c r="D105" s="18">
        <v>43526</v>
      </c>
      <c r="E105" s="15" t="s">
        <v>332</v>
      </c>
      <c r="F105" s="17">
        <v>11185150</v>
      </c>
      <c r="G105" s="15" t="s">
        <v>545</v>
      </c>
    </row>
    <row r="106" spans="1:7">
      <c r="A106" s="15" t="s">
        <v>546</v>
      </c>
      <c r="B106" s="15" t="s">
        <v>544</v>
      </c>
      <c r="C106" s="18">
        <v>43382</v>
      </c>
      <c r="D106" s="18">
        <v>43380</v>
      </c>
      <c r="E106" s="15" t="s">
        <v>547</v>
      </c>
      <c r="F106" s="17">
        <v>11139174</v>
      </c>
      <c r="G106" s="15" t="s">
        <v>548</v>
      </c>
    </row>
    <row r="107" spans="1:7">
      <c r="A107" s="15" t="s">
        <v>549</v>
      </c>
      <c r="B107" s="15" t="s">
        <v>544</v>
      </c>
      <c r="C107" s="16">
        <v>42856</v>
      </c>
      <c r="D107" s="18">
        <v>42780</v>
      </c>
      <c r="E107" s="15" t="s">
        <v>550</v>
      </c>
      <c r="F107" s="17">
        <v>10982961</v>
      </c>
      <c r="G107" s="15" t="s">
        <v>551</v>
      </c>
    </row>
    <row r="108" spans="1:7">
      <c r="A108" s="15" t="s">
        <v>552</v>
      </c>
      <c r="B108" s="15" t="s">
        <v>544</v>
      </c>
      <c r="C108" s="18">
        <v>42437</v>
      </c>
      <c r="D108" s="18">
        <v>42431</v>
      </c>
      <c r="E108" s="15" t="s">
        <v>553</v>
      </c>
      <c r="F108" s="17">
        <v>10845619</v>
      </c>
      <c r="G108" s="15" t="s">
        <v>554</v>
      </c>
    </row>
    <row r="109" spans="1:7">
      <c r="A109" s="15" t="s">
        <v>555</v>
      </c>
      <c r="B109" s="15" t="s">
        <v>544</v>
      </c>
      <c r="C109" s="18">
        <v>42415</v>
      </c>
      <c r="D109" s="18">
        <v>42261</v>
      </c>
      <c r="E109" s="15" t="s">
        <v>315</v>
      </c>
      <c r="F109" s="17">
        <v>10836289</v>
      </c>
      <c r="G109" s="15" t="s">
        <v>556</v>
      </c>
    </row>
    <row r="110" spans="1:7">
      <c r="A110" s="15" t="s">
        <v>557</v>
      </c>
      <c r="B110" s="15" t="s">
        <v>544</v>
      </c>
      <c r="C110" s="18">
        <v>42163</v>
      </c>
      <c r="D110" s="16">
        <v>42146</v>
      </c>
      <c r="E110" s="15" t="s">
        <v>558</v>
      </c>
      <c r="F110" s="17">
        <v>10723925</v>
      </c>
      <c r="G110" s="15" t="s">
        <v>559</v>
      </c>
    </row>
    <row r="111" spans="1:7">
      <c r="A111" s="15" t="s">
        <v>560</v>
      </c>
      <c r="B111" s="15" t="s">
        <v>544</v>
      </c>
      <c r="C111" s="18">
        <v>41911</v>
      </c>
      <c r="D111" s="18">
        <v>41839</v>
      </c>
      <c r="E111" s="15" t="s">
        <v>272</v>
      </c>
      <c r="F111" s="17">
        <v>10639935</v>
      </c>
      <c r="G111" s="15" t="s">
        <v>561</v>
      </c>
    </row>
    <row r="112" spans="1:7">
      <c r="A112" s="15" t="s">
        <v>562</v>
      </c>
      <c r="B112" s="15" t="s">
        <v>563</v>
      </c>
      <c r="C112" s="18">
        <v>43511</v>
      </c>
      <c r="D112" s="18">
        <v>43493</v>
      </c>
      <c r="E112" s="15" t="s">
        <v>564</v>
      </c>
      <c r="F112" s="17">
        <v>11180431</v>
      </c>
      <c r="G112" s="15" t="s">
        <v>565</v>
      </c>
    </row>
    <row r="113" spans="1:7">
      <c r="A113" s="15" t="s">
        <v>566</v>
      </c>
      <c r="B113" s="15" t="s">
        <v>567</v>
      </c>
      <c r="C113" s="18">
        <v>42800</v>
      </c>
      <c r="D113" s="18">
        <v>42798</v>
      </c>
      <c r="E113" s="15" t="s">
        <v>303</v>
      </c>
      <c r="F113" s="17">
        <v>10958834</v>
      </c>
      <c r="G113" s="15" t="s">
        <v>568</v>
      </c>
    </row>
    <row r="114" spans="1:7">
      <c r="A114" s="15" t="s">
        <v>546</v>
      </c>
      <c r="B114" s="15" t="s">
        <v>569</v>
      </c>
      <c r="C114" s="18">
        <v>42240</v>
      </c>
      <c r="D114" s="18">
        <v>42201</v>
      </c>
      <c r="E114" s="15" t="s">
        <v>570</v>
      </c>
      <c r="F114" s="17">
        <v>10758893</v>
      </c>
      <c r="G114" s="15" t="s">
        <v>571</v>
      </c>
    </row>
    <row r="115" spans="1:7">
      <c r="A115" s="15" t="s">
        <v>572</v>
      </c>
      <c r="B115" s="15" t="s">
        <v>569</v>
      </c>
      <c r="C115" s="18">
        <v>42240</v>
      </c>
      <c r="D115" s="16">
        <v>41401</v>
      </c>
      <c r="E115" s="15" t="s">
        <v>570</v>
      </c>
      <c r="F115" s="17">
        <v>10758908</v>
      </c>
      <c r="G115" s="15" t="s">
        <v>573</v>
      </c>
    </row>
    <row r="116" spans="1:7">
      <c r="A116" s="15" t="s">
        <v>574</v>
      </c>
      <c r="B116" s="15" t="s">
        <v>267</v>
      </c>
      <c r="C116" s="18">
        <v>43441</v>
      </c>
      <c r="D116" s="18">
        <v>43440</v>
      </c>
      <c r="E116" s="15" t="s">
        <v>575</v>
      </c>
      <c r="F116" s="17">
        <v>11156706</v>
      </c>
      <c r="G116" s="15" t="s">
        <v>576</v>
      </c>
    </row>
    <row r="117" spans="1:7">
      <c r="A117" s="15" t="s">
        <v>566</v>
      </c>
      <c r="B117" s="15" t="s">
        <v>267</v>
      </c>
      <c r="C117" s="18">
        <v>43189</v>
      </c>
      <c r="D117" s="18">
        <v>43186</v>
      </c>
      <c r="E117" s="15" t="s">
        <v>577</v>
      </c>
      <c r="F117" s="17">
        <v>11082114</v>
      </c>
      <c r="G117" s="15" t="s">
        <v>578</v>
      </c>
    </row>
    <row r="118" spans="1:7">
      <c r="A118" s="15" t="s">
        <v>579</v>
      </c>
      <c r="B118" s="15" t="s">
        <v>267</v>
      </c>
      <c r="C118" s="18">
        <v>43185</v>
      </c>
      <c r="D118" s="18">
        <v>43176</v>
      </c>
      <c r="E118" s="15" t="s">
        <v>580</v>
      </c>
      <c r="F118" s="17">
        <v>11081382</v>
      </c>
      <c r="G118" s="15" t="s">
        <v>581</v>
      </c>
    </row>
    <row r="119" spans="1:7">
      <c r="A119" s="15" t="s">
        <v>546</v>
      </c>
      <c r="B119" s="15" t="s">
        <v>267</v>
      </c>
      <c r="C119" s="18">
        <v>43126</v>
      </c>
      <c r="D119" s="18">
        <v>43068</v>
      </c>
      <c r="E119" s="15" t="s">
        <v>582</v>
      </c>
      <c r="F119" s="17">
        <v>11065308</v>
      </c>
      <c r="G119" s="15" t="s">
        <v>583</v>
      </c>
    </row>
    <row r="120" spans="1:7">
      <c r="A120" s="15" t="s">
        <v>584</v>
      </c>
      <c r="B120" s="15" t="s">
        <v>267</v>
      </c>
      <c r="C120" s="18">
        <v>42431</v>
      </c>
      <c r="D120" s="18">
        <v>42424</v>
      </c>
      <c r="E120" s="15" t="s">
        <v>306</v>
      </c>
      <c r="F120" s="17">
        <v>10839579</v>
      </c>
      <c r="G120" s="15" t="s">
        <v>585</v>
      </c>
    </row>
    <row r="121" spans="1:7">
      <c r="A121" s="15" t="s">
        <v>586</v>
      </c>
      <c r="B121" s="15" t="s">
        <v>267</v>
      </c>
      <c r="C121" s="18">
        <v>42234</v>
      </c>
      <c r="D121" s="18">
        <v>42220</v>
      </c>
      <c r="E121" s="15" t="s">
        <v>587</v>
      </c>
      <c r="F121" s="17">
        <v>10749575</v>
      </c>
      <c r="G121" s="15" t="s">
        <v>588</v>
      </c>
    </row>
    <row r="122" spans="1:7">
      <c r="A122" s="15" t="s">
        <v>589</v>
      </c>
      <c r="B122" s="15" t="s">
        <v>267</v>
      </c>
      <c r="C122" s="18">
        <v>41541</v>
      </c>
      <c r="D122" s="18">
        <v>41538</v>
      </c>
      <c r="E122" s="15" t="s">
        <v>332</v>
      </c>
      <c r="F122" s="17">
        <v>10545230</v>
      </c>
      <c r="G122" s="15" t="s">
        <v>590</v>
      </c>
    </row>
    <row r="123" spans="1:7">
      <c r="A123" s="15" t="s">
        <v>591</v>
      </c>
      <c r="B123" s="15" t="s">
        <v>267</v>
      </c>
      <c r="C123" s="18">
        <v>41543</v>
      </c>
      <c r="D123" s="18">
        <v>41484</v>
      </c>
      <c r="E123" s="15" t="s">
        <v>592</v>
      </c>
      <c r="F123" s="17">
        <v>10545488</v>
      </c>
      <c r="G123" s="15" t="s">
        <v>593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004"/>
  <sheetViews>
    <sheetView workbookViewId="0"/>
  </sheetViews>
  <sheetFormatPr defaultColWidth="14.42578125" defaultRowHeight="15" customHeight="1"/>
  <cols>
    <col min="1" max="1" width="17.85546875" customWidth="1"/>
    <col min="2" max="2" width="14.7109375" customWidth="1"/>
    <col min="3" max="8" width="13.5703125" customWidth="1"/>
    <col min="9" max="9" width="7" customWidth="1"/>
    <col min="10" max="10" width="11.42578125" customWidth="1"/>
    <col min="11" max="11" width="8" customWidth="1"/>
    <col min="12" max="12" width="14.140625" customWidth="1"/>
  </cols>
  <sheetData>
    <row r="1" spans="1:13">
      <c r="B1" s="105" t="s">
        <v>594</v>
      </c>
      <c r="C1" s="106"/>
      <c r="D1" s="106"/>
      <c r="E1" s="106"/>
      <c r="F1" s="106"/>
      <c r="G1" s="106"/>
      <c r="H1" s="107"/>
      <c r="I1" s="108" t="s">
        <v>595</v>
      </c>
      <c r="J1" s="106"/>
      <c r="K1" s="107"/>
      <c r="L1" s="19" t="s">
        <v>596</v>
      </c>
    </row>
    <row r="2" spans="1:13">
      <c r="A2" s="20" t="s">
        <v>1</v>
      </c>
      <c r="B2" s="21" t="s">
        <v>597</v>
      </c>
      <c r="C2" s="22" t="s">
        <v>598</v>
      </c>
      <c r="D2" s="22" t="s">
        <v>599</v>
      </c>
      <c r="E2" s="22" t="s">
        <v>600</v>
      </c>
      <c r="F2" s="22" t="s">
        <v>601</v>
      </c>
      <c r="G2" s="22" t="s">
        <v>602</v>
      </c>
      <c r="H2" s="20" t="s">
        <v>601</v>
      </c>
      <c r="I2" s="23" t="s">
        <v>597</v>
      </c>
      <c r="J2" s="20" t="s">
        <v>603</v>
      </c>
      <c r="K2" s="24" t="s">
        <v>602</v>
      </c>
      <c r="L2" s="25" t="s">
        <v>597</v>
      </c>
      <c r="M2" s="26" t="s">
        <v>13</v>
      </c>
    </row>
    <row r="3" spans="1:13">
      <c r="A3" s="27">
        <v>43775</v>
      </c>
      <c r="B3" s="28"/>
      <c r="C3" s="29"/>
      <c r="D3" s="29">
        <v>1000000000</v>
      </c>
      <c r="E3" s="29"/>
      <c r="F3" s="29"/>
      <c r="G3" s="29"/>
      <c r="H3" s="30"/>
      <c r="I3" s="31"/>
      <c r="J3" s="32"/>
      <c r="K3" s="33"/>
      <c r="L3" s="34"/>
      <c r="M3" s="35" t="s">
        <v>604</v>
      </c>
    </row>
    <row r="4" spans="1:13">
      <c r="A4" s="27">
        <v>43547</v>
      </c>
      <c r="B4" s="28"/>
      <c r="C4" s="29"/>
      <c r="D4" s="29"/>
      <c r="E4" s="29"/>
      <c r="F4" s="29"/>
      <c r="G4" s="29">
        <v>1000000000</v>
      </c>
      <c r="H4" s="30"/>
      <c r="I4" s="31">
        <f>SUMIF('Tesla Deaths Cleaned'!B:B,"&lt;"&amp;A4,'Tesla Deaths Cleaned'!K:K)</f>
        <v>43</v>
      </c>
      <c r="J4" s="32">
        <f t="shared" ref="J4:J5" si="0">I4-K4</f>
        <v>40</v>
      </c>
      <c r="K4" s="33">
        <f>SUMIFS('Tesla Deaths Cleaned'!K:K,'Tesla Deaths Cleaned'!B:B,"&lt;"&amp;A4,'Tesla Deaths Cleaned'!L:L,"3")</f>
        <v>3</v>
      </c>
      <c r="L4" s="34"/>
      <c r="M4" s="35" t="s">
        <v>605</v>
      </c>
    </row>
    <row r="5" spans="1:13">
      <c r="A5" s="27">
        <v>43545</v>
      </c>
      <c r="B5" s="28">
        <v>10286222684</v>
      </c>
      <c r="C5" s="30"/>
      <c r="D5" s="30"/>
      <c r="E5" s="30"/>
      <c r="F5" s="30">
        <f t="array" ref="F5">B5/INDEX(VehicleYears!$78:$78,1,MATCH(A5,VehicleYears!$2:$2,1))</f>
        <v>11677.587124109292</v>
      </c>
      <c r="G5" s="30"/>
      <c r="H5" s="36"/>
      <c r="I5" s="31">
        <f>SUMIF('Tesla Deaths Cleaned'!B:B,"&lt;"&amp;A5,'Tesla Deaths Cleaned'!K:K)</f>
        <v>43</v>
      </c>
      <c r="J5" s="32">
        <f t="shared" si="0"/>
        <v>40</v>
      </c>
      <c r="K5" s="33">
        <f>SUMIFS('Tesla Deaths Cleaned'!K:K,'Tesla Deaths Cleaned'!B:B,"&lt;"&amp;A5,'Tesla Deaths Cleaned'!L:L,"3")</f>
        <v>3</v>
      </c>
      <c r="L5" s="34">
        <f>B5/I5</f>
        <v>239214481.02325583</v>
      </c>
      <c r="M5" s="35" t="s">
        <v>606</v>
      </c>
    </row>
    <row r="6" spans="1:13">
      <c r="A6" s="27">
        <v>43432</v>
      </c>
      <c r="B6" s="37">
        <f>B7*((B5/B7)^(1/((A5-A7)/365)))^((A6-A7)/365)</f>
        <v>9113481349.3692627</v>
      </c>
      <c r="C6" s="30">
        <v>1000000000</v>
      </c>
      <c r="D6" s="38"/>
      <c r="E6" s="38">
        <f>C6/B6</f>
        <v>0.10972755214660194</v>
      </c>
      <c r="F6" s="39">
        <f t="array" ref="F6">B6/INDEX(VehicleYears!$78:$78,1,MATCH(A6,VehicleYears!$2:$2,1))</f>
        <v>12000.881329777327</v>
      </c>
      <c r="G6" s="39"/>
      <c r="H6" s="36"/>
      <c r="I6" s="31"/>
      <c r="J6" s="32"/>
      <c r="K6" s="33"/>
      <c r="L6" s="34"/>
      <c r="M6" s="35" t="s">
        <v>607</v>
      </c>
    </row>
    <row r="7" spans="1:13">
      <c r="A7" s="27">
        <v>43212</v>
      </c>
      <c r="B7" s="28">
        <v>7200000000</v>
      </c>
      <c r="C7" s="30"/>
      <c r="D7" s="30"/>
      <c r="E7" s="30"/>
      <c r="F7" s="30">
        <f t="array" ref="F7">B7/INDEX(VehicleYears!$78:$78,1,MATCH(A7,VehicleYears!$2:$2,1))</f>
        <v>12486.371145507823</v>
      </c>
      <c r="G7" s="30"/>
      <c r="H7" s="36"/>
      <c r="I7" s="31">
        <f>SUMIF('Tesla Deaths Cleaned'!B:B,"&lt;"&amp;A7,'Tesla Deaths Cleaned'!K:K)</f>
        <v>25</v>
      </c>
      <c r="J7" s="32">
        <f t="shared" ref="J7:J9" si="1">I7-K7</f>
        <v>25</v>
      </c>
      <c r="K7" s="33">
        <f>SUMIFS('Tesla Deaths Cleaned'!K:K,'Tesla Deaths Cleaned'!B:B,"&lt;"&amp;A7,'Tesla Deaths Cleaned'!L:L,"3")</f>
        <v>0</v>
      </c>
      <c r="L7" s="34">
        <f t="shared" ref="L7:L9" si="2">B7/I7</f>
        <v>288000000</v>
      </c>
      <c r="M7" s="35" t="s">
        <v>608</v>
      </c>
    </row>
    <row r="8" spans="1:13">
      <c r="A8" s="27">
        <v>42814</v>
      </c>
      <c r="B8" s="28">
        <v>4000000000</v>
      </c>
      <c r="C8" s="30"/>
      <c r="D8" s="30"/>
      <c r="E8" s="30"/>
      <c r="F8" s="30">
        <f t="array" ref="F8">B8/INDEX(VehicleYears!$78:$78,1,MATCH(A8,VehicleYears!$2:$2,1))</f>
        <v>14687.593018826041</v>
      </c>
      <c r="G8" s="30"/>
      <c r="H8" s="36"/>
      <c r="I8" s="31">
        <f>SUMIF('Tesla Deaths Cleaned'!B:B,"&lt;"&amp;A8,'Tesla Deaths Cleaned'!K:K)</f>
        <v>20</v>
      </c>
      <c r="J8" s="32">
        <f t="shared" si="1"/>
        <v>20</v>
      </c>
      <c r="K8" s="33">
        <f>SUMIFS('Tesla Deaths Cleaned'!K:K,'Tesla Deaths Cleaned'!B:B,"&lt;"&amp;A8,'Tesla Deaths Cleaned'!L:L,"3")</f>
        <v>0</v>
      </c>
      <c r="L8" s="34">
        <f t="shared" si="2"/>
        <v>200000000</v>
      </c>
      <c r="M8" s="35" t="s">
        <v>609</v>
      </c>
    </row>
    <row r="9" spans="1:13">
      <c r="A9" s="27">
        <v>42730</v>
      </c>
      <c r="B9" s="28">
        <v>3500000000</v>
      </c>
      <c r="C9" s="30"/>
      <c r="D9" s="30"/>
      <c r="E9" s="30"/>
      <c r="F9" s="30">
        <f t="array" ref="F9">B9/INDEX(VehicleYears!$78:$78,1,MATCH(A9,VehicleYears!$2:$2,1))</f>
        <v>15267.450261913355</v>
      </c>
      <c r="G9" s="30"/>
      <c r="H9" s="36"/>
      <c r="I9" s="31">
        <f>SUMIF('Tesla Deaths Cleaned'!B:B,"&lt;"&amp;A9,'Tesla Deaths Cleaned'!K:K)</f>
        <v>18</v>
      </c>
      <c r="J9" s="32">
        <f t="shared" si="1"/>
        <v>18</v>
      </c>
      <c r="K9" s="33">
        <f>SUMIFS('Tesla Deaths Cleaned'!K:K,'Tesla Deaths Cleaned'!B:B,"&lt;"&amp;A9,'Tesla Deaths Cleaned'!L:L,"3")</f>
        <v>0</v>
      </c>
      <c r="L9" s="34">
        <f t="shared" si="2"/>
        <v>194444444.44444445</v>
      </c>
      <c r="M9" s="35" t="s">
        <v>610</v>
      </c>
    </row>
    <row r="10" spans="1:13">
      <c r="A10" s="27">
        <v>42650</v>
      </c>
      <c r="B10" s="37">
        <f>B11*((B9/B11)^(1/(($A9-$A11)/365)))^(($A10-$A11)/365)</f>
        <v>3032438214.7296505</v>
      </c>
      <c r="C10" s="30">
        <v>222000000</v>
      </c>
      <c r="D10" s="38"/>
      <c r="E10" s="38">
        <f t="shared" ref="E10:E11" si="3">C10/B10</f>
        <v>7.3208416554594785E-2</v>
      </c>
      <c r="F10" s="39">
        <f t="array" ref="F10">B10/INDEX(VehicleYears!$78:$78,1,MATCH(A10,VehicleYears!$2:$2,1))</f>
        <v>13227.885604488647</v>
      </c>
      <c r="G10" s="39"/>
      <c r="H10" s="36"/>
      <c r="I10" s="31"/>
      <c r="J10" s="32"/>
      <c r="K10" s="33"/>
      <c r="L10" s="34"/>
      <c r="M10" s="35" t="s">
        <v>611</v>
      </c>
    </row>
    <row r="11" spans="1:13">
      <c r="A11" s="27">
        <v>42644</v>
      </c>
      <c r="B11" s="28">
        <v>3000000000</v>
      </c>
      <c r="C11" s="39">
        <f>C12*((C10/C12)^(1/(($A10-$A12)/365)))^(($A11-$A12)/365)</f>
        <v>214324932.76895195</v>
      </c>
      <c r="D11" s="38"/>
      <c r="E11" s="38">
        <f t="shared" si="3"/>
        <v>7.1441644256317313E-2</v>
      </c>
      <c r="F11" s="30">
        <f t="array" ref="F11">B11/INDEX(VehicleYears!$78:$78,1,MATCH(A11,VehicleYears!$2:$2,1))</f>
        <v>13086.385938782874</v>
      </c>
      <c r="G11" s="30"/>
      <c r="H11" s="36"/>
      <c r="I11" s="31">
        <f>SUMIF('Tesla Deaths Cleaned'!B:B,"&lt;"&amp;A11,'Tesla Deaths Cleaned'!K:K)</f>
        <v>14</v>
      </c>
      <c r="J11" s="32">
        <f>I11-K11</f>
        <v>14</v>
      </c>
      <c r="K11" s="33">
        <f>SUMIFS('Tesla Deaths Cleaned'!K:K,'Tesla Deaths Cleaned'!B:B,"&lt;"&amp;A11,'Tesla Deaths Cleaned'!L:L,"3")</f>
        <v>0</v>
      </c>
      <c r="L11" s="34">
        <f>B11/I11</f>
        <v>214285714.2857143</v>
      </c>
      <c r="M11" s="35" t="s">
        <v>612</v>
      </c>
    </row>
    <row r="12" spans="1:13">
      <c r="A12" s="27">
        <v>42514</v>
      </c>
      <c r="B12" s="28"/>
      <c r="C12" s="30">
        <v>100000000</v>
      </c>
      <c r="D12" s="30"/>
      <c r="E12" s="30"/>
      <c r="F12" s="30"/>
      <c r="G12" s="30"/>
      <c r="H12" s="36"/>
      <c r="I12" s="31"/>
      <c r="J12" s="32"/>
      <c r="K12" s="33"/>
      <c r="L12" s="34"/>
      <c r="M12" s="35" t="s">
        <v>613</v>
      </c>
    </row>
    <row r="13" spans="1:13">
      <c r="A13" s="27">
        <v>42469</v>
      </c>
      <c r="B13" s="40"/>
      <c r="C13" s="41">
        <v>47000000</v>
      </c>
      <c r="D13" s="41"/>
      <c r="E13" s="41"/>
      <c r="F13" s="41"/>
      <c r="G13" s="41"/>
      <c r="H13" s="42"/>
      <c r="I13" s="43"/>
      <c r="J13" s="44"/>
      <c r="K13" s="45"/>
      <c r="L13" s="46"/>
      <c r="M13" s="35" t="s">
        <v>614</v>
      </c>
    </row>
    <row r="14" spans="1:13">
      <c r="A14" s="47"/>
    </row>
    <row r="15" spans="1:13">
      <c r="A15" s="47" t="s">
        <v>615</v>
      </c>
    </row>
    <row r="16" spans="1:13">
      <c r="B16" s="48"/>
    </row>
    <row r="17" spans="1:10">
      <c r="A17" s="13" t="s">
        <v>616</v>
      </c>
      <c r="B17" s="48"/>
    </row>
    <row r="18" spans="1:10">
      <c r="A18" s="13" t="s">
        <v>617</v>
      </c>
      <c r="B18" s="48"/>
      <c r="C18" s="47"/>
      <c r="D18" s="47"/>
      <c r="E18" s="47"/>
      <c r="F18" s="47"/>
      <c r="G18" s="47"/>
      <c r="H18" s="47"/>
    </row>
    <row r="19" spans="1:10">
      <c r="B19" s="48"/>
    </row>
    <row r="20" spans="1:10">
      <c r="B20" s="48"/>
    </row>
    <row r="25" spans="1:10">
      <c r="D25" s="13"/>
      <c r="E25" s="13" t="s">
        <v>618</v>
      </c>
    </row>
    <row r="27" spans="1:10">
      <c r="D27" s="13"/>
      <c r="E27" s="13" t="s">
        <v>43</v>
      </c>
      <c r="F27" s="13" t="s">
        <v>19</v>
      </c>
      <c r="G27" s="13" t="s">
        <v>110</v>
      </c>
      <c r="H27" s="13" t="s">
        <v>116</v>
      </c>
      <c r="I27" s="13" t="s">
        <v>619</v>
      </c>
      <c r="J27" s="13" t="s">
        <v>620</v>
      </c>
    </row>
    <row r="28" spans="1:10">
      <c r="C28" s="49" t="s">
        <v>621</v>
      </c>
      <c r="D28" s="50"/>
      <c r="E28" s="50">
        <v>14125</v>
      </c>
      <c r="F28" s="50">
        <v>11500</v>
      </c>
      <c r="G28" s="50">
        <v>11729</v>
      </c>
      <c r="H28" s="50">
        <v>14935</v>
      </c>
      <c r="I28" s="50">
        <v>19801</v>
      </c>
      <c r="J28" s="48">
        <f t="shared" ref="J28:J29" si="4">AVERAGE(E28:H28)</f>
        <v>13072.25</v>
      </c>
    </row>
    <row r="29" spans="1:10">
      <c r="C29" s="49" t="s">
        <v>622</v>
      </c>
      <c r="D29" s="50"/>
      <c r="E29" s="50">
        <f t="shared" ref="E29:I29" si="5">E28*0.621371</f>
        <v>8776.8653749999994</v>
      </c>
      <c r="F29" s="50">
        <f t="shared" si="5"/>
        <v>7145.7664999999997</v>
      </c>
      <c r="G29" s="50">
        <f t="shared" si="5"/>
        <v>7288.0604590000003</v>
      </c>
      <c r="H29" s="50">
        <f t="shared" si="5"/>
        <v>9280.1758850000006</v>
      </c>
      <c r="I29" s="50">
        <f t="shared" si="5"/>
        <v>12303.767171</v>
      </c>
      <c r="J29" s="48">
        <f t="shared" si="4"/>
        <v>8122.71705475</v>
      </c>
    </row>
    <row r="31" spans="1:10">
      <c r="C31" s="13" t="s">
        <v>623</v>
      </c>
    </row>
    <row r="32" spans="1:10">
      <c r="C32" s="51" t="s">
        <v>624</v>
      </c>
    </row>
    <row r="33" spans="2:3">
      <c r="C33" s="51" t="s">
        <v>625</v>
      </c>
    </row>
    <row r="34" spans="2:3">
      <c r="C34" s="51" t="s">
        <v>626</v>
      </c>
    </row>
    <row r="35" spans="2:3">
      <c r="B35" s="48"/>
    </row>
    <row r="36" spans="2:3">
      <c r="B36" s="48"/>
    </row>
    <row r="37" spans="2:3">
      <c r="B37" s="48"/>
    </row>
    <row r="38" spans="2:3">
      <c r="B38" s="48"/>
    </row>
    <row r="39" spans="2:3">
      <c r="B39" s="48"/>
    </row>
    <row r="40" spans="2:3">
      <c r="B40" s="48"/>
    </row>
    <row r="41" spans="2:3">
      <c r="B41" s="48"/>
    </row>
    <row r="42" spans="2:3">
      <c r="B42" s="48"/>
    </row>
    <row r="43" spans="2:3">
      <c r="B43" s="48"/>
    </row>
    <row r="44" spans="2:3">
      <c r="B44" s="48"/>
    </row>
    <row r="45" spans="2:3">
      <c r="B45" s="48"/>
    </row>
    <row r="46" spans="2:3">
      <c r="B46" s="48"/>
    </row>
    <row r="47" spans="2:3">
      <c r="B47" s="48"/>
    </row>
    <row r="48" spans="2:3">
      <c r="B48" s="48"/>
    </row>
    <row r="49" spans="2:2">
      <c r="B49" s="48"/>
    </row>
    <row r="50" spans="2:2">
      <c r="B50" s="48"/>
    </row>
    <row r="51" spans="2:2">
      <c r="B51" s="48"/>
    </row>
    <row r="52" spans="2:2">
      <c r="B52" s="48"/>
    </row>
    <row r="53" spans="2:2">
      <c r="B53" s="48"/>
    </row>
    <row r="54" spans="2:2">
      <c r="B54" s="48"/>
    </row>
    <row r="55" spans="2:2">
      <c r="B55" s="48"/>
    </row>
    <row r="56" spans="2:2">
      <c r="B56" s="48"/>
    </row>
    <row r="57" spans="2:2">
      <c r="B57" s="48"/>
    </row>
    <row r="58" spans="2:2">
      <c r="B58" s="48"/>
    </row>
    <row r="59" spans="2:2">
      <c r="B59" s="48"/>
    </row>
    <row r="60" spans="2:2">
      <c r="B60" s="48"/>
    </row>
    <row r="61" spans="2:2">
      <c r="B61" s="48"/>
    </row>
    <row r="62" spans="2:2">
      <c r="B62" s="48"/>
    </row>
    <row r="63" spans="2:2">
      <c r="B63" s="48"/>
    </row>
    <row r="64" spans="2:2">
      <c r="B64" s="48"/>
    </row>
    <row r="65" spans="2:2">
      <c r="B65" s="48"/>
    </row>
    <row r="66" spans="2:2">
      <c r="B66" s="48"/>
    </row>
    <row r="67" spans="2:2">
      <c r="B67" s="48"/>
    </row>
    <row r="68" spans="2:2">
      <c r="B68" s="48"/>
    </row>
    <row r="69" spans="2:2">
      <c r="B69" s="48"/>
    </row>
    <row r="70" spans="2:2">
      <c r="B70" s="48"/>
    </row>
    <row r="71" spans="2:2">
      <c r="B71" s="48"/>
    </row>
    <row r="72" spans="2:2">
      <c r="B72" s="48"/>
    </row>
    <row r="73" spans="2:2">
      <c r="B73" s="48"/>
    </row>
    <row r="74" spans="2:2">
      <c r="B74" s="48"/>
    </row>
    <row r="75" spans="2:2">
      <c r="B75" s="48"/>
    </row>
    <row r="76" spans="2:2">
      <c r="B76" s="48"/>
    </row>
    <row r="77" spans="2:2">
      <c r="B77" s="48"/>
    </row>
    <row r="78" spans="2:2">
      <c r="B78" s="48"/>
    </row>
    <row r="79" spans="2:2">
      <c r="B79" s="48"/>
    </row>
    <row r="80" spans="2:2">
      <c r="B80" s="48"/>
    </row>
    <row r="81" spans="2:2">
      <c r="B81" s="48"/>
    </row>
    <row r="82" spans="2:2">
      <c r="B82" s="48"/>
    </row>
    <row r="83" spans="2:2">
      <c r="B83" s="48"/>
    </row>
    <row r="84" spans="2:2">
      <c r="B84" s="48"/>
    </row>
    <row r="85" spans="2:2">
      <c r="B85" s="48"/>
    </row>
    <row r="86" spans="2:2">
      <c r="B86" s="48"/>
    </row>
    <row r="87" spans="2:2">
      <c r="B87" s="48"/>
    </row>
    <row r="88" spans="2:2">
      <c r="B88" s="48"/>
    </row>
    <row r="89" spans="2:2">
      <c r="B89" s="48"/>
    </row>
    <row r="90" spans="2:2">
      <c r="B90" s="48"/>
    </row>
    <row r="91" spans="2:2">
      <c r="B91" s="48"/>
    </row>
    <row r="92" spans="2:2">
      <c r="B92" s="48"/>
    </row>
    <row r="93" spans="2:2">
      <c r="B93" s="48"/>
    </row>
    <row r="94" spans="2:2">
      <c r="B94" s="48"/>
    </row>
    <row r="95" spans="2:2">
      <c r="B95" s="48"/>
    </row>
    <row r="96" spans="2:2">
      <c r="B96" s="48"/>
    </row>
    <row r="97" spans="2:2">
      <c r="B97" s="48"/>
    </row>
    <row r="98" spans="2:2">
      <c r="B98" s="48"/>
    </row>
    <row r="99" spans="2:2">
      <c r="B99" s="48"/>
    </row>
    <row r="100" spans="2:2">
      <c r="B100" s="48"/>
    </row>
    <row r="101" spans="2:2">
      <c r="B101" s="48"/>
    </row>
    <row r="102" spans="2:2">
      <c r="B102" s="48"/>
    </row>
    <row r="103" spans="2:2">
      <c r="B103" s="48"/>
    </row>
    <row r="104" spans="2:2">
      <c r="B104" s="48"/>
    </row>
    <row r="105" spans="2:2">
      <c r="B105" s="48"/>
    </row>
    <row r="106" spans="2:2">
      <c r="B106" s="48"/>
    </row>
    <row r="107" spans="2:2">
      <c r="B107" s="48"/>
    </row>
    <row r="108" spans="2:2">
      <c r="B108" s="48"/>
    </row>
    <row r="109" spans="2:2">
      <c r="B109" s="48"/>
    </row>
    <row r="110" spans="2:2">
      <c r="B110" s="48"/>
    </row>
    <row r="111" spans="2:2">
      <c r="B111" s="48"/>
    </row>
    <row r="112" spans="2:2">
      <c r="B112" s="48"/>
    </row>
    <row r="113" spans="2:2">
      <c r="B113" s="48"/>
    </row>
    <row r="114" spans="2:2">
      <c r="B114" s="48"/>
    </row>
    <row r="115" spans="2:2">
      <c r="B115" s="48"/>
    </row>
    <row r="116" spans="2:2">
      <c r="B116" s="48"/>
    </row>
    <row r="117" spans="2:2">
      <c r="B117" s="48"/>
    </row>
    <row r="118" spans="2:2">
      <c r="B118" s="48"/>
    </row>
    <row r="119" spans="2:2">
      <c r="B119" s="48"/>
    </row>
    <row r="120" spans="2:2">
      <c r="B120" s="48"/>
    </row>
    <row r="121" spans="2:2">
      <c r="B121" s="48"/>
    </row>
    <row r="122" spans="2:2">
      <c r="B122" s="48"/>
    </row>
    <row r="123" spans="2:2">
      <c r="B123" s="48"/>
    </row>
    <row r="124" spans="2:2">
      <c r="B124" s="48"/>
    </row>
    <row r="125" spans="2:2">
      <c r="B125" s="48"/>
    </row>
    <row r="126" spans="2:2">
      <c r="B126" s="48"/>
    </row>
    <row r="127" spans="2:2">
      <c r="B127" s="48"/>
    </row>
    <row r="128" spans="2:2">
      <c r="B128" s="48"/>
    </row>
    <row r="129" spans="2:2">
      <c r="B129" s="48"/>
    </row>
    <row r="130" spans="2:2">
      <c r="B130" s="48"/>
    </row>
    <row r="131" spans="2:2">
      <c r="B131" s="48"/>
    </row>
    <row r="132" spans="2:2">
      <c r="B132" s="48"/>
    </row>
    <row r="133" spans="2:2">
      <c r="B133" s="48"/>
    </row>
    <row r="134" spans="2:2">
      <c r="B134" s="48"/>
    </row>
    <row r="135" spans="2:2">
      <c r="B135" s="48"/>
    </row>
    <row r="136" spans="2:2">
      <c r="B136" s="48"/>
    </row>
    <row r="137" spans="2:2">
      <c r="B137" s="48"/>
    </row>
    <row r="138" spans="2:2">
      <c r="B138" s="48"/>
    </row>
    <row r="139" spans="2:2">
      <c r="B139" s="48"/>
    </row>
    <row r="140" spans="2:2">
      <c r="B140" s="48"/>
    </row>
    <row r="141" spans="2:2">
      <c r="B141" s="48"/>
    </row>
    <row r="142" spans="2:2">
      <c r="B142" s="48"/>
    </row>
    <row r="143" spans="2:2">
      <c r="B143" s="48"/>
    </row>
    <row r="144" spans="2:2">
      <c r="B144" s="48"/>
    </row>
    <row r="145" spans="2:2">
      <c r="B145" s="48"/>
    </row>
    <row r="146" spans="2:2">
      <c r="B146" s="48"/>
    </row>
    <row r="147" spans="2:2">
      <c r="B147" s="48"/>
    </row>
    <row r="148" spans="2:2">
      <c r="B148" s="48"/>
    </row>
    <row r="149" spans="2:2">
      <c r="B149" s="48"/>
    </row>
    <row r="150" spans="2:2">
      <c r="B150" s="48"/>
    </row>
    <row r="151" spans="2:2">
      <c r="B151" s="48"/>
    </row>
    <row r="152" spans="2:2">
      <c r="B152" s="48"/>
    </row>
    <row r="153" spans="2:2">
      <c r="B153" s="48"/>
    </row>
    <row r="154" spans="2:2">
      <c r="B154" s="48"/>
    </row>
    <row r="155" spans="2:2">
      <c r="B155" s="48"/>
    </row>
    <row r="156" spans="2:2">
      <c r="B156" s="48"/>
    </row>
    <row r="157" spans="2:2">
      <c r="B157" s="48"/>
    </row>
    <row r="158" spans="2:2">
      <c r="B158" s="48"/>
    </row>
    <row r="159" spans="2:2">
      <c r="B159" s="48"/>
    </row>
    <row r="160" spans="2:2">
      <c r="B160" s="48"/>
    </row>
    <row r="161" spans="2:2">
      <c r="B161" s="48"/>
    </row>
    <row r="162" spans="2:2">
      <c r="B162" s="48"/>
    </row>
    <row r="163" spans="2:2">
      <c r="B163" s="48"/>
    </row>
    <row r="164" spans="2:2">
      <c r="B164" s="48"/>
    </row>
    <row r="165" spans="2:2">
      <c r="B165" s="48"/>
    </row>
    <row r="166" spans="2:2">
      <c r="B166" s="48"/>
    </row>
    <row r="167" spans="2:2">
      <c r="B167" s="48"/>
    </row>
    <row r="168" spans="2:2">
      <c r="B168" s="48"/>
    </row>
    <row r="169" spans="2:2">
      <c r="B169" s="48"/>
    </row>
    <row r="170" spans="2:2">
      <c r="B170" s="48"/>
    </row>
    <row r="171" spans="2:2">
      <c r="B171" s="48"/>
    </row>
    <row r="172" spans="2:2">
      <c r="B172" s="48"/>
    </row>
    <row r="173" spans="2:2">
      <c r="B173" s="48"/>
    </row>
    <row r="174" spans="2:2">
      <c r="B174" s="48"/>
    </row>
    <row r="175" spans="2:2">
      <c r="B175" s="48"/>
    </row>
    <row r="176" spans="2:2">
      <c r="B176" s="48"/>
    </row>
    <row r="177" spans="2:2">
      <c r="B177" s="48"/>
    </row>
    <row r="178" spans="2:2">
      <c r="B178" s="48"/>
    </row>
    <row r="179" spans="2:2">
      <c r="B179" s="48"/>
    </row>
    <row r="180" spans="2:2">
      <c r="B180" s="48"/>
    </row>
    <row r="181" spans="2:2">
      <c r="B181" s="48"/>
    </row>
    <row r="182" spans="2:2">
      <c r="B182" s="48"/>
    </row>
    <row r="183" spans="2:2">
      <c r="B183" s="48"/>
    </row>
    <row r="184" spans="2:2">
      <c r="B184" s="48"/>
    </row>
    <row r="185" spans="2:2">
      <c r="B185" s="48"/>
    </row>
    <row r="186" spans="2:2">
      <c r="B186" s="48"/>
    </row>
    <row r="187" spans="2:2">
      <c r="B187" s="48"/>
    </row>
    <row r="188" spans="2:2">
      <c r="B188" s="48"/>
    </row>
    <row r="189" spans="2:2">
      <c r="B189" s="48"/>
    </row>
    <row r="190" spans="2:2">
      <c r="B190" s="48"/>
    </row>
    <row r="191" spans="2:2">
      <c r="B191" s="48"/>
    </row>
    <row r="192" spans="2:2">
      <c r="B192" s="48"/>
    </row>
    <row r="193" spans="2:2">
      <c r="B193" s="48"/>
    </row>
    <row r="194" spans="2:2">
      <c r="B194" s="48"/>
    </row>
    <row r="195" spans="2:2">
      <c r="B195" s="48"/>
    </row>
    <row r="196" spans="2:2">
      <c r="B196" s="48"/>
    </row>
    <row r="197" spans="2:2">
      <c r="B197" s="48"/>
    </row>
    <row r="198" spans="2:2">
      <c r="B198" s="48"/>
    </row>
    <row r="199" spans="2:2">
      <c r="B199" s="48"/>
    </row>
    <row r="200" spans="2:2">
      <c r="B200" s="48"/>
    </row>
    <row r="201" spans="2:2">
      <c r="B201" s="48"/>
    </row>
    <row r="202" spans="2:2">
      <c r="B202" s="48"/>
    </row>
    <row r="203" spans="2:2">
      <c r="B203" s="48"/>
    </row>
    <row r="204" spans="2:2">
      <c r="B204" s="48"/>
    </row>
    <row r="205" spans="2:2">
      <c r="B205" s="48"/>
    </row>
    <row r="206" spans="2:2">
      <c r="B206" s="48"/>
    </row>
    <row r="207" spans="2:2">
      <c r="B207" s="48"/>
    </row>
    <row r="208" spans="2:2">
      <c r="B208" s="48"/>
    </row>
    <row r="209" spans="2:2">
      <c r="B209" s="48"/>
    </row>
    <row r="210" spans="2:2">
      <c r="B210" s="48"/>
    </row>
    <row r="211" spans="2:2">
      <c r="B211" s="48"/>
    </row>
    <row r="212" spans="2:2">
      <c r="B212" s="48"/>
    </row>
    <row r="213" spans="2:2">
      <c r="B213" s="48"/>
    </row>
    <row r="214" spans="2:2">
      <c r="B214" s="48"/>
    </row>
    <row r="215" spans="2:2">
      <c r="B215" s="48"/>
    </row>
    <row r="216" spans="2:2">
      <c r="B216" s="48"/>
    </row>
    <row r="217" spans="2:2">
      <c r="B217" s="48"/>
    </row>
    <row r="218" spans="2:2">
      <c r="B218" s="48"/>
    </row>
    <row r="219" spans="2:2">
      <c r="B219" s="48"/>
    </row>
    <row r="220" spans="2:2">
      <c r="B220" s="48"/>
    </row>
    <row r="221" spans="2:2">
      <c r="B221" s="48"/>
    </row>
    <row r="222" spans="2:2">
      <c r="B222" s="48"/>
    </row>
    <row r="223" spans="2:2">
      <c r="B223" s="48"/>
    </row>
    <row r="224" spans="2:2">
      <c r="B224" s="48"/>
    </row>
    <row r="225" spans="2:2">
      <c r="B225" s="48"/>
    </row>
    <row r="226" spans="2:2">
      <c r="B226" s="48"/>
    </row>
    <row r="227" spans="2:2">
      <c r="B227" s="48"/>
    </row>
    <row r="228" spans="2:2">
      <c r="B228" s="48"/>
    </row>
    <row r="229" spans="2:2">
      <c r="B229" s="48"/>
    </row>
    <row r="230" spans="2:2">
      <c r="B230" s="48"/>
    </row>
    <row r="231" spans="2:2">
      <c r="B231" s="48"/>
    </row>
    <row r="232" spans="2:2">
      <c r="B232" s="48"/>
    </row>
    <row r="233" spans="2:2">
      <c r="B233" s="48"/>
    </row>
    <row r="234" spans="2:2">
      <c r="B234" s="48"/>
    </row>
    <row r="235" spans="2:2">
      <c r="B235" s="48"/>
    </row>
    <row r="236" spans="2:2">
      <c r="B236" s="48"/>
    </row>
    <row r="237" spans="2:2">
      <c r="B237" s="48"/>
    </row>
    <row r="238" spans="2:2">
      <c r="B238" s="48"/>
    </row>
    <row r="239" spans="2:2">
      <c r="B239" s="48"/>
    </row>
    <row r="240" spans="2:2">
      <c r="B240" s="48"/>
    </row>
    <row r="241" spans="2:2">
      <c r="B241" s="48"/>
    </row>
    <row r="242" spans="2:2">
      <c r="B242" s="48"/>
    </row>
    <row r="243" spans="2:2">
      <c r="B243" s="48"/>
    </row>
    <row r="244" spans="2:2">
      <c r="B244" s="48"/>
    </row>
    <row r="245" spans="2:2">
      <c r="B245" s="48"/>
    </row>
    <row r="246" spans="2:2">
      <c r="B246" s="48"/>
    </row>
    <row r="247" spans="2:2">
      <c r="B247" s="48"/>
    </row>
    <row r="248" spans="2:2">
      <c r="B248" s="48"/>
    </row>
    <row r="249" spans="2:2">
      <c r="B249" s="48"/>
    </row>
    <row r="250" spans="2:2">
      <c r="B250" s="48"/>
    </row>
    <row r="251" spans="2:2">
      <c r="B251" s="48"/>
    </row>
    <row r="252" spans="2:2">
      <c r="B252" s="48"/>
    </row>
    <row r="253" spans="2:2">
      <c r="B253" s="48"/>
    </row>
    <row r="254" spans="2:2">
      <c r="B254" s="48"/>
    </row>
    <row r="255" spans="2:2">
      <c r="B255" s="48"/>
    </row>
    <row r="256" spans="2:2">
      <c r="B256" s="48"/>
    </row>
    <row r="257" spans="2:2">
      <c r="B257" s="48"/>
    </row>
    <row r="258" spans="2:2">
      <c r="B258" s="48"/>
    </row>
    <row r="259" spans="2:2">
      <c r="B259" s="48"/>
    </row>
    <row r="260" spans="2:2">
      <c r="B260" s="48"/>
    </row>
    <row r="261" spans="2:2">
      <c r="B261" s="48"/>
    </row>
    <row r="262" spans="2:2">
      <c r="B262" s="48"/>
    </row>
    <row r="263" spans="2:2">
      <c r="B263" s="48"/>
    </row>
    <row r="264" spans="2:2">
      <c r="B264" s="48"/>
    </row>
    <row r="265" spans="2:2">
      <c r="B265" s="48"/>
    </row>
    <row r="266" spans="2:2">
      <c r="B266" s="48"/>
    </row>
    <row r="267" spans="2:2">
      <c r="B267" s="48"/>
    </row>
    <row r="268" spans="2:2">
      <c r="B268" s="48"/>
    </row>
    <row r="269" spans="2:2">
      <c r="B269" s="48"/>
    </row>
    <row r="270" spans="2:2">
      <c r="B270" s="48"/>
    </row>
    <row r="271" spans="2:2">
      <c r="B271" s="48"/>
    </row>
    <row r="272" spans="2:2">
      <c r="B272" s="48"/>
    </row>
    <row r="273" spans="2:2">
      <c r="B273" s="48"/>
    </row>
    <row r="274" spans="2:2">
      <c r="B274" s="48"/>
    </row>
    <row r="275" spans="2:2">
      <c r="B275" s="48"/>
    </row>
    <row r="276" spans="2:2">
      <c r="B276" s="48"/>
    </row>
    <row r="277" spans="2:2">
      <c r="B277" s="48"/>
    </row>
    <row r="278" spans="2:2">
      <c r="B278" s="48"/>
    </row>
    <row r="279" spans="2:2">
      <c r="B279" s="48"/>
    </row>
    <row r="280" spans="2:2">
      <c r="B280" s="48"/>
    </row>
    <row r="281" spans="2:2">
      <c r="B281" s="48"/>
    </row>
    <row r="282" spans="2:2">
      <c r="B282" s="48"/>
    </row>
    <row r="283" spans="2:2">
      <c r="B283" s="48"/>
    </row>
    <row r="284" spans="2:2">
      <c r="B284" s="48"/>
    </row>
    <row r="285" spans="2:2">
      <c r="B285" s="48"/>
    </row>
    <row r="286" spans="2:2">
      <c r="B286" s="48"/>
    </row>
    <row r="287" spans="2:2">
      <c r="B287" s="48"/>
    </row>
    <row r="288" spans="2:2">
      <c r="B288" s="48"/>
    </row>
    <row r="289" spans="2:2">
      <c r="B289" s="48"/>
    </row>
    <row r="290" spans="2:2">
      <c r="B290" s="48"/>
    </row>
    <row r="291" spans="2:2">
      <c r="B291" s="48"/>
    </row>
    <row r="292" spans="2:2">
      <c r="B292" s="48"/>
    </row>
    <row r="293" spans="2:2">
      <c r="B293" s="48"/>
    </row>
    <row r="294" spans="2:2">
      <c r="B294" s="48"/>
    </row>
    <row r="295" spans="2:2">
      <c r="B295" s="48"/>
    </row>
    <row r="296" spans="2:2">
      <c r="B296" s="48"/>
    </row>
    <row r="297" spans="2:2">
      <c r="B297" s="48"/>
    </row>
    <row r="298" spans="2:2">
      <c r="B298" s="48"/>
    </row>
    <row r="299" spans="2:2">
      <c r="B299" s="48"/>
    </row>
    <row r="300" spans="2:2">
      <c r="B300" s="48"/>
    </row>
    <row r="301" spans="2:2">
      <c r="B301" s="48"/>
    </row>
    <row r="302" spans="2:2">
      <c r="B302" s="48"/>
    </row>
    <row r="303" spans="2:2">
      <c r="B303" s="48"/>
    </row>
    <row r="304" spans="2:2">
      <c r="B304" s="48"/>
    </row>
    <row r="305" spans="2:2">
      <c r="B305" s="48"/>
    </row>
    <row r="306" spans="2:2">
      <c r="B306" s="48"/>
    </row>
    <row r="307" spans="2:2">
      <c r="B307" s="48"/>
    </row>
    <row r="308" spans="2:2">
      <c r="B308" s="48"/>
    </row>
    <row r="309" spans="2:2">
      <c r="B309" s="48"/>
    </row>
    <row r="310" spans="2:2">
      <c r="B310" s="48"/>
    </row>
    <row r="311" spans="2:2">
      <c r="B311" s="48"/>
    </row>
    <row r="312" spans="2:2">
      <c r="B312" s="48"/>
    </row>
    <row r="313" spans="2:2">
      <c r="B313" s="48"/>
    </row>
    <row r="314" spans="2:2">
      <c r="B314" s="48"/>
    </row>
    <row r="315" spans="2:2">
      <c r="B315" s="48"/>
    </row>
    <row r="316" spans="2:2">
      <c r="B316" s="48"/>
    </row>
    <row r="317" spans="2:2">
      <c r="B317" s="48"/>
    </row>
    <row r="318" spans="2:2">
      <c r="B318" s="48"/>
    </row>
    <row r="319" spans="2:2">
      <c r="B319" s="48"/>
    </row>
    <row r="320" spans="2:2">
      <c r="B320" s="48"/>
    </row>
    <row r="321" spans="2:2">
      <c r="B321" s="48"/>
    </row>
    <row r="322" spans="2:2">
      <c r="B322" s="48"/>
    </row>
    <row r="323" spans="2:2">
      <c r="B323" s="48"/>
    </row>
    <row r="324" spans="2:2">
      <c r="B324" s="48"/>
    </row>
    <row r="325" spans="2:2">
      <c r="B325" s="48"/>
    </row>
    <row r="326" spans="2:2">
      <c r="B326" s="48"/>
    </row>
    <row r="327" spans="2:2">
      <c r="B327" s="48"/>
    </row>
    <row r="328" spans="2:2">
      <c r="B328" s="48"/>
    </row>
    <row r="329" spans="2:2">
      <c r="B329" s="48"/>
    </row>
    <row r="330" spans="2:2">
      <c r="B330" s="48"/>
    </row>
    <row r="331" spans="2:2">
      <c r="B331" s="48"/>
    </row>
    <row r="332" spans="2:2">
      <c r="B332" s="48"/>
    </row>
    <row r="333" spans="2:2">
      <c r="B333" s="48"/>
    </row>
    <row r="334" spans="2:2">
      <c r="B334" s="48"/>
    </row>
    <row r="335" spans="2:2">
      <c r="B335" s="48"/>
    </row>
    <row r="336" spans="2:2">
      <c r="B336" s="48"/>
    </row>
    <row r="337" spans="2:2">
      <c r="B337" s="48"/>
    </row>
    <row r="338" spans="2:2">
      <c r="B338" s="48"/>
    </row>
    <row r="339" spans="2:2">
      <c r="B339" s="48"/>
    </row>
    <row r="340" spans="2:2">
      <c r="B340" s="48"/>
    </row>
    <row r="341" spans="2:2">
      <c r="B341" s="48"/>
    </row>
    <row r="342" spans="2:2">
      <c r="B342" s="48"/>
    </row>
    <row r="343" spans="2:2">
      <c r="B343" s="48"/>
    </row>
    <row r="344" spans="2:2">
      <c r="B344" s="48"/>
    </row>
    <row r="345" spans="2:2">
      <c r="B345" s="48"/>
    </row>
    <row r="346" spans="2:2">
      <c r="B346" s="48"/>
    </row>
    <row r="347" spans="2:2">
      <c r="B347" s="48"/>
    </row>
    <row r="348" spans="2:2">
      <c r="B348" s="48"/>
    </row>
    <row r="349" spans="2:2">
      <c r="B349" s="48"/>
    </row>
    <row r="350" spans="2:2">
      <c r="B350" s="48"/>
    </row>
    <row r="351" spans="2:2">
      <c r="B351" s="48"/>
    </row>
    <row r="352" spans="2:2">
      <c r="B352" s="48"/>
    </row>
    <row r="353" spans="2:2">
      <c r="B353" s="48"/>
    </row>
    <row r="354" spans="2:2">
      <c r="B354" s="48"/>
    </row>
    <row r="355" spans="2:2">
      <c r="B355" s="48"/>
    </row>
    <row r="356" spans="2:2">
      <c r="B356" s="48"/>
    </row>
    <row r="357" spans="2:2">
      <c r="B357" s="48"/>
    </row>
    <row r="358" spans="2:2">
      <c r="B358" s="48"/>
    </row>
    <row r="359" spans="2:2">
      <c r="B359" s="48"/>
    </row>
    <row r="360" spans="2:2">
      <c r="B360" s="48"/>
    </row>
    <row r="361" spans="2:2">
      <c r="B361" s="48"/>
    </row>
    <row r="362" spans="2:2">
      <c r="B362" s="48"/>
    </row>
    <row r="363" spans="2:2">
      <c r="B363" s="48"/>
    </row>
    <row r="364" spans="2:2">
      <c r="B364" s="48"/>
    </row>
    <row r="365" spans="2:2">
      <c r="B365" s="48"/>
    </row>
    <row r="366" spans="2:2">
      <c r="B366" s="48"/>
    </row>
    <row r="367" spans="2:2">
      <c r="B367" s="48"/>
    </row>
    <row r="368" spans="2:2">
      <c r="B368" s="48"/>
    </row>
    <row r="369" spans="2:2">
      <c r="B369" s="48"/>
    </row>
    <row r="370" spans="2:2">
      <c r="B370" s="48"/>
    </row>
    <row r="371" spans="2:2">
      <c r="B371" s="48"/>
    </row>
    <row r="372" spans="2:2">
      <c r="B372" s="48"/>
    </row>
    <row r="373" spans="2:2">
      <c r="B373" s="48"/>
    </row>
    <row r="374" spans="2:2">
      <c r="B374" s="48"/>
    </row>
    <row r="375" spans="2:2">
      <c r="B375" s="48"/>
    </row>
    <row r="376" spans="2:2">
      <c r="B376" s="48"/>
    </row>
    <row r="377" spans="2:2">
      <c r="B377" s="48"/>
    </row>
    <row r="378" spans="2:2">
      <c r="B378" s="48"/>
    </row>
    <row r="379" spans="2:2">
      <c r="B379" s="48"/>
    </row>
    <row r="380" spans="2:2">
      <c r="B380" s="48"/>
    </row>
    <row r="381" spans="2:2">
      <c r="B381" s="48"/>
    </row>
    <row r="382" spans="2:2">
      <c r="B382" s="48"/>
    </row>
    <row r="383" spans="2:2">
      <c r="B383" s="48"/>
    </row>
    <row r="384" spans="2:2">
      <c r="B384" s="48"/>
    </row>
    <row r="385" spans="2:2">
      <c r="B385" s="48"/>
    </row>
    <row r="386" spans="2:2">
      <c r="B386" s="48"/>
    </row>
    <row r="387" spans="2:2">
      <c r="B387" s="48"/>
    </row>
    <row r="388" spans="2:2">
      <c r="B388" s="48"/>
    </row>
    <row r="389" spans="2:2">
      <c r="B389" s="48"/>
    </row>
    <row r="390" spans="2:2">
      <c r="B390" s="48"/>
    </row>
    <row r="391" spans="2:2">
      <c r="B391" s="48"/>
    </row>
    <row r="392" spans="2:2">
      <c r="B392" s="48"/>
    </row>
    <row r="393" spans="2:2">
      <c r="B393" s="48"/>
    </row>
    <row r="394" spans="2:2">
      <c r="B394" s="48"/>
    </row>
    <row r="395" spans="2:2">
      <c r="B395" s="48"/>
    </row>
    <row r="396" spans="2:2">
      <c r="B396" s="48"/>
    </row>
    <row r="397" spans="2:2">
      <c r="B397" s="48"/>
    </row>
    <row r="398" spans="2:2">
      <c r="B398" s="48"/>
    </row>
    <row r="399" spans="2:2">
      <c r="B399" s="48"/>
    </row>
    <row r="400" spans="2:2">
      <c r="B400" s="48"/>
    </row>
    <row r="401" spans="2:2">
      <c r="B401" s="48"/>
    </row>
    <row r="402" spans="2:2">
      <c r="B402" s="48"/>
    </row>
    <row r="403" spans="2:2">
      <c r="B403" s="48"/>
    </row>
    <row r="404" spans="2:2">
      <c r="B404" s="48"/>
    </row>
    <row r="405" spans="2:2">
      <c r="B405" s="48"/>
    </row>
    <row r="406" spans="2:2">
      <c r="B406" s="48"/>
    </row>
    <row r="407" spans="2:2">
      <c r="B407" s="48"/>
    </row>
    <row r="408" spans="2:2">
      <c r="B408" s="48"/>
    </row>
    <row r="409" spans="2:2">
      <c r="B409" s="48"/>
    </row>
    <row r="410" spans="2:2">
      <c r="B410" s="48"/>
    </row>
    <row r="411" spans="2:2">
      <c r="B411" s="48"/>
    </row>
    <row r="412" spans="2:2">
      <c r="B412" s="48"/>
    </row>
    <row r="413" spans="2:2">
      <c r="B413" s="48"/>
    </row>
    <row r="414" spans="2:2">
      <c r="B414" s="48"/>
    </row>
    <row r="415" spans="2:2">
      <c r="B415" s="48"/>
    </row>
    <row r="416" spans="2:2">
      <c r="B416" s="48"/>
    </row>
    <row r="417" spans="2:2">
      <c r="B417" s="48"/>
    </row>
    <row r="418" spans="2:2">
      <c r="B418" s="48"/>
    </row>
    <row r="419" spans="2:2">
      <c r="B419" s="48"/>
    </row>
    <row r="420" spans="2:2">
      <c r="B420" s="48"/>
    </row>
    <row r="421" spans="2:2">
      <c r="B421" s="48"/>
    </row>
    <row r="422" spans="2:2">
      <c r="B422" s="48"/>
    </row>
    <row r="423" spans="2:2">
      <c r="B423" s="48"/>
    </row>
    <row r="424" spans="2:2">
      <c r="B424" s="48"/>
    </row>
    <row r="425" spans="2:2">
      <c r="B425" s="48"/>
    </row>
    <row r="426" spans="2:2">
      <c r="B426" s="48"/>
    </row>
    <row r="427" spans="2:2">
      <c r="B427" s="48"/>
    </row>
    <row r="428" spans="2:2">
      <c r="B428" s="48"/>
    </row>
    <row r="429" spans="2:2">
      <c r="B429" s="48"/>
    </row>
    <row r="430" spans="2:2">
      <c r="B430" s="48"/>
    </row>
    <row r="431" spans="2:2">
      <c r="B431" s="48"/>
    </row>
    <row r="432" spans="2:2">
      <c r="B432" s="48"/>
    </row>
    <row r="433" spans="2:2">
      <c r="B433" s="48"/>
    </row>
    <row r="434" spans="2:2">
      <c r="B434" s="48"/>
    </row>
    <row r="435" spans="2:2">
      <c r="B435" s="48"/>
    </row>
    <row r="436" spans="2:2">
      <c r="B436" s="48"/>
    </row>
    <row r="437" spans="2:2">
      <c r="B437" s="48"/>
    </row>
    <row r="438" spans="2:2">
      <c r="B438" s="48"/>
    </row>
    <row r="439" spans="2:2">
      <c r="B439" s="48"/>
    </row>
    <row r="440" spans="2:2">
      <c r="B440" s="48"/>
    </row>
    <row r="441" spans="2:2">
      <c r="B441" s="48"/>
    </row>
    <row r="442" spans="2:2">
      <c r="B442" s="48"/>
    </row>
    <row r="443" spans="2:2">
      <c r="B443" s="48"/>
    </row>
    <row r="444" spans="2:2">
      <c r="B444" s="48"/>
    </row>
    <row r="445" spans="2:2">
      <c r="B445" s="48"/>
    </row>
    <row r="446" spans="2:2">
      <c r="B446" s="48"/>
    </row>
    <row r="447" spans="2:2">
      <c r="B447" s="48"/>
    </row>
    <row r="448" spans="2:2">
      <c r="B448" s="48"/>
    </row>
    <row r="449" spans="2:2">
      <c r="B449" s="48"/>
    </row>
    <row r="450" spans="2:2">
      <c r="B450" s="48"/>
    </row>
    <row r="451" spans="2:2">
      <c r="B451" s="48"/>
    </row>
    <row r="452" spans="2:2">
      <c r="B452" s="48"/>
    </row>
    <row r="453" spans="2:2">
      <c r="B453" s="48"/>
    </row>
    <row r="454" spans="2:2">
      <c r="B454" s="48"/>
    </row>
    <row r="455" spans="2:2">
      <c r="B455" s="48"/>
    </row>
    <row r="456" spans="2:2">
      <c r="B456" s="48"/>
    </row>
    <row r="457" spans="2:2">
      <c r="B457" s="48"/>
    </row>
    <row r="458" spans="2:2">
      <c r="B458" s="48"/>
    </row>
    <row r="459" spans="2:2">
      <c r="B459" s="48"/>
    </row>
    <row r="460" spans="2:2">
      <c r="B460" s="48"/>
    </row>
    <row r="461" spans="2:2">
      <c r="B461" s="48"/>
    </row>
    <row r="462" spans="2:2">
      <c r="B462" s="48"/>
    </row>
    <row r="463" spans="2:2">
      <c r="B463" s="48"/>
    </row>
    <row r="464" spans="2:2">
      <c r="B464" s="48"/>
    </row>
    <row r="465" spans="2:2">
      <c r="B465" s="48"/>
    </row>
    <row r="466" spans="2:2">
      <c r="B466" s="48"/>
    </row>
    <row r="467" spans="2:2">
      <c r="B467" s="48"/>
    </row>
    <row r="468" spans="2:2">
      <c r="B468" s="48"/>
    </row>
    <row r="469" spans="2:2">
      <c r="B469" s="48"/>
    </row>
    <row r="470" spans="2:2">
      <c r="B470" s="48"/>
    </row>
    <row r="471" spans="2:2">
      <c r="B471" s="48"/>
    </row>
    <row r="472" spans="2:2">
      <c r="B472" s="48"/>
    </row>
    <row r="473" spans="2:2">
      <c r="B473" s="48"/>
    </row>
    <row r="474" spans="2:2">
      <c r="B474" s="48"/>
    </row>
    <row r="475" spans="2:2">
      <c r="B475" s="48"/>
    </row>
    <row r="476" spans="2:2">
      <c r="B476" s="48"/>
    </row>
    <row r="477" spans="2:2">
      <c r="B477" s="48"/>
    </row>
    <row r="478" spans="2:2">
      <c r="B478" s="48"/>
    </row>
    <row r="479" spans="2:2">
      <c r="B479" s="48"/>
    </row>
    <row r="480" spans="2:2">
      <c r="B480" s="48"/>
    </row>
    <row r="481" spans="2:2">
      <c r="B481" s="48"/>
    </row>
    <row r="482" spans="2:2">
      <c r="B482" s="48"/>
    </row>
    <row r="483" spans="2:2">
      <c r="B483" s="48"/>
    </row>
    <row r="484" spans="2:2">
      <c r="B484" s="48"/>
    </row>
    <row r="485" spans="2:2">
      <c r="B485" s="48"/>
    </row>
    <row r="486" spans="2:2">
      <c r="B486" s="48"/>
    </row>
    <row r="487" spans="2:2">
      <c r="B487" s="48"/>
    </row>
    <row r="488" spans="2:2">
      <c r="B488" s="48"/>
    </row>
    <row r="489" spans="2:2">
      <c r="B489" s="48"/>
    </row>
    <row r="490" spans="2:2">
      <c r="B490" s="48"/>
    </row>
    <row r="491" spans="2:2">
      <c r="B491" s="48"/>
    </row>
    <row r="492" spans="2:2">
      <c r="B492" s="48"/>
    </row>
    <row r="493" spans="2:2">
      <c r="B493" s="48"/>
    </row>
    <row r="494" spans="2:2">
      <c r="B494" s="48"/>
    </row>
    <row r="495" spans="2:2">
      <c r="B495" s="48"/>
    </row>
    <row r="496" spans="2:2">
      <c r="B496" s="48"/>
    </row>
    <row r="497" spans="2:2">
      <c r="B497" s="48"/>
    </row>
    <row r="498" spans="2:2">
      <c r="B498" s="48"/>
    </row>
    <row r="499" spans="2:2">
      <c r="B499" s="48"/>
    </row>
    <row r="500" spans="2:2">
      <c r="B500" s="48"/>
    </row>
    <row r="501" spans="2:2">
      <c r="B501" s="48"/>
    </row>
    <row r="502" spans="2:2">
      <c r="B502" s="48"/>
    </row>
    <row r="503" spans="2:2">
      <c r="B503" s="48"/>
    </row>
    <row r="504" spans="2:2">
      <c r="B504" s="48"/>
    </row>
    <row r="505" spans="2:2">
      <c r="B505" s="48"/>
    </row>
    <row r="506" spans="2:2">
      <c r="B506" s="48"/>
    </row>
    <row r="507" spans="2:2">
      <c r="B507" s="48"/>
    </row>
    <row r="508" spans="2:2">
      <c r="B508" s="48"/>
    </row>
    <row r="509" spans="2:2">
      <c r="B509" s="48"/>
    </row>
    <row r="510" spans="2:2">
      <c r="B510" s="48"/>
    </row>
    <row r="511" spans="2:2">
      <c r="B511" s="48"/>
    </row>
    <row r="512" spans="2:2">
      <c r="B512" s="48"/>
    </row>
    <row r="513" spans="2:2">
      <c r="B513" s="48"/>
    </row>
    <row r="514" spans="2:2">
      <c r="B514" s="48"/>
    </row>
    <row r="515" spans="2:2">
      <c r="B515" s="48"/>
    </row>
    <row r="516" spans="2:2">
      <c r="B516" s="48"/>
    </row>
    <row r="517" spans="2:2">
      <c r="B517" s="48"/>
    </row>
    <row r="518" spans="2:2">
      <c r="B518" s="48"/>
    </row>
    <row r="519" spans="2:2">
      <c r="B519" s="48"/>
    </row>
    <row r="520" spans="2:2">
      <c r="B520" s="48"/>
    </row>
    <row r="521" spans="2:2">
      <c r="B521" s="48"/>
    </row>
    <row r="522" spans="2:2">
      <c r="B522" s="48"/>
    </row>
    <row r="523" spans="2:2">
      <c r="B523" s="48"/>
    </row>
    <row r="524" spans="2:2">
      <c r="B524" s="48"/>
    </row>
    <row r="525" spans="2:2">
      <c r="B525" s="48"/>
    </row>
    <row r="526" spans="2:2">
      <c r="B526" s="48"/>
    </row>
    <row r="527" spans="2:2">
      <c r="B527" s="48"/>
    </row>
    <row r="528" spans="2:2">
      <c r="B528" s="48"/>
    </row>
    <row r="529" spans="2:2">
      <c r="B529" s="48"/>
    </row>
    <row r="530" spans="2:2">
      <c r="B530" s="48"/>
    </row>
    <row r="531" spans="2:2">
      <c r="B531" s="48"/>
    </row>
    <row r="532" spans="2:2">
      <c r="B532" s="48"/>
    </row>
    <row r="533" spans="2:2">
      <c r="B533" s="48"/>
    </row>
    <row r="534" spans="2:2">
      <c r="B534" s="48"/>
    </row>
    <row r="535" spans="2:2">
      <c r="B535" s="48"/>
    </row>
    <row r="536" spans="2:2">
      <c r="B536" s="48"/>
    </row>
    <row r="537" spans="2:2">
      <c r="B537" s="48"/>
    </row>
    <row r="538" spans="2:2">
      <c r="B538" s="48"/>
    </row>
    <row r="539" spans="2:2">
      <c r="B539" s="48"/>
    </row>
    <row r="540" spans="2:2">
      <c r="B540" s="48"/>
    </row>
    <row r="541" spans="2:2">
      <c r="B541" s="48"/>
    </row>
    <row r="542" spans="2:2">
      <c r="B542" s="48"/>
    </row>
    <row r="543" spans="2:2">
      <c r="B543" s="48"/>
    </row>
    <row r="544" spans="2:2">
      <c r="B544" s="48"/>
    </row>
    <row r="545" spans="2:2">
      <c r="B545" s="48"/>
    </row>
    <row r="546" spans="2:2">
      <c r="B546" s="48"/>
    </row>
    <row r="547" spans="2:2">
      <c r="B547" s="48"/>
    </row>
    <row r="548" spans="2:2">
      <c r="B548" s="48"/>
    </row>
    <row r="549" spans="2:2">
      <c r="B549" s="48"/>
    </row>
    <row r="550" spans="2:2">
      <c r="B550" s="48"/>
    </row>
    <row r="551" spans="2:2">
      <c r="B551" s="48"/>
    </row>
    <row r="552" spans="2:2">
      <c r="B552" s="48"/>
    </row>
    <row r="553" spans="2:2">
      <c r="B553" s="48"/>
    </row>
    <row r="554" spans="2:2">
      <c r="B554" s="48"/>
    </row>
    <row r="555" spans="2:2">
      <c r="B555" s="48"/>
    </row>
    <row r="556" spans="2:2">
      <c r="B556" s="48"/>
    </row>
    <row r="557" spans="2:2">
      <c r="B557" s="48"/>
    </row>
    <row r="558" spans="2:2">
      <c r="B558" s="48"/>
    </row>
    <row r="559" spans="2:2">
      <c r="B559" s="48"/>
    </row>
    <row r="560" spans="2:2">
      <c r="B560" s="48"/>
    </row>
    <row r="561" spans="2:2">
      <c r="B561" s="48"/>
    </row>
    <row r="562" spans="2:2">
      <c r="B562" s="48"/>
    </row>
    <row r="563" spans="2:2">
      <c r="B563" s="48"/>
    </row>
    <row r="564" spans="2:2">
      <c r="B564" s="48"/>
    </row>
    <row r="565" spans="2:2">
      <c r="B565" s="48"/>
    </row>
    <row r="566" spans="2:2">
      <c r="B566" s="48"/>
    </row>
    <row r="567" spans="2:2">
      <c r="B567" s="48"/>
    </row>
    <row r="568" spans="2:2">
      <c r="B568" s="48"/>
    </row>
    <row r="569" spans="2:2">
      <c r="B569" s="48"/>
    </row>
    <row r="570" spans="2:2">
      <c r="B570" s="48"/>
    </row>
    <row r="571" spans="2:2">
      <c r="B571" s="48"/>
    </row>
    <row r="572" spans="2:2">
      <c r="B572" s="48"/>
    </row>
    <row r="573" spans="2:2">
      <c r="B573" s="48"/>
    </row>
    <row r="574" spans="2:2">
      <c r="B574" s="48"/>
    </row>
    <row r="575" spans="2:2">
      <c r="B575" s="48"/>
    </row>
    <row r="576" spans="2:2">
      <c r="B576" s="48"/>
    </row>
    <row r="577" spans="2:2">
      <c r="B577" s="48"/>
    </row>
    <row r="578" spans="2:2">
      <c r="B578" s="48"/>
    </row>
    <row r="579" spans="2:2">
      <c r="B579" s="48"/>
    </row>
    <row r="580" spans="2:2">
      <c r="B580" s="48"/>
    </row>
    <row r="581" spans="2:2">
      <c r="B581" s="48"/>
    </row>
    <row r="582" spans="2:2">
      <c r="B582" s="48"/>
    </row>
    <row r="583" spans="2:2">
      <c r="B583" s="48"/>
    </row>
    <row r="584" spans="2:2">
      <c r="B584" s="48"/>
    </row>
    <row r="585" spans="2:2">
      <c r="B585" s="48"/>
    </row>
    <row r="586" spans="2:2">
      <c r="B586" s="48"/>
    </row>
    <row r="587" spans="2:2">
      <c r="B587" s="48"/>
    </row>
    <row r="588" spans="2:2">
      <c r="B588" s="48"/>
    </row>
    <row r="589" spans="2:2">
      <c r="B589" s="48"/>
    </row>
    <row r="590" spans="2:2">
      <c r="B590" s="48"/>
    </row>
    <row r="591" spans="2:2">
      <c r="B591" s="48"/>
    </row>
    <row r="592" spans="2:2">
      <c r="B592" s="48"/>
    </row>
    <row r="593" spans="2:2">
      <c r="B593" s="48"/>
    </row>
    <row r="594" spans="2:2">
      <c r="B594" s="48"/>
    </row>
    <row r="595" spans="2:2">
      <c r="B595" s="48"/>
    </row>
    <row r="596" spans="2:2">
      <c r="B596" s="48"/>
    </row>
    <row r="597" spans="2:2">
      <c r="B597" s="48"/>
    </row>
    <row r="598" spans="2:2">
      <c r="B598" s="48"/>
    </row>
    <row r="599" spans="2:2">
      <c r="B599" s="48"/>
    </row>
    <row r="600" spans="2:2">
      <c r="B600" s="48"/>
    </row>
    <row r="601" spans="2:2">
      <c r="B601" s="48"/>
    </row>
    <row r="602" spans="2:2">
      <c r="B602" s="48"/>
    </row>
    <row r="603" spans="2:2">
      <c r="B603" s="48"/>
    </row>
    <row r="604" spans="2:2">
      <c r="B604" s="48"/>
    </row>
    <row r="605" spans="2:2">
      <c r="B605" s="48"/>
    </row>
    <row r="606" spans="2:2">
      <c r="B606" s="48"/>
    </row>
    <row r="607" spans="2:2">
      <c r="B607" s="48"/>
    </row>
    <row r="608" spans="2:2">
      <c r="B608" s="48"/>
    </row>
    <row r="609" spans="2:2">
      <c r="B609" s="48"/>
    </row>
    <row r="610" spans="2:2">
      <c r="B610" s="48"/>
    </row>
    <row r="611" spans="2:2">
      <c r="B611" s="48"/>
    </row>
    <row r="612" spans="2:2">
      <c r="B612" s="48"/>
    </row>
    <row r="613" spans="2:2">
      <c r="B613" s="48"/>
    </row>
    <row r="614" spans="2:2">
      <c r="B614" s="48"/>
    </row>
    <row r="615" spans="2:2">
      <c r="B615" s="48"/>
    </row>
    <row r="616" spans="2:2">
      <c r="B616" s="48"/>
    </row>
    <row r="617" spans="2:2">
      <c r="B617" s="48"/>
    </row>
    <row r="618" spans="2:2">
      <c r="B618" s="48"/>
    </row>
    <row r="619" spans="2:2">
      <c r="B619" s="48"/>
    </row>
    <row r="620" spans="2:2">
      <c r="B620" s="48"/>
    </row>
    <row r="621" spans="2:2">
      <c r="B621" s="48"/>
    </row>
    <row r="622" spans="2:2">
      <c r="B622" s="48"/>
    </row>
    <row r="623" spans="2:2">
      <c r="B623" s="48"/>
    </row>
    <row r="624" spans="2:2">
      <c r="B624" s="48"/>
    </row>
    <row r="625" spans="2:2">
      <c r="B625" s="48"/>
    </row>
    <row r="626" spans="2:2">
      <c r="B626" s="48"/>
    </row>
    <row r="627" spans="2:2">
      <c r="B627" s="48"/>
    </row>
    <row r="628" spans="2:2">
      <c r="B628" s="48"/>
    </row>
    <row r="629" spans="2:2">
      <c r="B629" s="48"/>
    </row>
    <row r="630" spans="2:2">
      <c r="B630" s="48"/>
    </row>
    <row r="631" spans="2:2">
      <c r="B631" s="48"/>
    </row>
    <row r="632" spans="2:2">
      <c r="B632" s="48"/>
    </row>
    <row r="633" spans="2:2">
      <c r="B633" s="48"/>
    </row>
    <row r="634" spans="2:2">
      <c r="B634" s="48"/>
    </row>
    <row r="635" spans="2:2">
      <c r="B635" s="48"/>
    </row>
    <row r="636" spans="2:2">
      <c r="B636" s="48"/>
    </row>
    <row r="637" spans="2:2">
      <c r="B637" s="48"/>
    </row>
    <row r="638" spans="2:2">
      <c r="B638" s="48"/>
    </row>
    <row r="639" spans="2:2">
      <c r="B639" s="48"/>
    </row>
    <row r="640" spans="2:2">
      <c r="B640" s="48"/>
    </row>
    <row r="641" spans="2:2">
      <c r="B641" s="48"/>
    </row>
    <row r="642" spans="2:2">
      <c r="B642" s="48"/>
    </row>
    <row r="643" spans="2:2">
      <c r="B643" s="48"/>
    </row>
    <row r="644" spans="2:2">
      <c r="B644" s="48"/>
    </row>
    <row r="645" spans="2:2">
      <c r="B645" s="48"/>
    </row>
    <row r="646" spans="2:2">
      <c r="B646" s="48"/>
    </row>
    <row r="647" spans="2:2">
      <c r="B647" s="48"/>
    </row>
    <row r="648" spans="2:2">
      <c r="B648" s="48"/>
    </row>
    <row r="649" spans="2:2">
      <c r="B649" s="48"/>
    </row>
    <row r="650" spans="2:2">
      <c r="B650" s="48"/>
    </row>
    <row r="651" spans="2:2">
      <c r="B651" s="48"/>
    </row>
    <row r="652" spans="2:2">
      <c r="B652" s="48"/>
    </row>
    <row r="653" spans="2:2">
      <c r="B653" s="48"/>
    </row>
    <row r="654" spans="2:2">
      <c r="B654" s="48"/>
    </row>
    <row r="655" spans="2:2">
      <c r="B655" s="48"/>
    </row>
    <row r="656" spans="2:2">
      <c r="B656" s="48"/>
    </row>
    <row r="657" spans="2:2">
      <c r="B657" s="48"/>
    </row>
    <row r="658" spans="2:2">
      <c r="B658" s="48"/>
    </row>
    <row r="659" spans="2:2">
      <c r="B659" s="48"/>
    </row>
    <row r="660" spans="2:2">
      <c r="B660" s="48"/>
    </row>
    <row r="661" spans="2:2">
      <c r="B661" s="48"/>
    </row>
    <row r="662" spans="2:2">
      <c r="B662" s="48"/>
    </row>
    <row r="663" spans="2:2">
      <c r="B663" s="48"/>
    </row>
    <row r="664" spans="2:2">
      <c r="B664" s="48"/>
    </row>
    <row r="665" spans="2:2">
      <c r="B665" s="48"/>
    </row>
    <row r="666" spans="2:2">
      <c r="B666" s="48"/>
    </row>
    <row r="667" spans="2:2">
      <c r="B667" s="48"/>
    </row>
    <row r="668" spans="2:2">
      <c r="B668" s="48"/>
    </row>
    <row r="669" spans="2:2">
      <c r="B669" s="48"/>
    </row>
    <row r="670" spans="2:2">
      <c r="B670" s="48"/>
    </row>
    <row r="671" spans="2:2">
      <c r="B671" s="48"/>
    </row>
    <row r="672" spans="2:2">
      <c r="B672" s="48"/>
    </row>
    <row r="673" spans="2:2">
      <c r="B673" s="48"/>
    </row>
    <row r="674" spans="2:2">
      <c r="B674" s="48"/>
    </row>
    <row r="675" spans="2:2">
      <c r="B675" s="48"/>
    </row>
    <row r="676" spans="2:2">
      <c r="B676" s="48"/>
    </row>
    <row r="677" spans="2:2">
      <c r="B677" s="48"/>
    </row>
    <row r="678" spans="2:2">
      <c r="B678" s="48"/>
    </row>
    <row r="679" spans="2:2">
      <c r="B679" s="48"/>
    </row>
    <row r="680" spans="2:2">
      <c r="B680" s="48"/>
    </row>
    <row r="681" spans="2:2">
      <c r="B681" s="48"/>
    </row>
    <row r="682" spans="2:2">
      <c r="B682" s="48"/>
    </row>
    <row r="683" spans="2:2">
      <c r="B683" s="48"/>
    </row>
    <row r="684" spans="2:2">
      <c r="B684" s="48"/>
    </row>
    <row r="685" spans="2:2">
      <c r="B685" s="48"/>
    </row>
    <row r="686" spans="2:2">
      <c r="B686" s="48"/>
    </row>
    <row r="687" spans="2:2">
      <c r="B687" s="48"/>
    </row>
    <row r="688" spans="2:2">
      <c r="B688" s="48"/>
    </row>
    <row r="689" spans="2:2">
      <c r="B689" s="48"/>
    </row>
    <row r="690" spans="2:2">
      <c r="B690" s="48"/>
    </row>
    <row r="691" spans="2:2">
      <c r="B691" s="48"/>
    </row>
    <row r="692" spans="2:2">
      <c r="B692" s="48"/>
    </row>
    <row r="693" spans="2:2">
      <c r="B693" s="48"/>
    </row>
    <row r="694" spans="2:2">
      <c r="B694" s="48"/>
    </row>
    <row r="695" spans="2:2">
      <c r="B695" s="48"/>
    </row>
    <row r="696" spans="2:2">
      <c r="B696" s="48"/>
    </row>
    <row r="697" spans="2:2">
      <c r="B697" s="48"/>
    </row>
    <row r="698" spans="2:2">
      <c r="B698" s="48"/>
    </row>
    <row r="699" spans="2:2">
      <c r="B699" s="48"/>
    </row>
    <row r="700" spans="2:2">
      <c r="B700" s="48"/>
    </row>
    <row r="701" spans="2:2">
      <c r="B701" s="48"/>
    </row>
    <row r="702" spans="2:2">
      <c r="B702" s="48"/>
    </row>
    <row r="703" spans="2:2">
      <c r="B703" s="48"/>
    </row>
    <row r="704" spans="2:2">
      <c r="B704" s="48"/>
    </row>
    <row r="705" spans="2:2">
      <c r="B705" s="48"/>
    </row>
    <row r="706" spans="2:2">
      <c r="B706" s="48"/>
    </row>
    <row r="707" spans="2:2">
      <c r="B707" s="48"/>
    </row>
    <row r="708" spans="2:2">
      <c r="B708" s="48"/>
    </row>
    <row r="709" spans="2:2">
      <c r="B709" s="48"/>
    </row>
    <row r="710" spans="2:2">
      <c r="B710" s="48"/>
    </row>
    <row r="711" spans="2:2">
      <c r="B711" s="48"/>
    </row>
    <row r="712" spans="2:2">
      <c r="B712" s="48"/>
    </row>
    <row r="713" spans="2:2">
      <c r="B713" s="48"/>
    </row>
    <row r="714" spans="2:2">
      <c r="B714" s="48"/>
    </row>
    <row r="715" spans="2:2">
      <c r="B715" s="48"/>
    </row>
    <row r="716" spans="2:2">
      <c r="B716" s="48"/>
    </row>
    <row r="717" spans="2:2">
      <c r="B717" s="48"/>
    </row>
    <row r="718" spans="2:2">
      <c r="B718" s="48"/>
    </row>
    <row r="719" spans="2:2">
      <c r="B719" s="48"/>
    </row>
    <row r="720" spans="2:2">
      <c r="B720" s="48"/>
    </row>
    <row r="721" spans="2:2">
      <c r="B721" s="48"/>
    </row>
    <row r="722" spans="2:2">
      <c r="B722" s="48"/>
    </row>
    <row r="723" spans="2:2">
      <c r="B723" s="48"/>
    </row>
    <row r="724" spans="2:2">
      <c r="B724" s="48"/>
    </row>
    <row r="725" spans="2:2">
      <c r="B725" s="48"/>
    </row>
    <row r="726" spans="2:2">
      <c r="B726" s="48"/>
    </row>
    <row r="727" spans="2:2">
      <c r="B727" s="48"/>
    </row>
    <row r="728" spans="2:2">
      <c r="B728" s="48"/>
    </row>
    <row r="729" spans="2:2">
      <c r="B729" s="48"/>
    </row>
    <row r="730" spans="2:2">
      <c r="B730" s="48"/>
    </row>
    <row r="731" spans="2:2">
      <c r="B731" s="48"/>
    </row>
    <row r="732" spans="2:2">
      <c r="B732" s="48"/>
    </row>
    <row r="733" spans="2:2">
      <c r="B733" s="48"/>
    </row>
    <row r="734" spans="2:2">
      <c r="B734" s="48"/>
    </row>
    <row r="735" spans="2:2">
      <c r="B735" s="48"/>
    </row>
    <row r="736" spans="2:2">
      <c r="B736" s="48"/>
    </row>
    <row r="737" spans="2:2">
      <c r="B737" s="48"/>
    </row>
    <row r="738" spans="2:2">
      <c r="B738" s="48"/>
    </row>
    <row r="739" spans="2:2">
      <c r="B739" s="48"/>
    </row>
    <row r="740" spans="2:2">
      <c r="B740" s="48"/>
    </row>
    <row r="741" spans="2:2">
      <c r="B741" s="48"/>
    </row>
    <row r="742" spans="2:2">
      <c r="B742" s="48"/>
    </row>
    <row r="743" spans="2:2">
      <c r="B743" s="48"/>
    </row>
    <row r="744" spans="2:2">
      <c r="B744" s="48"/>
    </row>
    <row r="745" spans="2:2">
      <c r="B745" s="48"/>
    </row>
    <row r="746" spans="2:2">
      <c r="B746" s="48"/>
    </row>
    <row r="747" spans="2:2">
      <c r="B747" s="48"/>
    </row>
    <row r="748" spans="2:2">
      <c r="B748" s="48"/>
    </row>
    <row r="749" spans="2:2">
      <c r="B749" s="48"/>
    </row>
    <row r="750" spans="2:2">
      <c r="B750" s="48"/>
    </row>
    <row r="751" spans="2:2">
      <c r="B751" s="48"/>
    </row>
    <row r="752" spans="2:2">
      <c r="B752" s="48"/>
    </row>
    <row r="753" spans="2:2">
      <c r="B753" s="48"/>
    </row>
    <row r="754" spans="2:2">
      <c r="B754" s="48"/>
    </row>
    <row r="755" spans="2:2">
      <c r="B755" s="48"/>
    </row>
    <row r="756" spans="2:2">
      <c r="B756" s="48"/>
    </row>
    <row r="757" spans="2:2">
      <c r="B757" s="48"/>
    </row>
    <row r="758" spans="2:2">
      <c r="B758" s="48"/>
    </row>
    <row r="759" spans="2:2">
      <c r="B759" s="48"/>
    </row>
    <row r="760" spans="2:2">
      <c r="B760" s="48"/>
    </row>
    <row r="761" spans="2:2">
      <c r="B761" s="48"/>
    </row>
    <row r="762" spans="2:2">
      <c r="B762" s="48"/>
    </row>
    <row r="763" spans="2:2">
      <c r="B763" s="48"/>
    </row>
    <row r="764" spans="2:2">
      <c r="B764" s="48"/>
    </row>
    <row r="765" spans="2:2">
      <c r="B765" s="48"/>
    </row>
    <row r="766" spans="2:2">
      <c r="B766" s="48"/>
    </row>
    <row r="767" spans="2:2">
      <c r="B767" s="48"/>
    </row>
    <row r="768" spans="2:2">
      <c r="B768" s="48"/>
    </row>
    <row r="769" spans="2:2">
      <c r="B769" s="48"/>
    </row>
    <row r="770" spans="2:2">
      <c r="B770" s="48"/>
    </row>
    <row r="771" spans="2:2">
      <c r="B771" s="48"/>
    </row>
    <row r="772" spans="2:2">
      <c r="B772" s="48"/>
    </row>
    <row r="773" spans="2:2">
      <c r="B773" s="48"/>
    </row>
    <row r="774" spans="2:2">
      <c r="B774" s="48"/>
    </row>
    <row r="775" spans="2:2">
      <c r="B775" s="48"/>
    </row>
    <row r="776" spans="2:2">
      <c r="B776" s="48"/>
    </row>
    <row r="777" spans="2:2">
      <c r="B777" s="48"/>
    </row>
    <row r="778" spans="2:2">
      <c r="B778" s="48"/>
    </row>
    <row r="779" spans="2:2">
      <c r="B779" s="48"/>
    </row>
    <row r="780" spans="2:2">
      <c r="B780" s="48"/>
    </row>
    <row r="781" spans="2:2">
      <c r="B781" s="48"/>
    </row>
    <row r="782" spans="2:2">
      <c r="B782" s="48"/>
    </row>
    <row r="783" spans="2:2">
      <c r="B783" s="48"/>
    </row>
    <row r="784" spans="2:2">
      <c r="B784" s="48"/>
    </row>
    <row r="785" spans="2:2">
      <c r="B785" s="48"/>
    </row>
    <row r="786" spans="2:2">
      <c r="B786" s="48"/>
    </row>
    <row r="787" spans="2:2">
      <c r="B787" s="48"/>
    </row>
    <row r="788" spans="2:2">
      <c r="B788" s="48"/>
    </row>
    <row r="789" spans="2:2">
      <c r="B789" s="48"/>
    </row>
    <row r="790" spans="2:2">
      <c r="B790" s="48"/>
    </row>
    <row r="791" spans="2:2">
      <c r="B791" s="48"/>
    </row>
    <row r="792" spans="2:2">
      <c r="B792" s="48"/>
    </row>
    <row r="793" spans="2:2">
      <c r="B793" s="48"/>
    </row>
    <row r="794" spans="2:2">
      <c r="B794" s="48"/>
    </row>
    <row r="795" spans="2:2">
      <c r="B795" s="48"/>
    </row>
    <row r="796" spans="2:2">
      <c r="B796" s="48"/>
    </row>
    <row r="797" spans="2:2">
      <c r="B797" s="48"/>
    </row>
    <row r="798" spans="2:2">
      <c r="B798" s="48"/>
    </row>
    <row r="799" spans="2:2">
      <c r="B799" s="48"/>
    </row>
    <row r="800" spans="2:2">
      <c r="B800" s="48"/>
    </row>
    <row r="801" spans="2:2">
      <c r="B801" s="48"/>
    </row>
    <row r="802" spans="2:2">
      <c r="B802" s="48"/>
    </row>
    <row r="803" spans="2:2">
      <c r="B803" s="48"/>
    </row>
    <row r="804" spans="2:2">
      <c r="B804" s="48"/>
    </row>
    <row r="805" spans="2:2">
      <c r="B805" s="48"/>
    </row>
    <row r="806" spans="2:2">
      <c r="B806" s="48"/>
    </row>
    <row r="807" spans="2:2">
      <c r="B807" s="48"/>
    </row>
    <row r="808" spans="2:2">
      <c r="B808" s="48"/>
    </row>
    <row r="809" spans="2:2">
      <c r="B809" s="48"/>
    </row>
    <row r="810" spans="2:2">
      <c r="B810" s="48"/>
    </row>
    <row r="811" spans="2:2">
      <c r="B811" s="48"/>
    </row>
    <row r="812" spans="2:2">
      <c r="B812" s="48"/>
    </row>
    <row r="813" spans="2:2">
      <c r="B813" s="48"/>
    </row>
    <row r="814" spans="2:2">
      <c r="B814" s="48"/>
    </row>
    <row r="815" spans="2:2">
      <c r="B815" s="48"/>
    </row>
    <row r="816" spans="2:2">
      <c r="B816" s="48"/>
    </row>
    <row r="817" spans="2:2">
      <c r="B817" s="48"/>
    </row>
    <row r="818" spans="2:2">
      <c r="B818" s="48"/>
    </row>
    <row r="819" spans="2:2">
      <c r="B819" s="48"/>
    </row>
    <row r="820" spans="2:2">
      <c r="B820" s="48"/>
    </row>
    <row r="821" spans="2:2">
      <c r="B821" s="48"/>
    </row>
    <row r="822" spans="2:2">
      <c r="B822" s="48"/>
    </row>
    <row r="823" spans="2:2">
      <c r="B823" s="48"/>
    </row>
    <row r="824" spans="2:2">
      <c r="B824" s="48"/>
    </row>
    <row r="825" spans="2:2">
      <c r="B825" s="48"/>
    </row>
    <row r="826" spans="2:2">
      <c r="B826" s="48"/>
    </row>
    <row r="827" spans="2:2">
      <c r="B827" s="48"/>
    </row>
    <row r="828" spans="2:2">
      <c r="B828" s="48"/>
    </row>
    <row r="829" spans="2:2">
      <c r="B829" s="48"/>
    </row>
    <row r="830" spans="2:2">
      <c r="B830" s="48"/>
    </row>
    <row r="831" spans="2:2">
      <c r="B831" s="48"/>
    </row>
    <row r="832" spans="2:2">
      <c r="B832" s="48"/>
    </row>
    <row r="833" spans="2:2">
      <c r="B833" s="48"/>
    </row>
    <row r="834" spans="2:2">
      <c r="B834" s="48"/>
    </row>
    <row r="835" spans="2:2">
      <c r="B835" s="48"/>
    </row>
    <row r="836" spans="2:2">
      <c r="B836" s="48"/>
    </row>
    <row r="837" spans="2:2">
      <c r="B837" s="48"/>
    </row>
    <row r="838" spans="2:2">
      <c r="B838" s="48"/>
    </row>
    <row r="839" spans="2:2">
      <c r="B839" s="48"/>
    </row>
    <row r="840" spans="2:2">
      <c r="B840" s="48"/>
    </row>
    <row r="841" spans="2:2">
      <c r="B841" s="48"/>
    </row>
    <row r="842" spans="2:2">
      <c r="B842" s="48"/>
    </row>
    <row r="843" spans="2:2">
      <c r="B843" s="48"/>
    </row>
    <row r="844" spans="2:2">
      <c r="B844" s="48"/>
    </row>
    <row r="845" spans="2:2">
      <c r="B845" s="48"/>
    </row>
    <row r="846" spans="2:2">
      <c r="B846" s="48"/>
    </row>
    <row r="847" spans="2:2">
      <c r="B847" s="48"/>
    </row>
    <row r="848" spans="2:2">
      <c r="B848" s="48"/>
    </row>
    <row r="849" spans="2:2">
      <c r="B849" s="48"/>
    </row>
    <row r="850" spans="2:2">
      <c r="B850" s="48"/>
    </row>
    <row r="851" spans="2:2">
      <c r="B851" s="48"/>
    </row>
    <row r="852" spans="2:2">
      <c r="B852" s="48"/>
    </row>
    <row r="853" spans="2:2">
      <c r="B853" s="48"/>
    </row>
    <row r="854" spans="2:2">
      <c r="B854" s="48"/>
    </row>
    <row r="855" spans="2:2">
      <c r="B855" s="48"/>
    </row>
    <row r="856" spans="2:2">
      <c r="B856" s="48"/>
    </row>
    <row r="857" spans="2:2">
      <c r="B857" s="48"/>
    </row>
    <row r="858" spans="2:2">
      <c r="B858" s="48"/>
    </row>
    <row r="859" spans="2:2">
      <c r="B859" s="48"/>
    </row>
    <row r="860" spans="2:2">
      <c r="B860" s="48"/>
    </row>
    <row r="861" spans="2:2">
      <c r="B861" s="48"/>
    </row>
    <row r="862" spans="2:2">
      <c r="B862" s="48"/>
    </row>
    <row r="863" spans="2:2">
      <c r="B863" s="48"/>
    </row>
    <row r="864" spans="2:2">
      <c r="B864" s="48"/>
    </row>
    <row r="865" spans="2:2">
      <c r="B865" s="48"/>
    </row>
    <row r="866" spans="2:2">
      <c r="B866" s="48"/>
    </row>
    <row r="867" spans="2:2">
      <c r="B867" s="48"/>
    </row>
    <row r="868" spans="2:2">
      <c r="B868" s="48"/>
    </row>
    <row r="869" spans="2:2">
      <c r="B869" s="48"/>
    </row>
    <row r="870" spans="2:2">
      <c r="B870" s="48"/>
    </row>
    <row r="871" spans="2:2">
      <c r="B871" s="48"/>
    </row>
    <row r="872" spans="2:2">
      <c r="B872" s="48"/>
    </row>
    <row r="873" spans="2:2">
      <c r="B873" s="48"/>
    </row>
    <row r="874" spans="2:2">
      <c r="B874" s="48"/>
    </row>
    <row r="875" spans="2:2">
      <c r="B875" s="48"/>
    </row>
    <row r="876" spans="2:2">
      <c r="B876" s="48"/>
    </row>
    <row r="877" spans="2:2">
      <c r="B877" s="48"/>
    </row>
    <row r="878" spans="2:2">
      <c r="B878" s="48"/>
    </row>
    <row r="879" spans="2:2">
      <c r="B879" s="48"/>
    </row>
    <row r="880" spans="2:2">
      <c r="B880" s="48"/>
    </row>
    <row r="881" spans="2:2">
      <c r="B881" s="48"/>
    </row>
    <row r="882" spans="2:2">
      <c r="B882" s="48"/>
    </row>
    <row r="883" spans="2:2">
      <c r="B883" s="48"/>
    </row>
    <row r="884" spans="2:2">
      <c r="B884" s="48"/>
    </row>
    <row r="885" spans="2:2">
      <c r="B885" s="48"/>
    </row>
    <row r="886" spans="2:2">
      <c r="B886" s="48"/>
    </row>
    <row r="887" spans="2:2">
      <c r="B887" s="48"/>
    </row>
    <row r="888" spans="2:2">
      <c r="B888" s="48"/>
    </row>
    <row r="889" spans="2:2">
      <c r="B889" s="48"/>
    </row>
    <row r="890" spans="2:2">
      <c r="B890" s="48"/>
    </row>
    <row r="891" spans="2:2">
      <c r="B891" s="48"/>
    </row>
    <row r="892" spans="2:2">
      <c r="B892" s="48"/>
    </row>
    <row r="893" spans="2:2">
      <c r="B893" s="48"/>
    </row>
    <row r="894" spans="2:2">
      <c r="B894" s="48"/>
    </row>
    <row r="895" spans="2:2">
      <c r="B895" s="48"/>
    </row>
    <row r="896" spans="2:2">
      <c r="B896" s="48"/>
    </row>
    <row r="897" spans="2:2">
      <c r="B897" s="48"/>
    </row>
    <row r="898" spans="2:2">
      <c r="B898" s="48"/>
    </row>
    <row r="899" spans="2:2">
      <c r="B899" s="48"/>
    </row>
    <row r="900" spans="2:2">
      <c r="B900" s="48"/>
    </row>
    <row r="901" spans="2:2">
      <c r="B901" s="48"/>
    </row>
    <row r="902" spans="2:2">
      <c r="B902" s="48"/>
    </row>
    <row r="903" spans="2:2">
      <c r="B903" s="48"/>
    </row>
    <row r="904" spans="2:2">
      <c r="B904" s="48"/>
    </row>
    <row r="905" spans="2:2">
      <c r="B905" s="48"/>
    </row>
    <row r="906" spans="2:2">
      <c r="B906" s="48"/>
    </row>
    <row r="907" spans="2:2">
      <c r="B907" s="48"/>
    </row>
    <row r="908" spans="2:2">
      <c r="B908" s="48"/>
    </row>
    <row r="909" spans="2:2">
      <c r="B909" s="48"/>
    </row>
    <row r="910" spans="2:2">
      <c r="B910" s="48"/>
    </row>
    <row r="911" spans="2:2">
      <c r="B911" s="48"/>
    </row>
    <row r="912" spans="2:2">
      <c r="B912" s="48"/>
    </row>
    <row r="913" spans="2:2">
      <c r="B913" s="48"/>
    </row>
    <row r="914" spans="2:2">
      <c r="B914" s="48"/>
    </row>
    <row r="915" spans="2:2">
      <c r="B915" s="48"/>
    </row>
    <row r="916" spans="2:2">
      <c r="B916" s="48"/>
    </row>
    <row r="917" spans="2:2">
      <c r="B917" s="48"/>
    </row>
    <row r="918" spans="2:2">
      <c r="B918" s="48"/>
    </row>
    <row r="919" spans="2:2">
      <c r="B919" s="48"/>
    </row>
    <row r="920" spans="2:2">
      <c r="B920" s="48"/>
    </row>
    <row r="921" spans="2:2">
      <c r="B921" s="48"/>
    </row>
    <row r="922" spans="2:2">
      <c r="B922" s="48"/>
    </row>
    <row r="923" spans="2:2">
      <c r="B923" s="48"/>
    </row>
    <row r="924" spans="2:2">
      <c r="B924" s="48"/>
    </row>
    <row r="925" spans="2:2">
      <c r="B925" s="48"/>
    </row>
    <row r="926" spans="2:2">
      <c r="B926" s="48"/>
    </row>
    <row r="927" spans="2:2">
      <c r="B927" s="48"/>
    </row>
    <row r="928" spans="2:2">
      <c r="B928" s="48"/>
    </row>
    <row r="929" spans="2:2">
      <c r="B929" s="48"/>
    </row>
    <row r="930" spans="2:2">
      <c r="B930" s="48"/>
    </row>
    <row r="931" spans="2:2">
      <c r="B931" s="48"/>
    </row>
    <row r="932" spans="2:2">
      <c r="B932" s="48"/>
    </row>
    <row r="933" spans="2:2">
      <c r="B933" s="48"/>
    </row>
    <row r="934" spans="2:2">
      <c r="B934" s="48"/>
    </row>
    <row r="935" spans="2:2">
      <c r="B935" s="48"/>
    </row>
    <row r="936" spans="2:2">
      <c r="B936" s="48"/>
    </row>
    <row r="937" spans="2:2">
      <c r="B937" s="48"/>
    </row>
    <row r="938" spans="2:2">
      <c r="B938" s="48"/>
    </row>
    <row r="939" spans="2:2">
      <c r="B939" s="48"/>
    </row>
    <row r="940" spans="2:2">
      <c r="B940" s="48"/>
    </row>
    <row r="941" spans="2:2">
      <c r="B941" s="48"/>
    </row>
    <row r="942" spans="2:2">
      <c r="B942" s="48"/>
    </row>
    <row r="943" spans="2:2">
      <c r="B943" s="48"/>
    </row>
    <row r="944" spans="2:2">
      <c r="B944" s="48"/>
    </row>
    <row r="945" spans="2:2">
      <c r="B945" s="48"/>
    </row>
    <row r="946" spans="2:2">
      <c r="B946" s="48"/>
    </row>
    <row r="947" spans="2:2">
      <c r="B947" s="48"/>
    </row>
    <row r="948" spans="2:2">
      <c r="B948" s="48"/>
    </row>
    <row r="949" spans="2:2">
      <c r="B949" s="48"/>
    </row>
    <row r="950" spans="2:2">
      <c r="B950" s="48"/>
    </row>
    <row r="951" spans="2:2">
      <c r="B951" s="48"/>
    </row>
    <row r="952" spans="2:2">
      <c r="B952" s="48"/>
    </row>
    <row r="953" spans="2:2">
      <c r="B953" s="48"/>
    </row>
    <row r="954" spans="2:2">
      <c r="B954" s="48"/>
    </row>
    <row r="955" spans="2:2">
      <c r="B955" s="48"/>
    </row>
    <row r="956" spans="2:2">
      <c r="B956" s="48"/>
    </row>
    <row r="957" spans="2:2">
      <c r="B957" s="48"/>
    </row>
    <row r="958" spans="2:2">
      <c r="B958" s="48"/>
    </row>
    <row r="959" spans="2:2">
      <c r="B959" s="48"/>
    </row>
    <row r="960" spans="2:2">
      <c r="B960" s="48"/>
    </row>
    <row r="961" spans="2:2">
      <c r="B961" s="48"/>
    </row>
    <row r="962" spans="2:2">
      <c r="B962" s="48"/>
    </row>
    <row r="963" spans="2:2">
      <c r="B963" s="48"/>
    </row>
    <row r="964" spans="2:2">
      <c r="B964" s="48"/>
    </row>
    <row r="965" spans="2:2">
      <c r="B965" s="48"/>
    </row>
    <row r="966" spans="2:2">
      <c r="B966" s="48"/>
    </row>
    <row r="967" spans="2:2">
      <c r="B967" s="48"/>
    </row>
    <row r="968" spans="2:2">
      <c r="B968" s="48"/>
    </row>
    <row r="969" spans="2:2">
      <c r="B969" s="48"/>
    </row>
    <row r="970" spans="2:2">
      <c r="B970" s="48"/>
    </row>
    <row r="971" spans="2:2">
      <c r="B971" s="48"/>
    </row>
    <row r="972" spans="2:2">
      <c r="B972" s="48"/>
    </row>
    <row r="973" spans="2:2">
      <c r="B973" s="48"/>
    </row>
    <row r="974" spans="2:2">
      <c r="B974" s="48"/>
    </row>
    <row r="975" spans="2:2">
      <c r="B975" s="48"/>
    </row>
    <row r="976" spans="2:2">
      <c r="B976" s="48"/>
    </row>
    <row r="977" spans="2:2">
      <c r="B977" s="48"/>
    </row>
    <row r="978" spans="2:2">
      <c r="B978" s="48"/>
    </row>
    <row r="979" spans="2:2">
      <c r="B979" s="48"/>
    </row>
    <row r="980" spans="2:2">
      <c r="B980" s="48"/>
    </row>
    <row r="981" spans="2:2">
      <c r="B981" s="48"/>
    </row>
    <row r="982" spans="2:2">
      <c r="B982" s="48"/>
    </row>
    <row r="983" spans="2:2">
      <c r="B983" s="48"/>
    </row>
    <row r="984" spans="2:2">
      <c r="B984" s="48"/>
    </row>
    <row r="985" spans="2:2">
      <c r="B985" s="48"/>
    </row>
    <row r="986" spans="2:2">
      <c r="B986" s="48"/>
    </row>
    <row r="987" spans="2:2">
      <c r="B987" s="48"/>
    </row>
    <row r="988" spans="2:2">
      <c r="B988" s="48"/>
    </row>
    <row r="989" spans="2:2">
      <c r="B989" s="48"/>
    </row>
    <row r="990" spans="2:2">
      <c r="B990" s="48"/>
    </row>
    <row r="991" spans="2:2">
      <c r="B991" s="48"/>
    </row>
    <row r="992" spans="2:2">
      <c r="B992" s="48"/>
    </row>
    <row r="993" spans="2:2">
      <c r="B993" s="48"/>
    </row>
    <row r="994" spans="2:2">
      <c r="B994" s="48"/>
    </row>
    <row r="995" spans="2:2">
      <c r="B995" s="48"/>
    </row>
    <row r="996" spans="2:2">
      <c r="B996" s="48"/>
    </row>
    <row r="997" spans="2:2">
      <c r="B997" s="48"/>
    </row>
    <row r="998" spans="2:2">
      <c r="B998" s="48"/>
    </row>
    <row r="999" spans="2:2">
      <c r="B999" s="48"/>
    </row>
    <row r="1000" spans="2:2">
      <c r="B1000" s="48"/>
    </row>
    <row r="1001" spans="2:2">
      <c r="B1001" s="48"/>
    </row>
    <row r="1002" spans="2:2">
      <c r="B1002" s="48"/>
    </row>
    <row r="1003" spans="2:2">
      <c r="B1003" s="48"/>
    </row>
    <row r="1004" spans="2:2">
      <c r="B1004" s="48"/>
    </row>
  </sheetData>
  <mergeCells count="2">
    <mergeCell ref="B1:H1"/>
    <mergeCell ref="I1:K1"/>
  </mergeCells>
  <hyperlinks>
    <hyperlink ref="M3" r:id="rId1" xr:uid="{00000000-0004-0000-0200-000000000000}"/>
    <hyperlink ref="M4" r:id="rId2" xr:uid="{00000000-0004-0000-0200-000001000000}"/>
    <hyperlink ref="M5" r:id="rId3" xr:uid="{00000000-0004-0000-0200-000002000000}"/>
    <hyperlink ref="M6" r:id="rId4" xr:uid="{00000000-0004-0000-0200-000003000000}"/>
    <hyperlink ref="M7" r:id="rId5" xr:uid="{00000000-0004-0000-0200-000004000000}"/>
    <hyperlink ref="M8" r:id="rId6" xr:uid="{00000000-0004-0000-0200-000005000000}"/>
    <hyperlink ref="M9" r:id="rId7" xr:uid="{00000000-0004-0000-0200-000006000000}"/>
    <hyperlink ref="M10" r:id="rId8" xr:uid="{00000000-0004-0000-0200-000007000000}"/>
    <hyperlink ref="M11" r:id="rId9" xr:uid="{00000000-0004-0000-0200-000008000000}"/>
    <hyperlink ref="M12" r:id="rId10" xr:uid="{00000000-0004-0000-0200-000009000000}"/>
    <hyperlink ref="M13" r:id="rId11" xr:uid="{00000000-0004-0000-0200-00000A000000}"/>
    <hyperlink ref="C32" r:id="rId12" xr:uid="{00000000-0004-0000-0200-00000B000000}"/>
    <hyperlink ref="C33" r:id="rId13" xr:uid="{00000000-0004-0000-0200-00000C000000}"/>
    <hyperlink ref="C34" r:id="rId14" xr:uid="{00000000-0004-0000-0200-00000D000000}"/>
  </hyperlinks>
  <pageMargins left="0.7" right="0.7" top="0.75" bottom="0.75" header="0.3" footer="0.3"/>
  <drawing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E6"/>
  <sheetViews>
    <sheetView workbookViewId="0"/>
  </sheetViews>
  <sheetFormatPr defaultColWidth="14.42578125" defaultRowHeight="15" customHeight="1"/>
  <cols>
    <col min="1" max="1" width="17.7109375" customWidth="1"/>
    <col min="2" max="2" width="66.85546875" customWidth="1"/>
  </cols>
  <sheetData>
    <row r="2" spans="1:5">
      <c r="A2" s="26" t="s">
        <v>1</v>
      </c>
      <c r="B2" s="26" t="s">
        <v>627</v>
      </c>
      <c r="C2" s="26" t="s">
        <v>628</v>
      </c>
      <c r="D2" s="26" t="s">
        <v>13</v>
      </c>
      <c r="E2" s="26" t="s">
        <v>629</v>
      </c>
    </row>
    <row r="3" spans="1:5">
      <c r="A3" s="27">
        <v>43234</v>
      </c>
      <c r="B3" s="13" t="s">
        <v>630</v>
      </c>
      <c r="C3" s="13" t="s">
        <v>631</v>
      </c>
      <c r="D3" s="13" t="s">
        <v>632</v>
      </c>
      <c r="E3" s="52" t="s">
        <v>633</v>
      </c>
    </row>
    <row r="4" spans="1:5">
      <c r="A4" s="27">
        <v>43234</v>
      </c>
      <c r="B4" s="13" t="s">
        <v>634</v>
      </c>
      <c r="C4" s="13" t="s">
        <v>635</v>
      </c>
      <c r="D4" s="13" t="s">
        <v>632</v>
      </c>
      <c r="E4" s="52" t="s">
        <v>636</v>
      </c>
    </row>
    <row r="5" spans="1:5">
      <c r="A5" s="27">
        <v>42556</v>
      </c>
      <c r="B5" s="13" t="s">
        <v>637</v>
      </c>
      <c r="C5" s="13" t="s">
        <v>631</v>
      </c>
      <c r="D5" s="13" t="s">
        <v>632</v>
      </c>
      <c r="E5" s="52" t="s">
        <v>638</v>
      </c>
    </row>
    <row r="6" spans="1:5">
      <c r="A6" s="27">
        <v>41597</v>
      </c>
      <c r="B6" s="13" t="s">
        <v>639</v>
      </c>
      <c r="C6" s="13" t="s">
        <v>631</v>
      </c>
      <c r="D6" s="13" t="s">
        <v>632</v>
      </c>
      <c r="E6" s="52" t="s">
        <v>640</v>
      </c>
    </row>
  </sheetData>
  <hyperlinks>
    <hyperlink ref="E3" r:id="rId1" xr:uid="{00000000-0004-0000-0300-000000000000}"/>
    <hyperlink ref="E4" r:id="rId2" xr:uid="{00000000-0004-0000-0300-000001000000}"/>
    <hyperlink ref="E5" r:id="rId3" xr:uid="{00000000-0004-0000-0300-000002000000}"/>
    <hyperlink ref="E6" r:id="rId4" xr:uid="{00000000-0004-0000-03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A25"/>
  <sheetViews>
    <sheetView workbookViewId="0"/>
  </sheetViews>
  <sheetFormatPr defaultColWidth="14.42578125" defaultRowHeight="15" customHeight="1"/>
  <sheetData>
    <row r="2" spans="1:1">
      <c r="A2" s="26" t="s">
        <v>641</v>
      </c>
    </row>
    <row r="3" spans="1:1">
      <c r="A3" s="51" t="s">
        <v>642</v>
      </c>
    </row>
    <row r="4" spans="1:1">
      <c r="A4" s="26"/>
    </row>
    <row r="5" spans="1:1">
      <c r="A5" s="26" t="s">
        <v>643</v>
      </c>
    </row>
    <row r="6" spans="1:1">
      <c r="A6" s="51" t="s">
        <v>644</v>
      </c>
    </row>
    <row r="7" spans="1:1">
      <c r="A7" s="26"/>
    </row>
    <row r="8" spans="1:1">
      <c r="A8" s="26" t="s">
        <v>645</v>
      </c>
    </row>
    <row r="9" spans="1:1">
      <c r="A9" s="51" t="s">
        <v>237</v>
      </c>
    </row>
    <row r="11" spans="1:1">
      <c r="A11" s="26" t="s">
        <v>646</v>
      </c>
    </row>
    <row r="12" spans="1:1">
      <c r="A12" s="51" t="s">
        <v>647</v>
      </c>
    </row>
    <row r="14" spans="1:1">
      <c r="A14" s="26" t="s">
        <v>648</v>
      </c>
    </row>
    <row r="15" spans="1:1">
      <c r="A15" s="51" t="s">
        <v>649</v>
      </c>
    </row>
    <row r="17" spans="1:1">
      <c r="A17" s="26" t="s">
        <v>650</v>
      </c>
    </row>
    <row r="18" spans="1:1">
      <c r="A18" s="51" t="s">
        <v>651</v>
      </c>
    </row>
    <row r="19" spans="1:1">
      <c r="A19" s="51" t="s">
        <v>652</v>
      </c>
    </row>
    <row r="21" spans="1:1">
      <c r="A21" s="26" t="s">
        <v>653</v>
      </c>
    </row>
    <row r="22" spans="1:1">
      <c r="A22" s="51" t="s">
        <v>654</v>
      </c>
    </row>
    <row r="24" spans="1:1">
      <c r="A24" s="26" t="s">
        <v>655</v>
      </c>
    </row>
    <row r="25" spans="1:1">
      <c r="A25" s="51" t="s">
        <v>656</v>
      </c>
    </row>
  </sheetData>
  <hyperlinks>
    <hyperlink ref="A3" r:id="rId1" xr:uid="{00000000-0004-0000-0400-000000000000}"/>
    <hyperlink ref="A6" r:id="rId2" xr:uid="{00000000-0004-0000-0400-000001000000}"/>
    <hyperlink ref="A9" r:id="rId3" xr:uid="{00000000-0004-0000-0400-000002000000}"/>
    <hyperlink ref="A12" r:id="rId4" xr:uid="{00000000-0004-0000-0400-000003000000}"/>
    <hyperlink ref="A15" r:id="rId5" xr:uid="{00000000-0004-0000-0400-000004000000}"/>
    <hyperlink ref="A18" r:id="rId6" xr:uid="{00000000-0004-0000-0400-000005000000}"/>
    <hyperlink ref="A19" r:id="rId7" xr:uid="{00000000-0004-0000-0400-000006000000}"/>
    <hyperlink ref="A22" r:id="rId8" xr:uid="{00000000-0004-0000-0400-000007000000}"/>
    <hyperlink ref="A25" r:id="rId9" xr:uid="{00000000-0004-0000-0400-000008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S122"/>
  <sheetViews>
    <sheetView workbookViewId="0">
      <pane xSplit="3" ySplit="3" topLeftCell="D4" activePane="bottomRight" state="frozen"/>
      <selection pane="topRight" activeCell="D1" sqref="D1"/>
      <selection pane="bottomLeft" activeCell="A4" sqref="A4"/>
      <selection pane="bottomRight" activeCell="D4" sqref="D4"/>
    </sheetView>
  </sheetViews>
  <sheetFormatPr defaultColWidth="14.42578125" defaultRowHeight="15" customHeight="1"/>
  <cols>
    <col min="1" max="1" width="11.85546875" customWidth="1"/>
    <col min="2" max="2" width="14.140625" customWidth="1"/>
    <col min="3" max="3" width="11.140625" customWidth="1"/>
    <col min="4" max="12" width="8.140625" customWidth="1"/>
    <col min="13" max="13" width="9" customWidth="1"/>
    <col min="14" max="22" width="8.140625" customWidth="1"/>
    <col min="23" max="25" width="10" customWidth="1"/>
    <col min="26" max="26" width="11" customWidth="1"/>
    <col min="27" max="29" width="10" customWidth="1"/>
    <col min="30" max="30" width="11" customWidth="1"/>
    <col min="31" max="32" width="10" customWidth="1"/>
    <col min="33" max="33" width="9.42578125" customWidth="1"/>
    <col min="34" max="34" width="9.140625" customWidth="1"/>
    <col min="35" max="68" width="8.140625" customWidth="1"/>
  </cols>
  <sheetData>
    <row r="1" spans="1:71">
      <c r="A1" s="13">
        <v>1</v>
      </c>
      <c r="D1" s="13">
        <v>1</v>
      </c>
      <c r="E1" s="13">
        <f t="shared" ref="E1:AH1" si="0">D1+1</f>
        <v>2</v>
      </c>
      <c r="F1" s="13">
        <f t="shared" si="0"/>
        <v>3</v>
      </c>
      <c r="G1" s="13">
        <f t="shared" si="0"/>
        <v>4</v>
      </c>
      <c r="H1" s="13">
        <f t="shared" si="0"/>
        <v>5</v>
      </c>
      <c r="I1" s="13">
        <f t="shared" si="0"/>
        <v>6</v>
      </c>
      <c r="J1" s="13">
        <f t="shared" si="0"/>
        <v>7</v>
      </c>
      <c r="K1" s="13">
        <f t="shared" si="0"/>
        <v>8</v>
      </c>
      <c r="L1" s="13">
        <f t="shared" si="0"/>
        <v>9</v>
      </c>
      <c r="M1" s="13">
        <f t="shared" si="0"/>
        <v>10</v>
      </c>
      <c r="N1" s="13">
        <f t="shared" si="0"/>
        <v>11</v>
      </c>
      <c r="O1" s="13">
        <f t="shared" si="0"/>
        <v>12</v>
      </c>
      <c r="P1" s="13">
        <f t="shared" si="0"/>
        <v>13</v>
      </c>
      <c r="Q1" s="13">
        <f t="shared" si="0"/>
        <v>14</v>
      </c>
      <c r="R1" s="13">
        <f t="shared" si="0"/>
        <v>15</v>
      </c>
      <c r="S1" s="13">
        <f t="shared" si="0"/>
        <v>16</v>
      </c>
      <c r="T1" s="13">
        <f t="shared" si="0"/>
        <v>17</v>
      </c>
      <c r="U1" s="13">
        <f t="shared" si="0"/>
        <v>18</v>
      </c>
      <c r="V1" s="13">
        <f t="shared" si="0"/>
        <v>19</v>
      </c>
      <c r="W1" s="13">
        <f t="shared" si="0"/>
        <v>20</v>
      </c>
      <c r="X1" s="13">
        <f t="shared" si="0"/>
        <v>21</v>
      </c>
      <c r="Y1" s="13">
        <f t="shared" si="0"/>
        <v>22</v>
      </c>
      <c r="Z1" s="13">
        <f t="shared" si="0"/>
        <v>23</v>
      </c>
      <c r="AA1" s="13">
        <f t="shared" si="0"/>
        <v>24</v>
      </c>
      <c r="AB1" s="13">
        <f t="shared" si="0"/>
        <v>25</v>
      </c>
      <c r="AC1" s="13">
        <f t="shared" si="0"/>
        <v>26</v>
      </c>
      <c r="AD1" s="13">
        <f t="shared" si="0"/>
        <v>27</v>
      </c>
      <c r="AE1" s="13">
        <f t="shared" si="0"/>
        <v>28</v>
      </c>
      <c r="AF1" s="13">
        <f t="shared" si="0"/>
        <v>29</v>
      </c>
      <c r="AG1" s="13">
        <f t="shared" si="0"/>
        <v>30</v>
      </c>
      <c r="AH1" s="13">
        <f t="shared" si="0"/>
        <v>31</v>
      </c>
    </row>
    <row r="2" spans="1:71">
      <c r="D2" s="53">
        <v>41090</v>
      </c>
      <c r="E2" s="53">
        <v>41182</v>
      </c>
      <c r="F2" s="53">
        <v>41274</v>
      </c>
      <c r="G2" s="53">
        <v>41364</v>
      </c>
      <c r="H2" s="53">
        <f t="shared" ref="H2:AH2" si="1">EDATE(D2,12)</f>
        <v>41455</v>
      </c>
      <c r="I2" s="53">
        <f t="shared" si="1"/>
        <v>41547</v>
      </c>
      <c r="J2" s="53">
        <f t="shared" si="1"/>
        <v>41639</v>
      </c>
      <c r="K2" s="53">
        <f t="shared" si="1"/>
        <v>41729</v>
      </c>
      <c r="L2" s="53">
        <f t="shared" si="1"/>
        <v>41820</v>
      </c>
      <c r="M2" s="53">
        <f t="shared" si="1"/>
        <v>41912</v>
      </c>
      <c r="N2" s="53">
        <f t="shared" si="1"/>
        <v>42004</v>
      </c>
      <c r="O2" s="53">
        <f t="shared" si="1"/>
        <v>42094</v>
      </c>
      <c r="P2" s="53">
        <f t="shared" si="1"/>
        <v>42185</v>
      </c>
      <c r="Q2" s="53">
        <f t="shared" si="1"/>
        <v>42277</v>
      </c>
      <c r="R2" s="53">
        <f t="shared" si="1"/>
        <v>42369</v>
      </c>
      <c r="S2" s="53">
        <f t="shared" si="1"/>
        <v>42460</v>
      </c>
      <c r="T2" s="53">
        <f t="shared" si="1"/>
        <v>42551</v>
      </c>
      <c r="U2" s="53">
        <f t="shared" si="1"/>
        <v>42643</v>
      </c>
      <c r="V2" s="53">
        <f t="shared" si="1"/>
        <v>42735</v>
      </c>
      <c r="W2" s="53">
        <f t="shared" si="1"/>
        <v>42825</v>
      </c>
      <c r="X2" s="53">
        <f t="shared" si="1"/>
        <v>42916</v>
      </c>
      <c r="Y2" s="53">
        <f t="shared" si="1"/>
        <v>43008</v>
      </c>
      <c r="Z2" s="53">
        <f t="shared" si="1"/>
        <v>43100</v>
      </c>
      <c r="AA2" s="53">
        <f t="shared" si="1"/>
        <v>43190</v>
      </c>
      <c r="AB2" s="53">
        <f t="shared" si="1"/>
        <v>43281</v>
      </c>
      <c r="AC2" s="53">
        <f t="shared" si="1"/>
        <v>43373</v>
      </c>
      <c r="AD2" s="53">
        <f t="shared" si="1"/>
        <v>43465</v>
      </c>
      <c r="AE2" s="53">
        <f t="shared" si="1"/>
        <v>43555</v>
      </c>
      <c r="AF2" s="53">
        <f t="shared" si="1"/>
        <v>43646</v>
      </c>
      <c r="AG2" s="53">
        <f t="shared" si="1"/>
        <v>43738</v>
      </c>
      <c r="AH2" s="53">
        <f t="shared" si="1"/>
        <v>43830</v>
      </c>
    </row>
    <row r="3" spans="1:71">
      <c r="D3" s="13" t="s">
        <v>657</v>
      </c>
      <c r="E3" s="13" t="s">
        <v>658</v>
      </c>
      <c r="F3" s="13" t="s">
        <v>659</v>
      </c>
      <c r="G3" s="13" t="s">
        <v>660</v>
      </c>
      <c r="H3" s="13" t="s">
        <v>661</v>
      </c>
      <c r="I3" s="13" t="s">
        <v>662</v>
      </c>
      <c r="J3" s="13" t="s">
        <v>663</v>
      </c>
      <c r="K3" s="13" t="s">
        <v>664</v>
      </c>
      <c r="L3" s="13" t="s">
        <v>665</v>
      </c>
      <c r="M3" s="13" t="s">
        <v>666</v>
      </c>
      <c r="N3" s="13" t="s">
        <v>667</v>
      </c>
      <c r="O3" s="13" t="s">
        <v>668</v>
      </c>
      <c r="P3" s="13" t="s">
        <v>669</v>
      </c>
      <c r="Q3" s="13" t="s">
        <v>670</v>
      </c>
      <c r="R3" s="13" t="s">
        <v>671</v>
      </c>
      <c r="S3" s="13" t="s">
        <v>672</v>
      </c>
      <c r="T3" s="13" t="s">
        <v>673</v>
      </c>
      <c r="U3" s="13" t="s">
        <v>674</v>
      </c>
      <c r="V3" s="13" t="s">
        <v>675</v>
      </c>
      <c r="W3" s="13" t="s">
        <v>676</v>
      </c>
      <c r="X3" s="13" t="s">
        <v>677</v>
      </c>
      <c r="Y3" s="13" t="s">
        <v>678</v>
      </c>
      <c r="Z3" s="13" t="s">
        <v>679</v>
      </c>
      <c r="AA3" s="13" t="s">
        <v>680</v>
      </c>
      <c r="AB3" s="13" t="s">
        <v>681</v>
      </c>
      <c r="AC3" s="13" t="s">
        <v>682</v>
      </c>
      <c r="AD3" s="13" t="s">
        <v>683</v>
      </c>
      <c r="AE3" s="13" t="s">
        <v>684</v>
      </c>
      <c r="AF3" s="13" t="s">
        <v>685</v>
      </c>
      <c r="AG3" s="13" t="s">
        <v>686</v>
      </c>
      <c r="AH3" s="13" t="s">
        <v>687</v>
      </c>
    </row>
    <row r="4" spans="1:71">
      <c r="C4" s="49" t="s">
        <v>688</v>
      </c>
      <c r="D4" s="47">
        <v>0</v>
      </c>
      <c r="E4" s="47">
        <v>250</v>
      </c>
      <c r="F4" s="47">
        <v>2400</v>
      </c>
      <c r="G4" s="47">
        <f>1200+1400+2300</f>
        <v>4900</v>
      </c>
      <c r="H4" s="47">
        <f>2100+1700+1350</f>
        <v>5150</v>
      </c>
      <c r="I4" s="47">
        <f>1300+1300+1500</f>
        <v>4100</v>
      </c>
      <c r="J4" s="47">
        <f>800+1200+1500</f>
        <v>3500</v>
      </c>
      <c r="K4" s="47">
        <f>800+1400+1300</f>
        <v>3500</v>
      </c>
      <c r="L4" s="47">
        <f>1100+1000+1800</f>
        <v>3900</v>
      </c>
      <c r="M4" s="47">
        <f>800+600+2500</f>
        <v>3900</v>
      </c>
      <c r="N4" s="47">
        <f>1300+1200+3500</f>
        <v>6000</v>
      </c>
      <c r="O4" s="47">
        <f t="shared" ref="O4:AH4" si="2">SUMIF($120:$120,O$3,$122:$122)</f>
        <v>4700</v>
      </c>
      <c r="P4" s="47">
        <f t="shared" si="2"/>
        <v>6900</v>
      </c>
      <c r="Q4" s="47">
        <f t="shared" si="2"/>
        <v>5406</v>
      </c>
      <c r="R4" s="47">
        <f t="shared" si="2"/>
        <v>8908</v>
      </c>
      <c r="S4" s="47">
        <f t="shared" si="2"/>
        <v>8790</v>
      </c>
      <c r="T4" s="47">
        <f t="shared" si="2"/>
        <v>10240</v>
      </c>
      <c r="U4" s="47">
        <f t="shared" si="2"/>
        <v>14939</v>
      </c>
      <c r="V4" s="47">
        <f t="shared" si="2"/>
        <v>13675</v>
      </c>
      <c r="W4" s="47">
        <f t="shared" si="2"/>
        <v>10400</v>
      </c>
      <c r="X4" s="47">
        <f t="shared" si="2"/>
        <v>9740</v>
      </c>
      <c r="Y4" s="47">
        <f t="shared" si="2"/>
        <v>14780</v>
      </c>
      <c r="Z4" s="47">
        <f t="shared" si="2"/>
        <v>13455</v>
      </c>
      <c r="AA4" s="47">
        <f t="shared" si="2"/>
        <v>17980</v>
      </c>
      <c r="AB4" s="47">
        <f t="shared" si="2"/>
        <v>26720</v>
      </c>
      <c r="AC4" s="47">
        <f t="shared" si="2"/>
        <v>69925</v>
      </c>
      <c r="AD4" s="47">
        <f t="shared" si="2"/>
        <v>77525</v>
      </c>
      <c r="AE4" s="47">
        <f t="shared" si="2"/>
        <v>31300</v>
      </c>
      <c r="AF4" s="47">
        <f t="shared" si="2"/>
        <v>53975</v>
      </c>
      <c r="AG4" s="47">
        <f t="shared" si="2"/>
        <v>15650</v>
      </c>
      <c r="AH4" s="54">
        <f t="shared" si="2"/>
        <v>15225</v>
      </c>
    </row>
    <row r="5" spans="1:71">
      <c r="C5" s="49" t="s">
        <v>689</v>
      </c>
      <c r="E5" s="13">
        <v>0</v>
      </c>
      <c r="F5" s="13">
        <v>0</v>
      </c>
      <c r="G5" s="48">
        <f t="shared" ref="G5:AH5" si="3">G6-G4</f>
        <v>0</v>
      </c>
      <c r="H5" s="48">
        <f t="shared" si="3"/>
        <v>0</v>
      </c>
      <c r="I5" s="48">
        <f t="shared" si="3"/>
        <v>1400</v>
      </c>
      <c r="J5" s="48">
        <f t="shared" si="3"/>
        <v>3392</v>
      </c>
      <c r="K5" s="48">
        <f t="shared" si="3"/>
        <v>2957</v>
      </c>
      <c r="L5" s="48">
        <f t="shared" si="3"/>
        <v>3679</v>
      </c>
      <c r="M5" s="48">
        <f t="shared" si="3"/>
        <v>3885</v>
      </c>
      <c r="N5" s="48">
        <f t="shared" si="3"/>
        <v>3834</v>
      </c>
      <c r="O5" s="48">
        <f t="shared" si="3"/>
        <v>5345</v>
      </c>
      <c r="P5" s="48">
        <f t="shared" si="3"/>
        <v>4632</v>
      </c>
      <c r="Q5" s="48">
        <f t="shared" si="3"/>
        <v>6197</v>
      </c>
      <c r="R5" s="48">
        <f t="shared" si="3"/>
        <v>8400</v>
      </c>
      <c r="S5" s="48">
        <f t="shared" si="3"/>
        <v>6020</v>
      </c>
      <c r="T5" s="48">
        <f t="shared" si="3"/>
        <v>4162</v>
      </c>
      <c r="U5" s="48">
        <f t="shared" si="3"/>
        <v>9882</v>
      </c>
      <c r="V5" s="48">
        <f t="shared" si="3"/>
        <v>8577</v>
      </c>
      <c r="W5" s="48">
        <f t="shared" si="3"/>
        <v>14651</v>
      </c>
      <c r="X5" s="48">
        <f t="shared" si="3"/>
        <v>12286</v>
      </c>
      <c r="Y5" s="48">
        <f t="shared" si="3"/>
        <v>11357</v>
      </c>
      <c r="Z5" s="48">
        <f t="shared" si="3"/>
        <v>16512</v>
      </c>
      <c r="AA5" s="48">
        <f t="shared" si="3"/>
        <v>12017</v>
      </c>
      <c r="AB5" s="48">
        <f t="shared" si="3"/>
        <v>14048</v>
      </c>
      <c r="AC5" s="48">
        <f t="shared" si="3"/>
        <v>13850</v>
      </c>
      <c r="AD5" s="48">
        <f t="shared" si="3"/>
        <v>13175</v>
      </c>
      <c r="AE5" s="48">
        <f t="shared" si="3"/>
        <v>31700</v>
      </c>
      <c r="AF5" s="48">
        <f t="shared" si="3"/>
        <v>41381</v>
      </c>
      <c r="AG5" s="48">
        <f t="shared" si="3"/>
        <v>81350</v>
      </c>
      <c r="AH5" s="55">
        <f t="shared" si="3"/>
        <v>96775</v>
      </c>
    </row>
    <row r="6" spans="1:71">
      <c r="A6" s="56"/>
      <c r="B6" s="56"/>
      <c r="C6" s="57" t="s">
        <v>690</v>
      </c>
      <c r="D6" s="58"/>
      <c r="E6" s="58">
        <v>250</v>
      </c>
      <c r="F6" s="59">
        <v>2400</v>
      </c>
      <c r="G6" s="59">
        <v>4900</v>
      </c>
      <c r="H6" s="59">
        <v>5150</v>
      </c>
      <c r="I6" s="59">
        <v>5500</v>
      </c>
      <c r="J6" s="59">
        <v>6892</v>
      </c>
      <c r="K6" s="59">
        <v>6457</v>
      </c>
      <c r="L6" s="59">
        <v>7579</v>
      </c>
      <c r="M6" s="59">
        <v>7785</v>
      </c>
      <c r="N6" s="59">
        <v>9834</v>
      </c>
      <c r="O6" s="59">
        <v>10045</v>
      </c>
      <c r="P6" s="59">
        <v>11532</v>
      </c>
      <c r="Q6" s="59">
        <v>11603</v>
      </c>
      <c r="R6" s="59">
        <v>17308</v>
      </c>
      <c r="S6" s="59">
        <v>14810</v>
      </c>
      <c r="T6" s="59">
        <v>14402</v>
      </c>
      <c r="U6" s="59">
        <v>24821</v>
      </c>
      <c r="V6" s="59">
        <v>22252</v>
      </c>
      <c r="W6" s="59">
        <v>25051</v>
      </c>
      <c r="X6" s="59">
        <v>22026</v>
      </c>
      <c r="Y6" s="59">
        <v>26137</v>
      </c>
      <c r="Z6" s="59">
        <v>29967</v>
      </c>
      <c r="AA6" s="59">
        <v>29997</v>
      </c>
      <c r="AB6" s="59">
        <v>40768</v>
      </c>
      <c r="AC6" s="59">
        <v>83775</v>
      </c>
      <c r="AD6" s="59">
        <v>90700</v>
      </c>
      <c r="AE6" s="59">
        <v>63000</v>
      </c>
      <c r="AF6" s="59">
        <v>95356</v>
      </c>
      <c r="AG6" s="59">
        <v>97000</v>
      </c>
      <c r="AH6" s="59">
        <v>112000</v>
      </c>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row>
    <row r="7" spans="1:71">
      <c r="C7" s="49" t="s">
        <v>691</v>
      </c>
      <c r="Y7" s="60">
        <v>222</v>
      </c>
      <c r="Z7" s="61">
        <v>1542</v>
      </c>
      <c r="AA7" s="62">
        <v>8182</v>
      </c>
      <c r="AB7" s="62">
        <v>18449</v>
      </c>
      <c r="AC7" s="62">
        <v>56065</v>
      </c>
      <c r="AD7" s="62">
        <v>63150</v>
      </c>
      <c r="AE7" s="62">
        <v>50928</v>
      </c>
      <c r="AF7" s="62">
        <v>77634</v>
      </c>
      <c r="AG7" s="62">
        <v>79600</v>
      </c>
      <c r="AH7" s="63">
        <v>92550</v>
      </c>
    </row>
    <row r="9" spans="1:71">
      <c r="A9" s="64"/>
      <c r="B9" s="27"/>
      <c r="C9" s="49" t="s">
        <v>692</v>
      </c>
      <c r="E9" s="13">
        <v>4.1999999999999997E-3</v>
      </c>
      <c r="F9" s="13">
        <v>4.4999999999999997E-3</v>
      </c>
      <c r="G9" s="13">
        <v>4.7000000000000002E-3</v>
      </c>
      <c r="H9" s="13">
        <v>5.0000000000000001E-3</v>
      </c>
      <c r="I9" s="13">
        <v>5.3E-3</v>
      </c>
      <c r="J9" s="13">
        <v>5.5999999999999999E-3</v>
      </c>
      <c r="K9" s="13">
        <v>5.8999999999999999E-3</v>
      </c>
      <c r="L9" s="13">
        <v>6.1999999999999998E-3</v>
      </c>
      <c r="M9" s="13">
        <v>6.6E-3</v>
      </c>
      <c r="N9" s="13">
        <v>6.8999999999999999E-3</v>
      </c>
      <c r="O9" s="13">
        <v>7.3000000000000001E-3</v>
      </c>
      <c r="P9" s="13">
        <v>7.7000000000000002E-3</v>
      </c>
      <c r="Q9" s="13">
        <v>8.2000000000000007E-3</v>
      </c>
      <c r="R9" s="13">
        <v>8.6E-3</v>
      </c>
      <c r="S9" s="13">
        <v>9.1000000000000004E-3</v>
      </c>
      <c r="T9" s="13">
        <v>9.5999999999999992E-3</v>
      </c>
      <c r="U9" s="13">
        <v>1.0200000000000001E-2</v>
      </c>
      <c r="V9" s="13">
        <v>1.0800000000000001E-2</v>
      </c>
      <c r="W9" s="13">
        <v>1.14E-2</v>
      </c>
      <c r="X9" s="13">
        <v>1.2E-2</v>
      </c>
      <c r="Y9" s="13">
        <v>1.2699999999999999E-2</v>
      </c>
      <c r="Z9" s="13">
        <v>1.35E-2</v>
      </c>
      <c r="AA9" s="13">
        <v>1.43E-2</v>
      </c>
      <c r="AB9" s="13">
        <v>1.52E-2</v>
      </c>
      <c r="AC9" s="13">
        <v>1.61E-2</v>
      </c>
      <c r="AD9" s="13">
        <v>1.7100000000000001E-2</v>
      </c>
      <c r="AE9" s="13">
        <v>1.8100000000000002E-2</v>
      </c>
      <c r="AF9" s="13">
        <v>1.9199999999999998E-2</v>
      </c>
    </row>
    <row r="10" spans="1:71">
      <c r="A10" s="64"/>
      <c r="B10" s="27"/>
      <c r="C10" s="13"/>
    </row>
    <row r="11" spans="1:71">
      <c r="A11" s="64" t="s">
        <v>693</v>
      </c>
      <c r="B11" s="27"/>
      <c r="C11" s="13"/>
    </row>
    <row r="12" spans="1:71">
      <c r="A12" s="47"/>
      <c r="B12" s="53">
        <v>41090</v>
      </c>
      <c r="C12" s="13" t="s">
        <v>657</v>
      </c>
    </row>
    <row r="13" spans="1:71">
      <c r="A13" s="47">
        <v>1</v>
      </c>
      <c r="B13" s="53">
        <v>41182</v>
      </c>
      <c r="C13" s="13" t="s">
        <v>658</v>
      </c>
      <c r="E13" s="48">
        <f t="shared" ref="E13:AH13" si="4">IFERROR(IF(MAX(0,(E$2-$B12-365/4/2)*INDEX($4:$4,1,MATCH($C13,$3:$3,0))/365)*(1-INDEX($E$9:$AU$9,1,E$1-$A13))=0,"",MAX(0,(E$2-$B12-365/4/2)*INDEX($4:$4,1,MATCH($C13,$3:$3,0))/365)*(1-INDEX($E$9:$AU$9,1,E$1-$A13))),"")</f>
        <v>31.63029109589041</v>
      </c>
      <c r="F13" s="48">
        <f t="shared" si="4"/>
        <v>94.350898972602749</v>
      </c>
      <c r="G13" s="48">
        <f t="shared" si="4"/>
        <v>155.68605308219179</v>
      </c>
      <c r="H13" s="48">
        <f t="shared" si="4"/>
        <v>217.65625</v>
      </c>
      <c r="I13" s="48">
        <f t="shared" si="4"/>
        <v>280.27035102739728</v>
      </c>
      <c r="J13" s="48">
        <f t="shared" si="4"/>
        <v>342.84664383561642</v>
      </c>
      <c r="K13" s="48">
        <f t="shared" si="4"/>
        <v>404.0233476027397</v>
      </c>
      <c r="L13" s="48">
        <f t="shared" si="4"/>
        <v>465.84375</v>
      </c>
      <c r="M13" s="48">
        <f t="shared" si="4"/>
        <v>528.25405821917809</v>
      </c>
      <c r="N13" s="48">
        <f t="shared" si="4"/>
        <v>590.67343321917815</v>
      </c>
      <c r="O13" s="48">
        <f t="shared" si="4"/>
        <v>651.62935787671233</v>
      </c>
      <c r="P13" s="48">
        <f t="shared" si="4"/>
        <v>713.21562499999993</v>
      </c>
      <c r="Q13" s="48">
        <f t="shared" si="4"/>
        <v>775.35323630136986</v>
      </c>
      <c r="R13" s="48">
        <f t="shared" si="4"/>
        <v>837.51231164383557</v>
      </c>
      <c r="S13" s="48">
        <f t="shared" si="4"/>
        <v>898.85149828767123</v>
      </c>
      <c r="T13" s="48">
        <f t="shared" si="4"/>
        <v>960.1283561643836</v>
      </c>
      <c r="U13" s="48">
        <f t="shared" si="4"/>
        <v>1021.9176541095891</v>
      </c>
      <c r="V13" s="48">
        <f t="shared" si="4"/>
        <v>1083.6313356164385</v>
      </c>
      <c r="W13" s="48">
        <f t="shared" si="4"/>
        <v>1143.9151541095891</v>
      </c>
      <c r="X13" s="48">
        <f t="shared" si="4"/>
        <v>1204.8017123287671</v>
      </c>
      <c r="Y13" s="48">
        <f t="shared" si="4"/>
        <v>1266.1615325342466</v>
      </c>
      <c r="Z13" s="48">
        <f t="shared" si="4"/>
        <v>1327.2985873287673</v>
      </c>
      <c r="AA13" s="48">
        <f t="shared" si="4"/>
        <v>1386.9845462328767</v>
      </c>
      <c r="AB13" s="48">
        <f t="shared" si="4"/>
        <v>1447.0995205479453</v>
      </c>
      <c r="AC13" s="48">
        <f t="shared" si="4"/>
        <v>1507.7762071917809</v>
      </c>
      <c r="AD13" s="48">
        <f t="shared" si="4"/>
        <v>1568.1799229452056</v>
      </c>
      <c r="AE13" s="48">
        <f t="shared" si="4"/>
        <v>1627.1125428082191</v>
      </c>
      <c r="AF13" s="48">
        <f t="shared" si="4"/>
        <v>1686.4217808219178</v>
      </c>
      <c r="AG13" s="48">
        <f t="shared" si="4"/>
        <v>1782.4486301369864</v>
      </c>
      <c r="AH13" s="48">
        <f t="shared" si="4"/>
        <v>1845.4623287671234</v>
      </c>
    </row>
    <row r="14" spans="1:71">
      <c r="A14" s="47">
        <f t="shared" ref="A14:A42" si="5">A13+1</f>
        <v>2</v>
      </c>
      <c r="B14" s="53">
        <v>41274</v>
      </c>
      <c r="C14" s="13" t="s">
        <v>659</v>
      </c>
      <c r="E14" s="48" t="str">
        <f t="shared" ref="E14:AH14" si="6">IFERROR(IF(MAX(0,(E$2-$B13-365/4/2)*INDEX($4:$4,1,MATCH($C14,$3:$3,0))/365)*(1-INDEX($E$9:$AU$9,1,E$1-$A14))=0,"",MAX(0,(E$2-$B13-365/4/2)*INDEX($4:$4,1,MATCH($C14,$3:$3,0))/365)*(1-INDEX($E$9:$AU$9,1,E$1-$A14))),"")</f>
        <v/>
      </c>
      <c r="F14" s="48">
        <f t="shared" si="6"/>
        <v>303.65079452054795</v>
      </c>
      <c r="G14" s="48">
        <f t="shared" si="6"/>
        <v>892.67712328767129</v>
      </c>
      <c r="H14" s="48">
        <f t="shared" si="6"/>
        <v>1488.0416712328765</v>
      </c>
      <c r="I14" s="48">
        <f t="shared" si="6"/>
        <v>2089.5</v>
      </c>
      <c r="J14" s="48">
        <f t="shared" si="6"/>
        <v>2690.5953698630137</v>
      </c>
      <c r="K14" s="48">
        <f t="shared" si="6"/>
        <v>3278.2507397260274</v>
      </c>
      <c r="L14" s="48">
        <f t="shared" si="6"/>
        <v>3872.0875890410957</v>
      </c>
      <c r="M14" s="48">
        <f t="shared" si="6"/>
        <v>4472.1000000000004</v>
      </c>
      <c r="N14" s="48">
        <f t="shared" si="6"/>
        <v>5071.2389589041095</v>
      </c>
      <c r="O14" s="48">
        <f t="shared" si="6"/>
        <v>5657.4050136986298</v>
      </c>
      <c r="P14" s="48">
        <f t="shared" si="6"/>
        <v>6249.1144931506851</v>
      </c>
      <c r="Q14" s="48">
        <f t="shared" si="6"/>
        <v>6846.87</v>
      </c>
      <c r="R14" s="48">
        <f t="shared" si="6"/>
        <v>7443.3910684931507</v>
      </c>
      <c r="S14" s="48">
        <f t="shared" si="6"/>
        <v>8033.5993972602737</v>
      </c>
      <c r="T14" s="48">
        <f t="shared" si="6"/>
        <v>8622.4588767123278</v>
      </c>
      <c r="U14" s="48">
        <f t="shared" si="6"/>
        <v>9217.2322191780822</v>
      </c>
      <c r="V14" s="48">
        <f t="shared" si="6"/>
        <v>9810.4094794520552</v>
      </c>
      <c r="W14" s="48">
        <f t="shared" si="6"/>
        <v>10389.852164383561</v>
      </c>
      <c r="X14" s="48">
        <f t="shared" si="6"/>
        <v>10975.08509589041</v>
      </c>
      <c r="Y14" s="48">
        <f t="shared" si="6"/>
        <v>11566.096438356164</v>
      </c>
      <c r="Z14" s="48">
        <f t="shared" si="6"/>
        <v>12155.150712328767</v>
      </c>
      <c r="AA14" s="48">
        <f t="shared" si="6"/>
        <v>12729.093287671232</v>
      </c>
      <c r="AB14" s="48">
        <f t="shared" si="6"/>
        <v>13308.570328767124</v>
      </c>
      <c r="AC14" s="48">
        <f t="shared" si="6"/>
        <v>13892.155397260274</v>
      </c>
      <c r="AD14" s="48">
        <f t="shared" si="6"/>
        <v>14474.651589041096</v>
      </c>
      <c r="AE14" s="48">
        <f t="shared" si="6"/>
        <v>15041.601452054794</v>
      </c>
      <c r="AF14" s="48">
        <f t="shared" si="6"/>
        <v>15613.824082191781</v>
      </c>
      <c r="AG14" s="48">
        <f t="shared" si="6"/>
        <v>16189.649095890411</v>
      </c>
      <c r="AH14" s="48">
        <f t="shared" si="6"/>
        <v>17111.506849315068</v>
      </c>
    </row>
    <row r="15" spans="1:71">
      <c r="A15" s="47">
        <f t="shared" si="5"/>
        <v>3</v>
      </c>
      <c r="B15" s="53">
        <v>41364</v>
      </c>
      <c r="C15" s="13" t="s">
        <v>660</v>
      </c>
      <c r="E15" s="48" t="str">
        <f t="shared" ref="E15:AH15" si="7">IFERROR(IF(MAX(0,(E$2-$B14-365/4/2)*INDEX($4:$4,1,MATCH($C15,$3:$3,0))/365)*(1-INDEX($E$9:$AU$9,1,E$1-$A15))=0,"",MAX(0,(E$2-$B14-365/4/2)*INDEX($4:$4,1,MATCH($C15,$3:$3,0))/365)*(1-INDEX($E$9:$AU$9,1,E$1-$A15))),"")</f>
        <v/>
      </c>
      <c r="F15" s="48" t="str">
        <f t="shared" si="7"/>
        <v/>
      </c>
      <c r="G15" s="48">
        <f t="shared" si="7"/>
        <v>593.21715753424655</v>
      </c>
      <c r="H15" s="48">
        <f t="shared" si="7"/>
        <v>1809.1848801369863</v>
      </c>
      <c r="I15" s="48">
        <f t="shared" si="7"/>
        <v>3038.0850787671234</v>
      </c>
      <c r="J15" s="48">
        <f t="shared" si="7"/>
        <v>4266.0625</v>
      </c>
      <c r="K15" s="48">
        <f t="shared" si="7"/>
        <v>5466.5918664383571</v>
      </c>
      <c r="L15" s="48">
        <f t="shared" si="7"/>
        <v>6679.7457808219178</v>
      </c>
      <c r="M15" s="48">
        <f t="shared" si="7"/>
        <v>7905.5121609589041</v>
      </c>
      <c r="N15" s="48">
        <f t="shared" si="7"/>
        <v>9130.5375000000004</v>
      </c>
      <c r="O15" s="48">
        <f t="shared" si="7"/>
        <v>10327.107431506849</v>
      </c>
      <c r="P15" s="48">
        <f t="shared" si="7"/>
        <v>11537.203208904109</v>
      </c>
      <c r="Q15" s="48">
        <f t="shared" si="7"/>
        <v>12758.608756849315</v>
      </c>
      <c r="R15" s="48">
        <f t="shared" si="7"/>
        <v>13979.026249999999</v>
      </c>
      <c r="S15" s="48">
        <f t="shared" si="7"/>
        <v>15183.608856164383</v>
      </c>
      <c r="T15" s="48">
        <f t="shared" si="7"/>
        <v>16388.622897260273</v>
      </c>
      <c r="U15" s="48">
        <f t="shared" si="7"/>
        <v>17604.186873287668</v>
      </c>
      <c r="V15" s="48">
        <f t="shared" si="7"/>
        <v>18818.515780821919</v>
      </c>
      <c r="W15" s="48">
        <f t="shared" si="7"/>
        <v>20003.010568493151</v>
      </c>
      <c r="X15" s="48">
        <f t="shared" si="7"/>
        <v>21199.335164383559</v>
      </c>
      <c r="Y15" s="48">
        <f t="shared" si="7"/>
        <v>22407.465404109589</v>
      </c>
      <c r="Z15" s="48">
        <f t="shared" si="7"/>
        <v>23614.113561643837</v>
      </c>
      <c r="AA15" s="48">
        <f t="shared" si="7"/>
        <v>24790.257708904111</v>
      </c>
      <c r="AB15" s="48">
        <f t="shared" si="7"/>
        <v>25975.322037671234</v>
      </c>
      <c r="AC15" s="48">
        <f t="shared" si="7"/>
        <v>27171.664421232876</v>
      </c>
      <c r="AD15" s="48">
        <f t="shared" si="7"/>
        <v>28363.150602739726</v>
      </c>
      <c r="AE15" s="48">
        <f t="shared" si="7"/>
        <v>29525.996619863014</v>
      </c>
      <c r="AF15" s="48">
        <f t="shared" si="7"/>
        <v>30696.741202054793</v>
      </c>
      <c r="AG15" s="48">
        <f t="shared" si="7"/>
        <v>31878.224167808217</v>
      </c>
      <c r="AH15" s="48">
        <f t="shared" si="7"/>
        <v>33053.866904109593</v>
      </c>
    </row>
    <row r="16" spans="1:71">
      <c r="A16" s="47">
        <f t="shared" si="5"/>
        <v>4</v>
      </c>
      <c r="B16" s="53">
        <f t="shared" ref="B16:B42" si="8">EDATE(B12,12)</f>
        <v>41455</v>
      </c>
      <c r="C16" s="13" t="s">
        <v>661</v>
      </c>
      <c r="E16" s="48" t="str">
        <f t="shared" ref="E16:AH16" si="9">IFERROR(IF(MAX(0,(E$2-$B15-365/4/2)*INDEX($4:$4,1,MATCH($C16,$3:$3,0))/365)*(1-INDEX($E$9:$AU$9,1,E$1-$A16))=0,"",MAX(0,(E$2-$B15-365/4/2)*INDEX($4:$4,1,MATCH($C16,$3:$3,0))/365)*(1-INDEX($E$9:$AU$9,1,E$1-$A16))),"")</f>
        <v/>
      </c>
      <c r="F16" s="48" t="str">
        <f t="shared" si="9"/>
        <v/>
      </c>
      <c r="G16" s="48" t="str">
        <f t="shared" si="9"/>
        <v/>
      </c>
      <c r="H16" s="48">
        <f t="shared" si="9"/>
        <v>637.53366780821909</v>
      </c>
      <c r="I16" s="48">
        <f t="shared" si="9"/>
        <v>1929.5824229452057</v>
      </c>
      <c r="J16" s="48">
        <f t="shared" si="9"/>
        <v>3221.1759674657533</v>
      </c>
      <c r="K16" s="48">
        <f t="shared" si="9"/>
        <v>4483.71875</v>
      </c>
      <c r="L16" s="48">
        <f t="shared" si="9"/>
        <v>5759.5344229452057</v>
      </c>
      <c r="M16" s="48">
        <f t="shared" si="9"/>
        <v>7048.610287671233</v>
      </c>
      <c r="N16" s="48">
        <f t="shared" si="9"/>
        <v>8336.907303082191</v>
      </c>
      <c r="O16" s="48">
        <f t="shared" si="9"/>
        <v>9596.3812500000004</v>
      </c>
      <c r="P16" s="48">
        <f t="shared" si="9"/>
        <v>10868.017133561643</v>
      </c>
      <c r="Q16" s="48">
        <f t="shared" si="9"/>
        <v>12153.860491438356</v>
      </c>
      <c r="R16" s="48">
        <f t="shared" si="9"/>
        <v>13437.57136130137</v>
      </c>
      <c r="S16" s="48">
        <f t="shared" si="9"/>
        <v>14706.24282020548</v>
      </c>
      <c r="T16" s="48">
        <f t="shared" si="9"/>
        <v>15972.276667808221</v>
      </c>
      <c r="U16" s="48">
        <f t="shared" si="9"/>
        <v>17252.753619863015</v>
      </c>
      <c r="V16" s="48">
        <f t="shared" si="9"/>
        <v>18530.322056506848</v>
      </c>
      <c r="W16" s="48">
        <f t="shared" si="9"/>
        <v>19778.644136986299</v>
      </c>
      <c r="X16" s="48">
        <f t="shared" si="9"/>
        <v>21037.538003424655</v>
      </c>
      <c r="Y16" s="48">
        <f t="shared" si="9"/>
        <v>22308.848308219178</v>
      </c>
      <c r="Z16" s="48">
        <f t="shared" si="9"/>
        <v>23578.600914383562</v>
      </c>
      <c r="AA16" s="48">
        <f t="shared" si="9"/>
        <v>24818.915273972601</v>
      </c>
      <c r="AB16" s="48">
        <f t="shared" si="9"/>
        <v>26068.997172945205</v>
      </c>
      <c r="AC16" s="48">
        <f t="shared" si="9"/>
        <v>27328.431789383565</v>
      </c>
      <c r="AD16" s="48">
        <f t="shared" si="9"/>
        <v>28585.789474315068</v>
      </c>
      <c r="AE16" s="48">
        <f t="shared" si="9"/>
        <v>29810.250123287671</v>
      </c>
      <c r="AF16" s="48">
        <f t="shared" si="9"/>
        <v>31046.307443493148</v>
      </c>
      <c r="AG16" s="48">
        <f t="shared" si="9"/>
        <v>32290.638097602736</v>
      </c>
      <c r="AH16" s="48">
        <f t="shared" si="9"/>
        <v>33532.372587328762</v>
      </c>
    </row>
    <row r="17" spans="1:34">
      <c r="A17" s="47">
        <f t="shared" si="5"/>
        <v>5</v>
      </c>
      <c r="B17" s="53">
        <f t="shared" si="8"/>
        <v>41547</v>
      </c>
      <c r="C17" s="13" t="s">
        <v>662</v>
      </c>
      <c r="E17" s="48" t="str">
        <f t="shared" ref="E17:AH17" si="10">IFERROR(IF(MAX(0,(E$2-$B16-365/4/2)*INDEX($4:$4,1,MATCH($C17,$3:$3,0))/365)*(1-INDEX($E$9:$AU$9,1,E$1-$A17))=0,"",MAX(0,(E$2-$B16-365/4/2)*INDEX($4:$4,1,MATCH($C17,$3:$3,0))/365)*(1-INDEX($E$9:$AU$9,1,E$1-$A17))),"")</f>
        <v/>
      </c>
      <c r="F17" s="48" t="str">
        <f t="shared" si="10"/>
        <v/>
      </c>
      <c r="G17" s="48" t="str">
        <f t="shared" si="10"/>
        <v/>
      </c>
      <c r="H17" s="48" t="str">
        <f t="shared" si="10"/>
        <v/>
      </c>
      <c r="I17" s="48">
        <f t="shared" si="10"/>
        <v>518.73677397260269</v>
      </c>
      <c r="J17" s="48">
        <f t="shared" si="10"/>
        <v>1547.354743150685</v>
      </c>
      <c r="K17" s="48">
        <f t="shared" si="10"/>
        <v>2553.2512705479453</v>
      </c>
      <c r="L17" s="48">
        <f t="shared" si="10"/>
        <v>3569.5625</v>
      </c>
      <c r="M17" s="48">
        <f t="shared" si="10"/>
        <v>4596.4337568493156</v>
      </c>
      <c r="N17" s="48">
        <f t="shared" si="10"/>
        <v>5622.6849589041094</v>
      </c>
      <c r="O17" s="48">
        <f t="shared" si="10"/>
        <v>6625.9829006849313</v>
      </c>
      <c r="P17" s="48">
        <f t="shared" si="10"/>
        <v>7639.8375000000005</v>
      </c>
      <c r="Q17" s="48">
        <f t="shared" si="10"/>
        <v>8663.3665547945202</v>
      </c>
      <c r="R17" s="48">
        <f t="shared" si="10"/>
        <v>9687.0443047945209</v>
      </c>
      <c r="S17" s="48">
        <f t="shared" si="10"/>
        <v>10697.872345890411</v>
      </c>
      <c r="T17" s="48">
        <f t="shared" si="10"/>
        <v>11707.882633561643</v>
      </c>
      <c r="U17" s="48">
        <f t="shared" si="10"/>
        <v>12726.933842465753</v>
      </c>
      <c r="V17" s="48">
        <f t="shared" si="10"/>
        <v>13746.338184931506</v>
      </c>
      <c r="W17" s="48">
        <f t="shared" si="10"/>
        <v>14741.164571917807</v>
      </c>
      <c r="X17" s="48">
        <f t="shared" si="10"/>
        <v>15746.105041095891</v>
      </c>
      <c r="Y17" s="48">
        <f t="shared" si="10"/>
        <v>16759.449527397261</v>
      </c>
      <c r="Z17" s="48">
        <f t="shared" si="10"/>
        <v>17771.553904109587</v>
      </c>
      <c r="AA17" s="48">
        <f t="shared" si="10"/>
        <v>18760.208527397259</v>
      </c>
      <c r="AB17" s="48">
        <f t="shared" si="10"/>
        <v>19758.748082191782</v>
      </c>
      <c r="AC17" s="48">
        <f t="shared" si="10"/>
        <v>20765.049133561643</v>
      </c>
      <c r="AD17" s="48">
        <f t="shared" si="10"/>
        <v>21767.696832191781</v>
      </c>
      <c r="AE17" s="48">
        <f t="shared" si="10"/>
        <v>22746.546558219179</v>
      </c>
      <c r="AF17" s="48">
        <f t="shared" si="10"/>
        <v>23732.432136986303</v>
      </c>
      <c r="AG17" s="48">
        <f t="shared" si="10"/>
        <v>24727.529797945208</v>
      </c>
      <c r="AH17" s="48">
        <f t="shared" si="10"/>
        <v>25718.15073630137</v>
      </c>
    </row>
    <row r="18" spans="1:34">
      <c r="A18" s="47">
        <f t="shared" si="5"/>
        <v>6</v>
      </c>
      <c r="B18" s="53">
        <f t="shared" si="8"/>
        <v>41639</v>
      </c>
      <c r="C18" s="13" t="s">
        <v>663</v>
      </c>
      <c r="E18" s="48" t="str">
        <f t="shared" ref="E18:AH18" si="11">IFERROR(IF(MAX(0,(E$2-$B17-365/4/2)*INDEX($4:$4,1,MATCH($C18,$3:$3,0))/365)*(1-INDEX($E$9:$AU$9,1,E$1-$A18))=0,"",MAX(0,(E$2-$B17-365/4/2)*INDEX($4:$4,1,MATCH($C18,$3:$3,0))/365)*(1-INDEX($E$9:$AU$9,1,E$1-$A18))),"")</f>
        <v/>
      </c>
      <c r="F18" s="48" t="str">
        <f t="shared" si="11"/>
        <v/>
      </c>
      <c r="G18" s="48" t="str">
        <f t="shared" si="11"/>
        <v/>
      </c>
      <c r="H18" s="48" t="str">
        <f t="shared" si="11"/>
        <v/>
      </c>
      <c r="I18" s="48" t="str">
        <f t="shared" si="11"/>
        <v/>
      </c>
      <c r="J18" s="48">
        <f t="shared" si="11"/>
        <v>442.82407534246573</v>
      </c>
      <c r="K18" s="48">
        <f t="shared" si="11"/>
        <v>1301.8208047945207</v>
      </c>
      <c r="L18" s="48">
        <f t="shared" si="11"/>
        <v>2170.0607705479451</v>
      </c>
      <c r="M18" s="48">
        <f t="shared" si="11"/>
        <v>3047.1875</v>
      </c>
      <c r="N18" s="48">
        <f t="shared" si="11"/>
        <v>3923.7849143835615</v>
      </c>
      <c r="O18" s="48">
        <f t="shared" si="11"/>
        <v>4780.7823287671226</v>
      </c>
      <c r="P18" s="48">
        <f t="shared" si="11"/>
        <v>5646.7944006849311</v>
      </c>
      <c r="Q18" s="48">
        <f t="shared" si="11"/>
        <v>6521.8125</v>
      </c>
      <c r="R18" s="48">
        <f t="shared" si="11"/>
        <v>7395.5568150684931</v>
      </c>
      <c r="S18" s="48">
        <f t="shared" si="11"/>
        <v>8259.9051883561642</v>
      </c>
      <c r="T18" s="48">
        <f t="shared" si="11"/>
        <v>9122.811010273972</v>
      </c>
      <c r="U18" s="48">
        <f t="shared" si="11"/>
        <v>9994.5339554794518</v>
      </c>
      <c r="V18" s="48">
        <f t="shared" si="11"/>
        <v>10864.455719178082</v>
      </c>
      <c r="W18" s="48">
        <f t="shared" si="11"/>
        <v>11715.665787671232</v>
      </c>
      <c r="X18" s="48">
        <f t="shared" si="11"/>
        <v>12574.419195205479</v>
      </c>
      <c r="Y18" s="48">
        <f t="shared" si="11"/>
        <v>13441.79698630137</v>
      </c>
      <c r="Z18" s="48">
        <f t="shared" si="11"/>
        <v>14306.847157534246</v>
      </c>
      <c r="AA18" s="48">
        <f t="shared" si="11"/>
        <v>15151.867739726027</v>
      </c>
      <c r="AB18" s="48">
        <f t="shared" si="11"/>
        <v>16005.332431506849</v>
      </c>
      <c r="AC18" s="48">
        <f t="shared" si="11"/>
        <v>16867.223972602736</v>
      </c>
      <c r="AD18" s="48">
        <f t="shared" si="11"/>
        <v>17726.261455479449</v>
      </c>
      <c r="AE18" s="48">
        <f t="shared" si="11"/>
        <v>18563.261044520546</v>
      </c>
      <c r="AF18" s="48">
        <f t="shared" si="11"/>
        <v>19408.331729452057</v>
      </c>
      <c r="AG18" s="48">
        <f t="shared" si="11"/>
        <v>20259.393287671232</v>
      </c>
      <c r="AH18" s="48">
        <f t="shared" si="11"/>
        <v>21108.86690068493</v>
      </c>
    </row>
    <row r="19" spans="1:34">
      <c r="A19" s="47">
        <f t="shared" si="5"/>
        <v>7</v>
      </c>
      <c r="B19" s="53">
        <f t="shared" si="8"/>
        <v>41729</v>
      </c>
      <c r="C19" s="13" t="s">
        <v>664</v>
      </c>
      <c r="E19" s="48" t="str">
        <f t="shared" ref="E19:AH19" si="12">IFERROR(IF(MAX(0,(E$2-$B18-365/4/2)*INDEX($4:$4,1,MATCH($C19,$3:$3,0))/365)*(1-INDEX($E$9:$AU$9,1,E$1-$A19))=0,"",MAX(0,(E$2-$B18-365/4/2)*INDEX($4:$4,1,MATCH($C19,$3:$3,0))/365)*(1-INDEX($E$9:$AU$9,1,E$1-$A19))),"")</f>
        <v/>
      </c>
      <c r="F19" s="48" t="str">
        <f t="shared" si="12"/>
        <v/>
      </c>
      <c r="G19" s="48" t="str">
        <f t="shared" si="12"/>
        <v/>
      </c>
      <c r="H19" s="48" t="str">
        <f t="shared" si="12"/>
        <v/>
      </c>
      <c r="I19" s="48" t="str">
        <f t="shared" si="12"/>
        <v/>
      </c>
      <c r="J19" s="48" t="str">
        <f t="shared" si="12"/>
        <v/>
      </c>
      <c r="K19" s="48">
        <f t="shared" si="12"/>
        <v>423.72654109589047</v>
      </c>
      <c r="L19" s="48">
        <f t="shared" si="12"/>
        <v>1292.2749143835615</v>
      </c>
      <c r="M19" s="48">
        <f t="shared" si="12"/>
        <v>2170.0607705479451</v>
      </c>
      <c r="N19" s="48">
        <f t="shared" si="12"/>
        <v>3047.1875</v>
      </c>
      <c r="O19" s="48">
        <f t="shared" si="12"/>
        <v>3904.708476027397</v>
      </c>
      <c r="P19" s="48">
        <f t="shared" si="12"/>
        <v>4771.2469863013694</v>
      </c>
      <c r="Q19" s="48">
        <f t="shared" si="12"/>
        <v>5646.7944006849311</v>
      </c>
      <c r="R19" s="48">
        <f t="shared" si="12"/>
        <v>6521.8125</v>
      </c>
      <c r="S19" s="48">
        <f t="shared" si="12"/>
        <v>7386.0310616438355</v>
      </c>
      <c r="T19" s="48">
        <f t="shared" si="12"/>
        <v>8250.3823116438361</v>
      </c>
      <c r="U19" s="48">
        <f t="shared" si="12"/>
        <v>9122.811010273972</v>
      </c>
      <c r="V19" s="48">
        <f t="shared" si="12"/>
        <v>9994.5339554794518</v>
      </c>
      <c r="W19" s="48">
        <f t="shared" si="12"/>
        <v>10845.434897260275</v>
      </c>
      <c r="X19" s="48">
        <f t="shared" si="12"/>
        <v>11706.159212328766</v>
      </c>
      <c r="Y19" s="48">
        <f t="shared" si="12"/>
        <v>12574.419195205479</v>
      </c>
      <c r="Z19" s="48">
        <f t="shared" si="12"/>
        <v>13441.79698630137</v>
      </c>
      <c r="AA19" s="48">
        <f t="shared" si="12"/>
        <v>14287.864691780822</v>
      </c>
      <c r="AB19" s="48">
        <f t="shared" si="12"/>
        <v>15142.382260273973</v>
      </c>
      <c r="AC19" s="48">
        <f t="shared" si="12"/>
        <v>16005.332431506849</v>
      </c>
      <c r="AD19" s="48">
        <f t="shared" si="12"/>
        <v>16867.223972602736</v>
      </c>
      <c r="AE19" s="48">
        <f t="shared" si="12"/>
        <v>17707.326934931505</v>
      </c>
      <c r="AF19" s="48">
        <f t="shared" si="12"/>
        <v>18553.801455479454</v>
      </c>
      <c r="AG19" s="48">
        <f t="shared" si="12"/>
        <v>19408.331729452057</v>
      </c>
      <c r="AH19" s="48">
        <f t="shared" si="12"/>
        <v>20259.393287671232</v>
      </c>
    </row>
    <row r="20" spans="1:34">
      <c r="A20" s="47">
        <f t="shared" si="5"/>
        <v>8</v>
      </c>
      <c r="B20" s="53">
        <f t="shared" si="8"/>
        <v>41820</v>
      </c>
      <c r="C20" s="13" t="s">
        <v>665</v>
      </c>
      <c r="E20" s="48" t="str">
        <f t="shared" ref="E20:AH20" si="13">IFERROR(IF(MAX(0,(E$2-$B19-365/4/2)*INDEX($4:$4,1,MATCH($C20,$3:$3,0))/365)*(1-INDEX($E$9:$AU$9,1,E$1-$A20))=0,"",MAX(0,(E$2-$B19-365/4/2)*INDEX($4:$4,1,MATCH($C20,$3:$3,0))/365)*(1-INDEX($E$9:$AU$9,1,E$1-$A20))),"")</f>
        <v/>
      </c>
      <c r="F20" s="48" t="str">
        <f t="shared" si="13"/>
        <v/>
      </c>
      <c r="G20" s="48" t="str">
        <f t="shared" si="13"/>
        <v/>
      </c>
      <c r="H20" s="48" t="str">
        <f t="shared" si="13"/>
        <v/>
      </c>
      <c r="I20" s="48" t="str">
        <f t="shared" si="13"/>
        <v/>
      </c>
      <c r="J20" s="48" t="str">
        <f t="shared" si="13"/>
        <v/>
      </c>
      <c r="K20" s="48" t="str">
        <f t="shared" si="13"/>
        <v/>
      </c>
      <c r="L20" s="48">
        <f t="shared" si="13"/>
        <v>482.79248630136988</v>
      </c>
      <c r="M20" s="48">
        <f t="shared" si="13"/>
        <v>1461.2371746575343</v>
      </c>
      <c r="N20" s="48">
        <f t="shared" si="13"/>
        <v>2439.3371404109585</v>
      </c>
      <c r="O20" s="48">
        <f t="shared" si="13"/>
        <v>3395.4375</v>
      </c>
      <c r="P20" s="48">
        <f t="shared" si="13"/>
        <v>4361.5891746575344</v>
      </c>
      <c r="Q20" s="48">
        <f t="shared" si="13"/>
        <v>5337.7825479452049</v>
      </c>
      <c r="R20" s="48">
        <f t="shared" si="13"/>
        <v>6313.3861130136984</v>
      </c>
      <c r="S20" s="48">
        <f t="shared" si="13"/>
        <v>7277.7811849315067</v>
      </c>
      <c r="T20" s="48">
        <f t="shared" si="13"/>
        <v>8240.7633082191769</v>
      </c>
      <c r="U20" s="48">
        <f t="shared" si="13"/>
        <v>9214.5055582191781</v>
      </c>
      <c r="V20" s="48">
        <f t="shared" si="13"/>
        <v>10186.63184589041</v>
      </c>
      <c r="W20" s="48">
        <f t="shared" si="13"/>
        <v>11136.766407534245</v>
      </c>
      <c r="X20" s="48">
        <f t="shared" si="13"/>
        <v>12095.510486301369</v>
      </c>
      <c r="Y20" s="48">
        <f t="shared" si="13"/>
        <v>13065.192061643835</v>
      </c>
      <c r="Z20" s="48">
        <f t="shared" si="13"/>
        <v>14032.671071917808</v>
      </c>
      <c r="AA20" s="48">
        <f t="shared" si="13"/>
        <v>14978.002356164381</v>
      </c>
      <c r="AB20" s="48">
        <f t="shared" si="13"/>
        <v>15931.339458904109</v>
      </c>
      <c r="AC20" s="48">
        <f t="shared" si="13"/>
        <v>16894.07930136986</v>
      </c>
      <c r="AD20" s="48">
        <f t="shared" si="13"/>
        <v>17855.639527397259</v>
      </c>
      <c r="AE20" s="48">
        <f t="shared" si="13"/>
        <v>18794.906712328768</v>
      </c>
      <c r="AF20" s="48">
        <f t="shared" si="13"/>
        <v>19741.570674657534</v>
      </c>
      <c r="AG20" s="48">
        <f t="shared" si="13"/>
        <v>20695.317277397262</v>
      </c>
      <c r="AH20" s="48">
        <f t="shared" si="13"/>
        <v>21647.491058219177</v>
      </c>
    </row>
    <row r="21" spans="1:34">
      <c r="A21" s="47">
        <f t="shared" si="5"/>
        <v>9</v>
      </c>
      <c r="B21" s="53">
        <f t="shared" si="8"/>
        <v>41912</v>
      </c>
      <c r="C21" s="13" t="s">
        <v>666</v>
      </c>
      <c r="E21" s="48" t="str">
        <f t="shared" ref="E21:AH21" si="14">IFERROR(IF(MAX(0,(E$2-$B20-365/4/2)*INDEX($4:$4,1,MATCH($C21,$3:$3,0))/365)*(1-INDEX($E$9:$AU$9,1,E$1-$A21))=0,"",MAX(0,(E$2-$B20-365/4/2)*INDEX($4:$4,1,MATCH($C21,$3:$3,0))/365)*(1-INDEX($E$9:$AU$9,1,E$1-$A21))),"")</f>
        <v/>
      </c>
      <c r="F21" s="48" t="str">
        <f t="shared" si="14"/>
        <v/>
      </c>
      <c r="G21" s="48" t="str">
        <f t="shared" si="14"/>
        <v/>
      </c>
      <c r="H21" s="48" t="str">
        <f t="shared" si="14"/>
        <v/>
      </c>
      <c r="I21" s="48" t="str">
        <f t="shared" si="14"/>
        <v/>
      </c>
      <c r="J21" s="48" t="str">
        <f t="shared" si="14"/>
        <v/>
      </c>
      <c r="K21" s="48" t="str">
        <f t="shared" si="14"/>
        <v/>
      </c>
      <c r="L21" s="48" t="str">
        <f t="shared" si="14"/>
        <v/>
      </c>
      <c r="M21" s="48">
        <f t="shared" si="14"/>
        <v>493.43254109589043</v>
      </c>
      <c r="N21" s="48">
        <f t="shared" si="14"/>
        <v>1471.8740239726028</v>
      </c>
      <c r="O21" s="48">
        <f t="shared" si="14"/>
        <v>2428.7024280821915</v>
      </c>
      <c r="P21" s="48">
        <f t="shared" si="14"/>
        <v>3395.4375</v>
      </c>
      <c r="Q21" s="48">
        <f t="shared" si="14"/>
        <v>4372.2174760273974</v>
      </c>
      <c r="R21" s="48">
        <f t="shared" si="14"/>
        <v>5348.407643835616</v>
      </c>
      <c r="S21" s="48">
        <f t="shared" si="14"/>
        <v>6313.3861130136984</v>
      </c>
      <c r="T21" s="48">
        <f t="shared" si="14"/>
        <v>7277.7811849315067</v>
      </c>
      <c r="U21" s="48">
        <f t="shared" si="14"/>
        <v>8251.3777191780828</v>
      </c>
      <c r="V21" s="48">
        <f t="shared" si="14"/>
        <v>9225.1167636986302</v>
      </c>
      <c r="W21" s="48">
        <f t="shared" si="14"/>
        <v>10176.024914383563</v>
      </c>
      <c r="X21" s="48">
        <f t="shared" si="14"/>
        <v>11136.766407534245</v>
      </c>
      <c r="Y21" s="48">
        <f t="shared" si="14"/>
        <v>12106.107801369864</v>
      </c>
      <c r="Z21" s="48">
        <f t="shared" si="14"/>
        <v>13075.785102739726</v>
      </c>
      <c r="AA21" s="48">
        <f t="shared" si="14"/>
        <v>14022.083373287671</v>
      </c>
      <c r="AB21" s="48">
        <f t="shared" si="14"/>
        <v>14978.002356164381</v>
      </c>
      <c r="AC21" s="48">
        <f t="shared" si="14"/>
        <v>15941.91540410959</v>
      </c>
      <c r="AD21" s="48">
        <f t="shared" si="14"/>
        <v>16904.648835616437</v>
      </c>
      <c r="AE21" s="48">
        <f t="shared" si="14"/>
        <v>17845.07640410959</v>
      </c>
      <c r="AF21" s="48">
        <f t="shared" si="14"/>
        <v>18794.906712328768</v>
      </c>
      <c r="AG21" s="48">
        <f t="shared" si="14"/>
        <v>19752.119907534245</v>
      </c>
      <c r="AH21" s="48">
        <f t="shared" si="14"/>
        <v>20705.85796232877</v>
      </c>
    </row>
    <row r="22" spans="1:34">
      <c r="A22" s="47">
        <f t="shared" si="5"/>
        <v>10</v>
      </c>
      <c r="B22" s="53">
        <f t="shared" si="8"/>
        <v>42004</v>
      </c>
      <c r="C22" s="13" t="s">
        <v>667</v>
      </c>
      <c r="E22" s="48" t="str">
        <f t="shared" ref="E22:AH22" si="15">IFERROR(IF(MAX(0,(E$2-$B21-365/4/2)*INDEX($4:$4,1,MATCH($C22,$3:$3,0))/365)*(1-INDEX($E$9:$AU$9,1,E$1-$A22))=0,"",MAX(0,(E$2-$B21-365/4/2)*INDEX($4:$4,1,MATCH($C22,$3:$3,0))/365)*(1-INDEX($E$9:$AU$9,1,E$1-$A22))),"")</f>
        <v/>
      </c>
      <c r="F22" s="48" t="str">
        <f t="shared" si="15"/>
        <v/>
      </c>
      <c r="G22" s="48" t="str">
        <f t="shared" si="15"/>
        <v/>
      </c>
      <c r="H22" s="48" t="str">
        <f t="shared" si="15"/>
        <v/>
      </c>
      <c r="I22" s="48" t="str">
        <f t="shared" si="15"/>
        <v/>
      </c>
      <c r="J22" s="48" t="str">
        <f t="shared" si="15"/>
        <v/>
      </c>
      <c r="K22" s="48" t="str">
        <f t="shared" si="15"/>
        <v/>
      </c>
      <c r="L22" s="48" t="str">
        <f t="shared" si="15"/>
        <v/>
      </c>
      <c r="M22" s="48" t="str">
        <f t="shared" si="15"/>
        <v/>
      </c>
      <c r="N22" s="48">
        <f t="shared" si="15"/>
        <v>759.12698630136981</v>
      </c>
      <c r="O22" s="48">
        <f t="shared" si="15"/>
        <v>2231.692808219178</v>
      </c>
      <c r="P22" s="48">
        <f t="shared" si="15"/>
        <v>3720.1041780821915</v>
      </c>
      <c r="Q22" s="48">
        <f t="shared" si="15"/>
        <v>5223.75</v>
      </c>
      <c r="R22" s="48">
        <f t="shared" si="15"/>
        <v>6726.4884246575339</v>
      </c>
      <c r="S22" s="48">
        <f t="shared" si="15"/>
        <v>8211.9731506849312</v>
      </c>
      <c r="T22" s="48">
        <f t="shared" si="15"/>
        <v>9696.5603424657529</v>
      </c>
      <c r="U22" s="48">
        <f t="shared" si="15"/>
        <v>11196.586438356166</v>
      </c>
      <c r="V22" s="48">
        <f t="shared" si="15"/>
        <v>12694.427260273971</v>
      </c>
      <c r="W22" s="48">
        <f t="shared" si="15"/>
        <v>14159.837465753424</v>
      </c>
      <c r="X22" s="48">
        <f t="shared" si="15"/>
        <v>15639.104589041097</v>
      </c>
      <c r="Y22" s="48">
        <f t="shared" si="15"/>
        <v>17133.486780821917</v>
      </c>
      <c r="Z22" s="48">
        <f t="shared" si="15"/>
        <v>18624.781232876714</v>
      </c>
      <c r="AA22" s="48">
        <f t="shared" si="15"/>
        <v>20083.998493150684</v>
      </c>
      <c r="AB22" s="48">
        <f t="shared" si="15"/>
        <v>21556.147191780819</v>
      </c>
      <c r="AC22" s="48">
        <f t="shared" si="15"/>
        <v>23043.080547945206</v>
      </c>
      <c r="AD22" s="48">
        <f t="shared" si="15"/>
        <v>24526.023698630139</v>
      </c>
      <c r="AE22" s="48">
        <f t="shared" si="15"/>
        <v>25974.630410958904</v>
      </c>
      <c r="AF22" s="48">
        <f t="shared" si="15"/>
        <v>27437.712739726026</v>
      </c>
      <c r="AG22" s="48">
        <f t="shared" si="15"/>
        <v>28915.241095890411</v>
      </c>
      <c r="AH22" s="48">
        <f t="shared" si="15"/>
        <v>30387.876780821916</v>
      </c>
    </row>
    <row r="23" spans="1:34">
      <c r="A23" s="47">
        <f t="shared" si="5"/>
        <v>11</v>
      </c>
      <c r="B23" s="53">
        <f t="shared" si="8"/>
        <v>42094</v>
      </c>
      <c r="C23" s="13" t="s">
        <v>668</v>
      </c>
      <c r="E23" s="48" t="str">
        <f t="shared" ref="E23:AH23" si="16">IFERROR(IF(MAX(0,(E$2-$B22-365/4/2)*INDEX($4:$4,1,MATCH($C23,$3:$3,0))/365)*(1-INDEX($E$9:$AU$9,1,E$1-$A23))=0,"",MAX(0,(E$2-$B22-365/4/2)*INDEX($4:$4,1,MATCH($C23,$3:$3,0))/365)*(1-INDEX($E$9:$AU$9,1,E$1-$A23))),"")</f>
        <v/>
      </c>
      <c r="F23" s="48" t="str">
        <f t="shared" si="16"/>
        <v/>
      </c>
      <c r="G23" s="48" t="str">
        <f t="shared" si="16"/>
        <v/>
      </c>
      <c r="H23" s="48" t="str">
        <f t="shared" si="16"/>
        <v/>
      </c>
      <c r="I23" s="48" t="str">
        <f t="shared" si="16"/>
        <v/>
      </c>
      <c r="J23" s="48" t="str">
        <f t="shared" si="16"/>
        <v/>
      </c>
      <c r="K23" s="48" t="str">
        <f t="shared" si="16"/>
        <v/>
      </c>
      <c r="L23" s="48" t="str">
        <f t="shared" si="16"/>
        <v/>
      </c>
      <c r="M23" s="48" t="str">
        <f t="shared" si="16"/>
        <v/>
      </c>
      <c r="N23" s="48" t="str">
        <f t="shared" si="16"/>
        <v/>
      </c>
      <c r="O23" s="48">
        <f t="shared" si="16"/>
        <v>569.00421232876715</v>
      </c>
      <c r="P23" s="48">
        <f t="shared" si="16"/>
        <v>1735.3405993150686</v>
      </c>
      <c r="Q23" s="48">
        <f t="shared" si="16"/>
        <v>2914.0816061643836</v>
      </c>
      <c r="R23" s="48">
        <f t="shared" si="16"/>
        <v>4091.9375</v>
      </c>
      <c r="S23" s="48">
        <f t="shared" si="16"/>
        <v>5256.2741335616438</v>
      </c>
      <c r="T23" s="48">
        <f t="shared" si="16"/>
        <v>6419.907698630137</v>
      </c>
      <c r="U23" s="48">
        <f t="shared" si="16"/>
        <v>7595.6389349315068</v>
      </c>
      <c r="V23" s="48">
        <f t="shared" si="16"/>
        <v>8770.6593767123286</v>
      </c>
      <c r="W23" s="48">
        <f t="shared" si="16"/>
        <v>9918.3845684931493</v>
      </c>
      <c r="X23" s="48">
        <f t="shared" si="16"/>
        <v>11079.084818493149</v>
      </c>
      <c r="Y23" s="48">
        <f t="shared" si="16"/>
        <v>12250.631928082192</v>
      </c>
      <c r="Z23" s="48">
        <f t="shared" si="16"/>
        <v>13421.231311643834</v>
      </c>
      <c r="AA23" s="48">
        <f t="shared" si="16"/>
        <v>14563.869719178081</v>
      </c>
      <c r="AB23" s="48">
        <f t="shared" si="16"/>
        <v>15719.699513698628</v>
      </c>
      <c r="AC23" s="48">
        <f t="shared" si="16"/>
        <v>16885.648633561643</v>
      </c>
      <c r="AD23" s="48">
        <f t="shared" si="16"/>
        <v>18050.413095890413</v>
      </c>
      <c r="AE23" s="48">
        <f t="shared" si="16"/>
        <v>19186.561157534248</v>
      </c>
      <c r="AF23" s="48">
        <f t="shared" si="16"/>
        <v>20334.056178082192</v>
      </c>
      <c r="AG23" s="48">
        <f t="shared" si="16"/>
        <v>21492.874979452055</v>
      </c>
      <c r="AH23" s="48">
        <f t="shared" si="16"/>
        <v>22650.272191780823</v>
      </c>
    </row>
    <row r="24" spans="1:34">
      <c r="A24" s="47">
        <f t="shared" si="5"/>
        <v>12</v>
      </c>
      <c r="B24" s="53">
        <f t="shared" si="8"/>
        <v>42185</v>
      </c>
      <c r="C24" s="13" t="s">
        <v>669</v>
      </c>
      <c r="E24" s="48" t="str">
        <f t="shared" ref="E24:AH24" si="17">IFERROR(IF(MAX(0,(E$2-$B23-365/4/2)*INDEX($4:$4,1,MATCH($C24,$3:$3,0))/365)*(1-INDEX($E$9:$AU$9,1,E$1-$A24))=0,"",MAX(0,(E$2-$B23-365/4/2)*INDEX($4:$4,1,MATCH($C24,$3:$3,0))/365)*(1-INDEX($E$9:$AU$9,1,E$1-$A24))),"")</f>
        <v/>
      </c>
      <c r="F24" s="48" t="str">
        <f t="shared" si="17"/>
        <v/>
      </c>
      <c r="G24" s="48" t="str">
        <f t="shared" si="17"/>
        <v/>
      </c>
      <c r="H24" s="48" t="str">
        <f t="shared" si="17"/>
        <v/>
      </c>
      <c r="I24" s="48" t="str">
        <f t="shared" si="17"/>
        <v/>
      </c>
      <c r="J24" s="48" t="str">
        <f t="shared" si="17"/>
        <v/>
      </c>
      <c r="K24" s="48" t="str">
        <f t="shared" si="17"/>
        <v/>
      </c>
      <c r="L24" s="48" t="str">
        <f t="shared" si="17"/>
        <v/>
      </c>
      <c r="M24" s="48" t="str">
        <f t="shared" si="17"/>
        <v/>
      </c>
      <c r="N24" s="48" t="str">
        <f t="shared" si="17"/>
        <v/>
      </c>
      <c r="O24" s="48" t="str">
        <f t="shared" si="17"/>
        <v/>
      </c>
      <c r="P24" s="48">
        <f t="shared" si="17"/>
        <v>854.1713219178082</v>
      </c>
      <c r="Q24" s="48">
        <f t="shared" si="17"/>
        <v>2585.2657705479451</v>
      </c>
      <c r="R24" s="48">
        <f t="shared" si="17"/>
        <v>4315.7503253424657</v>
      </c>
      <c r="S24" s="48">
        <f t="shared" si="17"/>
        <v>6026.122089041095</v>
      </c>
      <c r="T24" s="48">
        <f t="shared" si="17"/>
        <v>7735.4616883561648</v>
      </c>
      <c r="U24" s="48">
        <f t="shared" si="17"/>
        <v>9462.5673698630144</v>
      </c>
      <c r="V24" s="48">
        <f t="shared" si="17"/>
        <v>11188.629544520547</v>
      </c>
      <c r="W24" s="48">
        <f t="shared" si="17"/>
        <v>12876.07440410959</v>
      </c>
      <c r="X24" s="48">
        <f t="shared" si="17"/>
        <v>14579.812006849314</v>
      </c>
      <c r="Y24" s="48">
        <f t="shared" si="17"/>
        <v>16302.586756849314</v>
      </c>
      <c r="Z24" s="48">
        <f t="shared" si="17"/>
        <v>18022.502496575344</v>
      </c>
      <c r="AA24" s="48">
        <f t="shared" si="17"/>
        <v>19703.509797945208</v>
      </c>
      <c r="AB24" s="48">
        <f t="shared" si="17"/>
        <v>21399.74932191781</v>
      </c>
      <c r="AC24" s="48">
        <f t="shared" si="17"/>
        <v>23115.339801369861</v>
      </c>
      <c r="AD24" s="48">
        <f t="shared" si="17"/>
        <v>24827.033434931505</v>
      </c>
      <c r="AE24" s="48">
        <f t="shared" si="17"/>
        <v>26499.542630136988</v>
      </c>
      <c r="AF24" s="48">
        <f t="shared" si="17"/>
        <v>28186.215965753425</v>
      </c>
      <c r="AG24" s="48">
        <f t="shared" si="17"/>
        <v>29889.524917808216</v>
      </c>
      <c r="AH24" s="48">
        <f t="shared" si="17"/>
        <v>31590.746856164384</v>
      </c>
    </row>
    <row r="25" spans="1:34">
      <c r="A25" s="47">
        <f t="shared" si="5"/>
        <v>13</v>
      </c>
      <c r="B25" s="53">
        <f t="shared" si="8"/>
        <v>42277</v>
      </c>
      <c r="C25" s="13" t="s">
        <v>670</v>
      </c>
      <c r="E25" s="48" t="str">
        <f t="shared" ref="E25:AH25" si="18">IFERROR(IF(MAX(0,(E$2-$B24-365/4/2)*INDEX($4:$4,1,MATCH($C25,$3:$3,0))/365)*(1-INDEX($E$9:$AU$9,1,E$1-$A25))=0,"",MAX(0,(E$2-$B24-365/4/2)*INDEX($4:$4,1,MATCH($C25,$3:$3,0))/365)*(1-INDEX($E$9:$AU$9,1,E$1-$A25))),"")</f>
        <v/>
      </c>
      <c r="F25" s="48" t="str">
        <f t="shared" si="18"/>
        <v/>
      </c>
      <c r="G25" s="48" t="str">
        <f t="shared" si="18"/>
        <v/>
      </c>
      <c r="H25" s="48" t="str">
        <f t="shared" si="18"/>
        <v/>
      </c>
      <c r="I25" s="48" t="str">
        <f t="shared" si="18"/>
        <v/>
      </c>
      <c r="J25" s="48" t="str">
        <f t="shared" si="18"/>
        <v/>
      </c>
      <c r="K25" s="48" t="str">
        <f t="shared" si="18"/>
        <v/>
      </c>
      <c r="L25" s="48" t="str">
        <f t="shared" si="18"/>
        <v/>
      </c>
      <c r="M25" s="48" t="str">
        <f t="shared" si="18"/>
        <v/>
      </c>
      <c r="N25" s="48" t="str">
        <f t="shared" si="18"/>
        <v/>
      </c>
      <c r="O25" s="48" t="str">
        <f t="shared" si="18"/>
        <v/>
      </c>
      <c r="P25" s="48" t="str">
        <f t="shared" si="18"/>
        <v/>
      </c>
      <c r="Q25" s="48">
        <f t="shared" si="18"/>
        <v>683.97341465753425</v>
      </c>
      <c r="R25" s="48">
        <f t="shared" si="18"/>
        <v>2040.2438393835619</v>
      </c>
      <c r="S25" s="48">
        <f t="shared" si="18"/>
        <v>3381.2965592465748</v>
      </c>
      <c r="T25" s="48">
        <f t="shared" si="18"/>
        <v>4721.3356541095891</v>
      </c>
      <c r="U25" s="48">
        <f t="shared" si="18"/>
        <v>6075.2985314383568</v>
      </c>
      <c r="V25" s="48">
        <f t="shared" si="18"/>
        <v>7428.4438438356156</v>
      </c>
      <c r="W25" s="48">
        <f t="shared" si="18"/>
        <v>8751.324442808218</v>
      </c>
      <c r="X25" s="48">
        <f t="shared" si="18"/>
        <v>10088.124380958903</v>
      </c>
      <c r="Y25" s="48">
        <f t="shared" si="18"/>
        <v>11437.678961506848</v>
      </c>
      <c r="Z25" s="48">
        <f t="shared" si="18"/>
        <v>12787.431083219177</v>
      </c>
      <c r="AA25" s="48">
        <f t="shared" si="18"/>
        <v>14105.536073630137</v>
      </c>
      <c r="AB25" s="48">
        <f t="shared" si="18"/>
        <v>15437.271589520546</v>
      </c>
      <c r="AC25" s="48">
        <f t="shared" si="18"/>
        <v>16780.92789082192</v>
      </c>
      <c r="AD25" s="48">
        <f t="shared" si="18"/>
        <v>18125.049811643836</v>
      </c>
      <c r="AE25" s="48">
        <f t="shared" si="18"/>
        <v>19436.764798972603</v>
      </c>
      <c r="AF25" s="48">
        <f t="shared" si="18"/>
        <v>20761.815573698626</v>
      </c>
      <c r="AG25" s="48">
        <f t="shared" si="18"/>
        <v>22097.947352465755</v>
      </c>
      <c r="AH25" s="48">
        <f t="shared" si="18"/>
        <v>23432.444001369862</v>
      </c>
    </row>
    <row r="26" spans="1:34">
      <c r="A26" s="47">
        <f t="shared" si="5"/>
        <v>14</v>
      </c>
      <c r="B26" s="53">
        <f t="shared" si="8"/>
        <v>42369</v>
      </c>
      <c r="C26" s="13" t="s">
        <v>671</v>
      </c>
      <c r="E26" s="48" t="str">
        <f t="shared" ref="E26:AH26" si="19">IFERROR(IF(MAX(0,(E$2-$B25-365/4/2)*INDEX($4:$4,1,MATCH($C26,$3:$3,0))/365)*(1-INDEX($E$9:$AU$9,1,E$1-$A26))=0,"",MAX(0,(E$2-$B25-365/4/2)*INDEX($4:$4,1,MATCH($C26,$3:$3,0))/365)*(1-INDEX($E$9:$AU$9,1,E$1-$A26))),"")</f>
        <v/>
      </c>
      <c r="F26" s="48" t="str">
        <f t="shared" si="19"/>
        <v/>
      </c>
      <c r="G26" s="48" t="str">
        <f t="shared" si="19"/>
        <v/>
      </c>
      <c r="H26" s="48" t="str">
        <f t="shared" si="19"/>
        <v/>
      </c>
      <c r="I26" s="48" t="str">
        <f t="shared" si="19"/>
        <v/>
      </c>
      <c r="J26" s="48" t="str">
        <f t="shared" si="19"/>
        <v/>
      </c>
      <c r="K26" s="48" t="str">
        <f t="shared" si="19"/>
        <v/>
      </c>
      <c r="L26" s="48" t="str">
        <f t="shared" si="19"/>
        <v/>
      </c>
      <c r="M26" s="48" t="str">
        <f t="shared" si="19"/>
        <v/>
      </c>
      <c r="N26" s="48" t="str">
        <f t="shared" si="19"/>
        <v/>
      </c>
      <c r="O26" s="48" t="str">
        <f t="shared" si="19"/>
        <v/>
      </c>
      <c r="P26" s="48" t="str">
        <f t="shared" si="19"/>
        <v/>
      </c>
      <c r="Q26" s="48" t="str">
        <f t="shared" si="19"/>
        <v/>
      </c>
      <c r="R26" s="48">
        <f t="shared" si="19"/>
        <v>1127.0505323287671</v>
      </c>
      <c r="S26" s="48">
        <f t="shared" si="19"/>
        <v>3337.61557739726</v>
      </c>
      <c r="T26" s="48">
        <f t="shared" si="19"/>
        <v>5547.4054434246573</v>
      </c>
      <c r="U26" s="48">
        <f t="shared" si="19"/>
        <v>7779.8109520547941</v>
      </c>
      <c r="V26" s="48">
        <f t="shared" si="19"/>
        <v>10010.869278219179</v>
      </c>
      <c r="W26" s="48">
        <f t="shared" si="19"/>
        <v>12192.042804383562</v>
      </c>
      <c r="X26" s="48">
        <f t="shared" si="19"/>
        <v>14396.159921780822</v>
      </c>
      <c r="Y26" s="48">
        <f t="shared" si="19"/>
        <v>16623.198665479453</v>
      </c>
      <c r="Z26" s="48">
        <f t="shared" si="19"/>
        <v>18846.993005753426</v>
      </c>
      <c r="AA26" s="48">
        <f t="shared" si="19"/>
        <v>21022.638690821917</v>
      </c>
      <c r="AB26" s="48">
        <f t="shared" si="19"/>
        <v>23218.857279863012</v>
      </c>
      <c r="AC26" s="48">
        <f t="shared" si="19"/>
        <v>25437.516707260274</v>
      </c>
      <c r="AD26" s="48">
        <f t="shared" si="19"/>
        <v>27651.591870410961</v>
      </c>
      <c r="AE26" s="48">
        <f t="shared" si="19"/>
        <v>29818.043096164383</v>
      </c>
      <c r="AF26" s="48">
        <f t="shared" si="19"/>
        <v>32003.693197397261</v>
      </c>
      <c r="AG26" s="48">
        <f t="shared" si="19"/>
        <v>34211.293586849315</v>
      </c>
      <c r="AH26" s="48">
        <f t="shared" si="19"/>
        <v>36412.969851232876</v>
      </c>
    </row>
    <row r="27" spans="1:34">
      <c r="A27" s="47">
        <f t="shared" si="5"/>
        <v>15</v>
      </c>
      <c r="B27" s="53">
        <f t="shared" si="8"/>
        <v>42460</v>
      </c>
      <c r="C27" s="13" t="s">
        <v>672</v>
      </c>
      <c r="E27" s="48" t="str">
        <f t="shared" ref="E27:AH27" si="20">IFERROR(IF(MAX(0,(E$2-$B26-365/4/2)*INDEX($4:$4,1,MATCH($C27,$3:$3,0))/365)*(1-INDEX($E$9:$AU$9,1,E$1-$A27))=0,"",MAX(0,(E$2-$B26-365/4/2)*INDEX($4:$4,1,MATCH($C27,$3:$3,0))/365)*(1-INDEX($E$9:$AU$9,1,E$1-$A27))),"")</f>
        <v/>
      </c>
      <c r="F27" s="48" t="str">
        <f t="shared" si="20"/>
        <v/>
      </c>
      <c r="G27" s="48" t="str">
        <f t="shared" si="20"/>
        <v/>
      </c>
      <c r="H27" s="48" t="str">
        <f t="shared" si="20"/>
        <v/>
      </c>
      <c r="I27" s="48" t="str">
        <f t="shared" si="20"/>
        <v/>
      </c>
      <c r="J27" s="48" t="str">
        <f t="shared" si="20"/>
        <v/>
      </c>
      <c r="K27" s="48" t="str">
        <f t="shared" si="20"/>
        <v/>
      </c>
      <c r="L27" s="48" t="str">
        <f t="shared" si="20"/>
        <v/>
      </c>
      <c r="M27" s="48" t="str">
        <f t="shared" si="20"/>
        <v/>
      </c>
      <c r="N27" s="48" t="str">
        <f t="shared" si="20"/>
        <v/>
      </c>
      <c r="O27" s="48" t="str">
        <f t="shared" si="20"/>
        <v/>
      </c>
      <c r="P27" s="48" t="str">
        <f t="shared" si="20"/>
        <v/>
      </c>
      <c r="Q27" s="48" t="str">
        <f t="shared" si="20"/>
        <v/>
      </c>
      <c r="R27" s="48" t="str">
        <f t="shared" si="20"/>
        <v/>
      </c>
      <c r="S27" s="48">
        <f t="shared" si="20"/>
        <v>1088.1399883561644</v>
      </c>
      <c r="T27" s="48">
        <f t="shared" si="20"/>
        <v>3269.4299640410964</v>
      </c>
      <c r="U27" s="48">
        <f t="shared" si="20"/>
        <v>5473.9216263698627</v>
      </c>
      <c r="V27" s="48">
        <f t="shared" si="20"/>
        <v>7676.7555308219171</v>
      </c>
      <c r="W27" s="48">
        <f t="shared" si="20"/>
        <v>9830.3509859589049</v>
      </c>
      <c r="X27" s="48">
        <f t="shared" si="20"/>
        <v>12006.593334246576</v>
      </c>
      <c r="Y27" s="48">
        <f t="shared" si="20"/>
        <v>14205.460901712328</v>
      </c>
      <c r="Z27" s="48">
        <f t="shared" si="20"/>
        <v>16402.999132191781</v>
      </c>
      <c r="AA27" s="48">
        <f t="shared" si="20"/>
        <v>18549.489437671233</v>
      </c>
      <c r="AB27" s="48">
        <f t="shared" si="20"/>
        <v>20720.245862671232</v>
      </c>
      <c r="AC27" s="48">
        <f t="shared" si="20"/>
        <v>22911.288222945204</v>
      </c>
      <c r="AD27" s="48">
        <f t="shared" si="20"/>
        <v>25100.558133904109</v>
      </c>
      <c r="AE27" s="48">
        <f t="shared" si="20"/>
        <v>27237.535070547947</v>
      </c>
      <c r="AF27" s="48">
        <f t="shared" si="20"/>
        <v>29399.182707534244</v>
      </c>
      <c r="AG27" s="48">
        <f t="shared" si="20"/>
        <v>31579.755635958903</v>
      </c>
      <c r="AH27" s="48">
        <f t="shared" si="20"/>
        <v>33758.113002739723</v>
      </c>
    </row>
    <row r="28" spans="1:34">
      <c r="A28" s="47">
        <f t="shared" si="5"/>
        <v>16</v>
      </c>
      <c r="B28" s="53">
        <f t="shared" si="8"/>
        <v>42551</v>
      </c>
      <c r="C28" s="13" t="s">
        <v>673</v>
      </c>
      <c r="E28" s="48" t="str">
        <f t="shared" ref="E28:AH28" si="21">IFERROR(IF(MAX(0,(E$2-$B27-365/4/2)*INDEX($4:$4,1,MATCH($C28,$3:$3,0))/365)*(1-INDEX($E$9:$AU$9,1,E$1-$A28))=0,"",MAX(0,(E$2-$B27-365/4/2)*INDEX($4:$4,1,MATCH($C28,$3:$3,0))/365)*(1-INDEX($E$9:$AU$9,1,E$1-$A28))),"")</f>
        <v/>
      </c>
      <c r="F28" s="48" t="str">
        <f t="shared" si="21"/>
        <v/>
      </c>
      <c r="G28" s="48" t="str">
        <f t="shared" si="21"/>
        <v/>
      </c>
      <c r="H28" s="48" t="str">
        <f t="shared" si="21"/>
        <v/>
      </c>
      <c r="I28" s="48" t="str">
        <f t="shared" si="21"/>
        <v/>
      </c>
      <c r="J28" s="48" t="str">
        <f t="shared" si="21"/>
        <v/>
      </c>
      <c r="K28" s="48" t="str">
        <f t="shared" si="21"/>
        <v/>
      </c>
      <c r="L28" s="48" t="str">
        <f t="shared" si="21"/>
        <v/>
      </c>
      <c r="M28" s="48" t="str">
        <f t="shared" si="21"/>
        <v/>
      </c>
      <c r="N28" s="48" t="str">
        <f t="shared" si="21"/>
        <v/>
      </c>
      <c r="O28" s="48" t="str">
        <f t="shared" si="21"/>
        <v/>
      </c>
      <c r="P28" s="48" t="str">
        <f t="shared" si="21"/>
        <v/>
      </c>
      <c r="Q28" s="48" t="str">
        <f t="shared" si="21"/>
        <v/>
      </c>
      <c r="R28" s="48" t="str">
        <f t="shared" si="21"/>
        <v/>
      </c>
      <c r="S28" s="48" t="str">
        <f t="shared" si="21"/>
        <v/>
      </c>
      <c r="T28" s="48">
        <f t="shared" si="21"/>
        <v>1267.6397589041096</v>
      </c>
      <c r="U28" s="48">
        <f t="shared" si="21"/>
        <v>3836.684273972603</v>
      </c>
      <c r="V28" s="48">
        <f t="shared" si="21"/>
        <v>6404.8236712328762</v>
      </c>
      <c r="W28" s="48">
        <f t="shared" si="21"/>
        <v>8915.2000000000007</v>
      </c>
      <c r="X28" s="48">
        <f t="shared" si="21"/>
        <v>11451.967473972603</v>
      </c>
      <c r="Y28" s="48">
        <f t="shared" si="21"/>
        <v>14015.100843835615</v>
      </c>
      <c r="Z28" s="48">
        <f t="shared" si="21"/>
        <v>16576.685589041095</v>
      </c>
      <c r="AA28" s="48">
        <f t="shared" si="21"/>
        <v>19080.96</v>
      </c>
      <c r="AB28" s="48">
        <f t="shared" si="21"/>
        <v>21609.41659178082</v>
      </c>
      <c r="AC28" s="48">
        <f t="shared" si="21"/>
        <v>24166.122608219179</v>
      </c>
      <c r="AD28" s="48">
        <f t="shared" si="21"/>
        <v>26718.588493150684</v>
      </c>
      <c r="AE28" s="48">
        <f t="shared" si="21"/>
        <v>29213.311999999998</v>
      </c>
      <c r="AF28" s="48">
        <f t="shared" si="21"/>
        <v>31730.643813698633</v>
      </c>
      <c r="AG28" s="48">
        <f t="shared" si="21"/>
        <v>34276.690761643833</v>
      </c>
      <c r="AH28" s="48">
        <f t="shared" si="21"/>
        <v>36816.957369863012</v>
      </c>
    </row>
    <row r="29" spans="1:34">
      <c r="A29" s="47">
        <f t="shared" si="5"/>
        <v>17</v>
      </c>
      <c r="B29" s="53">
        <f t="shared" si="8"/>
        <v>42643</v>
      </c>
      <c r="C29" s="13" t="s">
        <v>674</v>
      </c>
      <c r="E29" s="48" t="str">
        <f t="shared" ref="E29:AH29" si="22">IFERROR(IF(MAX(0,(E$2-$B28-365/4/2)*INDEX($4:$4,1,MATCH($C29,$3:$3,0))/365)*(1-INDEX($E$9:$AU$9,1,E$1-$A29))=0,"",MAX(0,(E$2-$B28-365/4/2)*INDEX($4:$4,1,MATCH($C29,$3:$3,0))/365)*(1-INDEX($E$9:$AU$9,1,E$1-$A29))),"")</f>
        <v/>
      </c>
      <c r="F29" s="48" t="str">
        <f t="shared" si="22"/>
        <v/>
      </c>
      <c r="G29" s="48" t="str">
        <f t="shared" si="22"/>
        <v/>
      </c>
      <c r="H29" s="48" t="str">
        <f t="shared" si="22"/>
        <v/>
      </c>
      <c r="I29" s="48" t="str">
        <f t="shared" si="22"/>
        <v/>
      </c>
      <c r="J29" s="48" t="str">
        <f t="shared" si="22"/>
        <v/>
      </c>
      <c r="K29" s="48" t="str">
        <f t="shared" si="22"/>
        <v/>
      </c>
      <c r="L29" s="48" t="str">
        <f t="shared" si="22"/>
        <v/>
      </c>
      <c r="M29" s="48" t="str">
        <f t="shared" si="22"/>
        <v/>
      </c>
      <c r="N29" s="48" t="str">
        <f t="shared" si="22"/>
        <v/>
      </c>
      <c r="O29" s="48" t="str">
        <f t="shared" si="22"/>
        <v/>
      </c>
      <c r="P29" s="48" t="str">
        <f t="shared" si="22"/>
        <v/>
      </c>
      <c r="Q29" s="48" t="str">
        <f t="shared" si="22"/>
        <v/>
      </c>
      <c r="R29" s="48" t="str">
        <f t="shared" si="22"/>
        <v/>
      </c>
      <c r="S29" s="48" t="str">
        <f t="shared" si="22"/>
        <v/>
      </c>
      <c r="T29" s="48" t="str">
        <f t="shared" si="22"/>
        <v/>
      </c>
      <c r="U29" s="48">
        <f t="shared" si="22"/>
        <v>1890.0996747260276</v>
      </c>
      <c r="V29" s="48">
        <f t="shared" si="22"/>
        <v>5638.0323190068493</v>
      </c>
      <c r="W29" s="48">
        <f t="shared" si="22"/>
        <v>9303.1757879794513</v>
      </c>
      <c r="X29" s="48">
        <f t="shared" si="22"/>
        <v>13006.266874999999</v>
      </c>
      <c r="Y29" s="48">
        <f t="shared" si="22"/>
        <v>16747.835095993152</v>
      </c>
      <c r="Z29" s="48">
        <f t="shared" si="22"/>
        <v>20487.144049041097</v>
      </c>
      <c r="AA29" s="48">
        <f t="shared" si="22"/>
        <v>24142.819159349314</v>
      </c>
      <c r="AB29" s="48">
        <f t="shared" si="22"/>
        <v>27836.959125000001</v>
      </c>
      <c r="AC29" s="48">
        <f t="shared" si="22"/>
        <v>31566.349502945206</v>
      </c>
      <c r="AD29" s="48">
        <f t="shared" si="22"/>
        <v>35296.281675445207</v>
      </c>
      <c r="AE29" s="48">
        <f t="shared" si="22"/>
        <v>38938.763909280824</v>
      </c>
      <c r="AF29" s="48">
        <f t="shared" si="22"/>
        <v>42618.912887499995</v>
      </c>
      <c r="AG29" s="48">
        <f t="shared" si="22"/>
        <v>46332.007988424659</v>
      </c>
      <c r="AH29" s="48">
        <f t="shared" si="22"/>
        <v>50046.385694589037</v>
      </c>
    </row>
    <row r="30" spans="1:34">
      <c r="A30" s="47">
        <f t="shared" si="5"/>
        <v>18</v>
      </c>
      <c r="B30" s="53">
        <f t="shared" si="8"/>
        <v>42735</v>
      </c>
      <c r="C30" s="13" t="s">
        <v>675</v>
      </c>
      <c r="E30" s="48" t="str">
        <f t="shared" ref="E30:AH30" si="23">IFERROR(IF(MAX(0,(E$2-$B29-365/4/2)*INDEX($4:$4,1,MATCH($C30,$3:$3,0))/365)*(1-INDEX($E$9:$AU$9,1,E$1-$A30))=0,"",MAX(0,(E$2-$B29-365/4/2)*INDEX($4:$4,1,MATCH($C30,$3:$3,0))/365)*(1-INDEX($E$9:$AU$9,1,E$1-$A30))),"")</f>
        <v/>
      </c>
      <c r="F30" s="48" t="str">
        <f t="shared" si="23"/>
        <v/>
      </c>
      <c r="G30" s="48" t="str">
        <f t="shared" si="23"/>
        <v/>
      </c>
      <c r="H30" s="48" t="str">
        <f t="shared" si="23"/>
        <v/>
      </c>
      <c r="I30" s="48" t="str">
        <f t="shared" si="23"/>
        <v/>
      </c>
      <c r="J30" s="48" t="str">
        <f t="shared" si="23"/>
        <v/>
      </c>
      <c r="K30" s="48" t="str">
        <f t="shared" si="23"/>
        <v/>
      </c>
      <c r="L30" s="48" t="str">
        <f t="shared" si="23"/>
        <v/>
      </c>
      <c r="M30" s="48" t="str">
        <f t="shared" si="23"/>
        <v/>
      </c>
      <c r="N30" s="48" t="str">
        <f t="shared" si="23"/>
        <v/>
      </c>
      <c r="O30" s="48" t="str">
        <f t="shared" si="23"/>
        <v/>
      </c>
      <c r="P30" s="48" t="str">
        <f t="shared" si="23"/>
        <v/>
      </c>
      <c r="Q30" s="48" t="str">
        <f t="shared" si="23"/>
        <v/>
      </c>
      <c r="R30" s="48" t="str">
        <f t="shared" si="23"/>
        <v/>
      </c>
      <c r="S30" s="48" t="str">
        <f t="shared" si="23"/>
        <v/>
      </c>
      <c r="T30" s="48" t="str">
        <f t="shared" si="23"/>
        <v/>
      </c>
      <c r="U30" s="48" t="str">
        <f t="shared" si="23"/>
        <v/>
      </c>
      <c r="V30" s="48">
        <f t="shared" si="23"/>
        <v>1730.1769229452054</v>
      </c>
      <c r="W30" s="48">
        <f t="shared" si="23"/>
        <v>5086.399858732877</v>
      </c>
      <c r="X30" s="48">
        <f t="shared" si="23"/>
        <v>8478.7374392123274</v>
      </c>
      <c r="Y30" s="48">
        <f t="shared" si="23"/>
        <v>11905.796875</v>
      </c>
      <c r="Z30" s="48">
        <f t="shared" si="23"/>
        <v>15330.788201198631</v>
      </c>
      <c r="AA30" s="48">
        <f t="shared" si="23"/>
        <v>18679.199527397261</v>
      </c>
      <c r="AB30" s="48">
        <f t="shared" si="23"/>
        <v>22062.832408390412</v>
      </c>
      <c r="AC30" s="48">
        <f t="shared" si="23"/>
        <v>25481.653125000001</v>
      </c>
      <c r="AD30" s="48">
        <f t="shared" si="23"/>
        <v>28895.496984589037</v>
      </c>
      <c r="AE30" s="48">
        <f t="shared" si="23"/>
        <v>32235.422317636985</v>
      </c>
      <c r="AF30" s="48">
        <f t="shared" si="23"/>
        <v>35606.933622431505</v>
      </c>
      <c r="AG30" s="48">
        <f t="shared" si="23"/>
        <v>39012.894687499997</v>
      </c>
      <c r="AH30" s="48">
        <f t="shared" si="23"/>
        <v>42411.822025684931</v>
      </c>
    </row>
    <row r="31" spans="1:34">
      <c r="A31" s="47">
        <f t="shared" si="5"/>
        <v>19</v>
      </c>
      <c r="B31" s="53">
        <f t="shared" si="8"/>
        <v>42825</v>
      </c>
      <c r="C31" s="13" t="s">
        <v>676</v>
      </c>
      <c r="E31" s="48" t="str">
        <f t="shared" ref="E31:AH31" si="24">IFERROR(IF(MAX(0,(E$2-$B30-365/4/2)*INDEX($4:$4,1,MATCH($C31,$3:$3,0))/365)*(1-INDEX($E$9:$AU$9,1,E$1-$A31))=0,"",MAX(0,(E$2-$B30-365/4/2)*INDEX($4:$4,1,MATCH($C31,$3:$3,0))/365)*(1-INDEX($E$9:$AU$9,1,E$1-$A31))),"")</f>
        <v/>
      </c>
      <c r="F31" s="48" t="str">
        <f t="shared" si="24"/>
        <v/>
      </c>
      <c r="G31" s="48" t="str">
        <f t="shared" si="24"/>
        <v/>
      </c>
      <c r="H31" s="48" t="str">
        <f t="shared" si="24"/>
        <v/>
      </c>
      <c r="I31" s="48" t="str">
        <f t="shared" si="24"/>
        <v/>
      </c>
      <c r="J31" s="48" t="str">
        <f t="shared" si="24"/>
        <v/>
      </c>
      <c r="K31" s="48" t="str">
        <f t="shared" si="24"/>
        <v/>
      </c>
      <c r="L31" s="48" t="str">
        <f t="shared" si="24"/>
        <v/>
      </c>
      <c r="M31" s="48" t="str">
        <f t="shared" si="24"/>
        <v/>
      </c>
      <c r="N31" s="48" t="str">
        <f t="shared" si="24"/>
        <v/>
      </c>
      <c r="O31" s="48" t="str">
        <f t="shared" si="24"/>
        <v/>
      </c>
      <c r="P31" s="48" t="str">
        <f t="shared" si="24"/>
        <v/>
      </c>
      <c r="Q31" s="48" t="str">
        <f t="shared" si="24"/>
        <v/>
      </c>
      <c r="R31" s="48" t="str">
        <f t="shared" si="24"/>
        <v/>
      </c>
      <c r="S31" s="48" t="str">
        <f t="shared" si="24"/>
        <v/>
      </c>
      <c r="T31" s="48" t="str">
        <f t="shared" si="24"/>
        <v/>
      </c>
      <c r="U31" s="48" t="str">
        <f t="shared" si="24"/>
        <v/>
      </c>
      <c r="V31" s="48" t="str">
        <f t="shared" si="24"/>
        <v/>
      </c>
      <c r="W31" s="48">
        <f t="shared" si="24"/>
        <v>1259.0731506849315</v>
      </c>
      <c r="X31" s="48">
        <f t="shared" si="24"/>
        <v>3839.9026027397263</v>
      </c>
      <c r="Y31" s="48">
        <f t="shared" si="24"/>
        <v>6448.1805753424651</v>
      </c>
      <c r="Z31" s="48">
        <f t="shared" si="24"/>
        <v>9054.5</v>
      </c>
      <c r="AA31" s="48">
        <f t="shared" si="24"/>
        <v>11602.562328767124</v>
      </c>
      <c r="AB31" s="48">
        <f t="shared" si="24"/>
        <v>14177.419616438356</v>
      </c>
      <c r="AC31" s="48">
        <f t="shared" si="24"/>
        <v>16779.046219178083</v>
      </c>
      <c r="AD31" s="48">
        <f t="shared" si="24"/>
        <v>19379.099999999999</v>
      </c>
      <c r="AE31" s="48">
        <f t="shared" si="24"/>
        <v>21918.758630136988</v>
      </c>
      <c r="AF31" s="48">
        <f t="shared" si="24"/>
        <v>24487.125178082191</v>
      </c>
      <c r="AG31" s="48">
        <f t="shared" si="24"/>
        <v>27079.496136986305</v>
      </c>
      <c r="AH31" s="48">
        <f t="shared" si="24"/>
        <v>29669.77</v>
      </c>
    </row>
    <row r="32" spans="1:34">
      <c r="A32" s="47">
        <f t="shared" si="5"/>
        <v>20</v>
      </c>
      <c r="B32" s="53">
        <f t="shared" si="8"/>
        <v>42916</v>
      </c>
      <c r="C32" s="13" t="s">
        <v>677</v>
      </c>
      <c r="E32" s="48" t="str">
        <f t="shared" ref="E32:AH32" si="25">IFERROR(IF(MAX(0,(E$2-$B31-365/4/2)*INDEX($4:$4,1,MATCH($C32,$3:$3,0))/365)*(1-INDEX($E$9:$AU$9,1,E$1-$A32))=0,"",MAX(0,(E$2-$B31-365/4/2)*INDEX($4:$4,1,MATCH($C32,$3:$3,0))/365)*(1-INDEX($E$9:$AU$9,1,E$1-$A32))),"")</f>
        <v/>
      </c>
      <c r="F32" s="48" t="str">
        <f t="shared" si="25"/>
        <v/>
      </c>
      <c r="G32" s="48" t="str">
        <f t="shared" si="25"/>
        <v/>
      </c>
      <c r="H32" s="48" t="str">
        <f t="shared" si="25"/>
        <v/>
      </c>
      <c r="I32" s="48" t="str">
        <f t="shared" si="25"/>
        <v/>
      </c>
      <c r="J32" s="48" t="str">
        <f t="shared" si="25"/>
        <v/>
      </c>
      <c r="K32" s="48" t="str">
        <f t="shared" si="25"/>
        <v/>
      </c>
      <c r="L32" s="48" t="str">
        <f t="shared" si="25"/>
        <v/>
      </c>
      <c r="M32" s="48" t="str">
        <f t="shared" si="25"/>
        <v/>
      </c>
      <c r="N32" s="48" t="str">
        <f t="shared" si="25"/>
        <v/>
      </c>
      <c r="O32" s="48" t="str">
        <f t="shared" si="25"/>
        <v/>
      </c>
      <c r="P32" s="48" t="str">
        <f t="shared" si="25"/>
        <v/>
      </c>
      <c r="Q32" s="48" t="str">
        <f t="shared" si="25"/>
        <v/>
      </c>
      <c r="R32" s="48" t="str">
        <f t="shared" si="25"/>
        <v/>
      </c>
      <c r="S32" s="48" t="str">
        <f t="shared" si="25"/>
        <v/>
      </c>
      <c r="T32" s="48" t="str">
        <f t="shared" si="25"/>
        <v/>
      </c>
      <c r="U32" s="48" t="str">
        <f t="shared" si="25"/>
        <v/>
      </c>
      <c r="V32" s="48" t="str">
        <f t="shared" si="25"/>
        <v/>
      </c>
      <c r="W32" s="48" t="str">
        <f t="shared" si="25"/>
        <v/>
      </c>
      <c r="X32" s="48">
        <f t="shared" si="25"/>
        <v>1205.7432863013698</v>
      </c>
      <c r="Y32" s="48">
        <f t="shared" si="25"/>
        <v>3649.3461746575344</v>
      </c>
      <c r="Z32" s="48">
        <f t="shared" si="25"/>
        <v>6092.0881404109587</v>
      </c>
      <c r="AA32" s="48">
        <f t="shared" si="25"/>
        <v>8479.8875000000007</v>
      </c>
      <c r="AB32" s="48">
        <f t="shared" si="25"/>
        <v>10892.789374657536</v>
      </c>
      <c r="AC32" s="48">
        <f t="shared" si="25"/>
        <v>13330.769747945205</v>
      </c>
      <c r="AD32" s="48">
        <f t="shared" si="25"/>
        <v>15767.277113013699</v>
      </c>
      <c r="AE32" s="48">
        <f t="shared" si="25"/>
        <v>18149.272499999999</v>
      </c>
      <c r="AF32" s="48">
        <f t="shared" si="25"/>
        <v>20554.269297260271</v>
      </c>
      <c r="AG32" s="48">
        <f t="shared" si="25"/>
        <v>22986.136152739724</v>
      </c>
      <c r="AH32" s="48">
        <f t="shared" si="25"/>
        <v>25413.969914383561</v>
      </c>
    </row>
    <row r="33" spans="1:71">
      <c r="A33" s="47">
        <f t="shared" si="5"/>
        <v>21</v>
      </c>
      <c r="B33" s="53">
        <f t="shared" si="8"/>
        <v>43008</v>
      </c>
      <c r="C33" s="13" t="s">
        <v>678</v>
      </c>
      <c r="E33" s="48" t="str">
        <f t="shared" ref="E33:AH33" si="26">IFERROR(IF(MAX(0,(E$2-$B32-365/4/2)*INDEX($4:$4,1,MATCH($C33,$3:$3,0))/365)*(1-INDEX($E$9:$AU$9,1,E$1-$A33))=0,"",MAX(0,(E$2-$B32-365/4/2)*INDEX($4:$4,1,MATCH($C33,$3:$3,0))/365)*(1-INDEX($E$9:$AU$9,1,E$1-$A33))),"")</f>
        <v/>
      </c>
      <c r="F33" s="48" t="str">
        <f t="shared" si="26"/>
        <v/>
      </c>
      <c r="G33" s="48" t="str">
        <f t="shared" si="26"/>
        <v/>
      </c>
      <c r="H33" s="48" t="str">
        <f t="shared" si="26"/>
        <v/>
      </c>
      <c r="I33" s="48" t="str">
        <f t="shared" si="26"/>
        <v/>
      </c>
      <c r="J33" s="48" t="str">
        <f t="shared" si="26"/>
        <v/>
      </c>
      <c r="K33" s="48" t="str">
        <f t="shared" si="26"/>
        <v/>
      </c>
      <c r="L33" s="48" t="str">
        <f t="shared" si="26"/>
        <v/>
      </c>
      <c r="M33" s="48" t="str">
        <f t="shared" si="26"/>
        <v/>
      </c>
      <c r="N33" s="48" t="str">
        <f t="shared" si="26"/>
        <v/>
      </c>
      <c r="O33" s="48" t="str">
        <f t="shared" si="26"/>
        <v/>
      </c>
      <c r="P33" s="48" t="str">
        <f t="shared" si="26"/>
        <v/>
      </c>
      <c r="Q33" s="48" t="str">
        <f t="shared" si="26"/>
        <v/>
      </c>
      <c r="R33" s="48" t="str">
        <f t="shared" si="26"/>
        <v/>
      </c>
      <c r="S33" s="48" t="str">
        <f t="shared" si="26"/>
        <v/>
      </c>
      <c r="T33" s="48" t="str">
        <f t="shared" si="26"/>
        <v/>
      </c>
      <c r="U33" s="48" t="str">
        <f t="shared" si="26"/>
        <v/>
      </c>
      <c r="V33" s="48" t="str">
        <f t="shared" si="26"/>
        <v/>
      </c>
      <c r="W33" s="48" t="str">
        <f t="shared" si="26"/>
        <v/>
      </c>
      <c r="X33" s="48" t="str">
        <f t="shared" si="26"/>
        <v/>
      </c>
      <c r="Y33" s="48">
        <f t="shared" si="26"/>
        <v>1869.9828095890412</v>
      </c>
      <c r="Z33" s="48">
        <f t="shared" si="26"/>
        <v>5578.025147260274</v>
      </c>
      <c r="AA33" s="48">
        <f t="shared" si="26"/>
        <v>9204.1594582191774</v>
      </c>
      <c r="AB33" s="48">
        <f t="shared" si="26"/>
        <v>12867.8375</v>
      </c>
      <c r="AC33" s="48">
        <f t="shared" si="26"/>
        <v>16569.583152739724</v>
      </c>
      <c r="AD33" s="48">
        <f t="shared" si="26"/>
        <v>20269.093583561644</v>
      </c>
      <c r="AE33" s="48">
        <f t="shared" si="26"/>
        <v>23885.860310273969</v>
      </c>
      <c r="AF33" s="48">
        <f t="shared" si="26"/>
        <v>27540.682499999999</v>
      </c>
      <c r="AG33" s="48">
        <f t="shared" si="26"/>
        <v>31230.379921917804</v>
      </c>
      <c r="AH33" s="48">
        <f t="shared" si="26"/>
        <v>34920.613371917803</v>
      </c>
    </row>
    <row r="34" spans="1:71">
      <c r="A34" s="47">
        <f t="shared" si="5"/>
        <v>22</v>
      </c>
      <c r="B34" s="53">
        <f t="shared" si="8"/>
        <v>43100</v>
      </c>
      <c r="C34" s="13" t="s">
        <v>679</v>
      </c>
      <c r="E34" s="48" t="str">
        <f t="shared" ref="E34:AH34" si="27">IFERROR(IF(MAX(0,(E$2-$B33-365/4/2)*INDEX($4:$4,1,MATCH($C34,$3:$3,0))/365)*(1-INDEX($E$9:$AU$9,1,E$1-$A34))=0,"",MAX(0,(E$2-$B33-365/4/2)*INDEX($4:$4,1,MATCH($C34,$3:$3,0))/365)*(1-INDEX($E$9:$AU$9,1,E$1-$A34))),"")</f>
        <v/>
      </c>
      <c r="F34" s="48" t="str">
        <f t="shared" si="27"/>
        <v/>
      </c>
      <c r="G34" s="48" t="str">
        <f t="shared" si="27"/>
        <v/>
      </c>
      <c r="H34" s="48" t="str">
        <f t="shared" si="27"/>
        <v/>
      </c>
      <c r="I34" s="48" t="str">
        <f t="shared" si="27"/>
        <v/>
      </c>
      <c r="J34" s="48" t="str">
        <f t="shared" si="27"/>
        <v/>
      </c>
      <c r="K34" s="48" t="str">
        <f t="shared" si="27"/>
        <v/>
      </c>
      <c r="L34" s="48" t="str">
        <f t="shared" si="27"/>
        <v/>
      </c>
      <c r="M34" s="48" t="str">
        <f t="shared" si="27"/>
        <v/>
      </c>
      <c r="N34" s="48" t="str">
        <f t="shared" si="27"/>
        <v/>
      </c>
      <c r="O34" s="48" t="str">
        <f t="shared" si="27"/>
        <v/>
      </c>
      <c r="P34" s="48" t="str">
        <f t="shared" si="27"/>
        <v/>
      </c>
      <c r="Q34" s="48" t="str">
        <f t="shared" si="27"/>
        <v/>
      </c>
      <c r="R34" s="48" t="str">
        <f t="shared" si="27"/>
        <v/>
      </c>
      <c r="S34" s="48" t="str">
        <f t="shared" si="27"/>
        <v/>
      </c>
      <c r="T34" s="48" t="str">
        <f t="shared" si="27"/>
        <v/>
      </c>
      <c r="U34" s="48" t="str">
        <f t="shared" si="27"/>
        <v/>
      </c>
      <c r="V34" s="48" t="str">
        <f t="shared" si="27"/>
        <v/>
      </c>
      <c r="W34" s="48" t="str">
        <f t="shared" si="27"/>
        <v/>
      </c>
      <c r="X34" s="48" t="str">
        <f t="shared" si="27"/>
        <v/>
      </c>
      <c r="Y34" s="48" t="str">
        <f t="shared" si="27"/>
        <v/>
      </c>
      <c r="Z34" s="48">
        <f t="shared" si="27"/>
        <v>1702.3422667808218</v>
      </c>
      <c r="AA34" s="48">
        <f t="shared" si="27"/>
        <v>5004.5711224315073</v>
      </c>
      <c r="AB34" s="48">
        <f t="shared" si="27"/>
        <v>8342.3336193493142</v>
      </c>
      <c r="AC34" s="48">
        <f t="shared" si="27"/>
        <v>11714.259375</v>
      </c>
      <c r="AD34" s="48">
        <f t="shared" si="27"/>
        <v>15084.15029229452</v>
      </c>
      <c r="AE34" s="48">
        <f t="shared" si="27"/>
        <v>18378.693209589041</v>
      </c>
      <c r="AF34" s="48">
        <f t="shared" si="27"/>
        <v>21707.891046061643</v>
      </c>
      <c r="AG34" s="48">
        <f t="shared" si="27"/>
        <v>25071.710625</v>
      </c>
      <c r="AH34" s="48">
        <f t="shared" si="27"/>
        <v>28430.633413356165</v>
      </c>
    </row>
    <row r="35" spans="1:71">
      <c r="A35" s="47">
        <f t="shared" si="5"/>
        <v>23</v>
      </c>
      <c r="B35" s="53">
        <f t="shared" si="8"/>
        <v>43190</v>
      </c>
      <c r="C35" s="13" t="s">
        <v>680</v>
      </c>
      <c r="E35" s="48" t="str">
        <f t="shared" ref="E35:AH35" si="28">IFERROR(IF(MAX(0,(E$2-$B34-365/4/2)*INDEX($4:$4,1,MATCH($C35,$3:$3,0))/365)*(1-INDEX($E$9:$AU$9,1,E$1-$A35))=0,"",MAX(0,(E$2-$B34-365/4/2)*INDEX($4:$4,1,MATCH($C35,$3:$3,0))/365)*(1-INDEX($E$9:$AU$9,1,E$1-$A35))),"")</f>
        <v/>
      </c>
      <c r="F35" s="48" t="str">
        <f t="shared" si="28"/>
        <v/>
      </c>
      <c r="G35" s="48" t="str">
        <f t="shared" si="28"/>
        <v/>
      </c>
      <c r="H35" s="48" t="str">
        <f t="shared" si="28"/>
        <v/>
      </c>
      <c r="I35" s="48" t="str">
        <f t="shared" si="28"/>
        <v/>
      </c>
      <c r="J35" s="48" t="str">
        <f t="shared" si="28"/>
        <v/>
      </c>
      <c r="K35" s="48" t="str">
        <f t="shared" si="28"/>
        <v/>
      </c>
      <c r="L35" s="48" t="str">
        <f t="shared" si="28"/>
        <v/>
      </c>
      <c r="M35" s="48" t="str">
        <f t="shared" si="28"/>
        <v/>
      </c>
      <c r="N35" s="48" t="str">
        <f t="shared" si="28"/>
        <v/>
      </c>
      <c r="O35" s="48" t="str">
        <f t="shared" si="28"/>
        <v/>
      </c>
      <c r="P35" s="48" t="str">
        <f t="shared" si="28"/>
        <v/>
      </c>
      <c r="Q35" s="48" t="str">
        <f t="shared" si="28"/>
        <v/>
      </c>
      <c r="R35" s="48" t="str">
        <f t="shared" si="28"/>
        <v/>
      </c>
      <c r="S35" s="48" t="str">
        <f t="shared" si="28"/>
        <v/>
      </c>
      <c r="T35" s="48" t="str">
        <f t="shared" si="28"/>
        <v/>
      </c>
      <c r="U35" s="48" t="str">
        <f t="shared" si="28"/>
        <v/>
      </c>
      <c r="V35" s="48" t="str">
        <f t="shared" si="28"/>
        <v/>
      </c>
      <c r="W35" s="48" t="str">
        <f t="shared" si="28"/>
        <v/>
      </c>
      <c r="X35" s="48" t="str">
        <f t="shared" si="28"/>
        <v/>
      </c>
      <c r="Y35" s="48" t="str">
        <f t="shared" si="28"/>
        <v/>
      </c>
      <c r="Z35" s="48" t="str">
        <f t="shared" si="28"/>
        <v/>
      </c>
      <c r="AA35" s="48">
        <f t="shared" si="28"/>
        <v>2176.7437739726029</v>
      </c>
      <c r="AB35" s="48">
        <f t="shared" si="28"/>
        <v>6638.6008458904116</v>
      </c>
      <c r="AC35" s="48">
        <f t="shared" si="28"/>
        <v>11147.912186986299</v>
      </c>
      <c r="AD35" s="48">
        <f t="shared" si="28"/>
        <v>15653.8375</v>
      </c>
      <c r="AE35" s="48">
        <f t="shared" si="28"/>
        <v>20059.045256849317</v>
      </c>
      <c r="AF35" s="48">
        <f t="shared" si="28"/>
        <v>24510.577375342462</v>
      </c>
      <c r="AG35" s="48">
        <f t="shared" si="28"/>
        <v>29008.389521232875</v>
      </c>
      <c r="AH35" s="48">
        <f t="shared" si="28"/>
        <v>33503.482499999998</v>
      </c>
    </row>
    <row r="36" spans="1:71">
      <c r="A36" s="47">
        <f t="shared" si="5"/>
        <v>24</v>
      </c>
      <c r="B36" s="53">
        <f t="shared" si="8"/>
        <v>43281</v>
      </c>
      <c r="C36" s="13" t="s">
        <v>681</v>
      </c>
      <c r="E36" s="48" t="str">
        <f t="shared" ref="E36:AH36" si="29">IFERROR(IF(MAX(0,(E$2-$B35-365/4/2)*INDEX($4:$4,1,MATCH($C36,$3:$3,0))/365)*(1-INDEX($E$9:$AU$9,1,E$1-$A36))=0,"",MAX(0,(E$2-$B35-365/4/2)*INDEX($4:$4,1,MATCH($C36,$3:$3,0))/365)*(1-INDEX($E$9:$AU$9,1,E$1-$A36))),"")</f>
        <v/>
      </c>
      <c r="F36" s="48" t="str">
        <f t="shared" si="29"/>
        <v/>
      </c>
      <c r="G36" s="48" t="str">
        <f t="shared" si="29"/>
        <v/>
      </c>
      <c r="H36" s="48" t="str">
        <f t="shared" si="29"/>
        <v/>
      </c>
      <c r="I36" s="48" t="str">
        <f t="shared" si="29"/>
        <v/>
      </c>
      <c r="J36" s="48" t="str">
        <f t="shared" si="29"/>
        <v/>
      </c>
      <c r="K36" s="48" t="str">
        <f t="shared" si="29"/>
        <v/>
      </c>
      <c r="L36" s="48" t="str">
        <f t="shared" si="29"/>
        <v/>
      </c>
      <c r="M36" s="48" t="str">
        <f t="shared" si="29"/>
        <v/>
      </c>
      <c r="N36" s="48" t="str">
        <f t="shared" si="29"/>
        <v/>
      </c>
      <c r="O36" s="48" t="str">
        <f t="shared" si="29"/>
        <v/>
      </c>
      <c r="P36" s="48" t="str">
        <f t="shared" si="29"/>
        <v/>
      </c>
      <c r="Q36" s="48" t="str">
        <f t="shared" si="29"/>
        <v/>
      </c>
      <c r="R36" s="48" t="str">
        <f t="shared" si="29"/>
        <v/>
      </c>
      <c r="S36" s="48" t="str">
        <f t="shared" si="29"/>
        <v/>
      </c>
      <c r="T36" s="48" t="str">
        <f t="shared" si="29"/>
        <v/>
      </c>
      <c r="U36" s="48" t="str">
        <f t="shared" si="29"/>
        <v/>
      </c>
      <c r="V36" s="48" t="str">
        <f t="shared" si="29"/>
        <v/>
      </c>
      <c r="W36" s="48" t="str">
        <f t="shared" si="29"/>
        <v/>
      </c>
      <c r="X36" s="48" t="str">
        <f t="shared" si="29"/>
        <v/>
      </c>
      <c r="Y36" s="48" t="str">
        <f t="shared" si="29"/>
        <v/>
      </c>
      <c r="Z36" s="48" t="str">
        <f t="shared" si="29"/>
        <v/>
      </c>
      <c r="AA36" s="48" t="str">
        <f t="shared" si="29"/>
        <v/>
      </c>
      <c r="AB36" s="48">
        <f t="shared" si="29"/>
        <v>3307.7474958904108</v>
      </c>
      <c r="AC36" s="48">
        <f t="shared" si="29"/>
        <v>10011.348027397262</v>
      </c>
      <c r="AD36" s="48">
        <f t="shared" si="29"/>
        <v>16712.586767123288</v>
      </c>
      <c r="AE36" s="48">
        <f t="shared" si="29"/>
        <v>23263.1</v>
      </c>
      <c r="AF36" s="48">
        <f t="shared" si="29"/>
        <v>29882.47762739726</v>
      </c>
      <c r="AG36" s="48">
        <f t="shared" si="29"/>
        <v>36570.653764383562</v>
      </c>
      <c r="AH36" s="48">
        <f t="shared" si="29"/>
        <v>43254.788958904108</v>
      </c>
    </row>
    <row r="37" spans="1:71">
      <c r="A37" s="47">
        <f t="shared" si="5"/>
        <v>25</v>
      </c>
      <c r="B37" s="53">
        <f t="shared" si="8"/>
        <v>43373</v>
      </c>
      <c r="C37" s="13" t="s">
        <v>682</v>
      </c>
      <c r="E37" s="48" t="str">
        <f t="shared" ref="E37:AH37" si="30">IFERROR(IF(MAX(0,(E$2-$B36-365/4/2)*INDEX($4:$4,1,MATCH($C37,$3:$3,0))/365)*(1-INDEX($E$9:$AU$9,1,E$1-$A37))=0,"",MAX(0,(E$2-$B36-365/4/2)*INDEX($4:$4,1,MATCH($C37,$3:$3,0))/365)*(1-INDEX($E$9:$AU$9,1,E$1-$A37))),"")</f>
        <v/>
      </c>
      <c r="F37" s="48" t="str">
        <f t="shared" si="30"/>
        <v/>
      </c>
      <c r="G37" s="48" t="str">
        <f t="shared" si="30"/>
        <v/>
      </c>
      <c r="H37" s="48" t="str">
        <f t="shared" si="30"/>
        <v/>
      </c>
      <c r="I37" s="48" t="str">
        <f t="shared" si="30"/>
        <v/>
      </c>
      <c r="J37" s="48" t="str">
        <f t="shared" si="30"/>
        <v/>
      </c>
      <c r="K37" s="48" t="str">
        <f t="shared" si="30"/>
        <v/>
      </c>
      <c r="L37" s="48" t="str">
        <f t="shared" si="30"/>
        <v/>
      </c>
      <c r="M37" s="48" t="str">
        <f t="shared" si="30"/>
        <v/>
      </c>
      <c r="N37" s="48" t="str">
        <f t="shared" si="30"/>
        <v/>
      </c>
      <c r="O37" s="48" t="str">
        <f t="shared" si="30"/>
        <v/>
      </c>
      <c r="P37" s="48" t="str">
        <f t="shared" si="30"/>
        <v/>
      </c>
      <c r="Q37" s="48" t="str">
        <f t="shared" si="30"/>
        <v/>
      </c>
      <c r="R37" s="48" t="str">
        <f t="shared" si="30"/>
        <v/>
      </c>
      <c r="S37" s="48" t="str">
        <f t="shared" si="30"/>
        <v/>
      </c>
      <c r="T37" s="48" t="str">
        <f t="shared" si="30"/>
        <v/>
      </c>
      <c r="U37" s="48" t="str">
        <f t="shared" si="30"/>
        <v/>
      </c>
      <c r="V37" s="48" t="str">
        <f t="shared" si="30"/>
        <v/>
      </c>
      <c r="W37" s="48" t="str">
        <f t="shared" si="30"/>
        <v/>
      </c>
      <c r="X37" s="48" t="str">
        <f t="shared" si="30"/>
        <v/>
      </c>
      <c r="Y37" s="48" t="str">
        <f t="shared" si="30"/>
        <v/>
      </c>
      <c r="Z37" s="48" t="str">
        <f t="shared" si="30"/>
        <v/>
      </c>
      <c r="AA37" s="48" t="str">
        <f t="shared" si="30"/>
        <v/>
      </c>
      <c r="AB37" s="48" t="str">
        <f t="shared" si="30"/>
        <v/>
      </c>
      <c r="AC37" s="48">
        <f t="shared" si="30"/>
        <v>8846.9924195205476</v>
      </c>
      <c r="AD37" s="48">
        <f t="shared" si="30"/>
        <v>26389.946442636985</v>
      </c>
      <c r="AE37" s="48">
        <f t="shared" si="30"/>
        <v>43545.38904708904</v>
      </c>
      <c r="AF37" s="48">
        <f t="shared" si="30"/>
        <v>60878.453125</v>
      </c>
      <c r="AG37" s="48">
        <f t="shared" si="30"/>
        <v>78391.617182363014</v>
      </c>
      <c r="AH37" s="48">
        <f t="shared" si="30"/>
        <v>95894.20628082192</v>
      </c>
    </row>
    <row r="38" spans="1:71">
      <c r="A38" s="47">
        <f t="shared" si="5"/>
        <v>26</v>
      </c>
      <c r="B38" s="53">
        <f t="shared" si="8"/>
        <v>43465</v>
      </c>
      <c r="C38" s="13" t="s">
        <v>683</v>
      </c>
      <c r="E38" s="48" t="str">
        <f t="shared" ref="E38:AH38" si="31">IFERROR(IF(MAX(0,(E$2-$B37-365/4/2)*INDEX($4:$4,1,MATCH($C38,$3:$3,0))/365)*(1-INDEX($E$9:$AU$9,1,E$1-$A38))=0,"",MAX(0,(E$2-$B37-365/4/2)*INDEX($4:$4,1,MATCH($C38,$3:$3,0))/365)*(1-INDEX($E$9:$AU$9,1,E$1-$A38))),"")</f>
        <v/>
      </c>
      <c r="F38" s="48" t="str">
        <f t="shared" si="31"/>
        <v/>
      </c>
      <c r="G38" s="48" t="str">
        <f t="shared" si="31"/>
        <v/>
      </c>
      <c r="H38" s="48" t="str">
        <f t="shared" si="31"/>
        <v/>
      </c>
      <c r="I38" s="48" t="str">
        <f t="shared" si="31"/>
        <v/>
      </c>
      <c r="J38" s="48" t="str">
        <f t="shared" si="31"/>
        <v/>
      </c>
      <c r="K38" s="48" t="str">
        <f t="shared" si="31"/>
        <v/>
      </c>
      <c r="L38" s="48" t="str">
        <f t="shared" si="31"/>
        <v/>
      </c>
      <c r="M38" s="48" t="str">
        <f t="shared" si="31"/>
        <v/>
      </c>
      <c r="N38" s="48" t="str">
        <f t="shared" si="31"/>
        <v/>
      </c>
      <c r="O38" s="48" t="str">
        <f t="shared" si="31"/>
        <v/>
      </c>
      <c r="P38" s="48" t="str">
        <f t="shared" si="31"/>
        <v/>
      </c>
      <c r="Q38" s="48" t="str">
        <f t="shared" si="31"/>
        <v/>
      </c>
      <c r="R38" s="48" t="str">
        <f t="shared" si="31"/>
        <v/>
      </c>
      <c r="S38" s="48" t="str">
        <f t="shared" si="31"/>
        <v/>
      </c>
      <c r="T38" s="48" t="str">
        <f t="shared" si="31"/>
        <v/>
      </c>
      <c r="U38" s="48" t="str">
        <f t="shared" si="31"/>
        <v/>
      </c>
      <c r="V38" s="48" t="str">
        <f t="shared" si="31"/>
        <v/>
      </c>
      <c r="W38" s="48" t="str">
        <f t="shared" si="31"/>
        <v/>
      </c>
      <c r="X38" s="48" t="str">
        <f t="shared" si="31"/>
        <v/>
      </c>
      <c r="Y38" s="48" t="str">
        <f t="shared" si="31"/>
        <v/>
      </c>
      <c r="Z38" s="48" t="str">
        <f t="shared" si="31"/>
        <v/>
      </c>
      <c r="AA38" s="48" t="str">
        <f t="shared" si="31"/>
        <v/>
      </c>
      <c r="AB38" s="48" t="str">
        <f t="shared" si="31"/>
        <v/>
      </c>
      <c r="AC38" s="48" t="str">
        <f t="shared" si="31"/>
        <v/>
      </c>
      <c r="AD38" s="48">
        <f t="shared" si="31"/>
        <v>9808.5532688356161</v>
      </c>
      <c r="AE38" s="48">
        <f t="shared" si="31"/>
        <v>28835.330826198631</v>
      </c>
      <c r="AF38" s="48">
        <f t="shared" si="31"/>
        <v>48066.846067636987</v>
      </c>
      <c r="AG38" s="48">
        <f t="shared" si="31"/>
        <v>67495.203125</v>
      </c>
      <c r="AH38" s="48">
        <f t="shared" si="31"/>
        <v>86911.835853595898</v>
      </c>
    </row>
    <row r="39" spans="1:71">
      <c r="A39" s="47">
        <f t="shared" si="5"/>
        <v>27</v>
      </c>
      <c r="B39" s="53">
        <f t="shared" si="8"/>
        <v>43555</v>
      </c>
      <c r="C39" s="13" t="s">
        <v>684</v>
      </c>
      <c r="E39" s="48" t="str">
        <f t="shared" ref="E39:AH39" si="32">IFERROR(IF(MAX(0,(E$2-$B38-365/4/2)*INDEX($4:$4,1,MATCH($C39,$3:$3,0))/365)*(1-INDEX($E$9:$AU$9,1,E$1-$A39))=0,"",MAX(0,(E$2-$B38-365/4/2)*INDEX($4:$4,1,MATCH($C39,$3:$3,0))/365)*(1-INDEX($E$9:$AU$9,1,E$1-$A39))),"")</f>
        <v/>
      </c>
      <c r="F39" s="48" t="str">
        <f t="shared" si="32"/>
        <v/>
      </c>
      <c r="G39" s="48" t="str">
        <f t="shared" si="32"/>
        <v/>
      </c>
      <c r="H39" s="48" t="str">
        <f t="shared" si="32"/>
        <v/>
      </c>
      <c r="I39" s="48" t="str">
        <f t="shared" si="32"/>
        <v/>
      </c>
      <c r="J39" s="48" t="str">
        <f t="shared" si="32"/>
        <v/>
      </c>
      <c r="K39" s="48" t="str">
        <f t="shared" si="32"/>
        <v/>
      </c>
      <c r="L39" s="48" t="str">
        <f t="shared" si="32"/>
        <v/>
      </c>
      <c r="M39" s="48" t="str">
        <f t="shared" si="32"/>
        <v/>
      </c>
      <c r="N39" s="48" t="str">
        <f t="shared" si="32"/>
        <v/>
      </c>
      <c r="O39" s="48" t="str">
        <f t="shared" si="32"/>
        <v/>
      </c>
      <c r="P39" s="48" t="str">
        <f t="shared" si="32"/>
        <v/>
      </c>
      <c r="Q39" s="48" t="str">
        <f t="shared" si="32"/>
        <v/>
      </c>
      <c r="R39" s="48" t="str">
        <f t="shared" si="32"/>
        <v/>
      </c>
      <c r="S39" s="48" t="str">
        <f t="shared" si="32"/>
        <v/>
      </c>
      <c r="T39" s="48" t="str">
        <f t="shared" si="32"/>
        <v/>
      </c>
      <c r="U39" s="48" t="str">
        <f t="shared" si="32"/>
        <v/>
      </c>
      <c r="V39" s="48" t="str">
        <f t="shared" si="32"/>
        <v/>
      </c>
      <c r="W39" s="48" t="str">
        <f t="shared" si="32"/>
        <v/>
      </c>
      <c r="X39" s="48" t="str">
        <f t="shared" si="32"/>
        <v/>
      </c>
      <c r="Y39" s="48" t="str">
        <f t="shared" si="32"/>
        <v/>
      </c>
      <c r="Z39" s="48" t="str">
        <f t="shared" si="32"/>
        <v/>
      </c>
      <c r="AA39" s="48" t="str">
        <f t="shared" si="32"/>
        <v/>
      </c>
      <c r="AB39" s="48" t="str">
        <f t="shared" si="32"/>
        <v/>
      </c>
      <c r="AC39" s="48" t="str">
        <f t="shared" si="32"/>
        <v/>
      </c>
      <c r="AD39" s="48" t="str">
        <f t="shared" si="32"/>
        <v/>
      </c>
      <c r="AE39" s="48">
        <f t="shared" si="32"/>
        <v>3789.3259246575344</v>
      </c>
      <c r="AF39" s="48">
        <f t="shared" si="32"/>
        <v>11556.629948630138</v>
      </c>
      <c r="AG39" s="48">
        <f t="shared" si="32"/>
        <v>19406.543462328766</v>
      </c>
      <c r="AH39" s="48">
        <f t="shared" si="32"/>
        <v>27250.5625</v>
      </c>
    </row>
    <row r="40" spans="1:71">
      <c r="A40" s="47">
        <f t="shared" si="5"/>
        <v>28</v>
      </c>
      <c r="B40" s="53">
        <f t="shared" si="8"/>
        <v>43646</v>
      </c>
      <c r="C40" s="13" t="s">
        <v>685</v>
      </c>
      <c r="E40" s="48" t="str">
        <f t="shared" ref="E40:AH40" si="33">IFERROR(IF(MAX(0,(E$2-$B39-365/4/2)*INDEX($4:$4,1,MATCH($C40,$3:$3,0))/365)*(1-INDEX($E$9:$AU$9,1,E$1-$A40))=0,"",MAX(0,(E$2-$B39-365/4/2)*INDEX($4:$4,1,MATCH($C40,$3:$3,0))/365)*(1-INDEX($E$9:$AU$9,1,E$1-$A40))),"")</f>
        <v/>
      </c>
      <c r="F40" s="48" t="str">
        <f t="shared" si="33"/>
        <v/>
      </c>
      <c r="G40" s="48" t="str">
        <f t="shared" si="33"/>
        <v/>
      </c>
      <c r="H40" s="48" t="str">
        <f t="shared" si="33"/>
        <v/>
      </c>
      <c r="I40" s="48" t="str">
        <f t="shared" si="33"/>
        <v/>
      </c>
      <c r="J40" s="48" t="str">
        <f t="shared" si="33"/>
        <v/>
      </c>
      <c r="K40" s="48" t="str">
        <f t="shared" si="33"/>
        <v/>
      </c>
      <c r="L40" s="48" t="str">
        <f t="shared" si="33"/>
        <v/>
      </c>
      <c r="M40" s="48" t="str">
        <f t="shared" si="33"/>
        <v/>
      </c>
      <c r="N40" s="48" t="str">
        <f t="shared" si="33"/>
        <v/>
      </c>
      <c r="O40" s="48" t="str">
        <f t="shared" si="33"/>
        <v/>
      </c>
      <c r="P40" s="48" t="str">
        <f t="shared" si="33"/>
        <v/>
      </c>
      <c r="Q40" s="48" t="str">
        <f t="shared" si="33"/>
        <v/>
      </c>
      <c r="R40" s="48" t="str">
        <f t="shared" si="33"/>
        <v/>
      </c>
      <c r="S40" s="48" t="str">
        <f t="shared" si="33"/>
        <v/>
      </c>
      <c r="T40" s="48" t="str">
        <f t="shared" si="33"/>
        <v/>
      </c>
      <c r="U40" s="48" t="str">
        <f t="shared" si="33"/>
        <v/>
      </c>
      <c r="V40" s="48" t="str">
        <f t="shared" si="33"/>
        <v/>
      </c>
      <c r="W40" s="48" t="str">
        <f t="shared" si="33"/>
        <v/>
      </c>
      <c r="X40" s="48" t="str">
        <f t="shared" si="33"/>
        <v/>
      </c>
      <c r="Y40" s="48" t="str">
        <f t="shared" si="33"/>
        <v/>
      </c>
      <c r="Z40" s="48" t="str">
        <f t="shared" si="33"/>
        <v/>
      </c>
      <c r="AA40" s="48" t="str">
        <f t="shared" si="33"/>
        <v/>
      </c>
      <c r="AB40" s="48" t="str">
        <f t="shared" si="33"/>
        <v/>
      </c>
      <c r="AC40" s="48" t="str">
        <f t="shared" si="33"/>
        <v/>
      </c>
      <c r="AD40" s="48" t="str">
        <f t="shared" si="33"/>
        <v/>
      </c>
      <c r="AE40" s="48" t="str">
        <f t="shared" si="33"/>
        <v/>
      </c>
      <c r="AF40" s="48">
        <f t="shared" si="33"/>
        <v>6681.7242174657531</v>
      </c>
      <c r="AG40" s="48">
        <f t="shared" si="33"/>
        <v>20223.147821061644</v>
      </c>
      <c r="AH40" s="48">
        <f t="shared" si="33"/>
        <v>33759.800552226028</v>
      </c>
    </row>
    <row r="41" spans="1:71">
      <c r="A41" s="47">
        <f t="shared" si="5"/>
        <v>29</v>
      </c>
      <c r="B41" s="53">
        <f t="shared" si="8"/>
        <v>43738</v>
      </c>
      <c r="C41" s="13" t="s">
        <v>686</v>
      </c>
      <c r="E41" s="48" t="str">
        <f t="shared" ref="E41:AH41" si="34">IFERROR(IF(MAX(0,(E$2-$B40-365/4/2)*INDEX($4:$4,1,MATCH($C41,$3:$3,0))/365)*(1-INDEX($E$9:$AU$9,1,E$1-$A41))=0,"",MAX(0,(E$2-$B40-365/4/2)*INDEX($4:$4,1,MATCH($C41,$3:$3,0))/365)*(1-INDEX($E$9:$AU$9,1,E$1-$A41))),"")</f>
        <v/>
      </c>
      <c r="F41" s="48" t="str">
        <f t="shared" si="34"/>
        <v/>
      </c>
      <c r="G41" s="48" t="str">
        <f t="shared" si="34"/>
        <v/>
      </c>
      <c r="H41" s="48" t="str">
        <f t="shared" si="34"/>
        <v/>
      </c>
      <c r="I41" s="48" t="str">
        <f t="shared" si="34"/>
        <v/>
      </c>
      <c r="J41" s="48" t="str">
        <f t="shared" si="34"/>
        <v/>
      </c>
      <c r="K41" s="48" t="str">
        <f t="shared" si="34"/>
        <v/>
      </c>
      <c r="L41" s="48" t="str">
        <f t="shared" si="34"/>
        <v/>
      </c>
      <c r="M41" s="48" t="str">
        <f t="shared" si="34"/>
        <v/>
      </c>
      <c r="N41" s="48" t="str">
        <f t="shared" si="34"/>
        <v/>
      </c>
      <c r="O41" s="48" t="str">
        <f t="shared" si="34"/>
        <v/>
      </c>
      <c r="P41" s="48" t="str">
        <f t="shared" si="34"/>
        <v/>
      </c>
      <c r="Q41" s="48" t="str">
        <f t="shared" si="34"/>
        <v/>
      </c>
      <c r="R41" s="48" t="str">
        <f t="shared" si="34"/>
        <v/>
      </c>
      <c r="S41" s="48" t="str">
        <f t="shared" si="34"/>
        <v/>
      </c>
      <c r="T41" s="48" t="str">
        <f t="shared" si="34"/>
        <v/>
      </c>
      <c r="U41" s="48" t="str">
        <f t="shared" si="34"/>
        <v/>
      </c>
      <c r="V41" s="48" t="str">
        <f t="shared" si="34"/>
        <v/>
      </c>
      <c r="W41" s="48" t="str">
        <f t="shared" si="34"/>
        <v/>
      </c>
      <c r="X41" s="48" t="str">
        <f t="shared" si="34"/>
        <v/>
      </c>
      <c r="Y41" s="48" t="str">
        <f t="shared" si="34"/>
        <v/>
      </c>
      <c r="Z41" s="48" t="str">
        <f t="shared" si="34"/>
        <v/>
      </c>
      <c r="AA41" s="48" t="str">
        <f t="shared" si="34"/>
        <v/>
      </c>
      <c r="AB41" s="48" t="str">
        <f t="shared" si="34"/>
        <v/>
      </c>
      <c r="AC41" s="48" t="str">
        <f t="shared" si="34"/>
        <v/>
      </c>
      <c r="AD41" s="48" t="str">
        <f t="shared" si="34"/>
        <v/>
      </c>
      <c r="AE41" s="48" t="str">
        <f t="shared" si="34"/>
        <v/>
      </c>
      <c r="AF41" s="48" t="str">
        <f t="shared" si="34"/>
        <v/>
      </c>
      <c r="AG41" s="48">
        <f t="shared" si="34"/>
        <v>1980.0562226027398</v>
      </c>
      <c r="AH41" s="48">
        <f t="shared" si="34"/>
        <v>5906.3662756849317</v>
      </c>
    </row>
    <row r="42" spans="1:71">
      <c r="A42" s="47">
        <f t="shared" si="5"/>
        <v>30</v>
      </c>
      <c r="B42" s="53">
        <f t="shared" si="8"/>
        <v>43830</v>
      </c>
      <c r="C42" s="13" t="s">
        <v>687</v>
      </c>
      <c r="E42" s="48" t="str">
        <f t="shared" ref="E42:AH42" si="35">IFERROR(IF(MAX(0,(E$2-$B41-365/4/2)*INDEX($4:$4,1,MATCH($C42,$3:$3,0))/365)*(1-INDEX($E$9:$AU$9,1,E$1-$A42))=0,"",MAX(0,(E$2-$B41-365/4/2)*INDEX($4:$4,1,MATCH($C42,$3:$3,0))/365)*(1-INDEX($E$9:$AU$9,1,E$1-$A42))),"")</f>
        <v/>
      </c>
      <c r="F42" s="48" t="str">
        <f t="shared" si="35"/>
        <v/>
      </c>
      <c r="G42" s="48" t="str">
        <f t="shared" si="35"/>
        <v/>
      </c>
      <c r="H42" s="48" t="str">
        <f t="shared" si="35"/>
        <v/>
      </c>
      <c r="I42" s="48" t="str">
        <f t="shared" si="35"/>
        <v/>
      </c>
      <c r="J42" s="48" t="str">
        <f t="shared" si="35"/>
        <v/>
      </c>
      <c r="K42" s="48" t="str">
        <f t="shared" si="35"/>
        <v/>
      </c>
      <c r="L42" s="48" t="str">
        <f t="shared" si="35"/>
        <v/>
      </c>
      <c r="M42" s="48" t="str">
        <f t="shared" si="35"/>
        <v/>
      </c>
      <c r="N42" s="48" t="str">
        <f t="shared" si="35"/>
        <v/>
      </c>
      <c r="O42" s="48" t="str">
        <f t="shared" si="35"/>
        <v/>
      </c>
      <c r="P42" s="48" t="str">
        <f t="shared" si="35"/>
        <v/>
      </c>
      <c r="Q42" s="48" t="str">
        <f t="shared" si="35"/>
        <v/>
      </c>
      <c r="R42" s="48" t="str">
        <f t="shared" si="35"/>
        <v/>
      </c>
      <c r="S42" s="48" t="str">
        <f t="shared" si="35"/>
        <v/>
      </c>
      <c r="T42" s="48" t="str">
        <f t="shared" si="35"/>
        <v/>
      </c>
      <c r="U42" s="48" t="str">
        <f t="shared" si="35"/>
        <v/>
      </c>
      <c r="V42" s="48" t="str">
        <f t="shared" si="35"/>
        <v/>
      </c>
      <c r="W42" s="48" t="str">
        <f t="shared" si="35"/>
        <v/>
      </c>
      <c r="X42" s="48" t="str">
        <f t="shared" si="35"/>
        <v/>
      </c>
      <c r="Y42" s="48" t="str">
        <f t="shared" si="35"/>
        <v/>
      </c>
      <c r="Z42" s="48" t="str">
        <f t="shared" si="35"/>
        <v/>
      </c>
      <c r="AA42" s="48" t="str">
        <f t="shared" si="35"/>
        <v/>
      </c>
      <c r="AB42" s="48" t="str">
        <f t="shared" si="35"/>
        <v/>
      </c>
      <c r="AC42" s="48" t="str">
        <f t="shared" si="35"/>
        <v/>
      </c>
      <c r="AD42" s="48" t="str">
        <f t="shared" si="35"/>
        <v/>
      </c>
      <c r="AE42" s="48" t="str">
        <f t="shared" si="35"/>
        <v/>
      </c>
      <c r="AF42" s="48" t="str">
        <f t="shared" si="35"/>
        <v/>
      </c>
      <c r="AG42" s="48" t="str">
        <f t="shared" si="35"/>
        <v/>
      </c>
      <c r="AH42" s="48">
        <f t="shared" si="35"/>
        <v>1926.2847277397261</v>
      </c>
    </row>
    <row r="43" spans="1:71">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row>
    <row r="44" spans="1:71">
      <c r="C44" s="49" t="s">
        <v>694</v>
      </c>
      <c r="E44" s="48">
        <f t="shared" ref="E44:AH44" si="36">SUM(E13:E43)</f>
        <v>31.63029109589041</v>
      </c>
      <c r="F44" s="48">
        <f t="shared" si="36"/>
        <v>398.0016934931507</v>
      </c>
      <c r="G44" s="48">
        <f t="shared" si="36"/>
        <v>1641.5803339041097</v>
      </c>
      <c r="H44" s="48">
        <f t="shared" si="36"/>
        <v>4152.4164691780825</v>
      </c>
      <c r="I44" s="48">
        <f t="shared" si="36"/>
        <v>7856.174626712329</v>
      </c>
      <c r="J44" s="48">
        <f t="shared" si="36"/>
        <v>12510.859299657533</v>
      </c>
      <c r="K44" s="48">
        <f t="shared" si="36"/>
        <v>17911.383320205481</v>
      </c>
      <c r="L44" s="48">
        <f t="shared" si="36"/>
        <v>24291.902214041093</v>
      </c>
      <c r="M44" s="48">
        <f t="shared" si="36"/>
        <v>31722.828249999999</v>
      </c>
      <c r="N44" s="48">
        <f t="shared" si="36"/>
        <v>40393.352719178081</v>
      </c>
      <c r="O44" s="48">
        <f t="shared" si="36"/>
        <v>50168.833707191778</v>
      </c>
      <c r="P44" s="48">
        <f t="shared" si="36"/>
        <v>61492.072121575329</v>
      </c>
      <c r="Q44" s="48">
        <f t="shared" si="36"/>
        <v>74483.736755410966</v>
      </c>
      <c r="R44" s="48">
        <f t="shared" si="36"/>
        <v>89265.178989863009</v>
      </c>
      <c r="S44" s="48">
        <f t="shared" si="36"/>
        <v>106058.69996404109</v>
      </c>
      <c r="T44" s="48">
        <f t="shared" si="36"/>
        <v>125200.84779650685</v>
      </c>
      <c r="U44" s="48">
        <f t="shared" si="36"/>
        <v>147716.86025376714</v>
      </c>
      <c r="V44" s="48">
        <f t="shared" si="36"/>
        <v>173802.77286914387</v>
      </c>
      <c r="W44" s="48">
        <f t="shared" si="36"/>
        <v>202222.34207164386</v>
      </c>
      <c r="X44" s="48">
        <f t="shared" si="36"/>
        <v>233447.21704708901</v>
      </c>
      <c r="Y44" s="48">
        <f t="shared" si="36"/>
        <v>268084.82362400688</v>
      </c>
      <c r="Z44" s="48">
        <f t="shared" si="36"/>
        <v>306231.32965428091</v>
      </c>
      <c r="AA44" s="48">
        <f t="shared" si="36"/>
        <v>347325.22258767136</v>
      </c>
      <c r="AB44" s="48">
        <f t="shared" si="36"/>
        <v>394403.7009858219</v>
      </c>
      <c r="AC44" s="48">
        <f t="shared" si="36"/>
        <v>454161.46622705477</v>
      </c>
      <c r="AD44" s="48">
        <f t="shared" si="36"/>
        <v>532368.82437839056</v>
      </c>
      <c r="AE44" s="48">
        <f t="shared" si="36"/>
        <v>622027.42948815064</v>
      </c>
      <c r="AF44" s="48">
        <f t="shared" si="36"/>
        <v>723220.1802861644</v>
      </c>
      <c r="AG44" s="48">
        <f t="shared" si="36"/>
        <v>834235.21693304786</v>
      </c>
      <c r="AH44" s="48">
        <f t="shared" si="36"/>
        <v>949332.87073760282</v>
      </c>
    </row>
    <row r="46" spans="1:71">
      <c r="A46" s="26" t="s">
        <v>695</v>
      </c>
    </row>
    <row r="47" spans="1:71">
      <c r="A47" s="60">
        <v>1</v>
      </c>
      <c r="B47" s="53">
        <v>41547</v>
      </c>
      <c r="C47" s="13" t="s">
        <v>662</v>
      </c>
      <c r="D47" s="60"/>
      <c r="E47" s="48" t="str">
        <f t="shared" ref="E47:AH47" si="37">IFERROR(IF(MAX(0,(E$2-$B16-365/4/2)*INDEX($5:$5,1,MATCH($C17,$3:$3,0))/365)*(1-INDEX($E$9:$AU$9,1,E$1-$A47))=0,"",MAX(0,(E$2-$B16-365/4/2)*INDEX($5:$5,1,MATCH($C17,$3:$3,0))/365)*(1-INDEX($E$9:$AU$9,1,E$1-$A47))),"")</f>
        <v/>
      </c>
      <c r="F47" s="48" t="str">
        <f t="shared" si="37"/>
        <v/>
      </c>
      <c r="G47" s="48" t="str">
        <f t="shared" si="37"/>
        <v/>
      </c>
      <c r="H47" s="48" t="str">
        <f t="shared" si="37"/>
        <v/>
      </c>
      <c r="I47" s="48">
        <f t="shared" si="37"/>
        <v>176.93396575342467</v>
      </c>
      <c r="J47" s="48">
        <f t="shared" si="37"/>
        <v>527.78120547945196</v>
      </c>
      <c r="K47" s="48">
        <f t="shared" si="37"/>
        <v>870.7907465753425</v>
      </c>
      <c r="L47" s="48">
        <f t="shared" si="37"/>
        <v>1217.405</v>
      </c>
      <c r="M47" s="48">
        <f t="shared" si="37"/>
        <v>1567.4627260273971</v>
      </c>
      <c r="N47" s="48">
        <f t="shared" si="37"/>
        <v>1917.4312260273971</v>
      </c>
      <c r="O47" s="48">
        <f t="shared" si="37"/>
        <v>2259.344404109589</v>
      </c>
      <c r="P47" s="48">
        <f t="shared" si="37"/>
        <v>2604.7874999999999</v>
      </c>
      <c r="Q47" s="48">
        <f t="shared" si="37"/>
        <v>2953.4581232876712</v>
      </c>
      <c r="R47" s="48">
        <f t="shared" si="37"/>
        <v>3302.1089452054794</v>
      </c>
      <c r="S47" s="48">
        <f t="shared" si="37"/>
        <v>3646.3083904109585</v>
      </c>
      <c r="T47" s="48">
        <f t="shared" si="37"/>
        <v>3990.1587945205479</v>
      </c>
      <c r="U47" s="48">
        <f t="shared" si="37"/>
        <v>4337.0188630136981</v>
      </c>
      <c r="V47" s="48">
        <f t="shared" si="37"/>
        <v>4683.4554794520545</v>
      </c>
      <c r="W47" s="48">
        <f t="shared" si="37"/>
        <v>5021.884863013699</v>
      </c>
      <c r="X47" s="48">
        <f t="shared" si="37"/>
        <v>5363.6895890410951</v>
      </c>
      <c r="Y47" s="48">
        <f t="shared" si="37"/>
        <v>5708.2845821917799</v>
      </c>
      <c r="Z47" s="48">
        <f t="shared" si="37"/>
        <v>6051.7720890410956</v>
      </c>
      <c r="AA47" s="48">
        <f t="shared" si="37"/>
        <v>6387.1334589041098</v>
      </c>
      <c r="AB47" s="48">
        <f t="shared" si="37"/>
        <v>6725.0373150684927</v>
      </c>
      <c r="AC47" s="48">
        <f t="shared" si="37"/>
        <v>7066.0867602739718</v>
      </c>
      <c r="AD47" s="48">
        <f t="shared" si="37"/>
        <v>7405.7475684931505</v>
      </c>
      <c r="AE47" s="48">
        <f t="shared" si="37"/>
        <v>7737.1702397260278</v>
      </c>
      <c r="AF47" s="48">
        <f t="shared" si="37"/>
        <v>8070.8419726027405</v>
      </c>
      <c r="AG47" s="48">
        <f t="shared" si="37"/>
        <v>8581.7123287671238</v>
      </c>
      <c r="AH47" s="48">
        <f t="shared" si="37"/>
        <v>8934.5890410958909</v>
      </c>
      <c r="AI47" s="60"/>
      <c r="AJ47" s="60"/>
      <c r="AK47" s="60"/>
      <c r="AL47" s="60"/>
      <c r="AM47" s="60"/>
      <c r="AN47" s="60"/>
      <c r="AO47" s="60"/>
      <c r="AP47" s="60"/>
      <c r="AQ47" s="60"/>
      <c r="AR47" s="60"/>
      <c r="AS47" s="60"/>
      <c r="AT47" s="60"/>
      <c r="AU47" s="60"/>
      <c r="AV47" s="60"/>
      <c r="AW47" s="60"/>
      <c r="AX47" s="60"/>
      <c r="AY47" s="60"/>
      <c r="AZ47" s="60"/>
      <c r="BA47" s="60"/>
      <c r="BB47" s="60"/>
      <c r="BC47" s="60"/>
      <c r="BD47" s="60"/>
      <c r="BE47" s="65"/>
      <c r="BF47" s="65"/>
      <c r="BG47" s="65"/>
      <c r="BH47" s="65"/>
      <c r="BI47" s="65"/>
      <c r="BJ47" s="65"/>
      <c r="BK47" s="65"/>
      <c r="BL47" s="65"/>
      <c r="BM47" s="65"/>
      <c r="BN47" s="65"/>
      <c r="BO47" s="65"/>
      <c r="BP47" s="65"/>
      <c r="BQ47" s="65"/>
      <c r="BR47" s="65"/>
      <c r="BS47" s="65"/>
    </row>
    <row r="48" spans="1:71">
      <c r="A48" s="60">
        <f t="shared" ref="A48:A72" si="38">A47+1</f>
        <v>2</v>
      </c>
      <c r="B48" s="53">
        <v>41639</v>
      </c>
      <c r="C48" s="13" t="s">
        <v>663</v>
      </c>
      <c r="D48" s="60"/>
      <c r="E48" s="48" t="str">
        <f t="shared" ref="E48:AH48" si="39">IFERROR(IF(MAX(0,(E$2-$B17-365/4/2)*INDEX($5:$5,1,MATCH($C18,$3:$3,0))/365)*(1-INDEX($E$9:$AU$9,1,E$1-$A48))=0,"",MAX(0,(E$2-$B17-365/4/2)*INDEX($5:$5,1,MATCH($C18,$3:$3,0))/365)*(1-INDEX($E$9:$AU$9,1,E$1-$A48))),"")</f>
        <v/>
      </c>
      <c r="F48" s="48" t="str">
        <f t="shared" si="39"/>
        <v/>
      </c>
      <c r="G48" s="48" t="str">
        <f t="shared" si="39"/>
        <v/>
      </c>
      <c r="H48" s="48" t="str">
        <f t="shared" si="39"/>
        <v/>
      </c>
      <c r="I48" s="48" t="str">
        <f t="shared" si="39"/>
        <v/>
      </c>
      <c r="J48" s="48">
        <f t="shared" si="39"/>
        <v>428.68572273972603</v>
      </c>
      <c r="K48" s="48">
        <f t="shared" si="39"/>
        <v>1260.256245479452</v>
      </c>
      <c r="L48" s="48">
        <f t="shared" si="39"/>
        <v>2100.5632591780823</v>
      </c>
      <c r="M48" s="48">
        <f t="shared" si="39"/>
        <v>2949.5983999999999</v>
      </c>
      <c r="N48" s="48">
        <f t="shared" si="39"/>
        <v>3797.7382619178079</v>
      </c>
      <c r="O48" s="48">
        <f t="shared" si="39"/>
        <v>4627.2038860273979</v>
      </c>
      <c r="P48" s="48">
        <f t="shared" si="39"/>
        <v>5464.8434169863012</v>
      </c>
      <c r="Q48" s="48">
        <f t="shared" si="39"/>
        <v>6311.0279999999993</v>
      </c>
      <c r="R48" s="48">
        <f t="shared" si="39"/>
        <v>7155.8071101369869</v>
      </c>
      <c r="S48" s="48">
        <f t="shared" si="39"/>
        <v>7991.32501479452</v>
      </c>
      <c r="T48" s="48">
        <f t="shared" si="39"/>
        <v>8825.2757457534262</v>
      </c>
      <c r="U48" s="48">
        <f t="shared" si="39"/>
        <v>9667.5847364383553</v>
      </c>
      <c r="V48" s="48">
        <f t="shared" si="39"/>
        <v>10507.977130958903</v>
      </c>
      <c r="W48" s="48">
        <f t="shared" si="39"/>
        <v>11328.957992328766</v>
      </c>
      <c r="X48" s="48">
        <f t="shared" si="39"/>
        <v>12158.122402191782</v>
      </c>
      <c r="Y48" s="48">
        <f t="shared" si="39"/>
        <v>12995.453632876712</v>
      </c>
      <c r="Z48" s="48">
        <f t="shared" si="39"/>
        <v>13830.358073424657</v>
      </c>
      <c r="AA48" s="48">
        <f t="shared" si="39"/>
        <v>14644.243846575342</v>
      </c>
      <c r="AB48" s="48">
        <f t="shared" si="39"/>
        <v>15465.951664657536</v>
      </c>
      <c r="AC48" s="48">
        <f t="shared" si="39"/>
        <v>16293.80469479452</v>
      </c>
      <c r="AD48" s="48">
        <f t="shared" si="39"/>
        <v>17120.118779178083</v>
      </c>
      <c r="AE48" s="48">
        <f t="shared" si="39"/>
        <v>17924.799918904111</v>
      </c>
      <c r="AF48" s="48">
        <f t="shared" si="39"/>
        <v>18736.933236164383</v>
      </c>
      <c r="AG48" s="48">
        <f t="shared" si="39"/>
        <v>19554.49712219178</v>
      </c>
      <c r="AH48" s="48">
        <f t="shared" si="39"/>
        <v>20792.26301369863</v>
      </c>
      <c r="AI48" s="60"/>
      <c r="AJ48" s="60"/>
      <c r="AK48" s="60"/>
      <c r="AL48" s="60"/>
      <c r="AM48" s="60"/>
      <c r="AN48" s="60"/>
      <c r="AO48" s="60"/>
      <c r="AP48" s="60"/>
      <c r="AQ48" s="60"/>
      <c r="AR48" s="60"/>
      <c r="AS48" s="60"/>
      <c r="AT48" s="60"/>
      <c r="AU48" s="60"/>
      <c r="AV48" s="60"/>
      <c r="AW48" s="60"/>
      <c r="AX48" s="60"/>
      <c r="AY48" s="60"/>
      <c r="AZ48" s="60"/>
      <c r="BA48" s="60"/>
      <c r="BB48" s="60"/>
      <c r="BC48" s="60"/>
      <c r="BD48" s="60"/>
      <c r="BE48" s="65"/>
      <c r="BF48" s="65"/>
      <c r="BG48" s="65"/>
      <c r="BH48" s="65"/>
      <c r="BI48" s="65"/>
      <c r="BJ48" s="65"/>
      <c r="BK48" s="65"/>
      <c r="BL48" s="65"/>
      <c r="BM48" s="65"/>
      <c r="BN48" s="65"/>
      <c r="BO48" s="65"/>
      <c r="BP48" s="65"/>
      <c r="BQ48" s="65"/>
      <c r="BR48" s="65"/>
      <c r="BS48" s="65"/>
    </row>
    <row r="49" spans="1:71">
      <c r="A49" s="60">
        <f t="shared" si="38"/>
        <v>3</v>
      </c>
      <c r="B49" s="53">
        <v>41729</v>
      </c>
      <c r="C49" s="13" t="s">
        <v>664</v>
      </c>
      <c r="D49" s="60"/>
      <c r="E49" s="48" t="str">
        <f t="shared" ref="E49:AH49" si="40">IFERROR(IF(MAX(0,(E$2-$B18-365/4/2)*INDEX($5:$5,1,MATCH($C19,$3:$3,0))/365)*(1-INDEX($E$9:$AU$9,1,E$1-$A49))=0,"",MAX(0,(E$2-$B18-365/4/2)*INDEX($5:$5,1,MATCH($C19,$3:$3,0))/365)*(1-INDEX($E$9:$AU$9,1,E$1-$A49))),"")</f>
        <v/>
      </c>
      <c r="F49" s="48" t="str">
        <f t="shared" si="40"/>
        <v/>
      </c>
      <c r="G49" s="48" t="str">
        <f t="shared" si="40"/>
        <v/>
      </c>
      <c r="H49" s="48" t="str">
        <f t="shared" si="40"/>
        <v/>
      </c>
      <c r="I49" s="48" t="str">
        <f t="shared" si="40"/>
        <v/>
      </c>
      <c r="J49" s="48" t="str">
        <f t="shared" si="40"/>
        <v/>
      </c>
      <c r="K49" s="48">
        <f t="shared" si="40"/>
        <v>357.59294674657536</v>
      </c>
      <c r="L49" s="48">
        <f t="shared" si="40"/>
        <v>1090.5812967123286</v>
      </c>
      <c r="M49" s="48">
        <f t="shared" si="40"/>
        <v>1831.1808836643836</v>
      </c>
      <c r="N49" s="48">
        <f t="shared" si="40"/>
        <v>2571.333275</v>
      </c>
      <c r="O49" s="48">
        <f t="shared" si="40"/>
        <v>3294.6093989726028</v>
      </c>
      <c r="P49" s="48">
        <f t="shared" si="40"/>
        <v>4025.7522568835616</v>
      </c>
      <c r="Q49" s="48">
        <f t="shared" si="40"/>
        <v>4764.0159151027401</v>
      </c>
      <c r="R49" s="48">
        <f t="shared" si="40"/>
        <v>5501.6833124999994</v>
      </c>
      <c r="S49" s="48">
        <f t="shared" si="40"/>
        <v>6230.0905403424658</v>
      </c>
      <c r="T49" s="48">
        <f t="shared" si="40"/>
        <v>6958.4624259589036</v>
      </c>
      <c r="U49" s="48">
        <f t="shared" si="40"/>
        <v>7693.4965743493149</v>
      </c>
      <c r="V49" s="48">
        <f t="shared" si="40"/>
        <v>8427.7853967123283</v>
      </c>
      <c r="W49" s="48">
        <f t="shared" si="40"/>
        <v>9144.3659410273976</v>
      </c>
      <c r="X49" s="48">
        <f t="shared" si="40"/>
        <v>9868.0854124657544</v>
      </c>
      <c r="Y49" s="48">
        <f t="shared" si="40"/>
        <v>10598.929228561643</v>
      </c>
      <c r="Z49" s="48">
        <f t="shared" si="40"/>
        <v>11328.878653424657</v>
      </c>
      <c r="AA49" s="48">
        <f t="shared" si="40"/>
        <v>12040.715541883561</v>
      </c>
      <c r="AB49" s="48">
        <f t="shared" si="40"/>
        <v>12758.23118681507</v>
      </c>
      <c r="AC49" s="48">
        <f t="shared" si="40"/>
        <v>13482.552792568493</v>
      </c>
      <c r="AD49" s="48">
        <f t="shared" si="40"/>
        <v>14204.239529041097</v>
      </c>
      <c r="AE49" s="48">
        <f t="shared" si="40"/>
        <v>14908.642803047946</v>
      </c>
      <c r="AF49" s="48">
        <f t="shared" si="40"/>
        <v>15618.108319280822</v>
      </c>
      <c r="AG49" s="48">
        <f t="shared" si="40"/>
        <v>16334.054121267123</v>
      </c>
      <c r="AH49" s="48">
        <f t="shared" si="40"/>
        <v>17046.771223561642</v>
      </c>
      <c r="AI49" s="60"/>
      <c r="AJ49" s="60"/>
      <c r="AK49" s="60"/>
      <c r="AL49" s="60"/>
      <c r="AM49" s="60"/>
      <c r="AN49" s="60"/>
      <c r="AO49" s="60"/>
      <c r="AP49" s="60"/>
      <c r="AQ49" s="60"/>
      <c r="AR49" s="60"/>
      <c r="AS49" s="60"/>
      <c r="AT49" s="60"/>
      <c r="AU49" s="60"/>
      <c r="AV49" s="60"/>
      <c r="AW49" s="60"/>
      <c r="AX49" s="60"/>
      <c r="AY49" s="60"/>
      <c r="AZ49" s="60"/>
      <c r="BA49" s="60"/>
      <c r="BB49" s="60"/>
      <c r="BC49" s="60"/>
      <c r="BD49" s="60"/>
      <c r="BE49" s="65"/>
      <c r="BF49" s="65"/>
      <c r="BG49" s="65"/>
      <c r="BH49" s="65"/>
      <c r="BI49" s="65"/>
      <c r="BJ49" s="65"/>
      <c r="BK49" s="65"/>
      <c r="BL49" s="65"/>
      <c r="BM49" s="65"/>
      <c r="BN49" s="65"/>
      <c r="BO49" s="65"/>
      <c r="BP49" s="65"/>
      <c r="BQ49" s="65"/>
      <c r="BR49" s="65"/>
      <c r="BS49" s="65"/>
    </row>
    <row r="50" spans="1:71">
      <c r="A50" s="60">
        <f t="shared" si="38"/>
        <v>4</v>
      </c>
      <c r="B50" s="53">
        <v>41820</v>
      </c>
      <c r="C50" s="13" t="s">
        <v>665</v>
      </c>
      <c r="D50" s="60"/>
      <c r="E50" s="48" t="str">
        <f t="shared" ref="E50:AH50" si="41">IFERROR(IF(MAX(0,(E$2-$B19-365/4/2)*INDEX($5:$5,1,MATCH($C20,$3:$3,0))/365)*(1-INDEX($E$9:$AU$9,1,E$1-$A50))=0,"",MAX(0,(E$2-$B19-365/4/2)*INDEX($5:$5,1,MATCH($C20,$3:$3,0))/365)*(1-INDEX($E$9:$AU$9,1,E$1-$A50))),"")</f>
        <v/>
      </c>
      <c r="F50" s="48" t="str">
        <f t="shared" si="41"/>
        <v/>
      </c>
      <c r="G50" s="48" t="str">
        <f t="shared" si="41"/>
        <v/>
      </c>
      <c r="H50" s="48" t="str">
        <f t="shared" si="41"/>
        <v/>
      </c>
      <c r="I50" s="48" t="str">
        <f t="shared" si="41"/>
        <v/>
      </c>
      <c r="J50" s="48" t="str">
        <f t="shared" si="41"/>
        <v/>
      </c>
      <c r="K50" s="48" t="str">
        <f t="shared" si="41"/>
        <v/>
      </c>
      <c r="L50" s="48">
        <f t="shared" si="41"/>
        <v>454.93115476027401</v>
      </c>
      <c r="M50" s="48">
        <f t="shared" si="41"/>
        <v>1376.9106035616439</v>
      </c>
      <c r="N50" s="48">
        <f t="shared" si="41"/>
        <v>2298.3336666095888</v>
      </c>
      <c r="O50" s="48">
        <f t="shared" si="41"/>
        <v>3199.1664249999999</v>
      </c>
      <c r="P50" s="48">
        <f t="shared" si="41"/>
        <v>4109.0551930821921</v>
      </c>
      <c r="Q50" s="48">
        <f t="shared" si="41"/>
        <v>5028.725439417808</v>
      </c>
      <c r="R50" s="48">
        <f t="shared" si="41"/>
        <v>5947.2402025684933</v>
      </c>
      <c r="S50" s="48">
        <f t="shared" si="41"/>
        <v>6855.0112777739723</v>
      </c>
      <c r="T50" s="48">
        <f t="shared" si="41"/>
        <v>7761.2660254109587</v>
      </c>
      <c r="U50" s="48">
        <f t="shared" si="41"/>
        <v>8677.4705781506855</v>
      </c>
      <c r="V50" s="48">
        <f t="shared" si="41"/>
        <v>9591.9652778424643</v>
      </c>
      <c r="W50" s="48">
        <f t="shared" si="41"/>
        <v>10485.567289315068</v>
      </c>
      <c r="X50" s="48">
        <f t="shared" si="41"/>
        <v>11387.089356232877</v>
      </c>
      <c r="Y50" s="48">
        <f t="shared" si="41"/>
        <v>12297.481340958904</v>
      </c>
      <c r="Z50" s="48">
        <f t="shared" si="41"/>
        <v>13206.760554178081</v>
      </c>
      <c r="AA50" s="48">
        <f t="shared" si="41"/>
        <v>14095.009998630137</v>
      </c>
      <c r="AB50" s="48">
        <f t="shared" si="41"/>
        <v>14990.604969760272</v>
      </c>
      <c r="AC50" s="48">
        <f t="shared" si="41"/>
        <v>15893.249131678083</v>
      </c>
      <c r="AD50" s="48">
        <f t="shared" si="41"/>
        <v>16794.409598253427</v>
      </c>
      <c r="AE50" s="48">
        <f t="shared" si="41"/>
        <v>17672.437344383561</v>
      </c>
      <c r="AF50" s="48">
        <f t="shared" si="41"/>
        <v>18558.749392157533</v>
      </c>
      <c r="AG50" s="48">
        <f t="shared" si="41"/>
        <v>19451.339552636986</v>
      </c>
      <c r="AH50" s="48">
        <f t="shared" si="41"/>
        <v>20342.075093938358</v>
      </c>
      <c r="AI50" s="60"/>
      <c r="AJ50" s="60"/>
      <c r="AK50" s="60"/>
      <c r="AL50" s="60"/>
      <c r="AM50" s="60"/>
      <c r="AN50" s="60"/>
      <c r="AO50" s="60"/>
      <c r="AP50" s="60"/>
      <c r="AQ50" s="60"/>
      <c r="AR50" s="60"/>
      <c r="AS50" s="60"/>
      <c r="AT50" s="60"/>
      <c r="AU50" s="60"/>
      <c r="AV50" s="60"/>
      <c r="AW50" s="60"/>
      <c r="AX50" s="60"/>
      <c r="AY50" s="60"/>
      <c r="AZ50" s="60"/>
      <c r="BA50" s="60"/>
      <c r="BB50" s="60"/>
      <c r="BC50" s="60"/>
      <c r="BD50" s="60"/>
      <c r="BE50" s="65"/>
      <c r="BF50" s="65"/>
      <c r="BG50" s="65"/>
      <c r="BH50" s="65"/>
      <c r="BI50" s="65"/>
      <c r="BJ50" s="65"/>
      <c r="BK50" s="65"/>
      <c r="BL50" s="65"/>
      <c r="BM50" s="65"/>
      <c r="BN50" s="65"/>
      <c r="BO50" s="65"/>
      <c r="BP50" s="65"/>
      <c r="BQ50" s="65"/>
      <c r="BR50" s="65"/>
      <c r="BS50" s="65"/>
    </row>
    <row r="51" spans="1:71">
      <c r="A51" s="60">
        <f t="shared" si="38"/>
        <v>5</v>
      </c>
      <c r="B51" s="53">
        <f t="shared" ref="B51:B72" si="42">EDATE(B47,12)</f>
        <v>41912</v>
      </c>
      <c r="C51" s="13" t="s">
        <v>666</v>
      </c>
      <c r="D51" s="60"/>
      <c r="E51" s="48" t="str">
        <f t="shared" ref="E51:AH51" si="43">IFERROR(IF(MAX(0,(E$2-$B20-365/4/2)*INDEX($5:$5,1,MATCH($C21,$3:$3,0))/365)*(1-INDEX($E$9:$AU$9,1,E$1-$A51))=0,"",MAX(0,(E$2-$B20-365/4/2)*INDEX($5:$5,1,MATCH($C21,$3:$3,0))/365)*(1-INDEX($E$9:$AU$9,1,E$1-$A51))),"")</f>
        <v/>
      </c>
      <c r="F51" s="48" t="str">
        <f t="shared" si="43"/>
        <v/>
      </c>
      <c r="G51" s="48" t="str">
        <f t="shared" si="43"/>
        <v/>
      </c>
      <c r="H51" s="48" t="str">
        <f t="shared" si="43"/>
        <v/>
      </c>
      <c r="I51" s="48" t="str">
        <f t="shared" si="43"/>
        <v/>
      </c>
      <c r="J51" s="48" t="str">
        <f t="shared" si="43"/>
        <v/>
      </c>
      <c r="K51" s="48" t="str">
        <f t="shared" si="43"/>
        <v/>
      </c>
      <c r="L51" s="48" t="str">
        <f t="shared" si="43"/>
        <v/>
      </c>
      <c r="M51" s="48">
        <f t="shared" si="43"/>
        <v>490.99175496575344</v>
      </c>
      <c r="N51" s="48">
        <f t="shared" si="43"/>
        <v>1464.5928452054795</v>
      </c>
      <c r="O51" s="48">
        <f t="shared" si="43"/>
        <v>2416.444321746575</v>
      </c>
      <c r="P51" s="48">
        <f t="shared" si="43"/>
        <v>3378.298875</v>
      </c>
      <c r="Q51" s="48">
        <f t="shared" si="43"/>
        <v>4349.7090647260275</v>
      </c>
      <c r="R51" s="48">
        <f t="shared" si="43"/>
        <v>5320.8716522260265</v>
      </c>
      <c r="S51" s="48">
        <f t="shared" si="43"/>
        <v>6280.2468570205483</v>
      </c>
      <c r="T51" s="48">
        <f t="shared" si="43"/>
        <v>7238.8471905821916</v>
      </c>
      <c r="U51" s="48">
        <f t="shared" si="43"/>
        <v>8206.4028482876711</v>
      </c>
      <c r="V51" s="48">
        <f t="shared" si="43"/>
        <v>9173.9046215753424</v>
      </c>
      <c r="W51" s="48">
        <f t="shared" si="43"/>
        <v>10118.50578339041</v>
      </c>
      <c r="X51" s="48">
        <f t="shared" si="43"/>
        <v>11072.69065479452</v>
      </c>
      <c r="Y51" s="48">
        <f t="shared" si="43"/>
        <v>12035.227344863013</v>
      </c>
      <c r="Z51" s="48">
        <f t="shared" si="43"/>
        <v>12996.588955479452</v>
      </c>
      <c r="AA51" s="48">
        <f t="shared" si="43"/>
        <v>13935.730494863014</v>
      </c>
      <c r="AB51" s="48">
        <f t="shared" si="43"/>
        <v>14884.238609589042</v>
      </c>
      <c r="AC51" s="48">
        <f t="shared" si="43"/>
        <v>15840.489715582191</v>
      </c>
      <c r="AD51" s="48">
        <f t="shared" si="43"/>
        <v>16793.66754708904</v>
      </c>
      <c r="AE51" s="48">
        <f t="shared" si="43"/>
        <v>17724.295348458905</v>
      </c>
      <c r="AF51" s="48">
        <f t="shared" si="43"/>
        <v>18661.97854931507</v>
      </c>
      <c r="AG51" s="48">
        <f t="shared" si="43"/>
        <v>19608.390759760277</v>
      </c>
      <c r="AH51" s="48">
        <f t="shared" si="43"/>
        <v>20550.949502568492</v>
      </c>
      <c r="AI51" s="60"/>
      <c r="AJ51" s="60"/>
      <c r="AK51" s="60"/>
      <c r="AL51" s="60"/>
      <c r="AM51" s="60"/>
      <c r="AN51" s="60"/>
      <c r="AO51" s="60"/>
      <c r="AP51" s="60"/>
      <c r="AQ51" s="60"/>
      <c r="AR51" s="60"/>
      <c r="AS51" s="60"/>
      <c r="AT51" s="60"/>
      <c r="AU51" s="60"/>
      <c r="AV51" s="60"/>
      <c r="AW51" s="60"/>
      <c r="AX51" s="60"/>
      <c r="AY51" s="60"/>
      <c r="AZ51" s="60"/>
      <c r="BA51" s="60"/>
      <c r="BB51" s="60"/>
      <c r="BC51" s="60"/>
      <c r="BD51" s="60"/>
      <c r="BE51" s="65"/>
      <c r="BF51" s="65"/>
      <c r="BG51" s="65"/>
      <c r="BH51" s="65"/>
      <c r="BI51" s="65"/>
      <c r="BJ51" s="65"/>
      <c r="BK51" s="65"/>
      <c r="BL51" s="65"/>
      <c r="BM51" s="65"/>
      <c r="BN51" s="65"/>
      <c r="BO51" s="65"/>
      <c r="BP51" s="65"/>
      <c r="BQ51" s="65"/>
      <c r="BR51" s="65"/>
      <c r="BS51" s="65"/>
    </row>
    <row r="52" spans="1:71">
      <c r="A52" s="60">
        <f t="shared" si="38"/>
        <v>6</v>
      </c>
      <c r="B52" s="53">
        <f t="shared" si="42"/>
        <v>42004</v>
      </c>
      <c r="C52" s="13" t="s">
        <v>667</v>
      </c>
      <c r="D52" s="60"/>
      <c r="E52" s="48" t="str">
        <f t="shared" ref="E52:AH52" si="44">IFERROR(IF(MAX(0,(E$2-$B21-365/4/2)*INDEX($5:$5,1,MATCH($C22,$3:$3,0))/365)*(1-INDEX($E$9:$AU$9,1,E$1-$A52))=0,"",MAX(0,(E$2-$B21-365/4/2)*INDEX($5:$5,1,MATCH($C22,$3:$3,0))/365)*(1-INDEX($E$9:$AU$9,1,E$1-$A52))),"")</f>
        <v/>
      </c>
      <c r="F52" s="48" t="str">
        <f t="shared" si="44"/>
        <v/>
      </c>
      <c r="G52" s="48" t="str">
        <f t="shared" si="44"/>
        <v/>
      </c>
      <c r="H52" s="48" t="str">
        <f t="shared" si="44"/>
        <v/>
      </c>
      <c r="I52" s="48" t="str">
        <f t="shared" si="44"/>
        <v/>
      </c>
      <c r="J52" s="48" t="str">
        <f t="shared" si="44"/>
        <v/>
      </c>
      <c r="K52" s="48" t="str">
        <f t="shared" si="44"/>
        <v/>
      </c>
      <c r="L52" s="48" t="str">
        <f t="shared" si="44"/>
        <v/>
      </c>
      <c r="M52" s="48" t="str">
        <f t="shared" si="44"/>
        <v/>
      </c>
      <c r="N52" s="48">
        <f t="shared" si="44"/>
        <v>484.5463033561644</v>
      </c>
      <c r="O52" s="48">
        <f t="shared" si="44"/>
        <v>1424.4759567123288</v>
      </c>
      <c r="P52" s="48">
        <f t="shared" si="44"/>
        <v>2374.2805234931507</v>
      </c>
      <c r="Q52" s="48">
        <f t="shared" si="44"/>
        <v>3333.95055</v>
      </c>
      <c r="R52" s="48">
        <f t="shared" si="44"/>
        <v>4292.6086368493152</v>
      </c>
      <c r="S52" s="48">
        <f t="shared" si="44"/>
        <v>5240.5907406164379</v>
      </c>
      <c r="T52" s="48">
        <f t="shared" si="44"/>
        <v>6187.3760323972601</v>
      </c>
      <c r="U52" s="48">
        <f t="shared" si="44"/>
        <v>7143.8198529452047</v>
      </c>
      <c r="V52" s="48">
        <f t="shared" si="44"/>
        <v>8098.6740078082194</v>
      </c>
      <c r="W52" s="48">
        <f t="shared" si="44"/>
        <v>9032.6474371232871</v>
      </c>
      <c r="X52" s="48">
        <f t="shared" si="44"/>
        <v>9975.2674555479443</v>
      </c>
      <c r="Y52" s="48">
        <f t="shared" si="44"/>
        <v>10927.334870136985</v>
      </c>
      <c r="Z52" s="48">
        <f t="shared" si="44"/>
        <v>11877.235943424657</v>
      </c>
      <c r="AA52" s="48">
        <f t="shared" si="44"/>
        <v>12805.19603260274</v>
      </c>
      <c r="AB52" s="48">
        <f t="shared" si="44"/>
        <v>13742.406040684931</v>
      </c>
      <c r="AC52" s="48">
        <f t="shared" si="44"/>
        <v>14688.847060273973</v>
      </c>
      <c r="AD52" s="48">
        <f t="shared" si="44"/>
        <v>15632.545062945204</v>
      </c>
      <c r="AE52" s="48">
        <f t="shared" si="44"/>
        <v>16552.485527054796</v>
      </c>
      <c r="AF52" s="48">
        <f t="shared" si="44"/>
        <v>17481.26730020548</v>
      </c>
      <c r="AG52" s="48">
        <f t="shared" si="44"/>
        <v>18416.995047123288</v>
      </c>
      <c r="AH52" s="48">
        <f t="shared" si="44"/>
        <v>19350.983313493154</v>
      </c>
      <c r="AI52" s="60"/>
      <c r="AJ52" s="60"/>
      <c r="AK52" s="60"/>
      <c r="AL52" s="60"/>
      <c r="AM52" s="60"/>
      <c r="AN52" s="60"/>
      <c r="AO52" s="60"/>
      <c r="AP52" s="60"/>
      <c r="AQ52" s="60"/>
      <c r="AR52" s="60"/>
      <c r="AS52" s="60"/>
      <c r="AT52" s="60"/>
      <c r="AU52" s="60"/>
      <c r="AV52" s="60"/>
      <c r="AW52" s="60"/>
      <c r="AX52" s="60"/>
      <c r="AY52" s="60"/>
      <c r="AZ52" s="60"/>
      <c r="BA52" s="60"/>
      <c r="BB52" s="60"/>
      <c r="BC52" s="60"/>
      <c r="BD52" s="60"/>
      <c r="BE52" s="65"/>
      <c r="BF52" s="65"/>
      <c r="BG52" s="65"/>
      <c r="BH52" s="65"/>
      <c r="BI52" s="65"/>
      <c r="BJ52" s="65"/>
      <c r="BK52" s="65"/>
      <c r="BL52" s="65"/>
      <c r="BM52" s="65"/>
      <c r="BN52" s="65"/>
      <c r="BO52" s="65"/>
      <c r="BP52" s="65"/>
      <c r="BQ52" s="65"/>
      <c r="BR52" s="65"/>
      <c r="BS52" s="65"/>
    </row>
    <row r="53" spans="1:71">
      <c r="A53" s="60">
        <f t="shared" si="38"/>
        <v>7</v>
      </c>
      <c r="B53" s="53">
        <f t="shared" si="42"/>
        <v>42094</v>
      </c>
      <c r="C53" s="13" t="s">
        <v>668</v>
      </c>
      <c r="D53" s="60"/>
      <c r="E53" s="48" t="str">
        <f t="shared" ref="E53:AH53" si="45">IFERROR(IF(MAX(0,(E$2-$B22-365/4/2)*INDEX($5:$5,1,MATCH($C23,$3:$3,0))/365)*(1-INDEX($E$9:$AU$9,1,E$1-$A53))=0,"",MAX(0,(E$2-$B22-365/4/2)*INDEX($5:$5,1,MATCH($C23,$3:$3,0))/365)*(1-INDEX($E$9:$AU$9,1,E$1-$A53))),"")</f>
        <v/>
      </c>
      <c r="F53" s="48" t="str">
        <f t="shared" si="45"/>
        <v/>
      </c>
      <c r="G53" s="48" t="str">
        <f t="shared" si="45"/>
        <v/>
      </c>
      <c r="H53" s="48" t="str">
        <f t="shared" si="45"/>
        <v/>
      </c>
      <c r="I53" s="48" t="str">
        <f t="shared" si="45"/>
        <v/>
      </c>
      <c r="J53" s="48" t="str">
        <f t="shared" si="45"/>
        <v/>
      </c>
      <c r="K53" s="48" t="str">
        <f t="shared" si="45"/>
        <v/>
      </c>
      <c r="L53" s="48" t="str">
        <f t="shared" si="45"/>
        <v/>
      </c>
      <c r="M53" s="48" t="str">
        <f t="shared" si="45"/>
        <v/>
      </c>
      <c r="N53" s="48" t="str">
        <f t="shared" si="45"/>
        <v/>
      </c>
      <c r="O53" s="48">
        <f t="shared" si="45"/>
        <v>646.37615839041098</v>
      </c>
      <c r="P53" s="48">
        <f t="shared" si="45"/>
        <v>1971.3077547945204</v>
      </c>
      <c r="Q53" s="48">
        <f t="shared" si="45"/>
        <v>3309.9972347602743</v>
      </c>
      <c r="R53" s="48">
        <f t="shared" si="45"/>
        <v>4647.8783750000002</v>
      </c>
      <c r="S53" s="48">
        <f t="shared" si="45"/>
        <v>5969.8015784246572</v>
      </c>
      <c r="T53" s="48">
        <f t="shared" si="45"/>
        <v>7291.3929159246572</v>
      </c>
      <c r="U53" s="48">
        <f t="shared" si="45"/>
        <v>8625.8541714041094</v>
      </c>
      <c r="V53" s="48">
        <f t="shared" si="45"/>
        <v>9959.2376405821906</v>
      </c>
      <c r="W53" s="48">
        <f t="shared" si="45"/>
        <v>11261.357435958906</v>
      </c>
      <c r="X53" s="48">
        <f t="shared" si="45"/>
        <v>12577.944425684929</v>
      </c>
      <c r="Y53" s="48">
        <f t="shared" si="45"/>
        <v>13906.573956678081</v>
      </c>
      <c r="Z53" s="48">
        <f t="shared" si="45"/>
        <v>15233.85625479452</v>
      </c>
      <c r="AA53" s="48">
        <f t="shared" si="45"/>
        <v>16529.129507876711</v>
      </c>
      <c r="AB53" s="48">
        <f t="shared" si="45"/>
        <v>17837.306908904109</v>
      </c>
      <c r="AC53" s="48">
        <f t="shared" si="45"/>
        <v>19158.362098972604</v>
      </c>
      <c r="AD53" s="48">
        <f t="shared" si="45"/>
        <v>20477.800609589041</v>
      </c>
      <c r="AE53" s="48">
        <f t="shared" si="45"/>
        <v>21764.49934777397</v>
      </c>
      <c r="AF53" s="48">
        <f t="shared" si="45"/>
        <v>23061.462865582194</v>
      </c>
      <c r="AG53" s="48">
        <f t="shared" si="45"/>
        <v>24370.728669691784</v>
      </c>
      <c r="AH53" s="48">
        <f t="shared" si="45"/>
        <v>25675.231749315069</v>
      </c>
      <c r="AI53" s="60"/>
      <c r="AJ53" s="60"/>
      <c r="AK53" s="60"/>
      <c r="AL53" s="60"/>
      <c r="AM53" s="60"/>
      <c r="AN53" s="60"/>
      <c r="AO53" s="60"/>
      <c r="AP53" s="60"/>
      <c r="AQ53" s="60"/>
      <c r="AR53" s="60"/>
      <c r="AS53" s="60"/>
      <c r="AT53" s="60"/>
      <c r="AU53" s="60"/>
      <c r="AV53" s="60"/>
      <c r="AW53" s="60"/>
      <c r="AX53" s="60"/>
      <c r="AY53" s="60"/>
      <c r="AZ53" s="60"/>
      <c r="BA53" s="60"/>
      <c r="BB53" s="60"/>
      <c r="BC53" s="60"/>
      <c r="BD53" s="60"/>
      <c r="BE53" s="65"/>
      <c r="BF53" s="65"/>
      <c r="BG53" s="65"/>
      <c r="BH53" s="65"/>
      <c r="BI53" s="65"/>
      <c r="BJ53" s="65"/>
      <c r="BK53" s="65"/>
      <c r="BL53" s="65"/>
      <c r="BM53" s="65"/>
      <c r="BN53" s="65"/>
      <c r="BO53" s="65"/>
      <c r="BP53" s="65"/>
      <c r="BQ53" s="65"/>
      <c r="BR53" s="65"/>
      <c r="BS53" s="65"/>
    </row>
    <row r="54" spans="1:71">
      <c r="A54" s="60">
        <f t="shared" si="38"/>
        <v>8</v>
      </c>
      <c r="B54" s="53">
        <f t="shared" si="42"/>
        <v>42185</v>
      </c>
      <c r="C54" s="13" t="s">
        <v>669</v>
      </c>
      <c r="D54" s="60"/>
      <c r="E54" s="48" t="str">
        <f t="shared" ref="E54:AH54" si="46">IFERROR(IF(MAX(0,(E$2-$B23-365/4/2)*INDEX($5:$5,1,MATCH($C24,$3:$3,0))/365)*(1-INDEX($E$9:$AU$9,1,E$1-$A54))=0,"",MAX(0,(E$2-$B23-365/4/2)*INDEX($5:$5,1,MATCH($C24,$3:$3,0))/365)*(1-INDEX($E$9:$AU$9,1,E$1-$A54))),"")</f>
        <v/>
      </c>
      <c r="F54" s="48" t="str">
        <f t="shared" si="46"/>
        <v/>
      </c>
      <c r="G54" s="48" t="str">
        <f t="shared" si="46"/>
        <v/>
      </c>
      <c r="H54" s="48" t="str">
        <f t="shared" si="46"/>
        <v/>
      </c>
      <c r="I54" s="48" t="str">
        <f t="shared" si="46"/>
        <v/>
      </c>
      <c r="J54" s="48" t="str">
        <f t="shared" si="46"/>
        <v/>
      </c>
      <c r="K54" s="48" t="str">
        <f t="shared" si="46"/>
        <v/>
      </c>
      <c r="L54" s="48" t="str">
        <f t="shared" si="46"/>
        <v/>
      </c>
      <c r="M54" s="48" t="str">
        <f t="shared" si="46"/>
        <v/>
      </c>
      <c r="N54" s="48" t="str">
        <f t="shared" si="46"/>
        <v/>
      </c>
      <c r="O54" s="48" t="str">
        <f t="shared" si="46"/>
        <v/>
      </c>
      <c r="P54" s="48">
        <f t="shared" si="46"/>
        <v>572.7755120547946</v>
      </c>
      <c r="Q54" s="48">
        <f t="shared" si="46"/>
        <v>1733.5824723287669</v>
      </c>
      <c r="R54" s="48">
        <f t="shared" si="46"/>
        <v>2893.6889219178083</v>
      </c>
      <c r="S54" s="48">
        <f t="shared" si="46"/>
        <v>4040.4831304109589</v>
      </c>
      <c r="T54" s="48">
        <f t="shared" si="46"/>
        <v>5186.0623906849314</v>
      </c>
      <c r="U54" s="48">
        <f t="shared" si="46"/>
        <v>6343.9581706849322</v>
      </c>
      <c r="V54" s="48">
        <f t="shared" si="46"/>
        <v>7500.3978846575346</v>
      </c>
      <c r="W54" s="48">
        <f t="shared" si="46"/>
        <v>8630.718194794521</v>
      </c>
      <c r="X54" s="48">
        <f t="shared" si="46"/>
        <v>9771.7271621917807</v>
      </c>
      <c r="Y54" s="48">
        <f t="shared" si="46"/>
        <v>10925.263310136985</v>
      </c>
      <c r="Z54" s="48">
        <f t="shared" si="46"/>
        <v>12076.646688493151</v>
      </c>
      <c r="AA54" s="48">
        <f t="shared" si="46"/>
        <v>13201.7253830137</v>
      </c>
      <c r="AB54" s="48">
        <f t="shared" si="46"/>
        <v>14336.775726575343</v>
      </c>
      <c r="AC54" s="48">
        <f t="shared" si="46"/>
        <v>15482.993631780821</v>
      </c>
      <c r="AD54" s="48">
        <f t="shared" si="46"/>
        <v>16627.810515616438</v>
      </c>
      <c r="AE54" s="48">
        <f t="shared" si="46"/>
        <v>17746.150126027398</v>
      </c>
      <c r="AF54" s="48">
        <f t="shared" si="46"/>
        <v>18873.738032054793</v>
      </c>
      <c r="AG54" s="48">
        <f t="shared" si="46"/>
        <v>20010.20113561644</v>
      </c>
      <c r="AH54" s="48">
        <f t="shared" si="46"/>
        <v>21144.79621068493</v>
      </c>
      <c r="AI54" s="60"/>
      <c r="AJ54" s="60"/>
      <c r="AK54" s="60"/>
      <c r="AL54" s="60"/>
      <c r="AM54" s="60"/>
      <c r="AN54" s="60"/>
      <c r="AO54" s="60"/>
      <c r="AP54" s="60"/>
      <c r="AQ54" s="60"/>
      <c r="AR54" s="60"/>
      <c r="AS54" s="60"/>
      <c r="AT54" s="60"/>
      <c r="AU54" s="60"/>
      <c r="AV54" s="60"/>
      <c r="AW54" s="60"/>
      <c r="AX54" s="60"/>
      <c r="AY54" s="60"/>
      <c r="AZ54" s="60"/>
      <c r="BA54" s="60"/>
      <c r="BB54" s="60"/>
      <c r="BC54" s="60"/>
      <c r="BD54" s="60"/>
      <c r="BE54" s="65"/>
      <c r="BF54" s="65"/>
      <c r="BG54" s="65"/>
      <c r="BH54" s="65"/>
      <c r="BI54" s="65"/>
      <c r="BJ54" s="65"/>
      <c r="BK54" s="65"/>
      <c r="BL54" s="65"/>
      <c r="BM54" s="65"/>
      <c r="BN54" s="65"/>
      <c r="BO54" s="65"/>
      <c r="BP54" s="65"/>
      <c r="BQ54" s="65"/>
      <c r="BR54" s="65"/>
      <c r="BS54" s="65"/>
    </row>
    <row r="55" spans="1:71">
      <c r="A55" s="60">
        <f t="shared" si="38"/>
        <v>9</v>
      </c>
      <c r="B55" s="53">
        <f t="shared" si="42"/>
        <v>42277</v>
      </c>
      <c r="C55" s="13" t="s">
        <v>670</v>
      </c>
      <c r="D55" s="60"/>
      <c r="E55" s="48" t="str">
        <f t="shared" ref="E55:AH55" si="47">IFERROR(IF(MAX(0,(E$2-$B24-365/4/2)*INDEX($5:$5,1,MATCH($C25,$3:$3,0))/365)*(1-INDEX($E$9:$AU$9,1,E$1-$A55))=0,"",MAX(0,(E$2-$B24-365/4/2)*INDEX($5:$5,1,MATCH($C25,$3:$3,0))/365)*(1-INDEX($E$9:$AU$9,1,E$1-$A55))),"")</f>
        <v/>
      </c>
      <c r="F55" s="48" t="str">
        <f t="shared" si="47"/>
        <v/>
      </c>
      <c r="G55" s="48" t="str">
        <f t="shared" si="47"/>
        <v/>
      </c>
      <c r="H55" s="48" t="str">
        <f t="shared" si="47"/>
        <v/>
      </c>
      <c r="I55" s="48" t="str">
        <f t="shared" si="47"/>
        <v/>
      </c>
      <c r="J55" s="48" t="str">
        <f t="shared" si="47"/>
        <v/>
      </c>
      <c r="K55" s="48" t="str">
        <f t="shared" si="47"/>
        <v/>
      </c>
      <c r="L55" s="48" t="str">
        <f t="shared" si="47"/>
        <v/>
      </c>
      <c r="M55" s="48" t="str">
        <f t="shared" si="47"/>
        <v/>
      </c>
      <c r="N55" s="48" t="str">
        <f t="shared" si="47"/>
        <v/>
      </c>
      <c r="O55" s="48" t="str">
        <f t="shared" si="47"/>
        <v/>
      </c>
      <c r="P55" s="48" t="str">
        <f t="shared" si="47"/>
        <v/>
      </c>
      <c r="Q55" s="48">
        <f t="shared" si="47"/>
        <v>783.18556126712338</v>
      </c>
      <c r="R55" s="48">
        <f t="shared" si="47"/>
        <v>2336.1858073972603</v>
      </c>
      <c r="S55" s="48">
        <f t="shared" si="47"/>
        <v>3871.3709518835617</v>
      </c>
      <c r="T55" s="48">
        <f t="shared" si="47"/>
        <v>5405.6290930821924</v>
      </c>
      <c r="U55" s="48">
        <f t="shared" si="47"/>
        <v>6955.1278219863007</v>
      </c>
      <c r="V55" s="48">
        <f t="shared" si="47"/>
        <v>8504.2332960616441</v>
      </c>
      <c r="W55" s="48">
        <f t="shared" si="47"/>
        <v>10017.680765239727</v>
      </c>
      <c r="X55" s="48">
        <f t="shared" si="47"/>
        <v>11546.753163458903</v>
      </c>
      <c r="Y55" s="48">
        <f t="shared" si="47"/>
        <v>13090.110283356165</v>
      </c>
      <c r="Z55" s="48">
        <f t="shared" si="47"/>
        <v>14633.381451712328</v>
      </c>
      <c r="AA55" s="48">
        <f t="shared" si="47"/>
        <v>16140.123639554795</v>
      </c>
      <c r="AB55" s="48">
        <f t="shared" si="47"/>
        <v>17662.152892602739</v>
      </c>
      <c r="AC55" s="48">
        <f t="shared" si="47"/>
        <v>19197.504210068495</v>
      </c>
      <c r="AD55" s="48">
        <f t="shared" si="47"/>
        <v>20730.981147260274</v>
      </c>
      <c r="AE55" s="48">
        <f t="shared" si="47"/>
        <v>22229.014640068493</v>
      </c>
      <c r="AF55" s="48">
        <f t="shared" si="47"/>
        <v>23741.98884520548</v>
      </c>
      <c r="AG55" s="48">
        <f t="shared" si="47"/>
        <v>25267.313968458904</v>
      </c>
      <c r="AH55" s="48">
        <f t="shared" si="47"/>
        <v>26787.736882705482</v>
      </c>
      <c r="AI55" s="60"/>
      <c r="AJ55" s="60"/>
      <c r="AK55" s="60"/>
      <c r="AL55" s="60"/>
      <c r="AM55" s="60"/>
      <c r="AN55" s="60"/>
      <c r="AO55" s="60"/>
      <c r="AP55" s="60"/>
      <c r="AQ55" s="60"/>
      <c r="AR55" s="60"/>
      <c r="AS55" s="60"/>
      <c r="AT55" s="60"/>
      <c r="AU55" s="60"/>
      <c r="AV55" s="60"/>
      <c r="AW55" s="60"/>
      <c r="AX55" s="60"/>
      <c r="AY55" s="60"/>
      <c r="AZ55" s="60"/>
      <c r="BA55" s="60"/>
      <c r="BB55" s="60"/>
      <c r="BC55" s="60"/>
      <c r="BD55" s="60"/>
      <c r="BE55" s="65"/>
      <c r="BF55" s="65"/>
      <c r="BG55" s="65"/>
      <c r="BH55" s="65"/>
      <c r="BI55" s="65"/>
      <c r="BJ55" s="65"/>
      <c r="BK55" s="65"/>
      <c r="BL55" s="65"/>
      <c r="BM55" s="65"/>
      <c r="BN55" s="65"/>
      <c r="BO55" s="65"/>
      <c r="BP55" s="65"/>
      <c r="BQ55" s="65"/>
      <c r="BR55" s="65"/>
      <c r="BS55" s="65"/>
    </row>
    <row r="56" spans="1:71">
      <c r="A56" s="60">
        <f t="shared" si="38"/>
        <v>10</v>
      </c>
      <c r="B56" s="53">
        <f t="shared" si="42"/>
        <v>42369</v>
      </c>
      <c r="C56" s="13" t="s">
        <v>671</v>
      </c>
      <c r="D56" s="60"/>
      <c r="E56" s="48" t="str">
        <f t="shared" ref="E56:AH56" si="48">IFERROR(IF(MAX(0,(E$2-$B25-365/4/2)*INDEX($5:$5,1,MATCH($C26,$3:$3,0))/365)*(1-INDEX($E$9:$AU$9,1,E$1-$A56))=0,"",MAX(0,(E$2-$B25-365/4/2)*INDEX($5:$5,1,MATCH($C26,$3:$3,0))/365)*(1-INDEX($E$9:$AU$9,1,E$1-$A56))),"")</f>
        <v/>
      </c>
      <c r="F56" s="48" t="str">
        <f t="shared" si="48"/>
        <v/>
      </c>
      <c r="G56" s="48" t="str">
        <f t="shared" si="48"/>
        <v/>
      </c>
      <c r="H56" s="48" t="str">
        <f t="shared" si="48"/>
        <v/>
      </c>
      <c r="I56" s="48" t="str">
        <f t="shared" si="48"/>
        <v/>
      </c>
      <c r="J56" s="48" t="str">
        <f t="shared" si="48"/>
        <v/>
      </c>
      <c r="K56" s="48" t="str">
        <f t="shared" si="48"/>
        <v/>
      </c>
      <c r="L56" s="48" t="str">
        <f t="shared" si="48"/>
        <v/>
      </c>
      <c r="M56" s="48" t="str">
        <f t="shared" si="48"/>
        <v/>
      </c>
      <c r="N56" s="48" t="str">
        <f t="shared" si="48"/>
        <v/>
      </c>
      <c r="O56" s="48" t="str">
        <f t="shared" si="48"/>
        <v/>
      </c>
      <c r="P56" s="48" t="str">
        <f t="shared" si="48"/>
        <v/>
      </c>
      <c r="Q56" s="48" t="str">
        <f t="shared" si="48"/>
        <v/>
      </c>
      <c r="R56" s="48">
        <f t="shared" si="48"/>
        <v>1061.603794520548</v>
      </c>
      <c r="S56" s="48">
        <f t="shared" si="48"/>
        <v>3143.8024109589037</v>
      </c>
      <c r="T56" s="48">
        <f t="shared" si="48"/>
        <v>5224.7444794520543</v>
      </c>
      <c r="U56" s="48">
        <f t="shared" si="48"/>
        <v>7327.3010136986304</v>
      </c>
      <c r="V56" s="48">
        <f t="shared" si="48"/>
        <v>9427.6381643835612</v>
      </c>
      <c r="W56" s="48">
        <f t="shared" si="48"/>
        <v>11481.732452054794</v>
      </c>
      <c r="X56" s="48">
        <f t="shared" si="48"/>
        <v>13556.066424657534</v>
      </c>
      <c r="Y56" s="48">
        <f t="shared" si="48"/>
        <v>15651.561493150684</v>
      </c>
      <c r="Z56" s="48">
        <f t="shared" si="48"/>
        <v>17743.573726027396</v>
      </c>
      <c r="AA56" s="48">
        <f t="shared" si="48"/>
        <v>19789.83789041096</v>
      </c>
      <c r="AB56" s="48">
        <f t="shared" si="48"/>
        <v>21855.04606849315</v>
      </c>
      <c r="AC56" s="48">
        <f t="shared" si="48"/>
        <v>23940.952767123286</v>
      </c>
      <c r="AD56" s="48">
        <f t="shared" si="48"/>
        <v>26022.113178082192</v>
      </c>
      <c r="AE56" s="48">
        <f t="shared" si="48"/>
        <v>28055.202575342464</v>
      </c>
      <c r="AF56" s="48">
        <f t="shared" si="48"/>
        <v>30108.557835616441</v>
      </c>
      <c r="AG56" s="48">
        <f t="shared" si="48"/>
        <v>32182.137534246576</v>
      </c>
      <c r="AH56" s="48">
        <f t="shared" si="48"/>
        <v>34249.707493150687</v>
      </c>
      <c r="AI56" s="60"/>
      <c r="AJ56" s="60"/>
      <c r="AK56" s="60"/>
      <c r="AL56" s="60"/>
      <c r="AM56" s="60"/>
      <c r="AN56" s="60"/>
      <c r="AO56" s="60"/>
      <c r="AP56" s="60"/>
      <c r="AQ56" s="60"/>
      <c r="AR56" s="60"/>
      <c r="AS56" s="60"/>
      <c r="AT56" s="60"/>
      <c r="AU56" s="60"/>
      <c r="AV56" s="60"/>
      <c r="AW56" s="60"/>
      <c r="AX56" s="60"/>
      <c r="AY56" s="60"/>
      <c r="AZ56" s="60"/>
      <c r="BA56" s="60"/>
      <c r="BB56" s="60"/>
      <c r="BC56" s="60"/>
      <c r="BD56" s="60"/>
      <c r="BE56" s="65"/>
      <c r="BF56" s="65"/>
      <c r="BG56" s="65"/>
      <c r="BH56" s="65"/>
      <c r="BI56" s="65"/>
      <c r="BJ56" s="65"/>
      <c r="BK56" s="65"/>
      <c r="BL56" s="65"/>
      <c r="BM56" s="65"/>
      <c r="BN56" s="65"/>
      <c r="BO56" s="65"/>
      <c r="BP56" s="65"/>
      <c r="BQ56" s="65"/>
      <c r="BR56" s="65"/>
      <c r="BS56" s="65"/>
    </row>
    <row r="57" spans="1:71">
      <c r="A57" s="60">
        <f t="shared" si="38"/>
        <v>11</v>
      </c>
      <c r="B57" s="53">
        <f t="shared" si="42"/>
        <v>42460</v>
      </c>
      <c r="C57" s="13" t="s">
        <v>672</v>
      </c>
      <c r="D57" s="60"/>
      <c r="E57" s="48" t="str">
        <f t="shared" ref="E57:AH57" si="49">IFERROR(IF(MAX(0,(E$2-$B26-365/4/2)*INDEX($5:$5,1,MATCH($C27,$3:$3,0))/365)*(1-INDEX($E$9:$AU$9,1,E$1-$A57))=0,"",MAX(0,(E$2-$B26-365/4/2)*INDEX($5:$5,1,MATCH($C27,$3:$3,0))/365)*(1-INDEX($E$9:$AU$9,1,E$1-$A57))),"")</f>
        <v/>
      </c>
      <c r="F57" s="48" t="str">
        <f t="shared" si="49"/>
        <v/>
      </c>
      <c r="G57" s="48" t="str">
        <f t="shared" si="49"/>
        <v/>
      </c>
      <c r="H57" s="48" t="str">
        <f t="shared" si="49"/>
        <v/>
      </c>
      <c r="I57" s="48" t="str">
        <f t="shared" si="49"/>
        <v/>
      </c>
      <c r="J57" s="48" t="str">
        <f t="shared" si="49"/>
        <v/>
      </c>
      <c r="K57" s="48" t="str">
        <f t="shared" si="49"/>
        <v/>
      </c>
      <c r="L57" s="48" t="str">
        <f t="shared" si="49"/>
        <v/>
      </c>
      <c r="M57" s="48" t="str">
        <f t="shared" si="49"/>
        <v/>
      </c>
      <c r="N57" s="48" t="str">
        <f t="shared" si="49"/>
        <v/>
      </c>
      <c r="O57" s="48" t="str">
        <f t="shared" si="49"/>
        <v/>
      </c>
      <c r="P57" s="48" t="str">
        <f t="shared" si="49"/>
        <v/>
      </c>
      <c r="Q57" s="48" t="str">
        <f t="shared" si="49"/>
        <v/>
      </c>
      <c r="R57" s="48" t="str">
        <f t="shared" si="49"/>
        <v/>
      </c>
      <c r="S57" s="48">
        <f t="shared" si="49"/>
        <v>744.4103157534247</v>
      </c>
      <c r="T57" s="48">
        <f t="shared" si="49"/>
        <v>2236.6576054794518</v>
      </c>
      <c r="U57" s="48">
        <f t="shared" si="49"/>
        <v>3744.4002102739728</v>
      </c>
      <c r="V57" s="48">
        <f t="shared" si="49"/>
        <v>5251.2323931506853</v>
      </c>
      <c r="W57" s="48">
        <f t="shared" si="49"/>
        <v>6723.7054260273972</v>
      </c>
      <c r="X57" s="48">
        <f t="shared" si="49"/>
        <v>8212.1955760273977</v>
      </c>
      <c r="Y57" s="48">
        <f t="shared" si="49"/>
        <v>9715.1809376712336</v>
      </c>
      <c r="Z57" s="48">
        <f t="shared" si="49"/>
        <v>11216.952403424657</v>
      </c>
      <c r="AA57" s="48">
        <f t="shared" si="49"/>
        <v>12683.512023287671</v>
      </c>
      <c r="AB57" s="48">
        <f t="shared" si="49"/>
        <v>14166.365845205479</v>
      </c>
      <c r="AC57" s="48">
        <f t="shared" si="49"/>
        <v>15662.783015753424</v>
      </c>
      <c r="AD57" s="48">
        <f t="shared" si="49"/>
        <v>17157.682816438355</v>
      </c>
      <c r="AE57" s="48">
        <f t="shared" si="49"/>
        <v>18616.531269863015</v>
      </c>
      <c r="AF57" s="48">
        <f t="shared" si="49"/>
        <v>20089.913487671231</v>
      </c>
      <c r="AG57" s="48">
        <f t="shared" si="49"/>
        <v>21577.799782191782</v>
      </c>
      <c r="AH57" s="48">
        <f t="shared" si="49"/>
        <v>23063.865232876713</v>
      </c>
      <c r="AI57" s="60"/>
      <c r="AJ57" s="60"/>
      <c r="AK57" s="60"/>
      <c r="AL57" s="60"/>
      <c r="AM57" s="60"/>
      <c r="AN57" s="60"/>
      <c r="AO57" s="60"/>
      <c r="AP57" s="60"/>
      <c r="AQ57" s="60"/>
      <c r="AR57" s="60"/>
      <c r="AS57" s="60"/>
      <c r="AT57" s="60"/>
      <c r="AU57" s="60"/>
      <c r="AV57" s="60"/>
      <c r="AW57" s="60"/>
      <c r="AX57" s="60"/>
      <c r="AY57" s="60"/>
      <c r="AZ57" s="60"/>
      <c r="BA57" s="60"/>
      <c r="BB57" s="60"/>
      <c r="BC57" s="60"/>
      <c r="BD57" s="60"/>
      <c r="BE57" s="65"/>
      <c r="BF57" s="65"/>
      <c r="BG57" s="65"/>
      <c r="BH57" s="65"/>
      <c r="BI57" s="65"/>
      <c r="BJ57" s="65"/>
      <c r="BK57" s="65"/>
      <c r="BL57" s="65"/>
      <c r="BM57" s="65"/>
      <c r="BN57" s="65"/>
      <c r="BO57" s="65"/>
      <c r="BP57" s="65"/>
      <c r="BQ57" s="65"/>
      <c r="BR57" s="65"/>
      <c r="BS57" s="65"/>
    </row>
    <row r="58" spans="1:71">
      <c r="A58" s="60">
        <f t="shared" si="38"/>
        <v>12</v>
      </c>
      <c r="B58" s="53">
        <f t="shared" si="42"/>
        <v>42551</v>
      </c>
      <c r="C58" s="13" t="s">
        <v>673</v>
      </c>
      <c r="D58" s="60"/>
      <c r="E58" s="48" t="str">
        <f t="shared" ref="E58:AH58" si="50">IFERROR(IF(MAX(0,(E$2-$B27-365/4/2)*INDEX($5:$5,1,MATCH($C28,$3:$3,0))/365)*(1-INDEX($E$9:$AU$9,1,E$1-$A58))=0,"",MAX(0,(E$2-$B27-365/4/2)*INDEX($5:$5,1,MATCH($C28,$3:$3,0))/365)*(1-INDEX($E$9:$AU$9,1,E$1-$A58))),"")</f>
        <v/>
      </c>
      <c r="F58" s="48" t="str">
        <f t="shared" si="50"/>
        <v/>
      </c>
      <c r="G58" s="48" t="str">
        <f t="shared" si="50"/>
        <v/>
      </c>
      <c r="H58" s="48" t="str">
        <f t="shared" si="50"/>
        <v/>
      </c>
      <c r="I58" s="48" t="str">
        <f t="shared" si="50"/>
        <v/>
      </c>
      <c r="J58" s="48" t="str">
        <f t="shared" si="50"/>
        <v/>
      </c>
      <c r="K58" s="48" t="str">
        <f t="shared" si="50"/>
        <v/>
      </c>
      <c r="L58" s="48" t="str">
        <f t="shared" si="50"/>
        <v/>
      </c>
      <c r="M58" s="48" t="str">
        <f t="shared" si="50"/>
        <v/>
      </c>
      <c r="N58" s="48" t="str">
        <f t="shared" si="50"/>
        <v/>
      </c>
      <c r="O58" s="48" t="str">
        <f t="shared" si="50"/>
        <v/>
      </c>
      <c r="P58" s="48" t="str">
        <f t="shared" si="50"/>
        <v/>
      </c>
      <c r="Q58" s="48" t="str">
        <f t="shared" si="50"/>
        <v/>
      </c>
      <c r="R58" s="48" t="str">
        <f t="shared" si="50"/>
        <v/>
      </c>
      <c r="S58" s="48" t="str">
        <f t="shared" si="50"/>
        <v/>
      </c>
      <c r="T58" s="48">
        <f t="shared" si="50"/>
        <v>514.65709869863019</v>
      </c>
      <c r="U58" s="48">
        <f t="shared" si="50"/>
        <v>1557.6792421917808</v>
      </c>
      <c r="V58" s="48">
        <f t="shared" si="50"/>
        <v>2600.0719544520548</v>
      </c>
      <c r="W58" s="48">
        <f t="shared" si="50"/>
        <v>3619.1711500000001</v>
      </c>
      <c r="X58" s="48">
        <f t="shared" si="50"/>
        <v>4648.5152795890408</v>
      </c>
      <c r="Y58" s="48">
        <f t="shared" si="50"/>
        <v>5688.9250554109585</v>
      </c>
      <c r="Z58" s="48">
        <f t="shared" si="50"/>
        <v>6728.0276496575343</v>
      </c>
      <c r="AA58" s="48">
        <f t="shared" si="50"/>
        <v>7743.6611249999996</v>
      </c>
      <c r="AB58" s="48">
        <f t="shared" si="50"/>
        <v>8768.8998406849314</v>
      </c>
      <c r="AC58" s="48">
        <f t="shared" si="50"/>
        <v>9805.3934880821926</v>
      </c>
      <c r="AD58" s="48">
        <f t="shared" si="50"/>
        <v>10839.95394349315</v>
      </c>
      <c r="AE58" s="48">
        <f t="shared" si="50"/>
        <v>11850.878799999999</v>
      </c>
      <c r="AF58" s="48">
        <f t="shared" si="50"/>
        <v>12870.764642054794</v>
      </c>
      <c r="AG58" s="48">
        <f t="shared" si="50"/>
        <v>13900.684895068493</v>
      </c>
      <c r="AH58" s="48">
        <f t="shared" si="50"/>
        <v>14929.346285616439</v>
      </c>
      <c r="AI58" s="60"/>
      <c r="AJ58" s="60"/>
      <c r="AK58" s="60"/>
      <c r="AL58" s="60"/>
      <c r="AM58" s="60"/>
      <c r="AN58" s="60"/>
      <c r="AO58" s="60"/>
      <c r="AP58" s="60"/>
      <c r="AQ58" s="60"/>
      <c r="AR58" s="60"/>
      <c r="AS58" s="60"/>
      <c r="AT58" s="60"/>
      <c r="AU58" s="60"/>
      <c r="AV58" s="60"/>
      <c r="AW58" s="60"/>
      <c r="AX58" s="60"/>
      <c r="AY58" s="60"/>
      <c r="AZ58" s="60"/>
      <c r="BA58" s="60"/>
      <c r="BB58" s="60"/>
      <c r="BC58" s="60"/>
      <c r="BD58" s="60"/>
      <c r="BE58" s="65"/>
      <c r="BF58" s="65"/>
      <c r="BG58" s="65"/>
      <c r="BH58" s="65"/>
      <c r="BI58" s="65"/>
      <c r="BJ58" s="65"/>
      <c r="BK58" s="65"/>
      <c r="BL58" s="65"/>
      <c r="BM58" s="65"/>
      <c r="BN58" s="65"/>
      <c r="BO58" s="65"/>
      <c r="BP58" s="65"/>
      <c r="BQ58" s="65"/>
      <c r="BR58" s="65"/>
      <c r="BS58" s="65"/>
    </row>
    <row r="59" spans="1:71">
      <c r="A59" s="60">
        <f t="shared" si="38"/>
        <v>13</v>
      </c>
      <c r="B59" s="53">
        <f t="shared" si="42"/>
        <v>42643</v>
      </c>
      <c r="C59" s="13" t="s">
        <v>674</v>
      </c>
      <c r="D59" s="60"/>
      <c r="E59" s="48" t="str">
        <f t="shared" ref="E59:AH59" si="51">IFERROR(IF(MAX(0,(E$2-$B28-365/4/2)*INDEX($5:$5,1,MATCH($C29,$3:$3,0))/365)*(1-INDEX($E$9:$AU$9,1,E$1-$A59))=0,"",MAX(0,(E$2-$B28-365/4/2)*INDEX($5:$5,1,MATCH($C29,$3:$3,0))/365)*(1-INDEX($E$9:$AU$9,1,E$1-$A59))),"")</f>
        <v/>
      </c>
      <c r="F59" s="48" t="str">
        <f t="shared" si="51"/>
        <v/>
      </c>
      <c r="G59" s="48" t="str">
        <f t="shared" si="51"/>
        <v/>
      </c>
      <c r="H59" s="48" t="str">
        <f t="shared" si="51"/>
        <v/>
      </c>
      <c r="I59" s="48" t="str">
        <f t="shared" si="51"/>
        <v/>
      </c>
      <c r="J59" s="48" t="str">
        <f t="shared" si="51"/>
        <v/>
      </c>
      <c r="K59" s="48" t="str">
        <f t="shared" si="51"/>
        <v/>
      </c>
      <c r="L59" s="48" t="str">
        <f t="shared" si="51"/>
        <v/>
      </c>
      <c r="M59" s="48" t="str">
        <f t="shared" si="51"/>
        <v/>
      </c>
      <c r="N59" s="48" t="str">
        <f t="shared" si="51"/>
        <v/>
      </c>
      <c r="O59" s="48" t="str">
        <f t="shared" si="51"/>
        <v/>
      </c>
      <c r="P59" s="48" t="str">
        <f t="shared" si="51"/>
        <v/>
      </c>
      <c r="Q59" s="48" t="str">
        <f t="shared" si="51"/>
        <v/>
      </c>
      <c r="R59" s="48" t="str">
        <f t="shared" si="51"/>
        <v/>
      </c>
      <c r="S59" s="48" t="str">
        <f t="shared" si="51"/>
        <v/>
      </c>
      <c r="T59" s="48" t="str">
        <f t="shared" si="51"/>
        <v/>
      </c>
      <c r="U59" s="48">
        <f t="shared" si="51"/>
        <v>1248.9010354109591</v>
      </c>
      <c r="V59" s="48">
        <f t="shared" si="51"/>
        <v>3725.3813375342465</v>
      </c>
      <c r="W59" s="48">
        <f t="shared" si="51"/>
        <v>6146.5386840410956</v>
      </c>
      <c r="X59" s="48">
        <f t="shared" si="51"/>
        <v>8593.1401499999993</v>
      </c>
      <c r="Y59" s="48">
        <f t="shared" si="51"/>
        <v>11064.04761328767</v>
      </c>
      <c r="Z59" s="48">
        <f t="shared" si="51"/>
        <v>13534.325268287672</v>
      </c>
      <c r="AA59" s="48">
        <f t="shared" si="51"/>
        <v>15947.743858150685</v>
      </c>
      <c r="AB59" s="48">
        <f t="shared" si="51"/>
        <v>18386.078624999998</v>
      </c>
      <c r="AC59" s="48">
        <f t="shared" si="51"/>
        <v>20847.195124520549</v>
      </c>
      <c r="AD59" s="48">
        <f t="shared" si="51"/>
        <v>23308.171854657532</v>
      </c>
      <c r="AE59" s="48">
        <f t="shared" si="51"/>
        <v>25710.900624863014</v>
      </c>
      <c r="AF59" s="48">
        <f t="shared" si="51"/>
        <v>28138.006799999999</v>
      </c>
      <c r="AG59" s="48">
        <f t="shared" si="51"/>
        <v>30586.359613561643</v>
      </c>
      <c r="AH59" s="48">
        <f t="shared" si="51"/>
        <v>33031.723460547946</v>
      </c>
      <c r="AI59" s="60"/>
      <c r="AJ59" s="60"/>
      <c r="AK59" s="60"/>
      <c r="AL59" s="60"/>
      <c r="AM59" s="60"/>
      <c r="AN59" s="60"/>
      <c r="AO59" s="60"/>
      <c r="AP59" s="60"/>
      <c r="AQ59" s="60"/>
      <c r="AR59" s="60"/>
      <c r="AS59" s="60"/>
      <c r="AT59" s="60"/>
      <c r="AU59" s="60"/>
      <c r="AV59" s="60"/>
      <c r="AW59" s="60"/>
      <c r="AX59" s="60"/>
      <c r="AY59" s="60"/>
      <c r="AZ59" s="60"/>
      <c r="BA59" s="60"/>
      <c r="BB59" s="60"/>
      <c r="BC59" s="60"/>
      <c r="BD59" s="60"/>
      <c r="BE59" s="65"/>
      <c r="BF59" s="65"/>
      <c r="BG59" s="65"/>
      <c r="BH59" s="65"/>
      <c r="BI59" s="65"/>
      <c r="BJ59" s="65"/>
      <c r="BK59" s="65"/>
      <c r="BL59" s="65"/>
      <c r="BM59" s="65"/>
      <c r="BN59" s="65"/>
      <c r="BO59" s="65"/>
      <c r="BP59" s="65"/>
      <c r="BQ59" s="65"/>
      <c r="BR59" s="65"/>
      <c r="BS59" s="65"/>
    </row>
    <row r="60" spans="1:71">
      <c r="A60" s="60">
        <f t="shared" si="38"/>
        <v>14</v>
      </c>
      <c r="B60" s="53">
        <f t="shared" si="42"/>
        <v>42735</v>
      </c>
      <c r="C60" s="13" t="s">
        <v>675</v>
      </c>
      <c r="D60" s="60"/>
      <c r="E60" s="48" t="str">
        <f t="shared" ref="E60:AH60" si="52">IFERROR(IF(MAX(0,(E$2-$B29-365/4/2)*INDEX($5:$5,1,MATCH($C30,$3:$3,0))/365)*(1-INDEX($E$9:$AU$9,1,E$1-$A60))=0,"",MAX(0,(E$2-$B29-365/4/2)*INDEX($5:$5,1,MATCH($C30,$3:$3,0))/365)*(1-INDEX($E$9:$AU$9,1,E$1-$A60))),"")</f>
        <v/>
      </c>
      <c r="F60" s="48" t="str">
        <f t="shared" si="52"/>
        <v/>
      </c>
      <c r="G60" s="48" t="str">
        <f t="shared" si="52"/>
        <v/>
      </c>
      <c r="H60" s="48" t="str">
        <f t="shared" si="52"/>
        <v/>
      </c>
      <c r="I60" s="48" t="str">
        <f t="shared" si="52"/>
        <v/>
      </c>
      <c r="J60" s="48" t="str">
        <f t="shared" si="52"/>
        <v/>
      </c>
      <c r="K60" s="48" t="str">
        <f t="shared" si="52"/>
        <v/>
      </c>
      <c r="L60" s="48" t="str">
        <f t="shared" si="52"/>
        <v/>
      </c>
      <c r="M60" s="48" t="str">
        <f t="shared" si="52"/>
        <v/>
      </c>
      <c r="N60" s="48" t="str">
        <f t="shared" si="52"/>
        <v/>
      </c>
      <c r="O60" s="48" t="str">
        <f t="shared" si="52"/>
        <v/>
      </c>
      <c r="P60" s="48" t="str">
        <f t="shared" si="52"/>
        <v/>
      </c>
      <c r="Q60" s="48" t="str">
        <f t="shared" si="52"/>
        <v/>
      </c>
      <c r="R60" s="48" t="str">
        <f t="shared" si="52"/>
        <v/>
      </c>
      <c r="S60" s="48" t="str">
        <f t="shared" si="52"/>
        <v/>
      </c>
      <c r="T60" s="48" t="str">
        <f t="shared" si="52"/>
        <v/>
      </c>
      <c r="U60" s="48" t="str">
        <f t="shared" si="52"/>
        <v/>
      </c>
      <c r="V60" s="48">
        <f t="shared" si="52"/>
        <v>1083.9733030479454</v>
      </c>
      <c r="W60" s="48">
        <f t="shared" si="52"/>
        <v>3186.6797810958901</v>
      </c>
      <c r="X60" s="48">
        <f t="shared" si="52"/>
        <v>5311.4773213356166</v>
      </c>
      <c r="Y60" s="48">
        <f t="shared" si="52"/>
        <v>7458.3447750000005</v>
      </c>
      <c r="Z60" s="48">
        <f t="shared" si="52"/>
        <v>9602.9484293835612</v>
      </c>
      <c r="AA60" s="48">
        <f t="shared" si="52"/>
        <v>11700.332467705479</v>
      </c>
      <c r="AB60" s="48">
        <f t="shared" si="52"/>
        <v>13818.385019897261</v>
      </c>
      <c r="AC60" s="48">
        <f t="shared" si="52"/>
        <v>15958.044562499999</v>
      </c>
      <c r="AD60" s="48">
        <f t="shared" si="52"/>
        <v>18094.150231027397</v>
      </c>
      <c r="AE60" s="48">
        <f t="shared" si="52"/>
        <v>20183.541504041095</v>
      </c>
      <c r="AF60" s="48">
        <f t="shared" si="52"/>
        <v>22292.278318047946</v>
      </c>
      <c r="AG60" s="48">
        <f t="shared" si="52"/>
        <v>24422.149799999999</v>
      </c>
      <c r="AH60" s="48">
        <f t="shared" si="52"/>
        <v>26547.177333082189</v>
      </c>
      <c r="AI60" s="60"/>
      <c r="AJ60" s="60"/>
      <c r="AK60" s="60"/>
      <c r="AL60" s="60"/>
      <c r="AM60" s="60"/>
      <c r="AN60" s="60"/>
      <c r="AO60" s="60"/>
      <c r="AP60" s="60"/>
      <c r="AQ60" s="60"/>
      <c r="AR60" s="60"/>
      <c r="AS60" s="60"/>
      <c r="AT60" s="60"/>
      <c r="AU60" s="60"/>
      <c r="AV60" s="60"/>
      <c r="AW60" s="60"/>
      <c r="AX60" s="60"/>
      <c r="AY60" s="60"/>
      <c r="AZ60" s="60"/>
      <c r="BA60" s="60"/>
      <c r="BB60" s="60"/>
      <c r="BC60" s="60"/>
      <c r="BD60" s="60"/>
      <c r="BE60" s="65"/>
      <c r="BF60" s="65"/>
      <c r="BG60" s="65"/>
      <c r="BH60" s="65"/>
      <c r="BI60" s="65"/>
      <c r="BJ60" s="65"/>
      <c r="BK60" s="65"/>
      <c r="BL60" s="65"/>
      <c r="BM60" s="65"/>
      <c r="BN60" s="65"/>
      <c r="BO60" s="65"/>
      <c r="BP60" s="65"/>
      <c r="BQ60" s="65"/>
      <c r="BR60" s="65"/>
      <c r="BS60" s="65"/>
    </row>
    <row r="61" spans="1:71">
      <c r="A61" s="60">
        <f t="shared" si="38"/>
        <v>15</v>
      </c>
      <c r="B61" s="53">
        <f t="shared" si="42"/>
        <v>42825</v>
      </c>
      <c r="C61" s="13" t="s">
        <v>676</v>
      </c>
      <c r="D61" s="60"/>
      <c r="E61" s="48" t="str">
        <f t="shared" ref="E61:AH61" si="53">IFERROR(IF(MAX(0,(E$2-$B30-365/4/2)*INDEX($5:$5,1,MATCH($C31,$3:$3,0))/365)*(1-INDEX($E$9:$AU$9,1,E$1-$A61))=0,"",MAX(0,(E$2-$B30-365/4/2)*INDEX($5:$5,1,MATCH($C31,$3:$3,0))/365)*(1-INDEX($E$9:$AU$9,1,E$1-$A61))),"")</f>
        <v/>
      </c>
      <c r="F61" s="48" t="str">
        <f t="shared" si="53"/>
        <v/>
      </c>
      <c r="G61" s="48" t="str">
        <f t="shared" si="53"/>
        <v/>
      </c>
      <c r="H61" s="48" t="str">
        <f t="shared" si="53"/>
        <v/>
      </c>
      <c r="I61" s="48" t="str">
        <f t="shared" si="53"/>
        <v/>
      </c>
      <c r="J61" s="48" t="str">
        <f t="shared" si="53"/>
        <v/>
      </c>
      <c r="K61" s="48" t="str">
        <f t="shared" si="53"/>
        <v/>
      </c>
      <c r="L61" s="48" t="str">
        <f t="shared" si="53"/>
        <v/>
      </c>
      <c r="M61" s="48" t="str">
        <f t="shared" si="53"/>
        <v/>
      </c>
      <c r="N61" s="48" t="str">
        <f t="shared" si="53"/>
        <v/>
      </c>
      <c r="O61" s="48" t="str">
        <f t="shared" si="53"/>
        <v/>
      </c>
      <c r="P61" s="48" t="str">
        <f t="shared" si="53"/>
        <v/>
      </c>
      <c r="Q61" s="48" t="str">
        <f t="shared" si="53"/>
        <v/>
      </c>
      <c r="R61" s="48" t="str">
        <f t="shared" si="53"/>
        <v/>
      </c>
      <c r="S61" s="48" t="str">
        <f t="shared" si="53"/>
        <v/>
      </c>
      <c r="T61" s="48" t="str">
        <f t="shared" si="53"/>
        <v/>
      </c>
      <c r="U61" s="48" t="str">
        <f t="shared" si="53"/>
        <v/>
      </c>
      <c r="V61" s="48" t="str">
        <f t="shared" si="53"/>
        <v/>
      </c>
      <c r="W61" s="48">
        <f t="shared" si="53"/>
        <v>1771.7599806506851</v>
      </c>
      <c r="X61" s="48">
        <f t="shared" si="53"/>
        <v>5403.4854846575345</v>
      </c>
      <c r="Y61" s="48">
        <f t="shared" si="53"/>
        <v>9072.9222612671219</v>
      </c>
      <c r="Z61" s="48">
        <f t="shared" si="53"/>
        <v>12740.143325000001</v>
      </c>
      <c r="AA61" s="48">
        <f t="shared" si="53"/>
        <v>16323.747820205477</v>
      </c>
      <c r="AB61" s="48">
        <f t="shared" si="53"/>
        <v>19946.329494623285</v>
      </c>
      <c r="AC61" s="48">
        <f t="shared" si="53"/>
        <v>23604.192482979455</v>
      </c>
      <c r="AD61" s="48">
        <f t="shared" si="53"/>
        <v>27259.1011875</v>
      </c>
      <c r="AE61" s="48">
        <f t="shared" si="53"/>
        <v>30828.318099657532</v>
      </c>
      <c r="AF61" s="48">
        <f t="shared" si="53"/>
        <v>34437.186538424656</v>
      </c>
      <c r="AG61" s="48">
        <f t="shared" si="53"/>
        <v>38079.068396609589</v>
      </c>
      <c r="AH61" s="48">
        <f t="shared" si="53"/>
        <v>41717.257399999995</v>
      </c>
      <c r="AI61" s="60"/>
      <c r="AJ61" s="60"/>
      <c r="AK61" s="60"/>
      <c r="AL61" s="60"/>
      <c r="AM61" s="60"/>
      <c r="AN61" s="60"/>
      <c r="AO61" s="60"/>
      <c r="AP61" s="60"/>
      <c r="AQ61" s="60"/>
      <c r="AR61" s="60"/>
      <c r="AS61" s="60"/>
      <c r="AT61" s="60"/>
      <c r="AU61" s="60"/>
      <c r="AV61" s="60"/>
      <c r="AW61" s="60"/>
      <c r="AX61" s="60"/>
      <c r="AY61" s="60"/>
      <c r="AZ61" s="60"/>
      <c r="BA61" s="60"/>
      <c r="BB61" s="60"/>
      <c r="BC61" s="60"/>
      <c r="BD61" s="60"/>
      <c r="BE61" s="65"/>
      <c r="BF61" s="65"/>
      <c r="BG61" s="65"/>
      <c r="BH61" s="65"/>
      <c r="BI61" s="65"/>
      <c r="BJ61" s="65"/>
      <c r="BK61" s="65"/>
      <c r="BL61" s="65"/>
      <c r="BM61" s="65"/>
      <c r="BN61" s="65"/>
      <c r="BO61" s="65"/>
      <c r="BP61" s="65"/>
      <c r="BQ61" s="65"/>
      <c r="BR61" s="65"/>
      <c r="BS61" s="65"/>
    </row>
    <row r="62" spans="1:71">
      <c r="A62" s="60">
        <f t="shared" si="38"/>
        <v>16</v>
      </c>
      <c r="B62" s="53">
        <f t="shared" si="42"/>
        <v>42916</v>
      </c>
      <c r="C62" s="13" t="s">
        <v>677</v>
      </c>
      <c r="D62" s="60"/>
      <c r="E62" s="48" t="str">
        <f t="shared" ref="E62:AH62" si="54">IFERROR(IF(MAX(0,(E$2-$B31-365/4/2)*INDEX($5:$5,1,MATCH($C32,$3:$3,0))/365)*(1-INDEX($E$9:$AU$9,1,E$1-$A62))=0,"",MAX(0,(E$2-$B31-365/4/2)*INDEX($5:$5,1,MATCH($C32,$3:$3,0))/365)*(1-INDEX($E$9:$AU$9,1,E$1-$A62))),"")</f>
        <v/>
      </c>
      <c r="F62" s="48" t="str">
        <f t="shared" si="54"/>
        <v/>
      </c>
      <c r="G62" s="48" t="str">
        <f t="shared" si="54"/>
        <v/>
      </c>
      <c r="H62" s="48" t="str">
        <f t="shared" si="54"/>
        <v/>
      </c>
      <c r="I62" s="48" t="str">
        <f t="shared" si="54"/>
        <v/>
      </c>
      <c r="J62" s="48" t="str">
        <f t="shared" si="54"/>
        <v/>
      </c>
      <c r="K62" s="48" t="str">
        <f t="shared" si="54"/>
        <v/>
      </c>
      <c r="L62" s="48" t="str">
        <f t="shared" si="54"/>
        <v/>
      </c>
      <c r="M62" s="48" t="str">
        <f t="shared" si="54"/>
        <v/>
      </c>
      <c r="N62" s="48" t="str">
        <f t="shared" si="54"/>
        <v/>
      </c>
      <c r="O62" s="48" t="str">
        <f t="shared" si="54"/>
        <v/>
      </c>
      <c r="P62" s="48" t="str">
        <f t="shared" si="54"/>
        <v/>
      </c>
      <c r="Q62" s="48" t="str">
        <f t="shared" si="54"/>
        <v/>
      </c>
      <c r="R62" s="48" t="str">
        <f t="shared" si="54"/>
        <v/>
      </c>
      <c r="S62" s="48" t="str">
        <f t="shared" si="54"/>
        <v/>
      </c>
      <c r="T62" s="48" t="str">
        <f t="shared" si="54"/>
        <v/>
      </c>
      <c r="U62" s="48" t="str">
        <f t="shared" si="54"/>
        <v/>
      </c>
      <c r="V62" s="48" t="str">
        <f t="shared" si="54"/>
        <v/>
      </c>
      <c r="W62" s="48" t="str">
        <f t="shared" si="54"/>
        <v/>
      </c>
      <c r="X62" s="48">
        <f t="shared" si="54"/>
        <v>1519.2400563698629</v>
      </c>
      <c r="Y62" s="48">
        <f t="shared" si="54"/>
        <v>4598.1852882191779</v>
      </c>
      <c r="Z62" s="48">
        <f t="shared" si="54"/>
        <v>7675.2724729452048</v>
      </c>
      <c r="AA62" s="48">
        <f t="shared" si="54"/>
        <v>10683.59845</v>
      </c>
      <c r="AB62" s="48">
        <f t="shared" si="54"/>
        <v>13722.166920958904</v>
      </c>
      <c r="AC62" s="48">
        <f t="shared" si="54"/>
        <v>16793.400584041094</v>
      </c>
      <c r="AD62" s="48">
        <f t="shared" si="54"/>
        <v>19860.775517465754</v>
      </c>
      <c r="AE62" s="48">
        <f t="shared" si="54"/>
        <v>22858.870875000001</v>
      </c>
      <c r="AF62" s="48">
        <f t="shared" si="54"/>
        <v>25885.320385068491</v>
      </c>
      <c r="AG62" s="48">
        <f t="shared" si="54"/>
        <v>28944.993847808215</v>
      </c>
      <c r="AH62" s="48">
        <f t="shared" si="54"/>
        <v>31998.960631849313</v>
      </c>
      <c r="AI62" s="60"/>
      <c r="AJ62" s="60"/>
      <c r="AK62" s="60"/>
      <c r="AL62" s="60"/>
      <c r="AM62" s="60"/>
      <c r="AN62" s="60"/>
      <c r="AO62" s="60"/>
      <c r="AP62" s="60"/>
      <c r="AQ62" s="60"/>
      <c r="AR62" s="60"/>
      <c r="AS62" s="60"/>
      <c r="AT62" s="60"/>
      <c r="AU62" s="60"/>
      <c r="AV62" s="60"/>
      <c r="AW62" s="60"/>
      <c r="AX62" s="60"/>
      <c r="AY62" s="60"/>
      <c r="AZ62" s="60"/>
      <c r="BA62" s="60"/>
      <c r="BB62" s="60"/>
      <c r="BC62" s="60"/>
      <c r="BD62" s="60"/>
      <c r="BE62" s="65"/>
      <c r="BF62" s="65"/>
      <c r="BG62" s="65"/>
      <c r="BH62" s="65"/>
      <c r="BI62" s="65"/>
      <c r="BJ62" s="65"/>
      <c r="BK62" s="65"/>
      <c r="BL62" s="65"/>
      <c r="BM62" s="65"/>
      <c r="BN62" s="65"/>
      <c r="BO62" s="65"/>
      <c r="BP62" s="65"/>
      <c r="BQ62" s="65"/>
      <c r="BR62" s="65"/>
      <c r="BS62" s="65"/>
    </row>
    <row r="63" spans="1:71">
      <c r="A63" s="60">
        <f t="shared" si="38"/>
        <v>17</v>
      </c>
      <c r="B63" s="53">
        <f t="shared" si="42"/>
        <v>43008</v>
      </c>
      <c r="C63" s="13" t="s">
        <v>678</v>
      </c>
      <c r="D63" s="60"/>
      <c r="E63" s="48" t="str">
        <f t="shared" ref="E63:AH63" si="55">IFERROR(IF(MAX(0,(E$2-$B32-365/4/2)*INDEX($5:$5,1,MATCH($C33,$3:$3,0))/365)*(1-INDEX($E$9:$AU$9,1,E$1-$A63))=0,"",MAX(0,(E$2-$B32-365/4/2)*INDEX($5:$5,1,MATCH($C33,$3:$3,0))/365)*(1-INDEX($E$9:$AU$9,1,E$1-$A63))),"")</f>
        <v/>
      </c>
      <c r="F63" s="48" t="str">
        <f t="shared" si="55"/>
        <v/>
      </c>
      <c r="G63" s="48" t="str">
        <f t="shared" si="55"/>
        <v/>
      </c>
      <c r="H63" s="48" t="str">
        <f t="shared" si="55"/>
        <v/>
      </c>
      <c r="I63" s="48" t="str">
        <f t="shared" si="55"/>
        <v/>
      </c>
      <c r="J63" s="48" t="str">
        <f t="shared" si="55"/>
        <v/>
      </c>
      <c r="K63" s="48" t="str">
        <f t="shared" si="55"/>
        <v/>
      </c>
      <c r="L63" s="48" t="str">
        <f t="shared" si="55"/>
        <v/>
      </c>
      <c r="M63" s="48" t="str">
        <f t="shared" si="55"/>
        <v/>
      </c>
      <c r="N63" s="48" t="str">
        <f t="shared" si="55"/>
        <v/>
      </c>
      <c r="O63" s="48" t="str">
        <f t="shared" si="55"/>
        <v/>
      </c>
      <c r="P63" s="48" t="str">
        <f t="shared" si="55"/>
        <v/>
      </c>
      <c r="Q63" s="48" t="str">
        <f t="shared" si="55"/>
        <v/>
      </c>
      <c r="R63" s="48" t="str">
        <f t="shared" si="55"/>
        <v/>
      </c>
      <c r="S63" s="48" t="str">
        <f t="shared" si="55"/>
        <v/>
      </c>
      <c r="T63" s="48" t="str">
        <f t="shared" si="55"/>
        <v/>
      </c>
      <c r="U63" s="48" t="str">
        <f t="shared" si="55"/>
        <v/>
      </c>
      <c r="V63" s="48" t="str">
        <f t="shared" si="55"/>
        <v/>
      </c>
      <c r="W63" s="48" t="str">
        <f t="shared" si="55"/>
        <v/>
      </c>
      <c r="X63" s="48" t="str">
        <f t="shared" si="55"/>
        <v/>
      </c>
      <c r="Y63" s="48">
        <f t="shared" si="55"/>
        <v>1435.3136064726029</v>
      </c>
      <c r="Z63" s="48">
        <f t="shared" si="55"/>
        <v>4281.4365361643831</v>
      </c>
      <c r="AA63" s="48">
        <f t="shared" si="55"/>
        <v>7063.9789348972599</v>
      </c>
      <c r="AB63" s="48">
        <f t="shared" si="55"/>
        <v>9875.7632749999993</v>
      </c>
      <c r="AC63" s="48">
        <f t="shared" si="55"/>
        <v>12715.481556780822</v>
      </c>
      <c r="AD63" s="48">
        <f t="shared" si="55"/>
        <v>15554.476024280821</v>
      </c>
      <c r="AE63" s="48">
        <f t="shared" si="55"/>
        <v>18328.124569623287</v>
      </c>
      <c r="AF63" s="48">
        <f t="shared" si="55"/>
        <v>21130.4083125</v>
      </c>
      <c r="AG63" s="48">
        <f t="shared" si="55"/>
        <v>23958.874218698631</v>
      </c>
      <c r="AH63" s="48">
        <f t="shared" si="55"/>
        <v>26787.179493356165</v>
      </c>
      <c r="AI63" s="60"/>
      <c r="AJ63" s="60"/>
      <c r="AK63" s="60"/>
      <c r="AL63" s="60"/>
      <c r="AM63" s="60"/>
      <c r="AN63" s="60"/>
      <c r="AO63" s="60"/>
      <c r="AP63" s="60"/>
      <c r="AQ63" s="60"/>
      <c r="AR63" s="60"/>
      <c r="AS63" s="60"/>
      <c r="AT63" s="60"/>
      <c r="AU63" s="60"/>
      <c r="AV63" s="60"/>
      <c r="AW63" s="60"/>
      <c r="AX63" s="60"/>
      <c r="AY63" s="60"/>
      <c r="AZ63" s="60"/>
      <c r="BA63" s="60"/>
      <c r="BB63" s="60"/>
      <c r="BC63" s="60"/>
      <c r="BD63" s="60"/>
      <c r="BE63" s="65"/>
      <c r="BF63" s="65"/>
      <c r="BG63" s="65"/>
      <c r="BH63" s="65"/>
      <c r="BI63" s="65"/>
      <c r="BJ63" s="65"/>
      <c r="BK63" s="65"/>
      <c r="BL63" s="65"/>
      <c r="BM63" s="65"/>
      <c r="BN63" s="65"/>
      <c r="BO63" s="65"/>
      <c r="BP63" s="65"/>
      <c r="BQ63" s="65"/>
      <c r="BR63" s="65"/>
      <c r="BS63" s="65"/>
    </row>
    <row r="64" spans="1:71">
      <c r="A64" s="60">
        <f t="shared" si="38"/>
        <v>18</v>
      </c>
      <c r="B64" s="53">
        <f t="shared" si="42"/>
        <v>43100</v>
      </c>
      <c r="C64" s="13" t="s">
        <v>679</v>
      </c>
      <c r="D64" s="60"/>
      <c r="E64" s="48" t="str">
        <f t="shared" ref="E64:AH64" si="56">IFERROR(IF(MAX(0,(E$2-$B33-365/4/2)*INDEX($5:$5,1,MATCH($C34,$3:$3,0))/365)*(1-INDEX($E$9:$AU$9,1,E$1-$A64))=0,"",MAX(0,(E$2-$B33-365/4/2)*INDEX($5:$5,1,MATCH($C34,$3:$3,0))/365)*(1-INDEX($E$9:$AU$9,1,E$1-$A64))),"")</f>
        <v/>
      </c>
      <c r="F64" s="48" t="str">
        <f t="shared" si="56"/>
        <v/>
      </c>
      <c r="G64" s="48" t="str">
        <f t="shared" si="56"/>
        <v/>
      </c>
      <c r="H64" s="48" t="str">
        <f t="shared" si="56"/>
        <v/>
      </c>
      <c r="I64" s="48" t="str">
        <f t="shared" si="56"/>
        <v/>
      </c>
      <c r="J64" s="48" t="str">
        <f t="shared" si="56"/>
        <v/>
      </c>
      <c r="K64" s="48" t="str">
        <f t="shared" si="56"/>
        <v/>
      </c>
      <c r="L64" s="48" t="str">
        <f t="shared" si="56"/>
        <v/>
      </c>
      <c r="M64" s="48" t="str">
        <f t="shared" si="56"/>
        <v/>
      </c>
      <c r="N64" s="48" t="str">
        <f t="shared" si="56"/>
        <v/>
      </c>
      <c r="O64" s="48" t="str">
        <f t="shared" si="56"/>
        <v/>
      </c>
      <c r="P64" s="48" t="str">
        <f t="shared" si="56"/>
        <v/>
      </c>
      <c r="Q64" s="48" t="str">
        <f t="shared" si="56"/>
        <v/>
      </c>
      <c r="R64" s="48" t="str">
        <f t="shared" si="56"/>
        <v/>
      </c>
      <c r="S64" s="48" t="str">
        <f t="shared" si="56"/>
        <v/>
      </c>
      <c r="T64" s="48" t="str">
        <f t="shared" si="56"/>
        <v/>
      </c>
      <c r="U64" s="48" t="str">
        <f t="shared" si="56"/>
        <v/>
      </c>
      <c r="V64" s="48" t="str">
        <f t="shared" si="56"/>
        <v/>
      </c>
      <c r="W64" s="48" t="str">
        <f t="shared" si="56"/>
        <v/>
      </c>
      <c r="X64" s="48" t="str">
        <f t="shared" si="56"/>
        <v/>
      </c>
      <c r="Y64" s="48" t="str">
        <f t="shared" si="56"/>
        <v/>
      </c>
      <c r="Z64" s="48">
        <f t="shared" si="56"/>
        <v>2086.8097446575343</v>
      </c>
      <c r="AA64" s="48">
        <f t="shared" si="56"/>
        <v>6134.832289315068</v>
      </c>
      <c r="AB64" s="48">
        <f t="shared" si="56"/>
        <v>10225.38341260274</v>
      </c>
      <c r="AC64" s="48">
        <f t="shared" si="56"/>
        <v>14358.422399999999</v>
      </c>
      <c r="AD64" s="48">
        <f t="shared" si="56"/>
        <v>18487.103237260275</v>
      </c>
      <c r="AE64" s="48">
        <f t="shared" si="56"/>
        <v>22524.879294246577</v>
      </c>
      <c r="AF64" s="48">
        <f t="shared" si="56"/>
        <v>26602.445312876713</v>
      </c>
      <c r="AG64" s="48">
        <f t="shared" si="56"/>
        <v>30721.608</v>
      </c>
      <c r="AH64" s="48">
        <f t="shared" si="56"/>
        <v>34833.928951232876</v>
      </c>
      <c r="AI64" s="60"/>
      <c r="AJ64" s="60"/>
      <c r="AK64" s="60"/>
      <c r="AL64" s="60"/>
      <c r="AM64" s="60"/>
      <c r="AN64" s="60"/>
      <c r="AO64" s="60"/>
      <c r="AP64" s="60"/>
      <c r="AQ64" s="60"/>
      <c r="AR64" s="60"/>
      <c r="AS64" s="60"/>
      <c r="AT64" s="60"/>
      <c r="AU64" s="60"/>
      <c r="AV64" s="60"/>
      <c r="AW64" s="60"/>
      <c r="AX64" s="60"/>
      <c r="AY64" s="60"/>
      <c r="AZ64" s="60"/>
      <c r="BA64" s="60"/>
      <c r="BB64" s="60"/>
      <c r="BC64" s="60"/>
      <c r="BD64" s="60"/>
      <c r="BE64" s="65"/>
      <c r="BF64" s="65"/>
      <c r="BG64" s="65"/>
      <c r="BH64" s="65"/>
      <c r="BI64" s="65"/>
      <c r="BJ64" s="65"/>
      <c r="BK64" s="65"/>
      <c r="BL64" s="65"/>
      <c r="BM64" s="65"/>
      <c r="BN64" s="65"/>
      <c r="BO64" s="65"/>
      <c r="BP64" s="65"/>
      <c r="BQ64" s="65"/>
      <c r="BR64" s="65"/>
      <c r="BS64" s="65"/>
    </row>
    <row r="65" spans="1:71">
      <c r="A65" s="60">
        <f t="shared" si="38"/>
        <v>19</v>
      </c>
      <c r="B65" s="53">
        <f t="shared" si="42"/>
        <v>43190</v>
      </c>
      <c r="C65" s="13" t="s">
        <v>680</v>
      </c>
      <c r="D65" s="60"/>
      <c r="E65" s="48" t="str">
        <f t="shared" ref="E65:AH65" si="57">IFERROR(IF(MAX(0,(E$2-$B34-365/4/2)*INDEX($5:$5,1,MATCH($C35,$3:$3,0))/365)*(1-INDEX($E$9:$AU$9,1,E$1-$A65))=0,"",MAX(0,(E$2-$B34-365/4/2)*INDEX($5:$5,1,MATCH($C35,$3:$3,0))/365)*(1-INDEX($E$9:$AU$9,1,E$1-$A65))),"")</f>
        <v/>
      </c>
      <c r="F65" s="48" t="str">
        <f t="shared" si="57"/>
        <v/>
      </c>
      <c r="G65" s="48" t="str">
        <f t="shared" si="57"/>
        <v/>
      </c>
      <c r="H65" s="48" t="str">
        <f t="shared" si="57"/>
        <v/>
      </c>
      <c r="I65" s="48" t="str">
        <f t="shared" si="57"/>
        <v/>
      </c>
      <c r="J65" s="48" t="str">
        <f t="shared" si="57"/>
        <v/>
      </c>
      <c r="K65" s="48" t="str">
        <f t="shared" si="57"/>
        <v/>
      </c>
      <c r="L65" s="48" t="str">
        <f t="shared" si="57"/>
        <v/>
      </c>
      <c r="M65" s="48" t="str">
        <f t="shared" si="57"/>
        <v/>
      </c>
      <c r="N65" s="48" t="str">
        <f t="shared" si="57"/>
        <v/>
      </c>
      <c r="O65" s="48" t="str">
        <f t="shared" si="57"/>
        <v/>
      </c>
      <c r="P65" s="48" t="str">
        <f t="shared" si="57"/>
        <v/>
      </c>
      <c r="Q65" s="48" t="str">
        <f t="shared" si="57"/>
        <v/>
      </c>
      <c r="R65" s="48" t="str">
        <f t="shared" si="57"/>
        <v/>
      </c>
      <c r="S65" s="48" t="str">
        <f t="shared" si="57"/>
        <v/>
      </c>
      <c r="T65" s="48" t="str">
        <f t="shared" si="57"/>
        <v/>
      </c>
      <c r="U65" s="48" t="str">
        <f t="shared" si="57"/>
        <v/>
      </c>
      <c r="V65" s="48" t="str">
        <f t="shared" si="57"/>
        <v/>
      </c>
      <c r="W65" s="48" t="str">
        <f t="shared" si="57"/>
        <v/>
      </c>
      <c r="X65" s="48" t="str">
        <f t="shared" si="57"/>
        <v/>
      </c>
      <c r="Y65" s="48" t="str">
        <f t="shared" si="57"/>
        <v/>
      </c>
      <c r="Z65" s="48" t="str">
        <f t="shared" si="57"/>
        <v/>
      </c>
      <c r="AA65" s="48">
        <f t="shared" si="57"/>
        <v>1453.2277446917808</v>
      </c>
      <c r="AB65" s="48">
        <f t="shared" si="57"/>
        <v>4432.0309241095893</v>
      </c>
      <c r="AC65" s="48">
        <f t="shared" si="57"/>
        <v>7441.7655322945202</v>
      </c>
      <c r="AD65" s="48">
        <f t="shared" si="57"/>
        <v>10449.682774999999</v>
      </c>
      <c r="AE65" s="48">
        <f t="shared" si="57"/>
        <v>13389.016282534247</v>
      </c>
      <c r="AF65" s="48">
        <f t="shared" si="57"/>
        <v>16360.319537020547</v>
      </c>
      <c r="AG65" s="48">
        <f t="shared" si="57"/>
        <v>19360.561126746576</v>
      </c>
      <c r="AH65" s="48">
        <f t="shared" si="57"/>
        <v>22358.379562499998</v>
      </c>
      <c r="AI65" s="60"/>
      <c r="AJ65" s="60"/>
      <c r="AK65" s="60"/>
      <c r="AL65" s="60"/>
      <c r="AM65" s="60"/>
      <c r="AN65" s="60"/>
      <c r="AO65" s="60"/>
      <c r="AP65" s="60"/>
      <c r="AQ65" s="60"/>
      <c r="AR65" s="60"/>
      <c r="AS65" s="60"/>
      <c r="AT65" s="60"/>
      <c r="AU65" s="60"/>
      <c r="AV65" s="60"/>
      <c r="AW65" s="60"/>
      <c r="AX65" s="60"/>
      <c r="AY65" s="60"/>
      <c r="AZ65" s="60"/>
      <c r="BA65" s="60"/>
      <c r="BB65" s="60"/>
      <c r="BC65" s="60"/>
      <c r="BD65" s="60"/>
      <c r="BE65" s="65"/>
      <c r="BF65" s="65"/>
      <c r="BG65" s="65"/>
      <c r="BH65" s="65"/>
      <c r="BI65" s="65"/>
      <c r="BJ65" s="65"/>
      <c r="BK65" s="65"/>
      <c r="BL65" s="65"/>
      <c r="BM65" s="65"/>
      <c r="BN65" s="65"/>
      <c r="BO65" s="65"/>
      <c r="BP65" s="65"/>
      <c r="BQ65" s="65"/>
      <c r="BR65" s="65"/>
      <c r="BS65" s="65"/>
    </row>
    <row r="66" spans="1:71">
      <c r="A66" s="60">
        <f t="shared" si="38"/>
        <v>20</v>
      </c>
      <c r="B66" s="53">
        <f t="shared" si="42"/>
        <v>43281</v>
      </c>
      <c r="C66" s="13" t="s">
        <v>681</v>
      </c>
      <c r="D66" s="60"/>
      <c r="E66" s="48" t="str">
        <f t="shared" ref="E66:AH66" si="58">IFERROR(IF(MAX(0,(E$2-$B35-365/4/2)*INDEX($5:$5,1,MATCH($C36,$3:$3,0))/365)*(1-INDEX($E$9:$AU$9,1,E$1-$A66))=0,"",MAX(0,(E$2-$B35-365/4/2)*INDEX($5:$5,1,MATCH($C36,$3:$3,0))/365)*(1-INDEX($E$9:$AU$9,1,E$1-$A66))),"")</f>
        <v/>
      </c>
      <c r="F66" s="48" t="str">
        <f t="shared" si="58"/>
        <v/>
      </c>
      <c r="G66" s="48" t="str">
        <f t="shared" si="58"/>
        <v/>
      </c>
      <c r="H66" s="48" t="str">
        <f t="shared" si="58"/>
        <v/>
      </c>
      <c r="I66" s="48" t="str">
        <f t="shared" si="58"/>
        <v/>
      </c>
      <c r="J66" s="48" t="str">
        <f t="shared" si="58"/>
        <v/>
      </c>
      <c r="K66" s="48" t="str">
        <f t="shared" si="58"/>
        <v/>
      </c>
      <c r="L66" s="48" t="str">
        <f t="shared" si="58"/>
        <v/>
      </c>
      <c r="M66" s="48" t="str">
        <f t="shared" si="58"/>
        <v/>
      </c>
      <c r="N66" s="48" t="str">
        <f t="shared" si="58"/>
        <v/>
      </c>
      <c r="O66" s="48" t="str">
        <f t="shared" si="58"/>
        <v/>
      </c>
      <c r="P66" s="48" t="str">
        <f t="shared" si="58"/>
        <v/>
      </c>
      <c r="Q66" s="48" t="str">
        <f t="shared" si="58"/>
        <v/>
      </c>
      <c r="R66" s="48" t="str">
        <f t="shared" si="58"/>
        <v/>
      </c>
      <c r="S66" s="48" t="str">
        <f t="shared" si="58"/>
        <v/>
      </c>
      <c r="T66" s="48" t="str">
        <f t="shared" si="58"/>
        <v/>
      </c>
      <c r="U66" s="48" t="str">
        <f t="shared" si="58"/>
        <v/>
      </c>
      <c r="V66" s="48" t="str">
        <f t="shared" si="58"/>
        <v/>
      </c>
      <c r="W66" s="48" t="str">
        <f t="shared" si="58"/>
        <v/>
      </c>
      <c r="X66" s="48" t="str">
        <f t="shared" si="58"/>
        <v/>
      </c>
      <c r="Y66" s="48" t="str">
        <f t="shared" si="58"/>
        <v/>
      </c>
      <c r="Z66" s="48" t="str">
        <f t="shared" si="58"/>
        <v/>
      </c>
      <c r="AA66" s="48" t="str">
        <f t="shared" si="58"/>
        <v/>
      </c>
      <c r="AB66" s="48">
        <f t="shared" si="58"/>
        <v>1737.1222783561643</v>
      </c>
      <c r="AC66" s="48">
        <f t="shared" si="58"/>
        <v>5257.635270136986</v>
      </c>
      <c r="AD66" s="48">
        <f t="shared" si="58"/>
        <v>8776.0237424657535</v>
      </c>
      <c r="AE66" s="48">
        <f t="shared" si="58"/>
        <v>12215.7896</v>
      </c>
      <c r="AF66" s="48">
        <f t="shared" si="58"/>
        <v>15690.135186849315</v>
      </c>
      <c r="AG66" s="48">
        <f t="shared" si="58"/>
        <v>19201.830653150686</v>
      </c>
      <c r="AH66" s="48">
        <f t="shared" si="58"/>
        <v>22709.113989041096</v>
      </c>
      <c r="AI66" s="60"/>
      <c r="AJ66" s="60"/>
      <c r="AK66" s="60"/>
      <c r="AL66" s="60"/>
      <c r="AM66" s="60"/>
      <c r="AN66" s="60"/>
      <c r="AO66" s="60"/>
      <c r="AP66" s="60"/>
      <c r="AQ66" s="60"/>
      <c r="AR66" s="60"/>
      <c r="AS66" s="60"/>
      <c r="AT66" s="60"/>
      <c r="AU66" s="60"/>
      <c r="AV66" s="60"/>
      <c r="AW66" s="60"/>
      <c r="AX66" s="60"/>
      <c r="AY66" s="60"/>
      <c r="AZ66" s="60"/>
      <c r="BA66" s="60"/>
      <c r="BB66" s="60"/>
      <c r="BC66" s="60"/>
      <c r="BD66" s="60"/>
      <c r="BE66" s="65"/>
      <c r="BF66" s="65"/>
      <c r="BG66" s="65"/>
      <c r="BH66" s="65"/>
      <c r="BI66" s="65"/>
      <c r="BJ66" s="65"/>
      <c r="BK66" s="65"/>
      <c r="BL66" s="65"/>
      <c r="BM66" s="65"/>
      <c r="BN66" s="65"/>
      <c r="BO66" s="65"/>
      <c r="BP66" s="65"/>
      <c r="BQ66" s="65"/>
      <c r="BR66" s="65"/>
      <c r="BS66" s="65"/>
    </row>
    <row r="67" spans="1:71">
      <c r="A67" s="60">
        <f t="shared" si="38"/>
        <v>21</v>
      </c>
      <c r="B67" s="53">
        <f t="shared" si="42"/>
        <v>43373</v>
      </c>
      <c r="C67" s="13" t="s">
        <v>682</v>
      </c>
      <c r="D67" s="60"/>
      <c r="E67" s="48" t="str">
        <f t="shared" ref="E67:AH67" si="59">IFERROR(IF(MAX(0,(E$2-$B36-365/4/2)*INDEX($5:$5,1,MATCH($C37,$3:$3,0))/365)*(1-INDEX($E$9:$AU$9,1,E$1-$A67))=0,"",MAX(0,(E$2-$B36-365/4/2)*INDEX($5:$5,1,MATCH($C37,$3:$3,0))/365)*(1-INDEX($E$9:$AU$9,1,E$1-$A67))),"")</f>
        <v/>
      </c>
      <c r="F67" s="48" t="str">
        <f t="shared" si="59"/>
        <v/>
      </c>
      <c r="G67" s="48" t="str">
        <f t="shared" si="59"/>
        <v/>
      </c>
      <c r="H67" s="48" t="str">
        <f t="shared" si="59"/>
        <v/>
      </c>
      <c r="I67" s="48" t="str">
        <f t="shared" si="59"/>
        <v/>
      </c>
      <c r="J67" s="48" t="str">
        <f t="shared" si="59"/>
        <v/>
      </c>
      <c r="K67" s="48" t="str">
        <f t="shared" si="59"/>
        <v/>
      </c>
      <c r="L67" s="48" t="str">
        <f t="shared" si="59"/>
        <v/>
      </c>
      <c r="M67" s="48" t="str">
        <f t="shared" si="59"/>
        <v/>
      </c>
      <c r="N67" s="48" t="str">
        <f t="shared" si="59"/>
        <v/>
      </c>
      <c r="O67" s="48" t="str">
        <f t="shared" si="59"/>
        <v/>
      </c>
      <c r="P67" s="48" t="str">
        <f t="shared" si="59"/>
        <v/>
      </c>
      <c r="Q67" s="48" t="str">
        <f t="shared" si="59"/>
        <v/>
      </c>
      <c r="R67" s="48" t="str">
        <f t="shared" si="59"/>
        <v/>
      </c>
      <c r="S67" s="48" t="str">
        <f t="shared" si="59"/>
        <v/>
      </c>
      <c r="T67" s="48" t="str">
        <f t="shared" si="59"/>
        <v/>
      </c>
      <c r="U67" s="48" t="str">
        <f t="shared" si="59"/>
        <v/>
      </c>
      <c r="V67" s="48" t="str">
        <f t="shared" si="59"/>
        <v/>
      </c>
      <c r="W67" s="48" t="str">
        <f t="shared" si="59"/>
        <v/>
      </c>
      <c r="X67" s="48" t="str">
        <f t="shared" si="59"/>
        <v/>
      </c>
      <c r="Y67" s="48" t="str">
        <f t="shared" si="59"/>
        <v/>
      </c>
      <c r="Z67" s="48" t="str">
        <f t="shared" si="59"/>
        <v/>
      </c>
      <c r="AA67" s="48" t="str">
        <f t="shared" si="59"/>
        <v/>
      </c>
      <c r="AB67" s="48" t="str">
        <f t="shared" si="59"/>
        <v/>
      </c>
      <c r="AC67" s="48">
        <f t="shared" si="59"/>
        <v>1750.3824469178082</v>
      </c>
      <c r="AD67" s="48">
        <f t="shared" si="59"/>
        <v>5221.2640684931503</v>
      </c>
      <c r="AE67" s="48">
        <f t="shared" si="59"/>
        <v>8614.6084571917818</v>
      </c>
      <c r="AF67" s="48">
        <f t="shared" si="59"/>
        <v>12043.61375</v>
      </c>
      <c r="AG67" s="48">
        <f t="shared" si="59"/>
        <v>15506.684825342465</v>
      </c>
      <c r="AH67" s="48">
        <f t="shared" si="59"/>
        <v>18968.873200342467</v>
      </c>
      <c r="AI67" s="60"/>
      <c r="AJ67" s="60"/>
      <c r="AK67" s="60"/>
      <c r="AL67" s="60"/>
      <c r="AM67" s="60"/>
      <c r="AN67" s="60"/>
      <c r="AO67" s="60"/>
      <c r="AP67" s="60"/>
      <c r="AQ67" s="60"/>
      <c r="AR67" s="60"/>
      <c r="AS67" s="60"/>
      <c r="AT67" s="60"/>
      <c r="AU67" s="60"/>
      <c r="AV67" s="60"/>
      <c r="AW67" s="60"/>
      <c r="AX67" s="60"/>
      <c r="AY67" s="60"/>
      <c r="AZ67" s="60"/>
      <c r="BA67" s="60"/>
      <c r="BB67" s="60"/>
      <c r="BC67" s="60"/>
      <c r="BD67" s="60"/>
      <c r="BE67" s="65"/>
      <c r="BF67" s="65"/>
      <c r="BG67" s="65"/>
      <c r="BH67" s="65"/>
      <c r="BI67" s="65"/>
      <c r="BJ67" s="65"/>
      <c r="BK67" s="65"/>
      <c r="BL67" s="65"/>
      <c r="BM67" s="65"/>
      <c r="BN67" s="65"/>
      <c r="BO67" s="65"/>
      <c r="BP67" s="65"/>
      <c r="BQ67" s="65"/>
      <c r="BR67" s="65"/>
      <c r="BS67" s="65"/>
    </row>
    <row r="68" spans="1:71">
      <c r="A68" s="60">
        <f t="shared" si="38"/>
        <v>22</v>
      </c>
      <c r="B68" s="53">
        <f t="shared" si="42"/>
        <v>43465</v>
      </c>
      <c r="C68" s="13" t="s">
        <v>683</v>
      </c>
      <c r="D68" s="60"/>
      <c r="E68" s="48" t="str">
        <f t="shared" ref="E68:AH68" si="60">IFERROR(IF(MAX(0,(E$2-$B37-365/4/2)*INDEX($5:$5,1,MATCH($C38,$3:$3,0))/365)*(1-INDEX($E$9:$AU$9,1,E$1-$A68))=0,"",MAX(0,(E$2-$B37-365/4/2)*INDEX($5:$5,1,MATCH($C38,$3:$3,0))/365)*(1-INDEX($E$9:$AU$9,1,E$1-$A68))),"")</f>
        <v/>
      </c>
      <c r="F68" s="48" t="str">
        <f t="shared" si="60"/>
        <v/>
      </c>
      <c r="G68" s="48" t="str">
        <f t="shared" si="60"/>
        <v/>
      </c>
      <c r="H68" s="48" t="str">
        <f t="shared" si="60"/>
        <v/>
      </c>
      <c r="I68" s="48" t="str">
        <f t="shared" si="60"/>
        <v/>
      </c>
      <c r="J68" s="48" t="str">
        <f t="shared" si="60"/>
        <v/>
      </c>
      <c r="K68" s="48" t="str">
        <f t="shared" si="60"/>
        <v/>
      </c>
      <c r="L68" s="48" t="str">
        <f t="shared" si="60"/>
        <v/>
      </c>
      <c r="M68" s="48" t="str">
        <f t="shared" si="60"/>
        <v/>
      </c>
      <c r="N68" s="48" t="str">
        <f t="shared" si="60"/>
        <v/>
      </c>
      <c r="O68" s="48" t="str">
        <f t="shared" si="60"/>
        <v/>
      </c>
      <c r="P68" s="48" t="str">
        <f t="shared" si="60"/>
        <v/>
      </c>
      <c r="Q68" s="48" t="str">
        <f t="shared" si="60"/>
        <v/>
      </c>
      <c r="R68" s="48" t="str">
        <f t="shared" si="60"/>
        <v/>
      </c>
      <c r="S68" s="48" t="str">
        <f t="shared" si="60"/>
        <v/>
      </c>
      <c r="T68" s="48" t="str">
        <f t="shared" si="60"/>
        <v/>
      </c>
      <c r="U68" s="48" t="str">
        <f t="shared" si="60"/>
        <v/>
      </c>
      <c r="V68" s="48" t="str">
        <f t="shared" si="60"/>
        <v/>
      </c>
      <c r="W68" s="48" t="str">
        <f t="shared" si="60"/>
        <v/>
      </c>
      <c r="X68" s="48" t="str">
        <f t="shared" si="60"/>
        <v/>
      </c>
      <c r="Y68" s="48" t="str">
        <f t="shared" si="60"/>
        <v/>
      </c>
      <c r="Z68" s="48" t="str">
        <f t="shared" si="60"/>
        <v/>
      </c>
      <c r="AA68" s="48" t="str">
        <f t="shared" si="60"/>
        <v/>
      </c>
      <c r="AB68" s="48" t="str">
        <f t="shared" si="60"/>
        <v/>
      </c>
      <c r="AC68" s="48" t="str">
        <f t="shared" si="60"/>
        <v/>
      </c>
      <c r="AD68" s="48">
        <f t="shared" si="60"/>
        <v>1665.0749991438358</v>
      </c>
      <c r="AE68" s="48">
        <f t="shared" si="60"/>
        <v>4895.0106232876706</v>
      </c>
      <c r="AF68" s="48">
        <f t="shared" si="60"/>
        <v>8158.8799940068484</v>
      </c>
      <c r="AG68" s="48">
        <f t="shared" si="60"/>
        <v>11456.650625</v>
      </c>
      <c r="AH68" s="48">
        <f t="shared" si="60"/>
        <v>14750.943868150685</v>
      </c>
      <c r="AI68" s="60"/>
      <c r="AJ68" s="60"/>
      <c r="AK68" s="60"/>
      <c r="AL68" s="60"/>
      <c r="AM68" s="60"/>
      <c r="AN68" s="60"/>
      <c r="AO68" s="60"/>
      <c r="AP68" s="60"/>
      <c r="AQ68" s="60"/>
      <c r="AR68" s="60"/>
      <c r="AS68" s="60"/>
      <c r="AT68" s="60"/>
      <c r="AU68" s="60"/>
      <c r="AV68" s="60"/>
      <c r="AW68" s="60"/>
      <c r="AX68" s="60"/>
      <c r="AY68" s="60"/>
      <c r="AZ68" s="60"/>
      <c r="BA68" s="60"/>
      <c r="BB68" s="60"/>
      <c r="BC68" s="60"/>
      <c r="BD68" s="60"/>
      <c r="BE68" s="65"/>
      <c r="BF68" s="65"/>
      <c r="BG68" s="65"/>
      <c r="BH68" s="65"/>
      <c r="BI68" s="65"/>
      <c r="BJ68" s="65"/>
      <c r="BK68" s="65"/>
      <c r="BL68" s="65"/>
      <c r="BM68" s="65"/>
      <c r="BN68" s="65"/>
      <c r="BO68" s="65"/>
      <c r="BP68" s="65"/>
      <c r="BQ68" s="65"/>
      <c r="BR68" s="65"/>
      <c r="BS68" s="65"/>
    </row>
    <row r="69" spans="1:71">
      <c r="A69" s="60">
        <f t="shared" si="38"/>
        <v>23</v>
      </c>
      <c r="B69" s="53">
        <f t="shared" si="42"/>
        <v>43555</v>
      </c>
      <c r="C69" s="13" t="s">
        <v>684</v>
      </c>
      <c r="D69" s="60"/>
      <c r="E69" s="48" t="str">
        <f t="shared" ref="E69:AH69" si="61">IFERROR(IF(MAX(0,(E$2-$B38-365/4/2)*INDEX($5:$5,1,MATCH($C39,$3:$3,0))/365)*(1-INDEX($E$9:$AU$9,1,E$1-$A69))=0,"",MAX(0,(E$2-$B38-365/4/2)*INDEX($5:$5,1,MATCH($C39,$3:$3,0))/365)*(1-INDEX($E$9:$AU$9,1,E$1-$A69))),"")</f>
        <v/>
      </c>
      <c r="F69" s="48" t="str">
        <f t="shared" si="61"/>
        <v/>
      </c>
      <c r="G69" s="48" t="str">
        <f t="shared" si="61"/>
        <v/>
      </c>
      <c r="H69" s="48" t="str">
        <f t="shared" si="61"/>
        <v/>
      </c>
      <c r="I69" s="48" t="str">
        <f t="shared" si="61"/>
        <v/>
      </c>
      <c r="J69" s="48" t="str">
        <f t="shared" si="61"/>
        <v/>
      </c>
      <c r="K69" s="48" t="str">
        <f t="shared" si="61"/>
        <v/>
      </c>
      <c r="L69" s="48" t="str">
        <f t="shared" si="61"/>
        <v/>
      </c>
      <c r="M69" s="48" t="str">
        <f t="shared" si="61"/>
        <v/>
      </c>
      <c r="N69" s="48" t="str">
        <f t="shared" si="61"/>
        <v/>
      </c>
      <c r="O69" s="48" t="str">
        <f t="shared" si="61"/>
        <v/>
      </c>
      <c r="P69" s="48" t="str">
        <f t="shared" si="61"/>
        <v/>
      </c>
      <c r="Q69" s="48" t="str">
        <f t="shared" si="61"/>
        <v/>
      </c>
      <c r="R69" s="48" t="str">
        <f t="shared" si="61"/>
        <v/>
      </c>
      <c r="S69" s="48" t="str">
        <f t="shared" si="61"/>
        <v/>
      </c>
      <c r="T69" s="48" t="str">
        <f t="shared" si="61"/>
        <v/>
      </c>
      <c r="U69" s="48" t="str">
        <f t="shared" si="61"/>
        <v/>
      </c>
      <c r="V69" s="48" t="str">
        <f t="shared" si="61"/>
        <v/>
      </c>
      <c r="W69" s="48" t="str">
        <f t="shared" si="61"/>
        <v/>
      </c>
      <c r="X69" s="48" t="str">
        <f t="shared" si="61"/>
        <v/>
      </c>
      <c r="Y69" s="48" t="str">
        <f t="shared" si="61"/>
        <v/>
      </c>
      <c r="Z69" s="48" t="str">
        <f t="shared" si="61"/>
        <v/>
      </c>
      <c r="AA69" s="48" t="str">
        <f t="shared" si="61"/>
        <v/>
      </c>
      <c r="AB69" s="48" t="str">
        <f t="shared" si="61"/>
        <v/>
      </c>
      <c r="AC69" s="48" t="str">
        <f t="shared" si="61"/>
        <v/>
      </c>
      <c r="AD69" s="48" t="str">
        <f t="shared" si="61"/>
        <v/>
      </c>
      <c r="AE69" s="48">
        <f t="shared" si="61"/>
        <v>3833.5124828767125</v>
      </c>
      <c r="AF69" s="48">
        <f t="shared" si="61"/>
        <v>11691.385561643836</v>
      </c>
      <c r="AG69" s="48">
        <f t="shared" si="61"/>
        <v>19630.853571917807</v>
      </c>
      <c r="AH69" s="48">
        <f t="shared" si="61"/>
        <v>27565.5275</v>
      </c>
      <c r="AI69" s="60"/>
      <c r="AJ69" s="60"/>
      <c r="AK69" s="60"/>
      <c r="AL69" s="60"/>
      <c r="AM69" s="60"/>
      <c r="AN69" s="60"/>
      <c r="AO69" s="60"/>
      <c r="AP69" s="60"/>
      <c r="AQ69" s="60"/>
      <c r="AR69" s="60"/>
      <c r="AS69" s="60"/>
      <c r="AT69" s="60"/>
      <c r="AU69" s="60"/>
      <c r="AV69" s="60"/>
      <c r="AW69" s="60"/>
      <c r="AX69" s="60"/>
      <c r="AY69" s="60"/>
      <c r="AZ69" s="60"/>
      <c r="BA69" s="60"/>
      <c r="BB69" s="60"/>
      <c r="BC69" s="60"/>
      <c r="BD69" s="60"/>
      <c r="BE69" s="65"/>
      <c r="BF69" s="65"/>
      <c r="BG69" s="65"/>
      <c r="BH69" s="65"/>
      <c r="BI69" s="65"/>
      <c r="BJ69" s="65"/>
      <c r="BK69" s="65"/>
      <c r="BL69" s="65"/>
      <c r="BM69" s="65"/>
      <c r="BN69" s="65"/>
      <c r="BO69" s="65"/>
      <c r="BP69" s="65"/>
      <c r="BQ69" s="65"/>
      <c r="BR69" s="65"/>
      <c r="BS69" s="65"/>
    </row>
    <row r="70" spans="1:71">
      <c r="A70" s="60">
        <f t="shared" si="38"/>
        <v>24</v>
      </c>
      <c r="B70" s="53">
        <f t="shared" si="42"/>
        <v>43646</v>
      </c>
      <c r="C70" s="60" t="s">
        <v>685</v>
      </c>
      <c r="D70" s="60"/>
      <c r="E70" s="48" t="str">
        <f t="shared" ref="E70:AH70" si="62">IFERROR(IF(MAX(0,(E$2-$B39-365/4/2)*INDEX($5:$5,1,MATCH($C40,$3:$3,0))/365)*(1-INDEX($E$9:$AU$9,1,E$1-$A70))=0,"",MAX(0,(E$2-$B39-365/4/2)*INDEX($5:$5,1,MATCH($C40,$3:$3,0))/365)*(1-INDEX($E$9:$AU$9,1,E$1-$A70))),"")</f>
        <v/>
      </c>
      <c r="F70" s="48" t="str">
        <f t="shared" si="62"/>
        <v/>
      </c>
      <c r="G70" s="48" t="str">
        <f t="shared" si="62"/>
        <v/>
      </c>
      <c r="H70" s="48" t="str">
        <f t="shared" si="62"/>
        <v/>
      </c>
      <c r="I70" s="48" t="str">
        <f t="shared" si="62"/>
        <v/>
      </c>
      <c r="J70" s="48" t="str">
        <f t="shared" si="62"/>
        <v/>
      </c>
      <c r="K70" s="48" t="str">
        <f t="shared" si="62"/>
        <v/>
      </c>
      <c r="L70" s="48" t="str">
        <f t="shared" si="62"/>
        <v/>
      </c>
      <c r="M70" s="48" t="str">
        <f t="shared" si="62"/>
        <v/>
      </c>
      <c r="N70" s="48" t="str">
        <f t="shared" si="62"/>
        <v/>
      </c>
      <c r="O70" s="48" t="str">
        <f t="shared" si="62"/>
        <v/>
      </c>
      <c r="P70" s="48" t="str">
        <f t="shared" si="62"/>
        <v/>
      </c>
      <c r="Q70" s="48" t="str">
        <f t="shared" si="62"/>
        <v/>
      </c>
      <c r="R70" s="48" t="str">
        <f t="shared" si="62"/>
        <v/>
      </c>
      <c r="S70" s="48" t="str">
        <f t="shared" si="62"/>
        <v/>
      </c>
      <c r="T70" s="48" t="str">
        <f t="shared" si="62"/>
        <v/>
      </c>
      <c r="U70" s="48" t="str">
        <f t="shared" si="62"/>
        <v/>
      </c>
      <c r="V70" s="48" t="str">
        <f t="shared" si="62"/>
        <v/>
      </c>
      <c r="W70" s="48" t="str">
        <f t="shared" si="62"/>
        <v/>
      </c>
      <c r="X70" s="48" t="str">
        <f t="shared" si="62"/>
        <v/>
      </c>
      <c r="Y70" s="48" t="str">
        <f t="shared" si="62"/>
        <v/>
      </c>
      <c r="Z70" s="48" t="str">
        <f t="shared" si="62"/>
        <v/>
      </c>
      <c r="AA70" s="48" t="str">
        <f t="shared" si="62"/>
        <v/>
      </c>
      <c r="AB70" s="48" t="str">
        <f t="shared" si="62"/>
        <v/>
      </c>
      <c r="AC70" s="48" t="str">
        <f t="shared" si="62"/>
        <v/>
      </c>
      <c r="AD70" s="48" t="str">
        <f t="shared" si="62"/>
        <v/>
      </c>
      <c r="AE70" s="48" t="str">
        <f t="shared" si="62"/>
        <v/>
      </c>
      <c r="AF70" s="48">
        <f t="shared" si="62"/>
        <v>5117.0171555136994</v>
      </c>
      <c r="AG70" s="48">
        <f t="shared" si="62"/>
        <v>15487.34375808219</v>
      </c>
      <c r="AH70" s="48">
        <f t="shared" si="62"/>
        <v>25851.412192979453</v>
      </c>
      <c r="AI70" s="60"/>
      <c r="AJ70" s="60"/>
      <c r="AK70" s="60"/>
      <c r="AL70" s="60"/>
      <c r="AM70" s="60"/>
      <c r="AN70" s="60"/>
      <c r="AO70" s="60"/>
      <c r="AP70" s="60"/>
      <c r="AQ70" s="60"/>
      <c r="AR70" s="60"/>
      <c r="AS70" s="60"/>
      <c r="AT70" s="60"/>
      <c r="AU70" s="60"/>
      <c r="AV70" s="60"/>
      <c r="AW70" s="60"/>
      <c r="AX70" s="60"/>
      <c r="AY70" s="60"/>
      <c r="AZ70" s="60"/>
      <c r="BA70" s="60"/>
      <c r="BB70" s="60"/>
      <c r="BC70" s="60"/>
      <c r="BD70" s="60"/>
      <c r="BE70" s="65"/>
      <c r="BF70" s="65"/>
      <c r="BG70" s="65"/>
      <c r="BH70" s="65"/>
      <c r="BI70" s="65"/>
      <c r="BJ70" s="65"/>
      <c r="BK70" s="65"/>
      <c r="BL70" s="65"/>
      <c r="BM70" s="65"/>
      <c r="BN70" s="65"/>
      <c r="BO70" s="65"/>
      <c r="BP70" s="65"/>
      <c r="BQ70" s="65"/>
      <c r="BR70" s="65"/>
      <c r="BS70" s="65"/>
    </row>
    <row r="71" spans="1:71">
      <c r="A71" s="60">
        <f t="shared" si="38"/>
        <v>25</v>
      </c>
      <c r="B71" s="53">
        <f t="shared" si="42"/>
        <v>43738</v>
      </c>
      <c r="C71" s="60" t="s">
        <v>686</v>
      </c>
      <c r="D71" s="60"/>
      <c r="E71" s="48" t="str">
        <f t="shared" ref="E71:AH71" si="63">IFERROR(IF(MAX(0,(E$2-$B40-365/4/2)*INDEX($5:$5,1,MATCH($C41,$3:$3,0))/365)*(1-INDEX($E$9:$AU$9,1,E$1-$A71))=0,"",MAX(0,(E$2-$B40-365/4/2)*INDEX($5:$5,1,MATCH($C41,$3:$3,0))/365)*(1-INDEX($E$9:$AU$9,1,E$1-$A71))),"")</f>
        <v/>
      </c>
      <c r="F71" s="48" t="str">
        <f t="shared" si="63"/>
        <v/>
      </c>
      <c r="G71" s="48" t="str">
        <f t="shared" si="63"/>
        <v/>
      </c>
      <c r="H71" s="48" t="str">
        <f t="shared" si="63"/>
        <v/>
      </c>
      <c r="I71" s="48" t="str">
        <f t="shared" si="63"/>
        <v/>
      </c>
      <c r="J71" s="48" t="str">
        <f t="shared" si="63"/>
        <v/>
      </c>
      <c r="K71" s="48" t="str">
        <f t="shared" si="63"/>
        <v/>
      </c>
      <c r="L71" s="48" t="str">
        <f t="shared" si="63"/>
        <v/>
      </c>
      <c r="M71" s="48" t="str">
        <f t="shared" si="63"/>
        <v/>
      </c>
      <c r="N71" s="48" t="str">
        <f t="shared" si="63"/>
        <v/>
      </c>
      <c r="O71" s="48" t="str">
        <f t="shared" si="63"/>
        <v/>
      </c>
      <c r="P71" s="48" t="str">
        <f t="shared" si="63"/>
        <v/>
      </c>
      <c r="Q71" s="48" t="str">
        <f t="shared" si="63"/>
        <v/>
      </c>
      <c r="R71" s="48" t="str">
        <f t="shared" si="63"/>
        <v/>
      </c>
      <c r="S71" s="48" t="str">
        <f t="shared" si="63"/>
        <v/>
      </c>
      <c r="T71" s="48" t="str">
        <f t="shared" si="63"/>
        <v/>
      </c>
      <c r="U71" s="48" t="str">
        <f t="shared" si="63"/>
        <v/>
      </c>
      <c r="V71" s="48" t="str">
        <f t="shared" si="63"/>
        <v/>
      </c>
      <c r="W71" s="48" t="str">
        <f t="shared" si="63"/>
        <v/>
      </c>
      <c r="X71" s="48" t="str">
        <f t="shared" si="63"/>
        <v/>
      </c>
      <c r="Y71" s="48" t="str">
        <f t="shared" si="63"/>
        <v/>
      </c>
      <c r="Z71" s="48" t="str">
        <f t="shared" si="63"/>
        <v/>
      </c>
      <c r="AA71" s="48" t="str">
        <f t="shared" si="63"/>
        <v/>
      </c>
      <c r="AB71" s="48" t="str">
        <f t="shared" si="63"/>
        <v/>
      </c>
      <c r="AC71" s="48" t="str">
        <f t="shared" si="63"/>
        <v/>
      </c>
      <c r="AD71" s="48" t="str">
        <f t="shared" si="63"/>
        <v/>
      </c>
      <c r="AE71" s="48" t="str">
        <f t="shared" si="63"/>
        <v/>
      </c>
      <c r="AF71" s="48" t="str">
        <f t="shared" si="63"/>
        <v/>
      </c>
      <c r="AG71" s="48">
        <f t="shared" si="63"/>
        <v>10281.127224315069</v>
      </c>
      <c r="AH71" s="48">
        <f t="shared" si="63"/>
        <v>30667.857904109587</v>
      </c>
      <c r="AI71" s="60"/>
      <c r="AJ71" s="60"/>
      <c r="AK71" s="60"/>
      <c r="AL71" s="60"/>
      <c r="AM71" s="60"/>
      <c r="AN71" s="60"/>
      <c r="AO71" s="60"/>
      <c r="AP71" s="60"/>
      <c r="AQ71" s="60"/>
      <c r="AR71" s="60"/>
      <c r="AS71" s="60"/>
      <c r="AT71" s="60"/>
      <c r="AU71" s="60"/>
      <c r="AV71" s="60"/>
      <c r="AW71" s="60"/>
      <c r="AX71" s="60"/>
      <c r="AY71" s="60"/>
      <c r="AZ71" s="60"/>
      <c r="BA71" s="60"/>
      <c r="BB71" s="60"/>
      <c r="BC71" s="60"/>
      <c r="BD71" s="60"/>
      <c r="BE71" s="65"/>
      <c r="BF71" s="65"/>
      <c r="BG71" s="65"/>
      <c r="BH71" s="65"/>
      <c r="BI71" s="65"/>
      <c r="BJ71" s="65"/>
      <c r="BK71" s="65"/>
      <c r="BL71" s="65"/>
      <c r="BM71" s="65"/>
      <c r="BN71" s="65"/>
      <c r="BO71" s="65"/>
      <c r="BP71" s="65"/>
      <c r="BQ71" s="65"/>
      <c r="BR71" s="65"/>
      <c r="BS71" s="65"/>
    </row>
    <row r="72" spans="1:71">
      <c r="A72" s="60">
        <f t="shared" si="38"/>
        <v>26</v>
      </c>
      <c r="B72" s="53">
        <f t="shared" si="42"/>
        <v>43830</v>
      </c>
      <c r="C72" s="60" t="s">
        <v>687</v>
      </c>
      <c r="D72" s="60"/>
      <c r="E72" s="48" t="str">
        <f t="shared" ref="E72:AH72" si="64">IFERROR(IF(MAX(0,(E$2-$B41-365/4/2)*INDEX($5:$5,1,MATCH($C42,$3:$3,0))/365)*(1-INDEX($E$9:$AU$9,1,E$1-$A72))=0,"",MAX(0,(E$2-$B41-365/4/2)*INDEX($5:$5,1,MATCH($C42,$3:$3,0))/365)*(1-INDEX($E$9:$AU$9,1,E$1-$A72))),"")</f>
        <v/>
      </c>
      <c r="F72" s="48" t="str">
        <f t="shared" si="64"/>
        <v/>
      </c>
      <c r="G72" s="48" t="str">
        <f t="shared" si="64"/>
        <v/>
      </c>
      <c r="H72" s="48" t="str">
        <f t="shared" si="64"/>
        <v/>
      </c>
      <c r="I72" s="48" t="str">
        <f t="shared" si="64"/>
        <v/>
      </c>
      <c r="J72" s="48" t="str">
        <f t="shared" si="64"/>
        <v/>
      </c>
      <c r="K72" s="48" t="str">
        <f t="shared" si="64"/>
        <v/>
      </c>
      <c r="L72" s="48" t="str">
        <f t="shared" si="64"/>
        <v/>
      </c>
      <c r="M72" s="48" t="str">
        <f t="shared" si="64"/>
        <v/>
      </c>
      <c r="N72" s="48" t="str">
        <f t="shared" si="64"/>
        <v/>
      </c>
      <c r="O72" s="48" t="str">
        <f t="shared" si="64"/>
        <v/>
      </c>
      <c r="P72" s="48" t="str">
        <f t="shared" si="64"/>
        <v/>
      </c>
      <c r="Q72" s="48" t="str">
        <f t="shared" si="64"/>
        <v/>
      </c>
      <c r="R72" s="48" t="str">
        <f t="shared" si="64"/>
        <v/>
      </c>
      <c r="S72" s="48" t="str">
        <f t="shared" si="64"/>
        <v/>
      </c>
      <c r="T72" s="48" t="str">
        <f t="shared" si="64"/>
        <v/>
      </c>
      <c r="U72" s="48" t="str">
        <f t="shared" si="64"/>
        <v/>
      </c>
      <c r="V72" s="48" t="str">
        <f t="shared" si="64"/>
        <v/>
      </c>
      <c r="W72" s="48" t="str">
        <f t="shared" si="64"/>
        <v/>
      </c>
      <c r="X72" s="48" t="str">
        <f t="shared" si="64"/>
        <v/>
      </c>
      <c r="Y72" s="48" t="str">
        <f t="shared" si="64"/>
        <v/>
      </c>
      <c r="Z72" s="48" t="str">
        <f t="shared" si="64"/>
        <v/>
      </c>
      <c r="AA72" s="48" t="str">
        <f t="shared" si="64"/>
        <v/>
      </c>
      <c r="AB72" s="48" t="str">
        <f t="shared" si="64"/>
        <v/>
      </c>
      <c r="AC72" s="48" t="str">
        <f t="shared" si="64"/>
        <v/>
      </c>
      <c r="AD72" s="48" t="str">
        <f t="shared" si="64"/>
        <v/>
      </c>
      <c r="AE72" s="48" t="str">
        <f t="shared" si="64"/>
        <v/>
      </c>
      <c r="AF72" s="48" t="str">
        <f t="shared" si="64"/>
        <v/>
      </c>
      <c r="AG72" s="48" t="str">
        <f t="shared" si="64"/>
        <v/>
      </c>
      <c r="AH72" s="48">
        <f t="shared" si="64"/>
        <v>12230.56038270548</v>
      </c>
      <c r="AI72" s="60"/>
      <c r="AJ72" s="60"/>
      <c r="AK72" s="60"/>
      <c r="AL72" s="60"/>
      <c r="AM72" s="60"/>
      <c r="AN72" s="60"/>
      <c r="AO72" s="60"/>
      <c r="AP72" s="60"/>
      <c r="AQ72" s="60"/>
      <c r="AR72" s="60"/>
      <c r="AS72" s="60"/>
      <c r="AT72" s="60"/>
      <c r="AU72" s="60"/>
      <c r="AV72" s="60"/>
      <c r="AW72" s="60"/>
      <c r="AX72" s="60"/>
      <c r="AY72" s="60"/>
      <c r="AZ72" s="60"/>
      <c r="BA72" s="60"/>
      <c r="BB72" s="60"/>
      <c r="BC72" s="60"/>
      <c r="BD72" s="60"/>
      <c r="BE72" s="65"/>
      <c r="BF72" s="65"/>
      <c r="BG72" s="65"/>
      <c r="BH72" s="65"/>
      <c r="BI72" s="65"/>
      <c r="BJ72" s="65"/>
      <c r="BK72" s="65"/>
      <c r="BL72" s="65"/>
      <c r="BM72" s="65"/>
      <c r="BN72" s="65"/>
      <c r="BO72" s="65"/>
      <c r="BP72" s="65"/>
      <c r="BQ72" s="65"/>
      <c r="BR72" s="65"/>
      <c r="BS72" s="65"/>
    </row>
    <row r="73" spans="1:71">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5"/>
      <c r="BF73" s="65"/>
      <c r="BG73" s="65"/>
      <c r="BH73" s="65"/>
      <c r="BI73" s="65"/>
      <c r="BJ73" s="65"/>
      <c r="BK73" s="65"/>
      <c r="BL73" s="65"/>
      <c r="BM73" s="65"/>
      <c r="BN73" s="65"/>
      <c r="BO73" s="65"/>
      <c r="BP73" s="65"/>
      <c r="BQ73" s="65"/>
      <c r="BR73" s="65"/>
      <c r="BS73" s="65"/>
    </row>
    <row r="74" spans="1:71">
      <c r="A74" s="60"/>
      <c r="B74" s="60"/>
      <c r="C74" s="49" t="s">
        <v>696</v>
      </c>
      <c r="D74" s="60"/>
      <c r="E74" s="60"/>
      <c r="F74" s="60"/>
      <c r="G74" s="60"/>
      <c r="H74" s="60"/>
      <c r="I74" s="61">
        <f t="shared" ref="I74:AH74" si="65">SUM(I47:I73)</f>
        <v>176.93396575342467</v>
      </c>
      <c r="J74" s="61">
        <f t="shared" si="65"/>
        <v>956.46692821917804</v>
      </c>
      <c r="K74" s="61">
        <f t="shared" si="65"/>
        <v>2488.6399388013697</v>
      </c>
      <c r="L74" s="61">
        <f t="shared" si="65"/>
        <v>4863.4807106506842</v>
      </c>
      <c r="M74" s="61">
        <f t="shared" si="65"/>
        <v>8216.1443682191784</v>
      </c>
      <c r="N74" s="61">
        <f t="shared" si="65"/>
        <v>12533.975578116439</v>
      </c>
      <c r="O74" s="61">
        <f t="shared" si="65"/>
        <v>17867.620550958905</v>
      </c>
      <c r="P74" s="61">
        <f t="shared" si="65"/>
        <v>24501.101032294522</v>
      </c>
      <c r="Q74" s="61">
        <f t="shared" si="65"/>
        <v>32567.65236089041</v>
      </c>
      <c r="R74" s="61">
        <f t="shared" si="65"/>
        <v>42459.676758321912</v>
      </c>
      <c r="S74" s="61">
        <f t="shared" si="65"/>
        <v>54013.44120839041</v>
      </c>
      <c r="T74" s="61">
        <f t="shared" si="65"/>
        <v>66820.529797945201</v>
      </c>
      <c r="U74" s="61">
        <f t="shared" si="65"/>
        <v>81529.01511883561</v>
      </c>
      <c r="V74" s="61">
        <f t="shared" si="65"/>
        <v>98535.927888219172</v>
      </c>
      <c r="W74" s="61">
        <f t="shared" si="65"/>
        <v>117971.27317606166</v>
      </c>
      <c r="X74" s="61">
        <f t="shared" si="65"/>
        <v>140965.48991424657</v>
      </c>
      <c r="Y74" s="61">
        <f t="shared" si="65"/>
        <v>167169.13958023972</v>
      </c>
      <c r="Z74" s="61">
        <f t="shared" si="65"/>
        <v>196844.96821952058</v>
      </c>
      <c r="AA74" s="61">
        <f t="shared" si="65"/>
        <v>229303.48050756849</v>
      </c>
      <c r="AB74" s="61">
        <f t="shared" si="65"/>
        <v>265336.27701958903</v>
      </c>
      <c r="AC74" s="61">
        <f t="shared" si="65"/>
        <v>305239.53932712326</v>
      </c>
      <c r="AD74" s="61">
        <f t="shared" si="65"/>
        <v>348482.89393277396</v>
      </c>
      <c r="AE74" s="61">
        <f t="shared" si="65"/>
        <v>396164.6803539726</v>
      </c>
      <c r="AF74" s="61">
        <f t="shared" si="65"/>
        <v>453421.30132986297</v>
      </c>
      <c r="AG74" s="61">
        <f t="shared" si="65"/>
        <v>526893.96057825338</v>
      </c>
      <c r="AH74" s="61">
        <f t="shared" si="65"/>
        <v>622887.21091260272</v>
      </c>
      <c r="AI74" s="60"/>
      <c r="AJ74" s="60"/>
      <c r="AK74" s="60"/>
      <c r="AL74" s="60"/>
      <c r="AM74" s="60"/>
      <c r="AN74" s="60"/>
      <c r="AO74" s="60"/>
      <c r="AP74" s="60"/>
      <c r="AQ74" s="60"/>
      <c r="AR74" s="60"/>
      <c r="AS74" s="60"/>
      <c r="AT74" s="60"/>
      <c r="AU74" s="60"/>
      <c r="AV74" s="60"/>
      <c r="AW74" s="60"/>
      <c r="AX74" s="60"/>
      <c r="AY74" s="60"/>
      <c r="AZ74" s="60"/>
      <c r="BA74" s="60"/>
      <c r="BB74" s="60"/>
      <c r="BC74" s="60"/>
      <c r="BD74" s="60"/>
      <c r="BE74" s="65"/>
      <c r="BF74" s="65"/>
      <c r="BG74" s="65"/>
      <c r="BH74" s="65"/>
      <c r="BI74" s="65"/>
      <c r="BJ74" s="65"/>
      <c r="BK74" s="65"/>
      <c r="BL74" s="65"/>
      <c r="BM74" s="65"/>
      <c r="BN74" s="65"/>
      <c r="BO74" s="65"/>
      <c r="BP74" s="65"/>
      <c r="BQ74" s="65"/>
      <c r="BR74" s="65"/>
      <c r="BS74" s="65"/>
    </row>
    <row r="75" spans="1:71">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5"/>
      <c r="BF75" s="65"/>
      <c r="BG75" s="65"/>
      <c r="BH75" s="65"/>
      <c r="BI75" s="65"/>
      <c r="BJ75" s="65"/>
      <c r="BK75" s="65"/>
      <c r="BL75" s="65"/>
      <c r="BM75" s="65"/>
      <c r="BN75" s="65"/>
      <c r="BO75" s="65"/>
      <c r="BP75" s="65"/>
      <c r="BQ75" s="65"/>
      <c r="BR75" s="65"/>
      <c r="BS75" s="65"/>
    </row>
    <row r="76" spans="1:71">
      <c r="A76" s="60"/>
      <c r="B76" s="60"/>
      <c r="C76" s="66" t="s">
        <v>619</v>
      </c>
      <c r="D76" s="60"/>
      <c r="E76" s="61">
        <f t="shared" ref="E76:AH76" si="66">E44</f>
        <v>31.63029109589041</v>
      </c>
      <c r="F76" s="61">
        <f t="shared" si="66"/>
        <v>398.0016934931507</v>
      </c>
      <c r="G76" s="61">
        <f t="shared" si="66"/>
        <v>1641.5803339041097</v>
      </c>
      <c r="H76" s="61">
        <f t="shared" si="66"/>
        <v>4152.4164691780825</v>
      </c>
      <c r="I76" s="61">
        <f t="shared" si="66"/>
        <v>7856.174626712329</v>
      </c>
      <c r="J76" s="61">
        <f t="shared" si="66"/>
        <v>12510.859299657533</v>
      </c>
      <c r="K76" s="61">
        <f t="shared" si="66"/>
        <v>17911.383320205481</v>
      </c>
      <c r="L76" s="61">
        <f t="shared" si="66"/>
        <v>24291.902214041093</v>
      </c>
      <c r="M76" s="61">
        <f t="shared" si="66"/>
        <v>31722.828249999999</v>
      </c>
      <c r="N76" s="61">
        <f t="shared" si="66"/>
        <v>40393.352719178081</v>
      </c>
      <c r="O76" s="61">
        <f t="shared" si="66"/>
        <v>50168.833707191778</v>
      </c>
      <c r="P76" s="61">
        <f t="shared" si="66"/>
        <v>61492.072121575329</v>
      </c>
      <c r="Q76" s="61">
        <f t="shared" si="66"/>
        <v>74483.736755410966</v>
      </c>
      <c r="R76" s="61">
        <f t="shared" si="66"/>
        <v>89265.178989863009</v>
      </c>
      <c r="S76" s="61">
        <f t="shared" si="66"/>
        <v>106058.69996404109</v>
      </c>
      <c r="T76" s="61">
        <f t="shared" si="66"/>
        <v>125200.84779650685</v>
      </c>
      <c r="U76" s="61">
        <f t="shared" si="66"/>
        <v>147716.86025376714</v>
      </c>
      <c r="V76" s="61">
        <f t="shared" si="66"/>
        <v>173802.77286914387</v>
      </c>
      <c r="W76" s="61">
        <f t="shared" si="66"/>
        <v>202222.34207164386</v>
      </c>
      <c r="X76" s="61">
        <f t="shared" si="66"/>
        <v>233447.21704708901</v>
      </c>
      <c r="Y76" s="61">
        <f t="shared" si="66"/>
        <v>268084.82362400688</v>
      </c>
      <c r="Z76" s="61">
        <f t="shared" si="66"/>
        <v>306231.32965428091</v>
      </c>
      <c r="AA76" s="61">
        <f t="shared" si="66"/>
        <v>347325.22258767136</v>
      </c>
      <c r="AB76" s="61">
        <f t="shared" si="66"/>
        <v>394403.7009858219</v>
      </c>
      <c r="AC76" s="61">
        <f t="shared" si="66"/>
        <v>454161.46622705477</v>
      </c>
      <c r="AD76" s="61">
        <f t="shared" si="66"/>
        <v>532368.82437839056</v>
      </c>
      <c r="AE76" s="61">
        <f t="shared" si="66"/>
        <v>622027.42948815064</v>
      </c>
      <c r="AF76" s="61">
        <f t="shared" si="66"/>
        <v>723220.1802861644</v>
      </c>
      <c r="AG76" s="61">
        <f t="shared" si="66"/>
        <v>834235.21693304786</v>
      </c>
      <c r="AH76" s="61">
        <f t="shared" si="66"/>
        <v>949332.87073760282</v>
      </c>
      <c r="AI76" s="60"/>
      <c r="AJ76" s="60"/>
      <c r="AK76" s="60"/>
      <c r="AL76" s="60"/>
      <c r="AM76" s="60"/>
      <c r="AN76" s="60"/>
      <c r="AO76" s="60"/>
      <c r="AP76" s="60"/>
      <c r="AQ76" s="60"/>
      <c r="AR76" s="60"/>
      <c r="AS76" s="60"/>
      <c r="AT76" s="60"/>
      <c r="AU76" s="60"/>
      <c r="AV76" s="60"/>
      <c r="AW76" s="60"/>
      <c r="AX76" s="60"/>
      <c r="AY76" s="60"/>
      <c r="AZ76" s="60"/>
      <c r="BA76" s="60"/>
      <c r="BB76" s="60"/>
      <c r="BC76" s="60"/>
      <c r="BD76" s="60"/>
      <c r="BE76" s="65"/>
      <c r="BF76" s="65"/>
      <c r="BG76" s="65"/>
      <c r="BH76" s="65"/>
      <c r="BI76" s="65"/>
      <c r="BJ76" s="65"/>
      <c r="BK76" s="65"/>
      <c r="BL76" s="65"/>
      <c r="BM76" s="65"/>
      <c r="BN76" s="65"/>
      <c r="BO76" s="65"/>
      <c r="BP76" s="65"/>
      <c r="BQ76" s="65"/>
      <c r="BR76" s="65"/>
      <c r="BS76" s="65"/>
    </row>
    <row r="77" spans="1:71">
      <c r="A77" s="60"/>
      <c r="B77" s="60"/>
      <c r="C77" s="66" t="s">
        <v>697</v>
      </c>
      <c r="D77" s="60"/>
      <c r="E77" s="60">
        <f t="shared" ref="E77:AH77" si="67">E74</f>
        <v>0</v>
      </c>
      <c r="F77" s="60">
        <f t="shared" si="67"/>
        <v>0</v>
      </c>
      <c r="G77" s="60">
        <f t="shared" si="67"/>
        <v>0</v>
      </c>
      <c r="H77" s="60">
        <f t="shared" si="67"/>
        <v>0</v>
      </c>
      <c r="I77" s="61">
        <f t="shared" si="67"/>
        <v>176.93396575342467</v>
      </c>
      <c r="J77" s="61">
        <f t="shared" si="67"/>
        <v>956.46692821917804</v>
      </c>
      <c r="K77" s="61">
        <f t="shared" si="67"/>
        <v>2488.6399388013697</v>
      </c>
      <c r="L77" s="61">
        <f t="shared" si="67"/>
        <v>4863.4807106506842</v>
      </c>
      <c r="M77" s="61">
        <f t="shared" si="67"/>
        <v>8216.1443682191784</v>
      </c>
      <c r="N77" s="61">
        <f t="shared" si="67"/>
        <v>12533.975578116439</v>
      </c>
      <c r="O77" s="61">
        <f t="shared" si="67"/>
        <v>17867.620550958905</v>
      </c>
      <c r="P77" s="61">
        <f t="shared" si="67"/>
        <v>24501.101032294522</v>
      </c>
      <c r="Q77" s="61">
        <f t="shared" si="67"/>
        <v>32567.65236089041</v>
      </c>
      <c r="R77" s="61">
        <f t="shared" si="67"/>
        <v>42459.676758321912</v>
      </c>
      <c r="S77" s="61">
        <f t="shared" si="67"/>
        <v>54013.44120839041</v>
      </c>
      <c r="T77" s="61">
        <f t="shared" si="67"/>
        <v>66820.529797945201</v>
      </c>
      <c r="U77" s="61">
        <f t="shared" si="67"/>
        <v>81529.01511883561</v>
      </c>
      <c r="V77" s="61">
        <f t="shared" si="67"/>
        <v>98535.927888219172</v>
      </c>
      <c r="W77" s="61">
        <f t="shared" si="67"/>
        <v>117971.27317606166</v>
      </c>
      <c r="X77" s="61">
        <f t="shared" si="67"/>
        <v>140965.48991424657</v>
      </c>
      <c r="Y77" s="61">
        <f t="shared" si="67"/>
        <v>167169.13958023972</v>
      </c>
      <c r="Z77" s="61">
        <f t="shared" si="67"/>
        <v>196844.96821952058</v>
      </c>
      <c r="AA77" s="61">
        <f t="shared" si="67"/>
        <v>229303.48050756849</v>
      </c>
      <c r="AB77" s="61">
        <f t="shared" si="67"/>
        <v>265336.27701958903</v>
      </c>
      <c r="AC77" s="61">
        <f t="shared" si="67"/>
        <v>305239.53932712326</v>
      </c>
      <c r="AD77" s="61">
        <f t="shared" si="67"/>
        <v>348482.89393277396</v>
      </c>
      <c r="AE77" s="61">
        <f t="shared" si="67"/>
        <v>396164.6803539726</v>
      </c>
      <c r="AF77" s="61">
        <f t="shared" si="67"/>
        <v>453421.30132986297</v>
      </c>
      <c r="AG77" s="61">
        <f t="shared" si="67"/>
        <v>526893.96057825338</v>
      </c>
      <c r="AH77" s="61">
        <f t="shared" si="67"/>
        <v>622887.21091260272</v>
      </c>
      <c r="AI77" s="60"/>
      <c r="AJ77" s="60"/>
      <c r="AK77" s="60"/>
      <c r="AL77" s="60"/>
      <c r="AM77" s="60"/>
      <c r="AN77" s="60"/>
      <c r="AO77" s="60"/>
      <c r="AP77" s="60"/>
      <c r="AQ77" s="60"/>
      <c r="AR77" s="60"/>
      <c r="AS77" s="60"/>
      <c r="AT77" s="60"/>
      <c r="AU77" s="60"/>
      <c r="AV77" s="60"/>
      <c r="AW77" s="60"/>
      <c r="AX77" s="60"/>
      <c r="AY77" s="60"/>
      <c r="AZ77" s="60"/>
      <c r="BA77" s="60"/>
      <c r="BB77" s="60"/>
      <c r="BC77" s="60"/>
      <c r="BD77" s="60"/>
      <c r="BE77" s="65"/>
      <c r="BF77" s="65"/>
      <c r="BG77" s="65"/>
      <c r="BH77" s="65"/>
      <c r="BI77" s="65"/>
      <c r="BJ77" s="65"/>
      <c r="BK77" s="65"/>
      <c r="BL77" s="65"/>
      <c r="BM77" s="65"/>
      <c r="BN77" s="65"/>
      <c r="BO77" s="65"/>
      <c r="BP77" s="65"/>
      <c r="BQ77" s="65"/>
      <c r="BR77" s="65"/>
      <c r="BS77" s="65"/>
    </row>
    <row r="78" spans="1:71">
      <c r="A78" s="67"/>
      <c r="B78" s="67"/>
      <c r="C78" s="68" t="s">
        <v>698</v>
      </c>
      <c r="D78" s="67"/>
      <c r="E78" s="69">
        <f t="shared" ref="E78:AH78" si="68">SUM(E76:E77)</f>
        <v>31.63029109589041</v>
      </c>
      <c r="F78" s="69">
        <f t="shared" si="68"/>
        <v>398.0016934931507</v>
      </c>
      <c r="G78" s="69">
        <f t="shared" si="68"/>
        <v>1641.5803339041097</v>
      </c>
      <c r="H78" s="69">
        <f t="shared" si="68"/>
        <v>4152.4164691780825</v>
      </c>
      <c r="I78" s="69">
        <f t="shared" si="68"/>
        <v>8033.1085924657536</v>
      </c>
      <c r="J78" s="69">
        <f t="shared" si="68"/>
        <v>13467.326227876711</v>
      </c>
      <c r="K78" s="69">
        <f t="shared" si="68"/>
        <v>20400.023259006852</v>
      </c>
      <c r="L78" s="69">
        <f t="shared" si="68"/>
        <v>29155.382924691778</v>
      </c>
      <c r="M78" s="69">
        <f t="shared" si="68"/>
        <v>39938.972618219181</v>
      </c>
      <c r="N78" s="69">
        <f t="shared" si="68"/>
        <v>52927.328297294516</v>
      </c>
      <c r="O78" s="69">
        <f t="shared" si="68"/>
        <v>68036.454258150683</v>
      </c>
      <c r="P78" s="69">
        <f t="shared" si="68"/>
        <v>85993.173153869851</v>
      </c>
      <c r="Q78" s="69">
        <f t="shared" si="68"/>
        <v>107051.38911630138</v>
      </c>
      <c r="R78" s="69">
        <f t="shared" si="68"/>
        <v>131724.85574818493</v>
      </c>
      <c r="S78" s="69">
        <f t="shared" si="68"/>
        <v>160072.1411724315</v>
      </c>
      <c r="T78" s="69">
        <f t="shared" si="68"/>
        <v>192021.37759445206</v>
      </c>
      <c r="U78" s="69">
        <f t="shared" si="68"/>
        <v>229245.87537260275</v>
      </c>
      <c r="V78" s="69">
        <f t="shared" si="68"/>
        <v>272338.70075736305</v>
      </c>
      <c r="W78" s="69">
        <f t="shared" si="68"/>
        <v>320193.61524770549</v>
      </c>
      <c r="X78" s="69">
        <f t="shared" si="68"/>
        <v>374412.70696133561</v>
      </c>
      <c r="Y78" s="69">
        <f t="shared" si="68"/>
        <v>435253.9632042466</v>
      </c>
      <c r="Z78" s="69">
        <f t="shared" si="68"/>
        <v>503076.29787380149</v>
      </c>
      <c r="AA78" s="69">
        <f t="shared" si="68"/>
        <v>576628.70309523982</v>
      </c>
      <c r="AB78" s="69">
        <f t="shared" si="68"/>
        <v>659739.97800541087</v>
      </c>
      <c r="AC78" s="69">
        <f t="shared" si="68"/>
        <v>759401.00555417803</v>
      </c>
      <c r="AD78" s="69">
        <f t="shared" si="68"/>
        <v>880851.71831116453</v>
      </c>
      <c r="AE78" s="69">
        <f t="shared" si="68"/>
        <v>1018192.1098421232</v>
      </c>
      <c r="AF78" s="69">
        <f t="shared" si="68"/>
        <v>1176641.4816160274</v>
      </c>
      <c r="AG78" s="69">
        <f t="shared" si="68"/>
        <v>1361129.1775113014</v>
      </c>
      <c r="AH78" s="69">
        <f t="shared" si="68"/>
        <v>1572220.0816502054</v>
      </c>
      <c r="AI78" s="67"/>
      <c r="AJ78" s="67"/>
      <c r="AK78" s="67"/>
      <c r="AL78" s="67"/>
      <c r="AM78" s="67"/>
      <c r="AN78" s="67"/>
      <c r="AO78" s="67"/>
      <c r="AP78" s="67"/>
      <c r="AQ78" s="67"/>
      <c r="AR78" s="67"/>
      <c r="AS78" s="67"/>
      <c r="AT78" s="67"/>
      <c r="AU78" s="67"/>
      <c r="AV78" s="67"/>
      <c r="AW78" s="67"/>
      <c r="AX78" s="67"/>
      <c r="AY78" s="67"/>
      <c r="AZ78" s="67"/>
      <c r="BA78" s="67"/>
      <c r="BB78" s="67"/>
      <c r="BC78" s="67"/>
      <c r="BD78" s="67"/>
      <c r="BE78" s="70"/>
      <c r="BF78" s="70"/>
      <c r="BG78" s="70"/>
      <c r="BH78" s="70"/>
      <c r="BI78" s="70"/>
      <c r="BJ78" s="70"/>
      <c r="BK78" s="70"/>
      <c r="BL78" s="70"/>
      <c r="BM78" s="70"/>
      <c r="BN78" s="70"/>
      <c r="BO78" s="70"/>
      <c r="BP78" s="70"/>
      <c r="BQ78" s="70"/>
      <c r="BR78" s="70"/>
      <c r="BS78" s="70"/>
    </row>
    <row r="79" spans="1:71">
      <c r="A79" s="60"/>
      <c r="B79" s="60"/>
      <c r="C79" s="66" t="s">
        <v>699</v>
      </c>
      <c r="D79" s="60"/>
      <c r="E79" s="60"/>
      <c r="F79" s="60"/>
      <c r="G79" s="60"/>
      <c r="H79" s="60"/>
      <c r="I79" s="60">
        <f>SUMIF('Tesla Deaths Cleaned'!$B:$B,"&lt;"&amp;I2,'Tesla Deaths Cleaned'!$K:$K)</f>
        <v>0</v>
      </c>
      <c r="J79" s="60">
        <f>SUMIF('Tesla Deaths Cleaned'!$B:$B,"&lt;"&amp;J2,'Tesla Deaths Cleaned'!$K:$K)</f>
        <v>1</v>
      </c>
      <c r="K79" s="60">
        <f>SUMIF('Tesla Deaths Cleaned'!$B:$B,"&lt;"&amp;K2,'Tesla Deaths Cleaned'!$K:$K)</f>
        <v>1</v>
      </c>
      <c r="L79" s="60">
        <f>SUMIF('Tesla Deaths Cleaned'!$B:$B,"&lt;"&amp;L2,'Tesla Deaths Cleaned'!$K:$K)</f>
        <v>1</v>
      </c>
      <c r="M79" s="60">
        <f>SUMIF('Tesla Deaths Cleaned'!$B:$B,"&lt;"&amp;M2,'Tesla Deaths Cleaned'!$K:$K)</f>
        <v>2</v>
      </c>
      <c r="N79" s="60">
        <f>SUMIF('Tesla Deaths Cleaned'!$B:$B,"&lt;"&amp;N2,'Tesla Deaths Cleaned'!$K:$K)</f>
        <v>3</v>
      </c>
      <c r="O79" s="60">
        <f>SUMIF('Tesla Deaths Cleaned'!$B:$B,"&lt;"&amp;O2,'Tesla Deaths Cleaned'!$K:$K)</f>
        <v>4</v>
      </c>
      <c r="P79" s="60">
        <f>SUMIF('Tesla Deaths Cleaned'!$B:$B,"&lt;"&amp;P2,'Tesla Deaths Cleaned'!$K:$K)</f>
        <v>5</v>
      </c>
      <c r="Q79" s="60">
        <f>SUMIF('Tesla Deaths Cleaned'!$B:$B,"&lt;"&amp;Q2,'Tesla Deaths Cleaned'!$K:$K)</f>
        <v>5</v>
      </c>
      <c r="R79" s="60">
        <f>SUMIF('Tesla Deaths Cleaned'!$B:$B,"&lt;"&amp;R2,'Tesla Deaths Cleaned'!$K:$K)</f>
        <v>8</v>
      </c>
      <c r="S79" s="60">
        <f>SUMIF('Tesla Deaths Cleaned'!$B:$B,"&lt;"&amp;S2,'Tesla Deaths Cleaned'!$K:$K)</f>
        <v>9</v>
      </c>
      <c r="T79" s="60">
        <f>SUMIF('Tesla Deaths Cleaned'!$B:$B,"&lt;"&amp;T2,'Tesla Deaths Cleaned'!$K:$K)</f>
        <v>11</v>
      </c>
      <c r="U79" s="60">
        <f>SUMIF('Tesla Deaths Cleaned'!$B:$B,"&lt;"&amp;U2,'Tesla Deaths Cleaned'!$K:$K)</f>
        <v>14</v>
      </c>
      <c r="V79" s="60">
        <f>SUMIF('Tesla Deaths Cleaned'!$B:$B,"&lt;"&amp;V2,'Tesla Deaths Cleaned'!$K:$K)</f>
        <v>18</v>
      </c>
      <c r="W79" s="60">
        <f>SUMIF('Tesla Deaths Cleaned'!$B:$B,"&lt;"&amp;W2,'Tesla Deaths Cleaned'!$K:$K)</f>
        <v>20</v>
      </c>
      <c r="X79" s="60">
        <f>SUMIF('Tesla Deaths Cleaned'!$B:$B,"&lt;"&amp;X2,'Tesla Deaths Cleaned'!$K:$K)</f>
        <v>20</v>
      </c>
      <c r="Y79" s="60">
        <f>SUMIF('Tesla Deaths Cleaned'!$B:$B,"&lt;"&amp;Y2,'Tesla Deaths Cleaned'!$K:$K)</f>
        <v>21</v>
      </c>
      <c r="Z79" s="60">
        <f>SUMIF('Tesla Deaths Cleaned'!$B:$B,"&lt;"&amp;Z2,'Tesla Deaths Cleaned'!$K:$K)</f>
        <v>22</v>
      </c>
      <c r="AA79" s="60">
        <f>SUMIF('Tesla Deaths Cleaned'!$B:$B,"&lt;"&amp;AA2,'Tesla Deaths Cleaned'!$K:$K)</f>
        <v>25</v>
      </c>
      <c r="AB79" s="60">
        <f>SUMIF('Tesla Deaths Cleaned'!$B:$B,"&lt;"&amp;AB2,'Tesla Deaths Cleaned'!$K:$K)</f>
        <v>30</v>
      </c>
      <c r="AC79" s="60">
        <f>SUMIF('Tesla Deaths Cleaned'!$B:$B,"&lt;"&amp;AC2,'Tesla Deaths Cleaned'!$K:$K)</f>
        <v>33</v>
      </c>
      <c r="AD79" s="60">
        <f>SUMIF('Tesla Deaths Cleaned'!$B:$B,"&lt;"&amp;AD2,'Tesla Deaths Cleaned'!$K:$K)</f>
        <v>38</v>
      </c>
      <c r="AE79" s="60">
        <f>SUMIF('Tesla Deaths Cleaned'!$B:$B,"&lt;"&amp;AE2,'Tesla Deaths Cleaned'!$K:$K)</f>
        <v>43</v>
      </c>
      <c r="AF79" s="60">
        <f>SUMIF('Tesla Deaths Cleaned'!$B:$B,"&lt;"&amp;AF2,'Tesla Deaths Cleaned'!$K:$K)</f>
        <v>46</v>
      </c>
      <c r="AG79" s="60">
        <f>SUMIF('Tesla Deaths Cleaned'!$B:$B,"&lt;"&amp;AG2,'Tesla Deaths Cleaned'!$K:$K)</f>
        <v>52</v>
      </c>
      <c r="AH79" s="60">
        <f>SUMIF('Tesla Deaths Cleaned'!$B:$B,"&lt;"&amp;AH2,'Tesla Deaths Cleaned'!$K:$K)</f>
        <v>61</v>
      </c>
      <c r="AI79" s="60"/>
      <c r="AJ79" s="60"/>
      <c r="AK79" s="60"/>
      <c r="AL79" s="60"/>
      <c r="AM79" s="60"/>
      <c r="AN79" s="60"/>
      <c r="AO79" s="60"/>
      <c r="AP79" s="60"/>
      <c r="AQ79" s="60"/>
      <c r="AR79" s="60"/>
      <c r="AS79" s="60"/>
      <c r="AT79" s="60"/>
      <c r="AU79" s="60"/>
      <c r="AV79" s="60"/>
      <c r="AW79" s="60"/>
      <c r="AX79" s="60"/>
      <c r="AY79" s="60"/>
      <c r="AZ79" s="60"/>
      <c r="BA79" s="60"/>
      <c r="BB79" s="60"/>
      <c r="BC79" s="60"/>
      <c r="BD79" s="60"/>
      <c r="BE79" s="65"/>
      <c r="BF79" s="65"/>
      <c r="BG79" s="65"/>
      <c r="BH79" s="65"/>
      <c r="BI79" s="65"/>
      <c r="BJ79" s="65"/>
      <c r="BK79" s="65"/>
      <c r="BL79" s="65"/>
      <c r="BM79" s="65"/>
      <c r="BN79" s="65"/>
      <c r="BO79" s="65"/>
      <c r="BP79" s="65"/>
      <c r="BQ79" s="65"/>
      <c r="BR79" s="65"/>
      <c r="BS79" s="65"/>
    </row>
    <row r="80" spans="1:71">
      <c r="A80" s="60"/>
      <c r="B80" s="60"/>
      <c r="C80" s="66" t="s">
        <v>700</v>
      </c>
      <c r="D80" s="60"/>
      <c r="E80" s="60"/>
      <c r="F80" s="60"/>
      <c r="G80" s="60"/>
      <c r="H80" s="60"/>
      <c r="I80" s="60"/>
      <c r="J80" s="61">
        <f t="shared" ref="J80:AH80" si="69">J78/J79</f>
        <v>13467.326227876711</v>
      </c>
      <c r="K80" s="61">
        <f t="shared" si="69"/>
        <v>20400.023259006852</v>
      </c>
      <c r="L80" s="61">
        <f t="shared" si="69"/>
        <v>29155.382924691778</v>
      </c>
      <c r="M80" s="61">
        <f t="shared" si="69"/>
        <v>19969.48630910959</v>
      </c>
      <c r="N80" s="61">
        <f t="shared" si="69"/>
        <v>17642.442765764838</v>
      </c>
      <c r="O80" s="61">
        <f t="shared" si="69"/>
        <v>17009.113564537671</v>
      </c>
      <c r="P80" s="61">
        <f t="shared" si="69"/>
        <v>17198.63463077397</v>
      </c>
      <c r="Q80" s="61">
        <f t="shared" si="69"/>
        <v>21410.277823260276</v>
      </c>
      <c r="R80" s="61">
        <f t="shared" si="69"/>
        <v>16465.606968523116</v>
      </c>
      <c r="S80" s="61">
        <f t="shared" si="69"/>
        <v>17785.793463603499</v>
      </c>
      <c r="T80" s="61">
        <f t="shared" si="69"/>
        <v>17456.488872222915</v>
      </c>
      <c r="U80" s="61">
        <f t="shared" si="69"/>
        <v>16374.705383757338</v>
      </c>
      <c r="V80" s="61">
        <f t="shared" si="69"/>
        <v>15129.927819853503</v>
      </c>
      <c r="W80" s="61">
        <f t="shared" si="69"/>
        <v>16009.680762385275</v>
      </c>
      <c r="X80" s="61">
        <f t="shared" si="69"/>
        <v>18720.635348066782</v>
      </c>
      <c r="Y80" s="61">
        <f t="shared" si="69"/>
        <v>20726.37920020222</v>
      </c>
      <c r="Z80" s="61">
        <f t="shared" si="69"/>
        <v>22867.104448809157</v>
      </c>
      <c r="AA80" s="61">
        <f t="shared" si="69"/>
        <v>23065.148123809591</v>
      </c>
      <c r="AB80" s="61">
        <f t="shared" si="69"/>
        <v>21991.332600180362</v>
      </c>
      <c r="AC80" s="61">
        <f t="shared" si="69"/>
        <v>23012.151683459939</v>
      </c>
      <c r="AD80" s="61">
        <f t="shared" si="69"/>
        <v>23180.308376609592</v>
      </c>
      <c r="AE80" s="61">
        <f t="shared" si="69"/>
        <v>23678.886275398214</v>
      </c>
      <c r="AF80" s="61">
        <f t="shared" si="69"/>
        <v>25579.162643826683</v>
      </c>
      <c r="AG80" s="61">
        <f t="shared" si="69"/>
        <v>26175.561105986566</v>
      </c>
      <c r="AH80" s="61">
        <f t="shared" si="69"/>
        <v>25774.099699183695</v>
      </c>
      <c r="AI80" s="60"/>
      <c r="AJ80" s="60"/>
      <c r="AK80" s="60"/>
      <c r="AL80" s="60"/>
      <c r="AM80" s="60"/>
      <c r="AN80" s="60"/>
      <c r="AO80" s="60"/>
      <c r="AP80" s="60"/>
      <c r="AQ80" s="60"/>
      <c r="AR80" s="60"/>
      <c r="AS80" s="60"/>
      <c r="AT80" s="60"/>
      <c r="AU80" s="60"/>
      <c r="AV80" s="60"/>
      <c r="AW80" s="60"/>
      <c r="AX80" s="60"/>
      <c r="AY80" s="60"/>
      <c r="AZ80" s="60"/>
      <c r="BA80" s="60"/>
      <c r="BB80" s="60"/>
      <c r="BC80" s="60"/>
      <c r="BD80" s="60"/>
      <c r="BE80" s="65"/>
      <c r="BF80" s="65"/>
      <c r="BG80" s="65"/>
      <c r="BH80" s="65"/>
      <c r="BI80" s="65"/>
      <c r="BJ80" s="65"/>
      <c r="BK80" s="65"/>
      <c r="BL80" s="65"/>
      <c r="BM80" s="65"/>
      <c r="BN80" s="65"/>
      <c r="BO80" s="65"/>
      <c r="BP80" s="65"/>
      <c r="BQ80" s="65"/>
      <c r="BR80" s="65"/>
      <c r="BS80" s="65"/>
    </row>
    <row r="81" spans="1:71">
      <c r="A81" s="60"/>
      <c r="B81" s="60"/>
      <c r="C81" s="66" t="s">
        <v>701</v>
      </c>
      <c r="D81" s="60"/>
      <c r="E81" s="60"/>
      <c r="F81" s="60"/>
      <c r="G81" s="60">
        <f>SUMIF('Tesla Deaths Cleaned'!$B:$B,"&lt;"&amp;G2,'Tesla Deaths Cleaned'!$F:$F)</f>
        <v>0</v>
      </c>
      <c r="H81" s="60">
        <f>SUMIF('Tesla Deaths Cleaned'!$B:$B,"&lt;"&amp;H2,'Tesla Deaths Cleaned'!$F:$F)</f>
        <v>2</v>
      </c>
      <c r="I81" s="60">
        <f>SUMIF('Tesla Deaths Cleaned'!$B:$B,"&lt;"&amp;I2,'Tesla Deaths Cleaned'!$F:$F)</f>
        <v>2</v>
      </c>
      <c r="J81" s="61">
        <f>SUMIF('Tesla Deaths Cleaned'!$B:$B,"&lt;"&amp;J2,'Tesla Deaths Cleaned'!$F:$F)</f>
        <v>3</v>
      </c>
      <c r="K81" s="61">
        <f>SUMIF('Tesla Deaths Cleaned'!$B:$B,"&lt;"&amp;K2,'Tesla Deaths Cleaned'!$F:$F)</f>
        <v>3</v>
      </c>
      <c r="L81" s="61">
        <f>SUMIF('Tesla Deaths Cleaned'!$B:$B,"&lt;"&amp;L2,'Tesla Deaths Cleaned'!$F:$F)</f>
        <v>3</v>
      </c>
      <c r="M81" s="61">
        <f>SUMIF('Tesla Deaths Cleaned'!$B:$B,"&lt;"&amp;M2,'Tesla Deaths Cleaned'!$F:$F)</f>
        <v>8</v>
      </c>
      <c r="N81" s="61">
        <f>SUMIF('Tesla Deaths Cleaned'!$B:$B,"&lt;"&amp;N2,'Tesla Deaths Cleaned'!$F:$F)</f>
        <v>9</v>
      </c>
      <c r="O81" s="61">
        <f>SUMIF('Tesla Deaths Cleaned'!$B:$B,"&lt;"&amp;O2,'Tesla Deaths Cleaned'!$F:$F)</f>
        <v>10</v>
      </c>
      <c r="P81" s="61">
        <f>SUMIF('Tesla Deaths Cleaned'!$B:$B,"&lt;"&amp;P2,'Tesla Deaths Cleaned'!$F:$F)</f>
        <v>11</v>
      </c>
      <c r="Q81" s="61">
        <f>SUMIF('Tesla Deaths Cleaned'!$B:$B,"&lt;"&amp;Q2,'Tesla Deaths Cleaned'!$F:$F)</f>
        <v>11</v>
      </c>
      <c r="R81" s="61">
        <f>SUMIF('Tesla Deaths Cleaned'!$B:$B,"&lt;"&amp;R2,'Tesla Deaths Cleaned'!$F:$F)</f>
        <v>14</v>
      </c>
      <c r="S81" s="61">
        <f>SUMIF('Tesla Deaths Cleaned'!$B:$B,"&lt;"&amp;S2,'Tesla Deaths Cleaned'!$F:$F)</f>
        <v>15</v>
      </c>
      <c r="T81" s="61">
        <f>SUMIF('Tesla Deaths Cleaned'!$B:$B,"&lt;"&amp;T2,'Tesla Deaths Cleaned'!$F:$F)</f>
        <v>19</v>
      </c>
      <c r="U81" s="61">
        <f>SUMIF('Tesla Deaths Cleaned'!$B:$B,"&lt;"&amp;U2,'Tesla Deaths Cleaned'!$F:$F)</f>
        <v>24</v>
      </c>
      <c r="V81" s="61">
        <f>SUMIF('Tesla Deaths Cleaned'!$B:$B,"&lt;"&amp;V2,'Tesla Deaths Cleaned'!$F:$F)</f>
        <v>30</v>
      </c>
      <c r="W81" s="61">
        <f>SUMIF('Tesla Deaths Cleaned'!$B:$B,"&lt;"&amp;W2,'Tesla Deaths Cleaned'!$F:$F)</f>
        <v>32</v>
      </c>
      <c r="X81" s="61">
        <f>SUMIF('Tesla Deaths Cleaned'!$B:$B,"&lt;"&amp;X2,'Tesla Deaths Cleaned'!$F:$F)</f>
        <v>36</v>
      </c>
      <c r="Y81" s="61">
        <f>SUMIF('Tesla Deaths Cleaned'!$B:$B,"&lt;"&amp;Y2,'Tesla Deaths Cleaned'!$F:$F)</f>
        <v>39</v>
      </c>
      <c r="Z81" s="61">
        <f>SUMIF('Tesla Deaths Cleaned'!$B:$B,"&lt;"&amp;Z2,'Tesla Deaths Cleaned'!$F:$F)</f>
        <v>41</v>
      </c>
      <c r="AA81" s="61">
        <f>SUMIF('Tesla Deaths Cleaned'!$B:$B,"&lt;"&amp;AA2,'Tesla Deaths Cleaned'!$F:$F)</f>
        <v>44</v>
      </c>
      <c r="AB81" s="61">
        <f>SUMIF('Tesla Deaths Cleaned'!$B:$B,"&lt;"&amp;AB2,'Tesla Deaths Cleaned'!$F:$F)</f>
        <v>50</v>
      </c>
      <c r="AC81" s="61">
        <f>SUMIF('Tesla Deaths Cleaned'!$B:$B,"&lt;"&amp;AC2,'Tesla Deaths Cleaned'!$F:$F)</f>
        <v>55</v>
      </c>
      <c r="AD81" s="61">
        <f>SUMIF('Tesla Deaths Cleaned'!$B:$B,"&lt;"&amp;AD2,'Tesla Deaths Cleaned'!$F:$F)</f>
        <v>62</v>
      </c>
      <c r="AE81" s="61">
        <f>SUMIF('Tesla Deaths Cleaned'!$B:$B,"&lt;"&amp;AE2,'Tesla Deaths Cleaned'!$F:$F)</f>
        <v>68</v>
      </c>
      <c r="AF81" s="61">
        <f>SUMIF('Tesla Deaths Cleaned'!$B:$B,"&lt;"&amp;AF2,'Tesla Deaths Cleaned'!$F:$F)</f>
        <v>74</v>
      </c>
      <c r="AG81" s="61">
        <f>SUMIF('Tesla Deaths Cleaned'!$B:$B,"&lt;"&amp;AG2,'Tesla Deaths Cleaned'!$F:$F)</f>
        <v>89</v>
      </c>
      <c r="AH81" s="61">
        <f>SUMIF('Tesla Deaths Cleaned'!$B:$B,"&lt;"&amp;AH2,'Tesla Deaths Cleaned'!$F:$F)</f>
        <v>112</v>
      </c>
      <c r="AI81" s="60"/>
      <c r="AJ81" s="60"/>
      <c r="AK81" s="60"/>
      <c r="AL81" s="60"/>
      <c r="AM81" s="60"/>
      <c r="AN81" s="60"/>
      <c r="AO81" s="60"/>
      <c r="AP81" s="60"/>
      <c r="AQ81" s="60"/>
      <c r="AR81" s="60"/>
      <c r="AS81" s="60"/>
      <c r="AT81" s="60"/>
      <c r="AU81" s="60"/>
      <c r="AV81" s="60"/>
      <c r="AW81" s="60"/>
      <c r="AX81" s="60"/>
      <c r="AY81" s="60"/>
      <c r="AZ81" s="60"/>
      <c r="BA81" s="60"/>
      <c r="BB81" s="60"/>
      <c r="BC81" s="60"/>
      <c r="BD81" s="60"/>
      <c r="BE81" s="65"/>
      <c r="BF81" s="65"/>
      <c r="BG81" s="65"/>
      <c r="BH81" s="65"/>
      <c r="BI81" s="65"/>
      <c r="BJ81" s="65"/>
      <c r="BK81" s="65"/>
      <c r="BL81" s="65"/>
      <c r="BM81" s="65"/>
      <c r="BN81" s="65"/>
      <c r="BO81" s="65"/>
      <c r="BP81" s="65"/>
      <c r="BQ81" s="65"/>
      <c r="BR81" s="65"/>
      <c r="BS81" s="65"/>
    </row>
    <row r="82" spans="1:71">
      <c r="A82" s="60"/>
      <c r="B82" s="60"/>
      <c r="C82" s="66" t="s">
        <v>702</v>
      </c>
      <c r="D82" s="60"/>
      <c r="E82" s="60"/>
      <c r="F82" s="60"/>
      <c r="G82" s="60"/>
      <c r="H82" s="61">
        <f t="shared" ref="H82:AH82" si="70">H78/H81</f>
        <v>2076.2082345890412</v>
      </c>
      <c r="I82" s="61">
        <f t="shared" si="70"/>
        <v>4016.5542962328768</v>
      </c>
      <c r="J82" s="61">
        <f t="shared" si="70"/>
        <v>4489.1087426255699</v>
      </c>
      <c r="K82" s="61">
        <f t="shared" si="70"/>
        <v>6800.0077530022836</v>
      </c>
      <c r="L82" s="61">
        <f t="shared" si="70"/>
        <v>9718.4609748972598</v>
      </c>
      <c r="M82" s="61">
        <f t="shared" si="70"/>
        <v>4992.3715772773976</v>
      </c>
      <c r="N82" s="61">
        <f t="shared" si="70"/>
        <v>5880.8142552549461</v>
      </c>
      <c r="O82" s="61">
        <f t="shared" si="70"/>
        <v>6803.6454258150679</v>
      </c>
      <c r="P82" s="61">
        <f t="shared" si="70"/>
        <v>7817.56119580635</v>
      </c>
      <c r="Q82" s="61">
        <f t="shared" si="70"/>
        <v>9731.9444651183076</v>
      </c>
      <c r="R82" s="61">
        <f t="shared" si="70"/>
        <v>9408.9182677274948</v>
      </c>
      <c r="S82" s="61">
        <f t="shared" si="70"/>
        <v>10671.476078162099</v>
      </c>
      <c r="T82" s="61">
        <f t="shared" si="70"/>
        <v>10106.388294444845</v>
      </c>
      <c r="U82" s="61">
        <f t="shared" si="70"/>
        <v>9551.9114738584485</v>
      </c>
      <c r="V82" s="61">
        <f t="shared" si="70"/>
        <v>9077.9566919121025</v>
      </c>
      <c r="W82" s="61">
        <f t="shared" si="70"/>
        <v>10006.050476490796</v>
      </c>
      <c r="X82" s="61">
        <f t="shared" si="70"/>
        <v>10400.352971148212</v>
      </c>
      <c r="Y82" s="61">
        <f t="shared" si="70"/>
        <v>11160.358030878118</v>
      </c>
      <c r="Z82" s="61">
        <f t="shared" si="70"/>
        <v>12270.153606678085</v>
      </c>
      <c r="AA82" s="61">
        <f t="shared" si="70"/>
        <v>13105.197797619086</v>
      </c>
      <c r="AB82" s="61">
        <f t="shared" si="70"/>
        <v>13194.799560108217</v>
      </c>
      <c r="AC82" s="61">
        <f t="shared" si="70"/>
        <v>13807.291010075964</v>
      </c>
      <c r="AD82" s="61">
        <f t="shared" si="70"/>
        <v>14207.28577921233</v>
      </c>
      <c r="AE82" s="61">
        <f t="shared" si="70"/>
        <v>14973.413380031225</v>
      </c>
      <c r="AF82" s="61">
        <f t="shared" si="70"/>
        <v>15900.560562378749</v>
      </c>
      <c r="AG82" s="61">
        <f t="shared" si="70"/>
        <v>15293.586264171925</v>
      </c>
      <c r="AH82" s="61">
        <f t="shared" si="70"/>
        <v>14037.679300448262</v>
      </c>
      <c r="AI82" s="60"/>
      <c r="AJ82" s="60"/>
      <c r="AK82" s="60"/>
      <c r="AL82" s="60"/>
      <c r="AM82" s="60"/>
      <c r="AN82" s="60"/>
      <c r="AO82" s="60"/>
      <c r="AP82" s="60"/>
      <c r="AQ82" s="60"/>
      <c r="AR82" s="60"/>
      <c r="AS82" s="60"/>
      <c r="AT82" s="60"/>
      <c r="AU82" s="60"/>
      <c r="AV82" s="60"/>
      <c r="AW82" s="60"/>
      <c r="AX82" s="60"/>
      <c r="AY82" s="60"/>
      <c r="AZ82" s="60"/>
      <c r="BA82" s="60"/>
      <c r="BB82" s="60"/>
      <c r="BC82" s="60"/>
      <c r="BD82" s="60"/>
      <c r="BE82" s="65"/>
      <c r="BF82" s="65"/>
      <c r="BG82" s="65"/>
      <c r="BH82" s="65"/>
      <c r="BI82" s="65"/>
      <c r="BJ82" s="65"/>
      <c r="BK82" s="65"/>
      <c r="BL82" s="65"/>
      <c r="BM82" s="65"/>
      <c r="BN82" s="65"/>
      <c r="BO82" s="65"/>
      <c r="BP82" s="65"/>
      <c r="BQ82" s="65"/>
      <c r="BR82" s="65"/>
      <c r="BS82" s="65"/>
    </row>
    <row r="83" spans="1:71">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c r="AW83" s="60"/>
      <c r="AX83" s="60"/>
      <c r="AY83" s="60"/>
      <c r="AZ83" s="60"/>
      <c r="BA83" s="60"/>
      <c r="BB83" s="60"/>
      <c r="BC83" s="60"/>
      <c r="BD83" s="60"/>
      <c r="BE83" s="65"/>
      <c r="BF83" s="65"/>
      <c r="BG83" s="65"/>
      <c r="BH83" s="65"/>
      <c r="BI83" s="65"/>
      <c r="BJ83" s="65"/>
      <c r="BK83" s="65"/>
      <c r="BL83" s="65"/>
      <c r="BM83" s="65"/>
      <c r="BN83" s="65"/>
      <c r="BO83" s="65"/>
      <c r="BP83" s="65"/>
      <c r="BQ83" s="65"/>
      <c r="BR83" s="65"/>
      <c r="BS83" s="65"/>
    </row>
    <row r="84" spans="1:71">
      <c r="A84" s="71"/>
      <c r="B84" s="71"/>
      <c r="C84" s="72" t="s">
        <v>619</v>
      </c>
      <c r="D84" s="71"/>
      <c r="E84" s="71">
        <f t="shared" ref="E84:AH84" si="71">E76/E$78</f>
        <v>1</v>
      </c>
      <c r="F84" s="71">
        <f t="shared" si="71"/>
        <v>1</v>
      </c>
      <c r="G84" s="71">
        <f t="shared" si="71"/>
        <v>1</v>
      </c>
      <c r="H84" s="71">
        <f t="shared" si="71"/>
        <v>1</v>
      </c>
      <c r="I84" s="71">
        <f t="shared" si="71"/>
        <v>0.97797440882109188</v>
      </c>
      <c r="J84" s="71">
        <f t="shared" si="71"/>
        <v>0.92897870653498116</v>
      </c>
      <c r="K84" s="71">
        <f t="shared" si="71"/>
        <v>0.87800798522606549</v>
      </c>
      <c r="L84" s="71">
        <f t="shared" si="71"/>
        <v>0.83318755499754427</v>
      </c>
      <c r="M84" s="71">
        <f t="shared" si="71"/>
        <v>0.79428253083127187</v>
      </c>
      <c r="N84" s="71">
        <f t="shared" si="71"/>
        <v>0.7631851827526096</v>
      </c>
      <c r="O84" s="71">
        <f t="shared" si="71"/>
        <v>0.73738166184904641</v>
      </c>
      <c r="P84" s="71">
        <f t="shared" si="71"/>
        <v>0.71508085893685935</v>
      </c>
      <c r="Q84" s="71">
        <f t="shared" si="71"/>
        <v>0.69577552771866713</v>
      </c>
      <c r="R84" s="71">
        <f t="shared" si="71"/>
        <v>0.67766389633030988</v>
      </c>
      <c r="S84" s="71">
        <f t="shared" si="71"/>
        <v>0.66256813451251007</v>
      </c>
      <c r="T84" s="71">
        <f t="shared" si="71"/>
        <v>0.65201515250520825</v>
      </c>
      <c r="U84" s="71">
        <f t="shared" si="71"/>
        <v>0.64435994764868443</v>
      </c>
      <c r="V84" s="71">
        <f t="shared" si="71"/>
        <v>0.63818609836136142</v>
      </c>
      <c r="W84" s="71">
        <f t="shared" si="71"/>
        <v>0.63156269345096816</v>
      </c>
      <c r="X84" s="71">
        <f t="shared" si="71"/>
        <v>0.62350238842507111</v>
      </c>
      <c r="Y84" s="71">
        <f t="shared" si="71"/>
        <v>0.61592735801972653</v>
      </c>
      <c r="Z84" s="71">
        <f t="shared" si="71"/>
        <v>0.60871746681077021</v>
      </c>
      <c r="AA84" s="71">
        <f t="shared" si="71"/>
        <v>0.60233772742024749</v>
      </c>
      <c r="AB84" s="71">
        <f t="shared" si="71"/>
        <v>0.59781688867517313</v>
      </c>
      <c r="AC84" s="71">
        <f t="shared" si="71"/>
        <v>0.59805223183188616</v>
      </c>
      <c r="AD84" s="71">
        <f t="shared" si="71"/>
        <v>0.60437961726303757</v>
      </c>
      <c r="AE84" s="71">
        <f t="shared" si="71"/>
        <v>0.61091362177673891</v>
      </c>
      <c r="AF84" s="71">
        <f t="shared" si="71"/>
        <v>0.61464786987866227</v>
      </c>
      <c r="AG84" s="71">
        <f t="shared" si="71"/>
        <v>0.61289937113710968</v>
      </c>
      <c r="AH84" s="71">
        <f t="shared" si="71"/>
        <v>0.6038167822797309</v>
      </c>
      <c r="AI84" s="71"/>
      <c r="AJ84" s="71"/>
      <c r="AK84" s="71"/>
      <c r="AL84" s="71"/>
      <c r="AM84" s="71"/>
      <c r="AN84" s="71"/>
      <c r="AO84" s="71"/>
      <c r="AP84" s="71"/>
      <c r="AQ84" s="71"/>
      <c r="AR84" s="71"/>
      <c r="AS84" s="71"/>
      <c r="AT84" s="71"/>
      <c r="AU84" s="71"/>
      <c r="AV84" s="71"/>
      <c r="AW84" s="71"/>
      <c r="AX84" s="71"/>
      <c r="AY84" s="71"/>
      <c r="AZ84" s="71"/>
      <c r="BA84" s="71"/>
      <c r="BB84" s="71"/>
      <c r="BC84" s="71"/>
      <c r="BD84" s="71"/>
      <c r="BE84" s="73"/>
      <c r="BF84" s="73"/>
      <c r="BG84" s="73"/>
      <c r="BH84" s="73"/>
      <c r="BI84" s="73"/>
      <c r="BJ84" s="73"/>
      <c r="BK84" s="73"/>
      <c r="BL84" s="73"/>
      <c r="BM84" s="73"/>
      <c r="BN84" s="73"/>
      <c r="BO84" s="73"/>
      <c r="BP84" s="73"/>
      <c r="BQ84" s="73"/>
      <c r="BR84" s="73"/>
      <c r="BS84" s="73"/>
    </row>
    <row r="85" spans="1:71">
      <c r="A85" s="71"/>
      <c r="B85" s="71"/>
      <c r="C85" s="72" t="s">
        <v>697</v>
      </c>
      <c r="D85" s="71"/>
      <c r="E85" s="71">
        <f t="shared" ref="E85:AH85" si="72">E77/E$78</f>
        <v>0</v>
      </c>
      <c r="F85" s="71">
        <f t="shared" si="72"/>
        <v>0</v>
      </c>
      <c r="G85" s="71">
        <f t="shared" si="72"/>
        <v>0</v>
      </c>
      <c r="H85" s="71">
        <f t="shared" si="72"/>
        <v>0</v>
      </c>
      <c r="I85" s="71">
        <f t="shared" si="72"/>
        <v>2.2025591178908115E-2</v>
      </c>
      <c r="J85" s="71">
        <f t="shared" si="72"/>
        <v>7.1021293465018911E-2</v>
      </c>
      <c r="K85" s="71">
        <f t="shared" si="72"/>
        <v>0.12199201477393443</v>
      </c>
      <c r="L85" s="71">
        <f t="shared" si="72"/>
        <v>0.16681244500245573</v>
      </c>
      <c r="M85" s="71">
        <f t="shared" si="72"/>
        <v>0.20571746916872805</v>
      </c>
      <c r="N85" s="71">
        <f t="shared" si="72"/>
        <v>0.23681481724739045</v>
      </c>
      <c r="O85" s="71">
        <f t="shared" si="72"/>
        <v>0.26261833815095365</v>
      </c>
      <c r="P85" s="71">
        <f t="shared" si="72"/>
        <v>0.28491914106314065</v>
      </c>
      <c r="Q85" s="71">
        <f t="shared" si="72"/>
        <v>0.30422447228133287</v>
      </c>
      <c r="R85" s="71">
        <f t="shared" si="72"/>
        <v>0.32233610366969012</v>
      </c>
      <c r="S85" s="71">
        <f t="shared" si="72"/>
        <v>0.33743186548748999</v>
      </c>
      <c r="T85" s="71">
        <f t="shared" si="72"/>
        <v>0.34798484749479164</v>
      </c>
      <c r="U85" s="71">
        <f t="shared" si="72"/>
        <v>0.35564005235131557</v>
      </c>
      <c r="V85" s="71">
        <f t="shared" si="72"/>
        <v>0.36181390163863852</v>
      </c>
      <c r="W85" s="71">
        <f t="shared" si="72"/>
        <v>0.36843730654903195</v>
      </c>
      <c r="X85" s="71">
        <f t="shared" si="72"/>
        <v>0.37649761157492878</v>
      </c>
      <c r="Y85" s="71">
        <f t="shared" si="72"/>
        <v>0.38407264198027347</v>
      </c>
      <c r="Z85" s="71">
        <f t="shared" si="72"/>
        <v>0.39128253318922979</v>
      </c>
      <c r="AA85" s="71">
        <f t="shared" si="72"/>
        <v>0.39766227257975262</v>
      </c>
      <c r="AB85" s="71">
        <f t="shared" si="72"/>
        <v>0.40218311132482693</v>
      </c>
      <c r="AC85" s="71">
        <f t="shared" si="72"/>
        <v>0.40194776816811384</v>
      </c>
      <c r="AD85" s="71">
        <f t="shared" si="72"/>
        <v>0.39562038273696248</v>
      </c>
      <c r="AE85" s="71">
        <f t="shared" si="72"/>
        <v>0.38908637822326114</v>
      </c>
      <c r="AF85" s="71">
        <f t="shared" si="72"/>
        <v>0.38535213012133768</v>
      </c>
      <c r="AG85" s="71">
        <f t="shared" si="72"/>
        <v>0.38710062886289026</v>
      </c>
      <c r="AH85" s="71">
        <f t="shared" si="72"/>
        <v>0.39618321772026915</v>
      </c>
      <c r="AI85" s="71"/>
      <c r="AJ85" s="71"/>
      <c r="AK85" s="71"/>
      <c r="AL85" s="71"/>
      <c r="AM85" s="71"/>
      <c r="AN85" s="71"/>
      <c r="AO85" s="71"/>
      <c r="AP85" s="71"/>
      <c r="AQ85" s="71"/>
      <c r="AR85" s="71"/>
      <c r="AS85" s="71"/>
      <c r="AT85" s="71"/>
      <c r="AU85" s="71"/>
      <c r="AV85" s="71"/>
      <c r="AW85" s="71"/>
      <c r="AX85" s="71"/>
      <c r="AY85" s="71"/>
      <c r="AZ85" s="71"/>
      <c r="BA85" s="71"/>
      <c r="BB85" s="71"/>
      <c r="BC85" s="71"/>
      <c r="BD85" s="71"/>
      <c r="BE85" s="73"/>
      <c r="BF85" s="73"/>
      <c r="BG85" s="73"/>
      <c r="BH85" s="73"/>
      <c r="BI85" s="73"/>
      <c r="BJ85" s="73"/>
      <c r="BK85" s="73"/>
      <c r="BL85" s="73"/>
      <c r="BM85" s="73"/>
      <c r="BN85" s="73"/>
      <c r="BO85" s="73"/>
      <c r="BP85" s="73"/>
      <c r="BQ85" s="73"/>
      <c r="BR85" s="73"/>
      <c r="BS85" s="73"/>
    </row>
    <row r="86" spans="1:71">
      <c r="A86" s="74"/>
      <c r="B86" s="74"/>
      <c r="C86" s="75" t="s">
        <v>698</v>
      </c>
      <c r="D86" s="74"/>
      <c r="E86" s="74">
        <f t="shared" ref="E86:AH86" si="73">SUM(E84:E85)</f>
        <v>1</v>
      </c>
      <c r="F86" s="74">
        <f t="shared" si="73"/>
        <v>1</v>
      </c>
      <c r="G86" s="74">
        <f t="shared" si="73"/>
        <v>1</v>
      </c>
      <c r="H86" s="74">
        <f t="shared" si="73"/>
        <v>1</v>
      </c>
      <c r="I86" s="74">
        <f t="shared" si="73"/>
        <v>1</v>
      </c>
      <c r="J86" s="74">
        <f t="shared" si="73"/>
        <v>1</v>
      </c>
      <c r="K86" s="74">
        <f t="shared" si="73"/>
        <v>0.99999999999999989</v>
      </c>
      <c r="L86" s="74">
        <f t="shared" si="73"/>
        <v>1</v>
      </c>
      <c r="M86" s="74">
        <f t="shared" si="73"/>
        <v>0.99999999999999989</v>
      </c>
      <c r="N86" s="74">
        <f t="shared" si="73"/>
        <v>1</v>
      </c>
      <c r="O86" s="74">
        <f t="shared" si="73"/>
        <v>1</v>
      </c>
      <c r="P86" s="74">
        <f t="shared" si="73"/>
        <v>1</v>
      </c>
      <c r="Q86" s="74">
        <f t="shared" si="73"/>
        <v>1</v>
      </c>
      <c r="R86" s="74">
        <f t="shared" si="73"/>
        <v>1</v>
      </c>
      <c r="S86" s="74">
        <f t="shared" si="73"/>
        <v>1</v>
      </c>
      <c r="T86" s="74">
        <f t="shared" si="73"/>
        <v>0.99999999999999989</v>
      </c>
      <c r="U86" s="74">
        <f t="shared" si="73"/>
        <v>1</v>
      </c>
      <c r="V86" s="74">
        <f t="shared" si="73"/>
        <v>1</v>
      </c>
      <c r="W86" s="74">
        <f t="shared" si="73"/>
        <v>1</v>
      </c>
      <c r="X86" s="74">
        <f t="shared" si="73"/>
        <v>0.99999999999999989</v>
      </c>
      <c r="Y86" s="74">
        <f t="shared" si="73"/>
        <v>1</v>
      </c>
      <c r="Z86" s="74">
        <f t="shared" si="73"/>
        <v>1</v>
      </c>
      <c r="AA86" s="74">
        <f t="shared" si="73"/>
        <v>1</v>
      </c>
      <c r="AB86" s="74">
        <f t="shared" si="73"/>
        <v>1</v>
      </c>
      <c r="AC86" s="74">
        <f t="shared" si="73"/>
        <v>1</v>
      </c>
      <c r="AD86" s="74">
        <f t="shared" si="73"/>
        <v>1</v>
      </c>
      <c r="AE86" s="74">
        <f t="shared" si="73"/>
        <v>1</v>
      </c>
      <c r="AF86" s="74">
        <f t="shared" si="73"/>
        <v>1</v>
      </c>
      <c r="AG86" s="74">
        <f t="shared" si="73"/>
        <v>1</v>
      </c>
      <c r="AH86" s="74">
        <f t="shared" si="73"/>
        <v>1</v>
      </c>
      <c r="AI86" s="74"/>
      <c r="AJ86" s="74"/>
      <c r="AK86" s="74"/>
      <c r="AL86" s="74"/>
      <c r="AM86" s="74"/>
      <c r="AN86" s="74"/>
      <c r="AO86" s="74"/>
      <c r="AP86" s="74"/>
      <c r="AQ86" s="74"/>
      <c r="AR86" s="74"/>
      <c r="AS86" s="74"/>
      <c r="AT86" s="74"/>
      <c r="AU86" s="74"/>
      <c r="AV86" s="74"/>
      <c r="AW86" s="74"/>
      <c r="AX86" s="74"/>
      <c r="AY86" s="74"/>
      <c r="AZ86" s="74"/>
      <c r="BA86" s="74"/>
      <c r="BB86" s="74"/>
      <c r="BC86" s="74"/>
      <c r="BD86" s="74"/>
      <c r="BE86" s="76"/>
      <c r="BF86" s="76"/>
      <c r="BG86" s="76"/>
      <c r="BH86" s="76"/>
      <c r="BI86" s="76"/>
      <c r="BJ86" s="76"/>
      <c r="BK86" s="76"/>
      <c r="BL86" s="76"/>
      <c r="BM86" s="76"/>
      <c r="BN86" s="76"/>
      <c r="BO86" s="76"/>
      <c r="BP86" s="76"/>
      <c r="BQ86" s="76"/>
      <c r="BR86" s="76"/>
      <c r="BS86" s="76"/>
    </row>
    <row r="87" spans="1:71">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c r="AL87" s="60"/>
      <c r="AM87" s="60"/>
      <c r="AN87" s="60"/>
      <c r="AO87" s="60"/>
      <c r="AP87" s="60"/>
      <c r="AQ87" s="60"/>
      <c r="AR87" s="60"/>
      <c r="AS87" s="60"/>
      <c r="AT87" s="60"/>
      <c r="AU87" s="60"/>
      <c r="AV87" s="60"/>
      <c r="AW87" s="60"/>
      <c r="AX87" s="60"/>
      <c r="AY87" s="60"/>
      <c r="AZ87" s="60"/>
      <c r="BA87" s="60"/>
      <c r="BB87" s="60"/>
      <c r="BC87" s="60"/>
      <c r="BD87" s="60"/>
      <c r="BE87" s="65"/>
      <c r="BF87" s="65"/>
      <c r="BG87" s="65"/>
      <c r="BH87" s="65"/>
      <c r="BI87" s="65"/>
      <c r="BJ87" s="65"/>
      <c r="BK87" s="65"/>
      <c r="BL87" s="65"/>
      <c r="BM87" s="65"/>
      <c r="BN87" s="65"/>
      <c r="BO87" s="65"/>
      <c r="BP87" s="65"/>
      <c r="BQ87" s="65"/>
      <c r="BR87" s="65"/>
      <c r="BS87" s="65"/>
    </row>
    <row r="88" spans="1:71">
      <c r="A88" s="77" t="s">
        <v>703</v>
      </c>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5"/>
      <c r="BF88" s="65"/>
      <c r="BG88" s="65"/>
      <c r="BH88" s="65"/>
      <c r="BI88" s="65"/>
      <c r="BJ88" s="65"/>
      <c r="BK88" s="65"/>
      <c r="BL88" s="65"/>
      <c r="BM88" s="65"/>
      <c r="BN88" s="65"/>
      <c r="BO88" s="65"/>
      <c r="BP88" s="65"/>
      <c r="BQ88" s="65"/>
      <c r="BR88" s="65"/>
      <c r="BS88" s="65"/>
    </row>
    <row r="89" spans="1:71">
      <c r="A89" s="60">
        <v>1</v>
      </c>
      <c r="B89" s="78">
        <v>42277</v>
      </c>
      <c r="C89" s="13" t="s">
        <v>670</v>
      </c>
      <c r="D89" s="60"/>
      <c r="E89" s="48" t="str">
        <f t="shared" ref="E89:AF89" si="74">IFERROR(IF(MAX(0,(E$2-$B62-365/4/2)*INDEX($7:$7,1,MATCH($C63,$3:$3,0))/365)*(1-INDEX($E$9:$AU$9,1,E$1-$A89))=0,"",MAX(0,(E$2-$B62-365/4/2)*INDEX($7:$7,1,MATCH($C63,$3:$3,0))/365)*(1-INDEX($E$9:$AU$9,1,E$1-$A89))),"")</f>
        <v/>
      </c>
      <c r="F89" s="48" t="str">
        <f t="shared" si="74"/>
        <v/>
      </c>
      <c r="G89" s="48" t="str">
        <f t="shared" si="74"/>
        <v/>
      </c>
      <c r="H89" s="48" t="str">
        <f t="shared" si="74"/>
        <v/>
      </c>
      <c r="I89" s="48" t="str">
        <f t="shared" si="74"/>
        <v/>
      </c>
      <c r="J89" s="48" t="str">
        <f t="shared" si="74"/>
        <v/>
      </c>
      <c r="K89" s="48" t="str">
        <f t="shared" si="74"/>
        <v/>
      </c>
      <c r="L89" s="48" t="str">
        <f t="shared" si="74"/>
        <v/>
      </c>
      <c r="M89" s="48" t="str">
        <f t="shared" si="74"/>
        <v/>
      </c>
      <c r="N89" s="48" t="str">
        <f t="shared" si="74"/>
        <v/>
      </c>
      <c r="O89" s="48" t="str">
        <f t="shared" si="74"/>
        <v/>
      </c>
      <c r="P89" s="48" t="str">
        <f t="shared" si="74"/>
        <v/>
      </c>
      <c r="Q89" s="48" t="str">
        <f t="shared" si="74"/>
        <v/>
      </c>
      <c r="R89" s="48" t="str">
        <f t="shared" si="74"/>
        <v/>
      </c>
      <c r="S89" s="48" t="str">
        <f t="shared" si="74"/>
        <v/>
      </c>
      <c r="T89" s="48" t="str">
        <f t="shared" si="74"/>
        <v/>
      </c>
      <c r="U89" s="48" t="str">
        <f t="shared" si="74"/>
        <v/>
      </c>
      <c r="V89" s="48" t="str">
        <f t="shared" si="74"/>
        <v/>
      </c>
      <c r="W89" s="48" t="str">
        <f t="shared" si="74"/>
        <v/>
      </c>
      <c r="X89" s="48" t="str">
        <f t="shared" si="74"/>
        <v/>
      </c>
      <c r="Y89" s="48">
        <f t="shared" si="74"/>
        <v>27.847946095890407</v>
      </c>
      <c r="Z89" s="48">
        <f t="shared" si="74"/>
        <v>83.02613732876712</v>
      </c>
      <c r="AA89" s="48">
        <f t="shared" si="74"/>
        <v>136.91575541095892</v>
      </c>
      <c r="AB89" s="48">
        <f t="shared" si="74"/>
        <v>191.29740000000001</v>
      </c>
      <c r="AC89" s="48">
        <f t="shared" si="74"/>
        <v>246.17784513698632</v>
      </c>
      <c r="AD89" s="48">
        <f t="shared" si="74"/>
        <v>300.92695294520553</v>
      </c>
      <c r="AE89" s="48">
        <f t="shared" si="74"/>
        <v>354.36972760273972</v>
      </c>
      <c r="AF89" s="48">
        <f t="shared" si="74"/>
        <v>408.25799999999998</v>
      </c>
      <c r="AG89" s="60"/>
      <c r="AH89" s="60"/>
      <c r="AI89" s="60"/>
      <c r="AJ89" s="60"/>
      <c r="AK89" s="60"/>
      <c r="AL89" s="60"/>
      <c r="AM89" s="60"/>
      <c r="AN89" s="60"/>
      <c r="AO89" s="60"/>
      <c r="AP89" s="60"/>
      <c r="AQ89" s="60"/>
      <c r="AR89" s="60"/>
      <c r="AS89" s="60"/>
      <c r="AT89" s="60"/>
      <c r="AU89" s="60"/>
      <c r="AV89" s="60"/>
      <c r="AW89" s="60"/>
      <c r="AX89" s="60"/>
      <c r="AY89" s="60"/>
      <c r="AZ89" s="60"/>
      <c r="BA89" s="60"/>
      <c r="BB89" s="60"/>
      <c r="BC89" s="60"/>
      <c r="BD89" s="60"/>
      <c r="BE89" s="65"/>
      <c r="BF89" s="65"/>
      <c r="BG89" s="65"/>
      <c r="BH89" s="65"/>
      <c r="BI89" s="65"/>
      <c r="BJ89" s="65"/>
      <c r="BK89" s="65"/>
      <c r="BL89" s="65"/>
      <c r="BM89" s="65"/>
      <c r="BN89" s="65"/>
      <c r="BO89" s="65"/>
      <c r="BP89" s="65"/>
      <c r="BQ89" s="65"/>
      <c r="BR89" s="65"/>
      <c r="BS89" s="65"/>
    </row>
    <row r="90" spans="1:71">
      <c r="A90" s="60">
        <f t="shared" ref="A90:A104" si="75">A89+1</f>
        <v>2</v>
      </c>
      <c r="B90" s="78">
        <v>42369</v>
      </c>
      <c r="C90" s="13" t="s">
        <v>671</v>
      </c>
      <c r="D90" s="60"/>
      <c r="E90" s="48" t="str">
        <f t="shared" ref="E90:AF90" si="76">IFERROR(IF(MAX(0,(E$2-$B63-365/4/2)*INDEX($7:$7,1,MATCH($C64,$3:$3,0))/365)*(1-INDEX($E$9:$AU$9,1,E$1-$A90))=0,"",MAX(0,(E$2-$B63-365/4/2)*INDEX($7:$7,1,MATCH($C64,$3:$3,0))/365)*(1-INDEX($E$9:$AU$9,1,E$1-$A90))),"")</f>
        <v/>
      </c>
      <c r="F90" s="48" t="str">
        <f t="shared" si="76"/>
        <v/>
      </c>
      <c r="G90" s="48" t="str">
        <f t="shared" si="76"/>
        <v/>
      </c>
      <c r="H90" s="48" t="str">
        <f t="shared" si="76"/>
        <v/>
      </c>
      <c r="I90" s="48" t="str">
        <f t="shared" si="76"/>
        <v/>
      </c>
      <c r="J90" s="48" t="str">
        <f t="shared" si="76"/>
        <v/>
      </c>
      <c r="K90" s="48" t="str">
        <f t="shared" si="76"/>
        <v/>
      </c>
      <c r="L90" s="48" t="str">
        <f t="shared" si="76"/>
        <v/>
      </c>
      <c r="M90" s="48" t="str">
        <f t="shared" si="76"/>
        <v/>
      </c>
      <c r="N90" s="48" t="str">
        <f t="shared" si="76"/>
        <v/>
      </c>
      <c r="O90" s="48" t="str">
        <f t="shared" si="76"/>
        <v/>
      </c>
      <c r="P90" s="48" t="str">
        <f t="shared" si="76"/>
        <v/>
      </c>
      <c r="Q90" s="48" t="str">
        <f t="shared" si="76"/>
        <v/>
      </c>
      <c r="R90" s="48" t="str">
        <f t="shared" si="76"/>
        <v/>
      </c>
      <c r="S90" s="48" t="str">
        <f t="shared" si="76"/>
        <v/>
      </c>
      <c r="T90" s="48" t="str">
        <f t="shared" si="76"/>
        <v/>
      </c>
      <c r="U90" s="48" t="str">
        <f t="shared" si="76"/>
        <v/>
      </c>
      <c r="V90" s="48" t="str">
        <f t="shared" si="76"/>
        <v/>
      </c>
      <c r="W90" s="48" t="str">
        <f t="shared" si="76"/>
        <v/>
      </c>
      <c r="X90" s="48" t="str">
        <f t="shared" si="76"/>
        <v/>
      </c>
      <c r="Y90" s="48" t="str">
        <f t="shared" si="76"/>
        <v/>
      </c>
      <c r="Z90" s="48">
        <f t="shared" si="76"/>
        <v>193.43032828767122</v>
      </c>
      <c r="AA90" s="48">
        <f t="shared" si="76"/>
        <v>568.35981267123293</v>
      </c>
      <c r="AB90" s="48">
        <f t="shared" si="76"/>
        <v>946.84519130136982</v>
      </c>
      <c r="AC90" s="48">
        <f t="shared" si="76"/>
        <v>1328.7414000000001</v>
      </c>
      <c r="AD90" s="48">
        <f t="shared" si="76"/>
        <v>1709.938005410959</v>
      </c>
      <c r="AE90" s="48">
        <f t="shared" si="76"/>
        <v>2081.9175170547942</v>
      </c>
      <c r="AF90" s="48">
        <f t="shared" si="76"/>
        <v>2457.2847815753425</v>
      </c>
      <c r="AG90" s="60"/>
      <c r="AH90" s="60"/>
      <c r="AI90" s="60"/>
      <c r="AJ90" s="60"/>
      <c r="AK90" s="60"/>
      <c r="AL90" s="60"/>
      <c r="AM90" s="60"/>
      <c r="AN90" s="60"/>
      <c r="AO90" s="60"/>
      <c r="AP90" s="60"/>
      <c r="AQ90" s="60"/>
      <c r="AR90" s="60"/>
      <c r="AS90" s="60"/>
      <c r="AT90" s="60"/>
      <c r="AU90" s="60"/>
      <c r="AV90" s="60"/>
      <c r="AW90" s="60"/>
      <c r="AX90" s="60"/>
      <c r="AY90" s="60"/>
      <c r="AZ90" s="60"/>
      <c r="BA90" s="60"/>
      <c r="BB90" s="60"/>
      <c r="BC90" s="60"/>
      <c r="BD90" s="60"/>
      <c r="BE90" s="65"/>
      <c r="BF90" s="65"/>
      <c r="BG90" s="65"/>
      <c r="BH90" s="65"/>
      <c r="BI90" s="65"/>
      <c r="BJ90" s="65"/>
      <c r="BK90" s="65"/>
      <c r="BL90" s="65"/>
      <c r="BM90" s="65"/>
      <c r="BN90" s="65"/>
      <c r="BO90" s="65"/>
      <c r="BP90" s="65"/>
      <c r="BQ90" s="65"/>
      <c r="BR90" s="65"/>
      <c r="BS90" s="65"/>
    </row>
    <row r="91" spans="1:71">
      <c r="A91" s="60">
        <f t="shared" si="75"/>
        <v>3</v>
      </c>
      <c r="B91" s="78">
        <v>42460</v>
      </c>
      <c r="C91" s="13" t="s">
        <v>672</v>
      </c>
      <c r="D91" s="60"/>
      <c r="E91" s="48" t="str">
        <f t="shared" ref="E91:AF91" si="77">IFERROR(IF(MAX(0,(E$2-$B64-365/4/2)*INDEX($7:$7,1,MATCH($C65,$3:$3,0))/365)*(1-INDEX($E$9:$AU$9,1,E$1-$A91))=0,"",MAX(0,(E$2-$B64-365/4/2)*INDEX($7:$7,1,MATCH($C65,$3:$3,0))/365)*(1-INDEX($E$9:$AU$9,1,E$1-$A91))),"")</f>
        <v/>
      </c>
      <c r="F91" s="48" t="str">
        <f t="shared" si="77"/>
        <v/>
      </c>
      <c r="G91" s="48" t="str">
        <f t="shared" si="77"/>
        <v/>
      </c>
      <c r="H91" s="48" t="str">
        <f t="shared" si="77"/>
        <v/>
      </c>
      <c r="I91" s="48" t="str">
        <f t="shared" si="77"/>
        <v/>
      </c>
      <c r="J91" s="48" t="str">
        <f t="shared" si="77"/>
        <v/>
      </c>
      <c r="K91" s="48" t="str">
        <f t="shared" si="77"/>
        <v/>
      </c>
      <c r="L91" s="48" t="str">
        <f t="shared" si="77"/>
        <v/>
      </c>
      <c r="M91" s="48" t="str">
        <f t="shared" si="77"/>
        <v/>
      </c>
      <c r="N91" s="48" t="str">
        <f t="shared" si="77"/>
        <v/>
      </c>
      <c r="O91" s="48" t="str">
        <f t="shared" si="77"/>
        <v/>
      </c>
      <c r="P91" s="48" t="str">
        <f t="shared" si="77"/>
        <v/>
      </c>
      <c r="Q91" s="48" t="str">
        <f t="shared" si="77"/>
        <v/>
      </c>
      <c r="R91" s="48" t="str">
        <f t="shared" si="77"/>
        <v/>
      </c>
      <c r="S91" s="48" t="str">
        <f t="shared" si="77"/>
        <v/>
      </c>
      <c r="T91" s="48" t="str">
        <f t="shared" si="77"/>
        <v/>
      </c>
      <c r="U91" s="48" t="str">
        <f t="shared" si="77"/>
        <v/>
      </c>
      <c r="V91" s="48" t="str">
        <f t="shared" si="77"/>
        <v/>
      </c>
      <c r="W91" s="48" t="str">
        <f t="shared" si="77"/>
        <v/>
      </c>
      <c r="X91" s="48" t="str">
        <f t="shared" si="77"/>
        <v/>
      </c>
      <c r="Y91" s="48" t="str">
        <f t="shared" si="77"/>
        <v/>
      </c>
      <c r="Z91" s="48" t="str">
        <f t="shared" si="77"/>
        <v/>
      </c>
      <c r="AA91" s="48">
        <f t="shared" si="77"/>
        <v>982.09638801369852</v>
      </c>
      <c r="AB91" s="48">
        <f t="shared" si="77"/>
        <v>2993.6579003424658</v>
      </c>
      <c r="AC91" s="48">
        <f t="shared" si="77"/>
        <v>5024.0514625342466</v>
      </c>
      <c r="AD91" s="48">
        <f t="shared" si="77"/>
        <v>7050.4294</v>
      </c>
      <c r="AE91" s="48">
        <f t="shared" si="77"/>
        <v>9028.9841078767131</v>
      </c>
      <c r="AF91" s="48">
        <f t="shared" si="77"/>
        <v>11024.821049109589</v>
      </c>
      <c r="AG91" s="60"/>
      <c r="AH91" s="60"/>
      <c r="AI91" s="60"/>
      <c r="AJ91" s="60"/>
      <c r="AK91" s="60"/>
      <c r="AL91" s="60"/>
      <c r="AM91" s="60"/>
      <c r="AN91" s="60"/>
      <c r="AO91" s="60"/>
      <c r="AP91" s="60"/>
      <c r="AQ91" s="60"/>
      <c r="AR91" s="60"/>
      <c r="AS91" s="60"/>
      <c r="AT91" s="60"/>
      <c r="AU91" s="60"/>
      <c r="AV91" s="60"/>
      <c r="AW91" s="60"/>
      <c r="AX91" s="60"/>
      <c r="AY91" s="60"/>
      <c r="AZ91" s="60"/>
      <c r="BA91" s="60"/>
      <c r="BB91" s="60"/>
      <c r="BC91" s="60"/>
      <c r="BD91" s="60"/>
      <c r="BE91" s="65"/>
      <c r="BF91" s="65"/>
      <c r="BG91" s="65"/>
      <c r="BH91" s="65"/>
      <c r="BI91" s="65"/>
      <c r="BJ91" s="65"/>
      <c r="BK91" s="65"/>
      <c r="BL91" s="65"/>
      <c r="BM91" s="65"/>
      <c r="BN91" s="65"/>
      <c r="BO91" s="65"/>
      <c r="BP91" s="65"/>
      <c r="BQ91" s="65"/>
      <c r="BR91" s="65"/>
      <c r="BS91" s="65"/>
    </row>
    <row r="92" spans="1:71">
      <c r="A92" s="60">
        <f t="shared" si="75"/>
        <v>4</v>
      </c>
      <c r="B92" s="78">
        <v>42551</v>
      </c>
      <c r="C92" s="13" t="s">
        <v>673</v>
      </c>
      <c r="D92" s="60"/>
      <c r="E92" s="48" t="str">
        <f t="shared" ref="E92:AF92" si="78">IFERROR(IF(MAX(0,(E$2-$B65-365/4/2)*INDEX($7:$7,1,MATCH($C66,$3:$3,0))/365)*(1-INDEX($E$9:$AU$9,1,E$1-$A92))=0,"",MAX(0,(E$2-$B65-365/4/2)*INDEX($7:$7,1,MATCH($C66,$3:$3,0))/365)*(1-INDEX($E$9:$AU$9,1,E$1-$A92))),"")</f>
        <v/>
      </c>
      <c r="F92" s="48" t="str">
        <f t="shared" si="78"/>
        <v/>
      </c>
      <c r="G92" s="48" t="str">
        <f t="shared" si="78"/>
        <v/>
      </c>
      <c r="H92" s="48" t="str">
        <f t="shared" si="78"/>
        <v/>
      </c>
      <c r="I92" s="48" t="str">
        <f t="shared" si="78"/>
        <v/>
      </c>
      <c r="J92" s="48" t="str">
        <f t="shared" si="78"/>
        <v/>
      </c>
      <c r="K92" s="48" t="str">
        <f t="shared" si="78"/>
        <v/>
      </c>
      <c r="L92" s="48" t="str">
        <f t="shared" si="78"/>
        <v/>
      </c>
      <c r="M92" s="48" t="str">
        <f t="shared" si="78"/>
        <v/>
      </c>
      <c r="N92" s="48" t="str">
        <f t="shared" si="78"/>
        <v/>
      </c>
      <c r="O92" s="48" t="str">
        <f t="shared" si="78"/>
        <v/>
      </c>
      <c r="P92" s="48" t="str">
        <f t="shared" si="78"/>
        <v/>
      </c>
      <c r="Q92" s="48" t="str">
        <f t="shared" si="78"/>
        <v/>
      </c>
      <c r="R92" s="48" t="str">
        <f t="shared" si="78"/>
        <v/>
      </c>
      <c r="S92" s="48" t="str">
        <f t="shared" si="78"/>
        <v/>
      </c>
      <c r="T92" s="48" t="str">
        <f t="shared" si="78"/>
        <v/>
      </c>
      <c r="U92" s="48" t="str">
        <f t="shared" si="78"/>
        <v/>
      </c>
      <c r="V92" s="48" t="str">
        <f t="shared" si="78"/>
        <v/>
      </c>
      <c r="W92" s="48" t="str">
        <f t="shared" si="78"/>
        <v/>
      </c>
      <c r="X92" s="48" t="str">
        <f t="shared" si="78"/>
        <v/>
      </c>
      <c r="Y92" s="48" t="str">
        <f t="shared" si="78"/>
        <v/>
      </c>
      <c r="Z92" s="48" t="str">
        <f t="shared" si="78"/>
        <v/>
      </c>
      <c r="AA92" s="48" t="str">
        <f t="shared" si="78"/>
        <v/>
      </c>
      <c r="AB92" s="48">
        <f t="shared" si="78"/>
        <v>2264.3613921575343</v>
      </c>
      <c r="AC92" s="48">
        <f t="shared" si="78"/>
        <v>6849.9083601027396</v>
      </c>
      <c r="AD92" s="48">
        <f t="shared" si="78"/>
        <v>11428.015073801369</v>
      </c>
      <c r="AE92" s="48">
        <f t="shared" si="78"/>
        <v>15897.5033</v>
      </c>
      <c r="AF92" s="48">
        <f t="shared" si="78"/>
        <v>20408.534630582191</v>
      </c>
      <c r="AG92" s="60"/>
      <c r="AH92" s="60"/>
      <c r="AI92" s="60"/>
      <c r="AJ92" s="60"/>
      <c r="AK92" s="60"/>
      <c r="AL92" s="60"/>
      <c r="AM92" s="60"/>
      <c r="AN92" s="60"/>
      <c r="AO92" s="60"/>
      <c r="AP92" s="60"/>
      <c r="AQ92" s="60"/>
      <c r="AR92" s="60"/>
      <c r="AS92" s="60"/>
      <c r="AT92" s="60"/>
      <c r="AU92" s="60"/>
      <c r="AV92" s="60"/>
      <c r="AW92" s="60"/>
      <c r="AX92" s="60"/>
      <c r="AY92" s="60"/>
      <c r="AZ92" s="60"/>
      <c r="BA92" s="60"/>
      <c r="BB92" s="60"/>
      <c r="BC92" s="60"/>
      <c r="BD92" s="60"/>
      <c r="BE92" s="65"/>
      <c r="BF92" s="65"/>
      <c r="BG92" s="65"/>
      <c r="BH92" s="65"/>
      <c r="BI92" s="65"/>
      <c r="BJ92" s="65"/>
      <c r="BK92" s="65"/>
      <c r="BL92" s="65"/>
      <c r="BM92" s="65"/>
      <c r="BN92" s="65"/>
      <c r="BO92" s="65"/>
      <c r="BP92" s="65"/>
      <c r="BQ92" s="65"/>
      <c r="BR92" s="65"/>
      <c r="BS92" s="65"/>
    </row>
    <row r="93" spans="1:71">
      <c r="A93" s="60">
        <f t="shared" si="75"/>
        <v>5</v>
      </c>
      <c r="B93" s="53">
        <f t="shared" ref="B93:B104" si="79">EDATE(B89,12)</f>
        <v>42643</v>
      </c>
      <c r="C93" s="13" t="s">
        <v>674</v>
      </c>
      <c r="D93" s="60"/>
      <c r="E93" s="48" t="str">
        <f t="shared" ref="E93:AF93" si="80">IFERROR(IF(MAX(0,(E$2-$B66-365/4/2)*INDEX($7:$7,1,MATCH($C67,$3:$3,0))/365)*(1-INDEX($E$9:$AU$9,1,E$1-$A93))=0,"",MAX(0,(E$2-$B66-365/4/2)*INDEX($7:$7,1,MATCH($C67,$3:$3,0))/365)*(1-INDEX($E$9:$AU$9,1,E$1-$A93))),"")</f>
        <v/>
      </c>
      <c r="F93" s="48" t="str">
        <f t="shared" si="80"/>
        <v/>
      </c>
      <c r="G93" s="48" t="str">
        <f t="shared" si="80"/>
        <v/>
      </c>
      <c r="H93" s="48" t="str">
        <f t="shared" si="80"/>
        <v/>
      </c>
      <c r="I93" s="48" t="str">
        <f t="shared" si="80"/>
        <v/>
      </c>
      <c r="J93" s="48" t="str">
        <f t="shared" si="80"/>
        <v/>
      </c>
      <c r="K93" s="48" t="str">
        <f t="shared" si="80"/>
        <v/>
      </c>
      <c r="L93" s="48" t="str">
        <f t="shared" si="80"/>
        <v/>
      </c>
      <c r="M93" s="48" t="str">
        <f t="shared" si="80"/>
        <v/>
      </c>
      <c r="N93" s="48" t="str">
        <f t="shared" si="80"/>
        <v/>
      </c>
      <c r="O93" s="48" t="str">
        <f t="shared" si="80"/>
        <v/>
      </c>
      <c r="P93" s="48" t="str">
        <f t="shared" si="80"/>
        <v/>
      </c>
      <c r="Q93" s="48" t="str">
        <f t="shared" si="80"/>
        <v/>
      </c>
      <c r="R93" s="48" t="str">
        <f t="shared" si="80"/>
        <v/>
      </c>
      <c r="S93" s="48" t="str">
        <f t="shared" si="80"/>
        <v/>
      </c>
      <c r="T93" s="48" t="str">
        <f t="shared" si="80"/>
        <v/>
      </c>
      <c r="U93" s="48" t="str">
        <f t="shared" si="80"/>
        <v/>
      </c>
      <c r="V93" s="48" t="str">
        <f t="shared" si="80"/>
        <v/>
      </c>
      <c r="W93" s="48" t="str">
        <f t="shared" si="80"/>
        <v/>
      </c>
      <c r="X93" s="48" t="str">
        <f t="shared" si="80"/>
        <v/>
      </c>
      <c r="Y93" s="48" t="str">
        <f t="shared" si="80"/>
        <v/>
      </c>
      <c r="Z93" s="48" t="str">
        <f t="shared" si="80"/>
        <v/>
      </c>
      <c r="AA93" s="48" t="str">
        <f t="shared" si="80"/>
        <v/>
      </c>
      <c r="AB93" s="48" t="str">
        <f t="shared" si="80"/>
        <v/>
      </c>
      <c r="AC93" s="48">
        <f t="shared" si="80"/>
        <v>7032.8608011986298</v>
      </c>
      <c r="AD93" s="48">
        <f t="shared" si="80"/>
        <v>20967.839591609591</v>
      </c>
      <c r="AE93" s="48">
        <f t="shared" si="80"/>
        <v>34577.395617636983</v>
      </c>
      <c r="AF93" s="48">
        <f t="shared" si="80"/>
        <v>48311.210500000001</v>
      </c>
      <c r="AG93" s="60"/>
      <c r="AH93" s="60"/>
      <c r="AI93" s="60"/>
      <c r="AJ93" s="60"/>
      <c r="AK93" s="60"/>
      <c r="AL93" s="60"/>
      <c r="AM93" s="60"/>
      <c r="AN93" s="60"/>
      <c r="AO93" s="60"/>
      <c r="AP93" s="60"/>
      <c r="AQ93" s="60"/>
      <c r="AR93" s="60"/>
      <c r="AS93" s="60"/>
      <c r="AT93" s="60"/>
      <c r="AU93" s="60"/>
      <c r="AV93" s="60"/>
      <c r="AW93" s="60"/>
      <c r="AX93" s="60"/>
      <c r="AY93" s="60"/>
      <c r="AZ93" s="60"/>
      <c r="BA93" s="60"/>
      <c r="BB93" s="60"/>
      <c r="BC93" s="60"/>
      <c r="BD93" s="60"/>
      <c r="BE93" s="65"/>
      <c r="BF93" s="65"/>
      <c r="BG93" s="65"/>
      <c r="BH93" s="65"/>
      <c r="BI93" s="65"/>
      <c r="BJ93" s="65"/>
      <c r="BK93" s="65"/>
      <c r="BL93" s="65"/>
      <c r="BM93" s="65"/>
      <c r="BN93" s="65"/>
      <c r="BO93" s="65"/>
      <c r="BP93" s="65"/>
      <c r="BQ93" s="65"/>
      <c r="BR93" s="65"/>
      <c r="BS93" s="65"/>
    </row>
    <row r="94" spans="1:71">
      <c r="A94" s="60">
        <f t="shared" si="75"/>
        <v>6</v>
      </c>
      <c r="B94" s="53">
        <f t="shared" si="79"/>
        <v>42735</v>
      </c>
      <c r="C94" s="13" t="s">
        <v>675</v>
      </c>
      <c r="D94" s="60"/>
      <c r="E94" s="48" t="str">
        <f t="shared" ref="E94:AF94" si="81">IFERROR(IF(MAX(0,(E$2-$B67-365/4/2)*INDEX($7:$7,1,MATCH($C68,$3:$3,0))/365)*(1-INDEX($E$9:$AU$9,1,E$1-$A94))=0,"",MAX(0,(E$2-$B67-365/4/2)*INDEX($7:$7,1,MATCH($C68,$3:$3,0))/365)*(1-INDEX($E$9:$AU$9,1,E$1-$A94))),"")</f>
        <v/>
      </c>
      <c r="F94" s="48" t="str">
        <f t="shared" si="81"/>
        <v/>
      </c>
      <c r="G94" s="48" t="str">
        <f t="shared" si="81"/>
        <v/>
      </c>
      <c r="H94" s="48" t="str">
        <f t="shared" si="81"/>
        <v/>
      </c>
      <c r="I94" s="48" t="str">
        <f t="shared" si="81"/>
        <v/>
      </c>
      <c r="J94" s="48" t="str">
        <f t="shared" si="81"/>
        <v/>
      </c>
      <c r="K94" s="48" t="str">
        <f t="shared" si="81"/>
        <v/>
      </c>
      <c r="L94" s="48" t="str">
        <f t="shared" si="81"/>
        <v/>
      </c>
      <c r="M94" s="48" t="str">
        <f t="shared" si="81"/>
        <v/>
      </c>
      <c r="N94" s="48" t="str">
        <f t="shared" si="81"/>
        <v/>
      </c>
      <c r="O94" s="48" t="str">
        <f t="shared" si="81"/>
        <v/>
      </c>
      <c r="P94" s="48" t="str">
        <f t="shared" si="81"/>
        <v/>
      </c>
      <c r="Q94" s="48" t="str">
        <f t="shared" si="81"/>
        <v/>
      </c>
      <c r="R94" s="48" t="str">
        <f t="shared" si="81"/>
        <v/>
      </c>
      <c r="S94" s="48" t="str">
        <f t="shared" si="81"/>
        <v/>
      </c>
      <c r="T94" s="48" t="str">
        <f t="shared" si="81"/>
        <v/>
      </c>
      <c r="U94" s="48" t="str">
        <f t="shared" si="81"/>
        <v/>
      </c>
      <c r="V94" s="48" t="str">
        <f t="shared" si="81"/>
        <v/>
      </c>
      <c r="W94" s="48" t="str">
        <f t="shared" si="81"/>
        <v/>
      </c>
      <c r="X94" s="48" t="str">
        <f t="shared" si="81"/>
        <v/>
      </c>
      <c r="Y94" s="48" t="str">
        <f t="shared" si="81"/>
        <v/>
      </c>
      <c r="Z94" s="48" t="str">
        <f t="shared" si="81"/>
        <v/>
      </c>
      <c r="AA94" s="48" t="str">
        <f t="shared" si="81"/>
        <v/>
      </c>
      <c r="AB94" s="48" t="str">
        <f t="shared" si="81"/>
        <v/>
      </c>
      <c r="AC94" s="48" t="str">
        <f t="shared" si="81"/>
        <v/>
      </c>
      <c r="AD94" s="48">
        <f t="shared" si="81"/>
        <v>7921.6116934931506</v>
      </c>
      <c r="AE94" s="48">
        <f t="shared" si="81"/>
        <v>23276.214118150685</v>
      </c>
      <c r="AF94" s="48">
        <f t="shared" si="81"/>
        <v>38776.442172945201</v>
      </c>
      <c r="AG94" s="60"/>
      <c r="AH94" s="60"/>
      <c r="AI94" s="60"/>
      <c r="AJ94" s="60"/>
      <c r="AK94" s="60"/>
      <c r="AL94" s="60"/>
      <c r="AM94" s="60"/>
      <c r="AN94" s="60"/>
      <c r="AO94" s="60"/>
      <c r="AP94" s="60"/>
      <c r="AQ94" s="60"/>
      <c r="AR94" s="60"/>
      <c r="AS94" s="60"/>
      <c r="AT94" s="60"/>
      <c r="AU94" s="60"/>
      <c r="AV94" s="60"/>
      <c r="AW94" s="60"/>
      <c r="AX94" s="60"/>
      <c r="AY94" s="60"/>
      <c r="AZ94" s="60"/>
      <c r="BA94" s="60"/>
      <c r="BB94" s="60"/>
      <c r="BC94" s="60"/>
      <c r="BD94" s="60"/>
      <c r="BE94" s="65"/>
      <c r="BF94" s="65"/>
      <c r="BG94" s="65"/>
      <c r="BH94" s="65"/>
      <c r="BI94" s="65"/>
      <c r="BJ94" s="65"/>
      <c r="BK94" s="65"/>
      <c r="BL94" s="65"/>
      <c r="BM94" s="65"/>
      <c r="BN94" s="65"/>
      <c r="BO94" s="65"/>
      <c r="BP94" s="65"/>
      <c r="BQ94" s="65"/>
      <c r="BR94" s="65"/>
      <c r="BS94" s="65"/>
    </row>
    <row r="95" spans="1:71">
      <c r="A95" s="60">
        <f t="shared" si="75"/>
        <v>7</v>
      </c>
      <c r="B95" s="53">
        <f t="shared" si="79"/>
        <v>42825</v>
      </c>
      <c r="C95" s="13" t="s">
        <v>676</v>
      </c>
      <c r="D95" s="60"/>
      <c r="E95" s="48" t="str">
        <f t="shared" ref="E95:AF95" si="82">IFERROR(IF(MAX(0,(E$2-$B68-365/4/2)*INDEX($7:$7,1,MATCH($C69,$3:$3,0))/365)*(1-INDEX($E$9:$AU$9,1,E$1-$A95))=0,"",MAX(0,(E$2-$B68-365/4/2)*INDEX($7:$7,1,MATCH($C69,$3:$3,0))/365)*(1-INDEX($E$9:$AU$9,1,E$1-$A95))),"")</f>
        <v/>
      </c>
      <c r="F95" s="48" t="str">
        <f t="shared" si="82"/>
        <v/>
      </c>
      <c r="G95" s="48" t="str">
        <f t="shared" si="82"/>
        <v/>
      </c>
      <c r="H95" s="48" t="str">
        <f t="shared" si="82"/>
        <v/>
      </c>
      <c r="I95" s="48" t="str">
        <f t="shared" si="82"/>
        <v/>
      </c>
      <c r="J95" s="48" t="str">
        <f t="shared" si="82"/>
        <v/>
      </c>
      <c r="K95" s="48" t="str">
        <f t="shared" si="82"/>
        <v/>
      </c>
      <c r="L95" s="48" t="str">
        <f t="shared" si="82"/>
        <v/>
      </c>
      <c r="M95" s="48" t="str">
        <f t="shared" si="82"/>
        <v/>
      </c>
      <c r="N95" s="48" t="str">
        <f t="shared" si="82"/>
        <v/>
      </c>
      <c r="O95" s="48" t="str">
        <f t="shared" si="82"/>
        <v/>
      </c>
      <c r="P95" s="48" t="str">
        <f t="shared" si="82"/>
        <v/>
      </c>
      <c r="Q95" s="48" t="str">
        <f t="shared" si="82"/>
        <v/>
      </c>
      <c r="R95" s="48" t="str">
        <f t="shared" si="82"/>
        <v/>
      </c>
      <c r="S95" s="48" t="str">
        <f t="shared" si="82"/>
        <v/>
      </c>
      <c r="T95" s="48" t="str">
        <f t="shared" si="82"/>
        <v/>
      </c>
      <c r="U95" s="48" t="str">
        <f t="shared" si="82"/>
        <v/>
      </c>
      <c r="V95" s="48" t="str">
        <f t="shared" si="82"/>
        <v/>
      </c>
      <c r="W95" s="48" t="str">
        <f t="shared" si="82"/>
        <v/>
      </c>
      <c r="X95" s="48" t="str">
        <f t="shared" si="82"/>
        <v/>
      </c>
      <c r="Y95" s="48" t="str">
        <f t="shared" si="82"/>
        <v/>
      </c>
      <c r="Z95" s="48" t="str">
        <f t="shared" si="82"/>
        <v/>
      </c>
      <c r="AA95" s="48" t="str">
        <f t="shared" si="82"/>
        <v/>
      </c>
      <c r="AB95" s="48" t="str">
        <f t="shared" si="82"/>
        <v/>
      </c>
      <c r="AC95" s="48" t="str">
        <f t="shared" si="82"/>
        <v/>
      </c>
      <c r="AD95" s="48" t="str">
        <f t="shared" si="82"/>
        <v/>
      </c>
      <c r="AE95" s="48">
        <f t="shared" si="82"/>
        <v>6112.9558602739717</v>
      </c>
      <c r="AF95" s="48">
        <f t="shared" si="82"/>
        <v>18633.709306849316</v>
      </c>
      <c r="AG95" s="60"/>
      <c r="AH95" s="60"/>
      <c r="AI95" s="60"/>
      <c r="AJ95" s="60"/>
      <c r="AK95" s="60"/>
      <c r="AL95" s="60"/>
      <c r="AM95" s="60"/>
      <c r="AN95" s="60"/>
      <c r="AO95" s="60"/>
      <c r="AP95" s="60"/>
      <c r="AQ95" s="60"/>
      <c r="AR95" s="60"/>
      <c r="AS95" s="60"/>
      <c r="AT95" s="60"/>
      <c r="AU95" s="60"/>
      <c r="AV95" s="60"/>
      <c r="AW95" s="60"/>
      <c r="AX95" s="60"/>
      <c r="AY95" s="60"/>
      <c r="AZ95" s="60"/>
      <c r="BA95" s="60"/>
      <c r="BB95" s="60"/>
      <c r="BC95" s="60"/>
      <c r="BD95" s="60"/>
      <c r="BE95" s="65"/>
      <c r="BF95" s="65"/>
      <c r="BG95" s="65"/>
      <c r="BH95" s="65"/>
      <c r="BI95" s="65"/>
      <c r="BJ95" s="65"/>
      <c r="BK95" s="65"/>
      <c r="BL95" s="65"/>
      <c r="BM95" s="65"/>
      <c r="BN95" s="65"/>
      <c r="BO95" s="65"/>
      <c r="BP95" s="65"/>
      <c r="BQ95" s="65"/>
      <c r="BR95" s="65"/>
      <c r="BS95" s="65"/>
    </row>
    <row r="96" spans="1:71">
      <c r="A96" s="60">
        <f t="shared" si="75"/>
        <v>8</v>
      </c>
      <c r="B96" s="53">
        <f t="shared" si="79"/>
        <v>42916</v>
      </c>
      <c r="C96" s="13" t="s">
        <v>677</v>
      </c>
      <c r="D96" s="60"/>
      <c r="E96" s="48" t="str">
        <f t="shared" ref="E96:AF96" si="83">IFERROR(IF(MAX(0,(E$2-$B69-365/4/2)*INDEX($7:$7,1,MATCH($C70,$3:$3,0))/365)*(1-INDEX($E$9:$AU$9,1,E$1-$A96))=0,"",MAX(0,(E$2-$B69-365/4/2)*INDEX($7:$7,1,MATCH($C70,$3:$3,0))/365)*(1-INDEX($E$9:$AU$9,1,E$1-$A96))),"")</f>
        <v/>
      </c>
      <c r="F96" s="48" t="str">
        <f t="shared" si="83"/>
        <v/>
      </c>
      <c r="G96" s="48" t="str">
        <f t="shared" si="83"/>
        <v/>
      </c>
      <c r="H96" s="48" t="str">
        <f t="shared" si="83"/>
        <v/>
      </c>
      <c r="I96" s="48" t="str">
        <f t="shared" si="83"/>
        <v/>
      </c>
      <c r="J96" s="48" t="str">
        <f t="shared" si="83"/>
        <v/>
      </c>
      <c r="K96" s="48" t="str">
        <f t="shared" si="83"/>
        <v/>
      </c>
      <c r="L96" s="48" t="str">
        <f t="shared" si="83"/>
        <v/>
      </c>
      <c r="M96" s="48" t="str">
        <f t="shared" si="83"/>
        <v/>
      </c>
      <c r="N96" s="48" t="str">
        <f t="shared" si="83"/>
        <v/>
      </c>
      <c r="O96" s="48" t="str">
        <f t="shared" si="83"/>
        <v/>
      </c>
      <c r="P96" s="48" t="str">
        <f t="shared" si="83"/>
        <v/>
      </c>
      <c r="Q96" s="48" t="str">
        <f t="shared" si="83"/>
        <v/>
      </c>
      <c r="R96" s="48" t="str">
        <f t="shared" si="83"/>
        <v/>
      </c>
      <c r="S96" s="48" t="str">
        <f t="shared" si="83"/>
        <v/>
      </c>
      <c r="T96" s="48" t="str">
        <f t="shared" si="83"/>
        <v/>
      </c>
      <c r="U96" s="48" t="str">
        <f t="shared" si="83"/>
        <v/>
      </c>
      <c r="V96" s="48" t="str">
        <f t="shared" si="83"/>
        <v/>
      </c>
      <c r="W96" s="48" t="str">
        <f t="shared" si="83"/>
        <v/>
      </c>
      <c r="X96" s="48" t="str">
        <f t="shared" si="83"/>
        <v/>
      </c>
      <c r="Y96" s="48" t="str">
        <f t="shared" si="83"/>
        <v/>
      </c>
      <c r="Z96" s="48" t="str">
        <f t="shared" si="83"/>
        <v/>
      </c>
      <c r="AA96" s="48" t="str">
        <f t="shared" si="83"/>
        <v/>
      </c>
      <c r="AB96" s="48" t="str">
        <f t="shared" si="83"/>
        <v/>
      </c>
      <c r="AC96" s="48" t="str">
        <f t="shared" si="83"/>
        <v/>
      </c>
      <c r="AD96" s="48" t="str">
        <f t="shared" si="83"/>
        <v/>
      </c>
      <c r="AE96" s="48" t="str">
        <f t="shared" si="83"/>
        <v/>
      </c>
      <c r="AF96" s="48">
        <f t="shared" si="83"/>
        <v>9528.5073618493152</v>
      </c>
      <c r="AG96" s="60"/>
      <c r="AH96" s="60"/>
      <c r="AI96" s="60"/>
      <c r="AJ96" s="60"/>
      <c r="AK96" s="60"/>
      <c r="AL96" s="60"/>
      <c r="AM96" s="60"/>
      <c r="AN96" s="60"/>
      <c r="AO96" s="60"/>
      <c r="AP96" s="60"/>
      <c r="AQ96" s="60"/>
      <c r="AR96" s="60"/>
      <c r="AS96" s="60"/>
      <c r="AT96" s="60"/>
      <c r="AU96" s="60"/>
      <c r="AV96" s="60"/>
      <c r="AW96" s="60"/>
      <c r="AX96" s="60"/>
      <c r="AY96" s="60"/>
      <c r="AZ96" s="60"/>
      <c r="BA96" s="60"/>
      <c r="BB96" s="60"/>
      <c r="BC96" s="60"/>
      <c r="BD96" s="60"/>
      <c r="BE96" s="65"/>
      <c r="BF96" s="65"/>
      <c r="BG96" s="65"/>
      <c r="BH96" s="65"/>
      <c r="BI96" s="65"/>
      <c r="BJ96" s="65"/>
      <c r="BK96" s="65"/>
      <c r="BL96" s="65"/>
      <c r="BM96" s="65"/>
      <c r="BN96" s="65"/>
      <c r="BO96" s="65"/>
      <c r="BP96" s="65"/>
      <c r="BQ96" s="65"/>
      <c r="BR96" s="65"/>
      <c r="BS96" s="65"/>
    </row>
    <row r="97" spans="1:71">
      <c r="A97" s="60">
        <f t="shared" si="75"/>
        <v>9</v>
      </c>
      <c r="B97" s="53">
        <f t="shared" si="79"/>
        <v>43008</v>
      </c>
      <c r="C97" s="13" t="s">
        <v>678</v>
      </c>
      <c r="D97" s="60"/>
      <c r="E97" s="48" t="str">
        <f t="shared" ref="E97:AF97" si="84">IFERROR(IF(MAX(0,(E$2-$B70-365/4/2)*INDEX($7:$7,1,MATCH($C73,$3:$3,0))/365)*(1-INDEX($E$9:$AU$9,1,E$1-$A97))=0,"",MAX(0,(E$2-$B70-365/4/2)*INDEX($7:$7,1,MATCH($C73,$3:$3,0))/365)*(1-INDEX($E$9:$AU$9,1,E$1-$A97))),"")</f>
        <v/>
      </c>
      <c r="F97" s="48" t="str">
        <f t="shared" si="84"/>
        <v/>
      </c>
      <c r="G97" s="48" t="str">
        <f t="shared" si="84"/>
        <v/>
      </c>
      <c r="H97" s="48" t="str">
        <f t="shared" si="84"/>
        <v/>
      </c>
      <c r="I97" s="48" t="str">
        <f t="shared" si="84"/>
        <v/>
      </c>
      <c r="J97" s="48" t="str">
        <f t="shared" si="84"/>
        <v/>
      </c>
      <c r="K97" s="48" t="str">
        <f t="shared" si="84"/>
        <v/>
      </c>
      <c r="L97" s="48" t="str">
        <f t="shared" si="84"/>
        <v/>
      </c>
      <c r="M97" s="48" t="str">
        <f t="shared" si="84"/>
        <v/>
      </c>
      <c r="N97" s="48" t="str">
        <f t="shared" si="84"/>
        <v/>
      </c>
      <c r="O97" s="48" t="str">
        <f t="shared" si="84"/>
        <v/>
      </c>
      <c r="P97" s="48" t="str">
        <f t="shared" si="84"/>
        <v/>
      </c>
      <c r="Q97" s="48" t="str">
        <f t="shared" si="84"/>
        <v/>
      </c>
      <c r="R97" s="48" t="str">
        <f t="shared" si="84"/>
        <v/>
      </c>
      <c r="S97" s="48" t="str">
        <f t="shared" si="84"/>
        <v/>
      </c>
      <c r="T97" s="48" t="str">
        <f t="shared" si="84"/>
        <v/>
      </c>
      <c r="U97" s="48" t="str">
        <f t="shared" si="84"/>
        <v/>
      </c>
      <c r="V97" s="48" t="str">
        <f t="shared" si="84"/>
        <v/>
      </c>
      <c r="W97" s="48" t="str">
        <f t="shared" si="84"/>
        <v/>
      </c>
      <c r="X97" s="48" t="str">
        <f t="shared" si="84"/>
        <v/>
      </c>
      <c r="Y97" s="48" t="str">
        <f t="shared" si="84"/>
        <v/>
      </c>
      <c r="Z97" s="48" t="str">
        <f t="shared" si="84"/>
        <v/>
      </c>
      <c r="AA97" s="48" t="str">
        <f t="shared" si="84"/>
        <v/>
      </c>
      <c r="AB97" s="48" t="str">
        <f t="shared" si="84"/>
        <v/>
      </c>
      <c r="AC97" s="48" t="str">
        <f t="shared" si="84"/>
        <v/>
      </c>
      <c r="AD97" s="48" t="str">
        <f t="shared" si="84"/>
        <v/>
      </c>
      <c r="AE97" s="48" t="str">
        <f t="shared" si="84"/>
        <v/>
      </c>
      <c r="AF97" s="48" t="str">
        <f t="shared" si="84"/>
        <v/>
      </c>
      <c r="AG97" s="60"/>
      <c r="AH97" s="60"/>
      <c r="AI97" s="60"/>
      <c r="AJ97" s="60"/>
      <c r="AK97" s="60"/>
      <c r="AL97" s="60"/>
      <c r="AM97" s="60"/>
      <c r="AN97" s="60"/>
      <c r="AO97" s="60"/>
      <c r="AP97" s="60"/>
      <c r="AQ97" s="60"/>
      <c r="AR97" s="60"/>
      <c r="AS97" s="60"/>
      <c r="AT97" s="60"/>
      <c r="AU97" s="60"/>
      <c r="AV97" s="60"/>
      <c r="AW97" s="60"/>
      <c r="AX97" s="60"/>
      <c r="AY97" s="60"/>
      <c r="AZ97" s="60"/>
      <c r="BA97" s="60"/>
      <c r="BB97" s="60"/>
      <c r="BC97" s="60"/>
      <c r="BD97" s="60"/>
      <c r="BE97" s="65"/>
      <c r="BF97" s="65"/>
      <c r="BG97" s="65"/>
      <c r="BH97" s="65"/>
      <c r="BI97" s="65"/>
      <c r="BJ97" s="65"/>
      <c r="BK97" s="65"/>
      <c r="BL97" s="65"/>
      <c r="BM97" s="65"/>
      <c r="BN97" s="65"/>
      <c r="BO97" s="65"/>
      <c r="BP97" s="65"/>
      <c r="BQ97" s="65"/>
      <c r="BR97" s="65"/>
      <c r="BS97" s="65"/>
    </row>
    <row r="98" spans="1:71">
      <c r="A98" s="60">
        <f t="shared" si="75"/>
        <v>10</v>
      </c>
      <c r="B98" s="53">
        <f t="shared" si="79"/>
        <v>43100</v>
      </c>
      <c r="C98" s="13" t="s">
        <v>679</v>
      </c>
      <c r="D98" s="60"/>
      <c r="E98" s="48" t="str">
        <f t="shared" ref="E98:AF98" si="85">IFERROR(IF(MAX(0,(E$2-$B73-365/4/2)*INDEX($7:$7,1,MATCH($C74,$3:$3,0))/365)*(1-INDEX($E$9:$AU$9,1,E$1-$A98))=0,"",MAX(0,(E$2-$B73-365/4/2)*INDEX($7:$7,1,MATCH($C74,$3:$3,0))/365)*(1-INDEX($E$9:$AU$9,1,E$1-$A98))),"")</f>
        <v/>
      </c>
      <c r="F98" s="48" t="str">
        <f t="shared" si="85"/>
        <v/>
      </c>
      <c r="G98" s="48" t="str">
        <f t="shared" si="85"/>
        <v/>
      </c>
      <c r="H98" s="48" t="str">
        <f t="shared" si="85"/>
        <v/>
      </c>
      <c r="I98" s="48" t="str">
        <f t="shared" si="85"/>
        <v/>
      </c>
      <c r="J98" s="48" t="str">
        <f t="shared" si="85"/>
        <v/>
      </c>
      <c r="K98" s="48" t="str">
        <f t="shared" si="85"/>
        <v/>
      </c>
      <c r="L98" s="48" t="str">
        <f t="shared" si="85"/>
        <v/>
      </c>
      <c r="M98" s="48" t="str">
        <f t="shared" si="85"/>
        <v/>
      </c>
      <c r="N98" s="48" t="str">
        <f t="shared" si="85"/>
        <v/>
      </c>
      <c r="O98" s="48" t="str">
        <f t="shared" si="85"/>
        <v/>
      </c>
      <c r="P98" s="48" t="str">
        <f t="shared" si="85"/>
        <v/>
      </c>
      <c r="Q98" s="48" t="str">
        <f t="shared" si="85"/>
        <v/>
      </c>
      <c r="R98" s="48" t="str">
        <f t="shared" si="85"/>
        <v/>
      </c>
      <c r="S98" s="48" t="str">
        <f t="shared" si="85"/>
        <v/>
      </c>
      <c r="T98" s="48" t="str">
        <f t="shared" si="85"/>
        <v/>
      </c>
      <c r="U98" s="48" t="str">
        <f t="shared" si="85"/>
        <v/>
      </c>
      <c r="V98" s="48" t="str">
        <f t="shared" si="85"/>
        <v/>
      </c>
      <c r="W98" s="48" t="str">
        <f t="shared" si="85"/>
        <v/>
      </c>
      <c r="X98" s="48" t="str">
        <f t="shared" si="85"/>
        <v/>
      </c>
      <c r="Y98" s="48" t="str">
        <f t="shared" si="85"/>
        <v/>
      </c>
      <c r="Z98" s="48" t="str">
        <f t="shared" si="85"/>
        <v/>
      </c>
      <c r="AA98" s="48" t="str">
        <f t="shared" si="85"/>
        <v/>
      </c>
      <c r="AB98" s="48" t="str">
        <f t="shared" si="85"/>
        <v/>
      </c>
      <c r="AC98" s="48" t="str">
        <f t="shared" si="85"/>
        <v/>
      </c>
      <c r="AD98" s="48" t="str">
        <f t="shared" si="85"/>
        <v/>
      </c>
      <c r="AE98" s="48" t="str">
        <f t="shared" si="85"/>
        <v/>
      </c>
      <c r="AF98" s="48" t="str">
        <f t="shared" si="85"/>
        <v/>
      </c>
      <c r="AG98" s="60"/>
      <c r="AH98" s="60"/>
      <c r="AI98" s="60"/>
      <c r="AJ98" s="60"/>
      <c r="AK98" s="60"/>
      <c r="AL98" s="60"/>
      <c r="AM98" s="60"/>
      <c r="AN98" s="60"/>
      <c r="AO98" s="60"/>
      <c r="AP98" s="60"/>
      <c r="AQ98" s="60"/>
      <c r="AR98" s="60"/>
      <c r="AS98" s="60"/>
      <c r="AT98" s="60"/>
      <c r="AU98" s="60"/>
      <c r="AV98" s="60"/>
      <c r="AW98" s="60"/>
      <c r="AX98" s="60"/>
      <c r="AY98" s="60"/>
      <c r="AZ98" s="60"/>
      <c r="BA98" s="60"/>
      <c r="BB98" s="60"/>
      <c r="BC98" s="60"/>
      <c r="BD98" s="60"/>
      <c r="BE98" s="65"/>
      <c r="BF98" s="65"/>
      <c r="BG98" s="65"/>
      <c r="BH98" s="65"/>
      <c r="BI98" s="65"/>
      <c r="BJ98" s="65"/>
      <c r="BK98" s="65"/>
      <c r="BL98" s="65"/>
      <c r="BM98" s="65"/>
      <c r="BN98" s="65"/>
      <c r="BO98" s="65"/>
      <c r="BP98" s="65"/>
      <c r="BQ98" s="65"/>
      <c r="BR98" s="65"/>
      <c r="BS98" s="65"/>
    </row>
    <row r="99" spans="1:71">
      <c r="A99" s="60">
        <f t="shared" si="75"/>
        <v>11</v>
      </c>
      <c r="B99" s="53">
        <f t="shared" si="79"/>
        <v>43190</v>
      </c>
      <c r="C99" s="13" t="s">
        <v>680</v>
      </c>
      <c r="D99" s="60"/>
      <c r="E99" s="48" t="str">
        <f t="shared" ref="E99:AF99" si="86">IFERROR(IF(MAX(0,(E$2-$B74-365/4/2)*INDEX($7:$7,1,MATCH($C75,$3:$3,0))/365)*(1-INDEX($E$9:$AU$9,1,E$1-$A99))=0,"",MAX(0,(E$2-$B74-365/4/2)*INDEX($7:$7,1,MATCH($C75,$3:$3,0))/365)*(1-INDEX($E$9:$AU$9,1,E$1-$A99))),"")</f>
        <v/>
      </c>
      <c r="F99" s="48" t="str">
        <f t="shared" si="86"/>
        <v/>
      </c>
      <c r="G99" s="48" t="str">
        <f t="shared" si="86"/>
        <v/>
      </c>
      <c r="H99" s="48" t="str">
        <f t="shared" si="86"/>
        <v/>
      </c>
      <c r="I99" s="48" t="str">
        <f t="shared" si="86"/>
        <v/>
      </c>
      <c r="J99" s="48" t="str">
        <f t="shared" si="86"/>
        <v/>
      </c>
      <c r="K99" s="48" t="str">
        <f t="shared" si="86"/>
        <v/>
      </c>
      <c r="L99" s="48" t="str">
        <f t="shared" si="86"/>
        <v/>
      </c>
      <c r="M99" s="48" t="str">
        <f t="shared" si="86"/>
        <v/>
      </c>
      <c r="N99" s="48" t="str">
        <f t="shared" si="86"/>
        <v/>
      </c>
      <c r="O99" s="48" t="str">
        <f t="shared" si="86"/>
        <v/>
      </c>
      <c r="P99" s="48" t="str">
        <f t="shared" si="86"/>
        <v/>
      </c>
      <c r="Q99" s="48" t="str">
        <f t="shared" si="86"/>
        <v/>
      </c>
      <c r="R99" s="48" t="str">
        <f t="shared" si="86"/>
        <v/>
      </c>
      <c r="S99" s="48" t="str">
        <f t="shared" si="86"/>
        <v/>
      </c>
      <c r="T99" s="48" t="str">
        <f t="shared" si="86"/>
        <v/>
      </c>
      <c r="U99" s="48" t="str">
        <f t="shared" si="86"/>
        <v/>
      </c>
      <c r="V99" s="48" t="str">
        <f t="shared" si="86"/>
        <v/>
      </c>
      <c r="W99" s="48" t="str">
        <f t="shared" si="86"/>
        <v/>
      </c>
      <c r="X99" s="48" t="str">
        <f t="shared" si="86"/>
        <v/>
      </c>
      <c r="Y99" s="48" t="str">
        <f t="shared" si="86"/>
        <v/>
      </c>
      <c r="Z99" s="48" t="str">
        <f t="shared" si="86"/>
        <v/>
      </c>
      <c r="AA99" s="48" t="str">
        <f t="shared" si="86"/>
        <v/>
      </c>
      <c r="AB99" s="48" t="str">
        <f t="shared" si="86"/>
        <v/>
      </c>
      <c r="AC99" s="48" t="str">
        <f t="shared" si="86"/>
        <v/>
      </c>
      <c r="AD99" s="48" t="str">
        <f t="shared" si="86"/>
        <v/>
      </c>
      <c r="AE99" s="48" t="str">
        <f t="shared" si="86"/>
        <v/>
      </c>
      <c r="AF99" s="48" t="str">
        <f t="shared" si="86"/>
        <v/>
      </c>
      <c r="AG99" s="60"/>
      <c r="AH99" s="60"/>
      <c r="AI99" s="60"/>
      <c r="AJ99" s="60"/>
      <c r="AK99" s="60"/>
      <c r="AL99" s="60"/>
      <c r="AM99" s="60"/>
      <c r="AN99" s="60"/>
      <c r="AO99" s="60"/>
      <c r="AP99" s="60"/>
      <c r="AQ99" s="60"/>
      <c r="AR99" s="60"/>
      <c r="AS99" s="60"/>
      <c r="AT99" s="60"/>
      <c r="AU99" s="60"/>
      <c r="AV99" s="60"/>
      <c r="AW99" s="60"/>
      <c r="AX99" s="60"/>
      <c r="AY99" s="60"/>
      <c r="AZ99" s="60"/>
      <c r="BA99" s="60"/>
      <c r="BB99" s="60"/>
      <c r="BC99" s="60"/>
      <c r="BD99" s="60"/>
      <c r="BE99" s="65"/>
      <c r="BF99" s="65"/>
      <c r="BG99" s="65"/>
      <c r="BH99" s="65"/>
      <c r="BI99" s="65"/>
      <c r="BJ99" s="65"/>
      <c r="BK99" s="65"/>
      <c r="BL99" s="65"/>
      <c r="BM99" s="65"/>
      <c r="BN99" s="65"/>
      <c r="BO99" s="65"/>
      <c r="BP99" s="65"/>
      <c r="BQ99" s="65"/>
      <c r="BR99" s="65"/>
      <c r="BS99" s="65"/>
    </row>
    <row r="100" spans="1:71">
      <c r="A100" s="60">
        <f t="shared" si="75"/>
        <v>12</v>
      </c>
      <c r="B100" s="53">
        <f t="shared" si="79"/>
        <v>43281</v>
      </c>
      <c r="C100" s="13" t="s">
        <v>681</v>
      </c>
      <c r="D100" s="60"/>
      <c r="E100" s="48" t="str">
        <f t="shared" ref="E100:AF100" si="87">IFERROR(IF(MAX(0,(E$2-$B75-365/4/2)*INDEX($7:$7,1,MATCH($C76,$3:$3,0))/365)*(1-INDEX($E$9:$AU$9,1,E$1-$A100))=0,"",MAX(0,(E$2-$B75-365/4/2)*INDEX($7:$7,1,MATCH($C76,$3:$3,0))/365)*(1-INDEX($E$9:$AU$9,1,E$1-$A100))),"")</f>
        <v/>
      </c>
      <c r="F100" s="48" t="str">
        <f t="shared" si="87"/>
        <v/>
      </c>
      <c r="G100" s="48" t="str">
        <f t="shared" si="87"/>
        <v/>
      </c>
      <c r="H100" s="48" t="str">
        <f t="shared" si="87"/>
        <v/>
      </c>
      <c r="I100" s="48" t="str">
        <f t="shared" si="87"/>
        <v/>
      </c>
      <c r="J100" s="48" t="str">
        <f t="shared" si="87"/>
        <v/>
      </c>
      <c r="K100" s="48" t="str">
        <f t="shared" si="87"/>
        <v/>
      </c>
      <c r="L100" s="48" t="str">
        <f t="shared" si="87"/>
        <v/>
      </c>
      <c r="M100" s="48" t="str">
        <f t="shared" si="87"/>
        <v/>
      </c>
      <c r="N100" s="48" t="str">
        <f t="shared" si="87"/>
        <v/>
      </c>
      <c r="O100" s="48" t="str">
        <f t="shared" si="87"/>
        <v/>
      </c>
      <c r="P100" s="48" t="str">
        <f t="shared" si="87"/>
        <v/>
      </c>
      <c r="Q100" s="48" t="str">
        <f t="shared" si="87"/>
        <v/>
      </c>
      <c r="R100" s="48" t="str">
        <f t="shared" si="87"/>
        <v/>
      </c>
      <c r="S100" s="48" t="str">
        <f t="shared" si="87"/>
        <v/>
      </c>
      <c r="T100" s="48" t="str">
        <f t="shared" si="87"/>
        <v/>
      </c>
      <c r="U100" s="48" t="str">
        <f t="shared" si="87"/>
        <v/>
      </c>
      <c r="V100" s="48" t="str">
        <f t="shared" si="87"/>
        <v/>
      </c>
      <c r="W100" s="48" t="str">
        <f t="shared" si="87"/>
        <v/>
      </c>
      <c r="X100" s="48" t="str">
        <f t="shared" si="87"/>
        <v/>
      </c>
      <c r="Y100" s="48" t="str">
        <f t="shared" si="87"/>
        <v/>
      </c>
      <c r="Z100" s="48" t="str">
        <f t="shared" si="87"/>
        <v/>
      </c>
      <c r="AA100" s="48" t="str">
        <f t="shared" si="87"/>
        <v/>
      </c>
      <c r="AB100" s="48" t="str">
        <f t="shared" si="87"/>
        <v/>
      </c>
      <c r="AC100" s="48" t="str">
        <f t="shared" si="87"/>
        <v/>
      </c>
      <c r="AD100" s="48" t="str">
        <f t="shared" si="87"/>
        <v/>
      </c>
      <c r="AE100" s="48" t="str">
        <f t="shared" si="87"/>
        <v/>
      </c>
      <c r="AF100" s="48" t="str">
        <f t="shared" si="87"/>
        <v/>
      </c>
      <c r="AG100" s="60"/>
      <c r="AH100" s="60"/>
      <c r="AI100" s="60"/>
      <c r="AJ100" s="60"/>
      <c r="AK100" s="60"/>
      <c r="AL100" s="60"/>
      <c r="AM100" s="60"/>
      <c r="AN100" s="60"/>
      <c r="AO100" s="60"/>
      <c r="AP100" s="60"/>
      <c r="AQ100" s="60"/>
      <c r="AR100" s="60"/>
      <c r="AS100" s="60"/>
      <c r="AT100" s="60"/>
      <c r="AU100" s="60"/>
      <c r="AV100" s="60"/>
      <c r="AW100" s="60"/>
      <c r="AX100" s="60"/>
      <c r="AY100" s="60"/>
      <c r="AZ100" s="60"/>
      <c r="BA100" s="60"/>
      <c r="BB100" s="60"/>
      <c r="BC100" s="60"/>
      <c r="BD100" s="60"/>
      <c r="BE100" s="65"/>
      <c r="BF100" s="65"/>
      <c r="BG100" s="65"/>
      <c r="BH100" s="65"/>
      <c r="BI100" s="65"/>
      <c r="BJ100" s="65"/>
      <c r="BK100" s="65"/>
      <c r="BL100" s="65"/>
      <c r="BM100" s="65"/>
      <c r="BN100" s="65"/>
      <c r="BO100" s="65"/>
      <c r="BP100" s="65"/>
      <c r="BQ100" s="65"/>
      <c r="BR100" s="65"/>
      <c r="BS100" s="65"/>
    </row>
    <row r="101" spans="1:71">
      <c r="A101" s="60">
        <f t="shared" si="75"/>
        <v>13</v>
      </c>
      <c r="B101" s="53">
        <f t="shared" si="79"/>
        <v>43373</v>
      </c>
      <c r="C101" s="13" t="s">
        <v>682</v>
      </c>
      <c r="D101" s="60"/>
      <c r="E101" s="48" t="str">
        <f t="shared" ref="E101:AF101" si="88">IFERROR(IF(MAX(0,(E$2-$B76-365/4/2)*INDEX($7:$7,1,MATCH($C77,$3:$3,0))/365)*(1-INDEX($E$9:$AU$9,1,E$1-$A101))=0,"",MAX(0,(E$2-$B76-365/4/2)*INDEX($7:$7,1,MATCH($C77,$3:$3,0))/365)*(1-INDEX($E$9:$AU$9,1,E$1-$A101))),"")</f>
        <v/>
      </c>
      <c r="F101" s="48" t="str">
        <f t="shared" si="88"/>
        <v/>
      </c>
      <c r="G101" s="48" t="str">
        <f t="shared" si="88"/>
        <v/>
      </c>
      <c r="H101" s="48" t="str">
        <f t="shared" si="88"/>
        <v/>
      </c>
      <c r="I101" s="48" t="str">
        <f t="shared" si="88"/>
        <v/>
      </c>
      <c r="J101" s="48" t="str">
        <f t="shared" si="88"/>
        <v/>
      </c>
      <c r="K101" s="48" t="str">
        <f t="shared" si="88"/>
        <v/>
      </c>
      <c r="L101" s="48" t="str">
        <f t="shared" si="88"/>
        <v/>
      </c>
      <c r="M101" s="48" t="str">
        <f t="shared" si="88"/>
        <v/>
      </c>
      <c r="N101" s="48" t="str">
        <f t="shared" si="88"/>
        <v/>
      </c>
      <c r="O101" s="48" t="str">
        <f t="shared" si="88"/>
        <v/>
      </c>
      <c r="P101" s="48" t="str">
        <f t="shared" si="88"/>
        <v/>
      </c>
      <c r="Q101" s="48" t="str">
        <f t="shared" si="88"/>
        <v/>
      </c>
      <c r="R101" s="48" t="str">
        <f t="shared" si="88"/>
        <v/>
      </c>
      <c r="S101" s="48" t="str">
        <f t="shared" si="88"/>
        <v/>
      </c>
      <c r="T101" s="48" t="str">
        <f t="shared" si="88"/>
        <v/>
      </c>
      <c r="U101" s="48" t="str">
        <f t="shared" si="88"/>
        <v/>
      </c>
      <c r="V101" s="48" t="str">
        <f t="shared" si="88"/>
        <v/>
      </c>
      <c r="W101" s="48" t="str">
        <f t="shared" si="88"/>
        <v/>
      </c>
      <c r="X101" s="48" t="str">
        <f t="shared" si="88"/>
        <v/>
      </c>
      <c r="Y101" s="48" t="str">
        <f t="shared" si="88"/>
        <v/>
      </c>
      <c r="Z101" s="48" t="str">
        <f t="shared" si="88"/>
        <v/>
      </c>
      <c r="AA101" s="48" t="str">
        <f t="shared" si="88"/>
        <v/>
      </c>
      <c r="AB101" s="48" t="str">
        <f t="shared" si="88"/>
        <v/>
      </c>
      <c r="AC101" s="48" t="str">
        <f t="shared" si="88"/>
        <v/>
      </c>
      <c r="AD101" s="48" t="str">
        <f t="shared" si="88"/>
        <v/>
      </c>
      <c r="AE101" s="48" t="str">
        <f t="shared" si="88"/>
        <v/>
      </c>
      <c r="AF101" s="48" t="str">
        <f t="shared" si="88"/>
        <v/>
      </c>
      <c r="AG101" s="60"/>
      <c r="AH101" s="60"/>
      <c r="AI101" s="60"/>
      <c r="AJ101" s="60"/>
      <c r="AK101" s="60"/>
      <c r="AL101" s="60"/>
      <c r="AM101" s="60"/>
      <c r="AN101" s="60"/>
      <c r="AO101" s="60"/>
      <c r="AP101" s="60"/>
      <c r="AQ101" s="60"/>
      <c r="AR101" s="60"/>
      <c r="AS101" s="60"/>
      <c r="AT101" s="60"/>
      <c r="AU101" s="60"/>
      <c r="AV101" s="60"/>
      <c r="AW101" s="60"/>
      <c r="AX101" s="60"/>
      <c r="AY101" s="60"/>
      <c r="AZ101" s="60"/>
      <c r="BA101" s="60"/>
      <c r="BB101" s="60"/>
      <c r="BC101" s="60"/>
      <c r="BD101" s="60"/>
      <c r="BE101" s="65"/>
      <c r="BF101" s="65"/>
      <c r="BG101" s="65"/>
      <c r="BH101" s="65"/>
      <c r="BI101" s="65"/>
      <c r="BJ101" s="65"/>
      <c r="BK101" s="65"/>
      <c r="BL101" s="65"/>
      <c r="BM101" s="65"/>
      <c r="BN101" s="65"/>
      <c r="BO101" s="65"/>
      <c r="BP101" s="65"/>
      <c r="BQ101" s="65"/>
      <c r="BR101" s="65"/>
      <c r="BS101" s="65"/>
    </row>
    <row r="102" spans="1:71">
      <c r="A102" s="60">
        <f t="shared" si="75"/>
        <v>14</v>
      </c>
      <c r="B102" s="53">
        <f t="shared" si="79"/>
        <v>43465</v>
      </c>
      <c r="C102" s="13" t="s">
        <v>683</v>
      </c>
      <c r="D102" s="60"/>
      <c r="E102" s="48" t="str">
        <f t="shared" ref="E102:AF102" si="89">IFERROR(IF(MAX(0,(E$2-$B77-365/4/2)*INDEX($7:$7,1,MATCH($C78,$3:$3,0))/365)*(1-INDEX($E$9:$AU$9,1,E$1-$A102))=0,"",MAX(0,(E$2-$B77-365/4/2)*INDEX($7:$7,1,MATCH($C78,$3:$3,0))/365)*(1-INDEX($E$9:$AU$9,1,E$1-$A102))),"")</f>
        <v/>
      </c>
      <c r="F102" s="48" t="str">
        <f t="shared" si="89"/>
        <v/>
      </c>
      <c r="G102" s="48" t="str">
        <f t="shared" si="89"/>
        <v/>
      </c>
      <c r="H102" s="48" t="str">
        <f t="shared" si="89"/>
        <v/>
      </c>
      <c r="I102" s="48" t="str">
        <f t="shared" si="89"/>
        <v/>
      </c>
      <c r="J102" s="48" t="str">
        <f t="shared" si="89"/>
        <v/>
      </c>
      <c r="K102" s="48" t="str">
        <f t="shared" si="89"/>
        <v/>
      </c>
      <c r="L102" s="48" t="str">
        <f t="shared" si="89"/>
        <v/>
      </c>
      <c r="M102" s="48" t="str">
        <f t="shared" si="89"/>
        <v/>
      </c>
      <c r="N102" s="48" t="str">
        <f t="shared" si="89"/>
        <v/>
      </c>
      <c r="O102" s="48" t="str">
        <f t="shared" si="89"/>
        <v/>
      </c>
      <c r="P102" s="48" t="str">
        <f t="shared" si="89"/>
        <v/>
      </c>
      <c r="Q102" s="48" t="str">
        <f t="shared" si="89"/>
        <v/>
      </c>
      <c r="R102" s="48" t="str">
        <f t="shared" si="89"/>
        <v/>
      </c>
      <c r="S102" s="48" t="str">
        <f t="shared" si="89"/>
        <v/>
      </c>
      <c r="T102" s="48" t="str">
        <f t="shared" si="89"/>
        <v/>
      </c>
      <c r="U102" s="48" t="str">
        <f t="shared" si="89"/>
        <v/>
      </c>
      <c r="V102" s="48" t="str">
        <f t="shared" si="89"/>
        <v/>
      </c>
      <c r="W102" s="48" t="str">
        <f t="shared" si="89"/>
        <v/>
      </c>
      <c r="X102" s="48" t="str">
        <f t="shared" si="89"/>
        <v/>
      </c>
      <c r="Y102" s="48" t="str">
        <f t="shared" si="89"/>
        <v/>
      </c>
      <c r="Z102" s="48" t="str">
        <f t="shared" si="89"/>
        <v/>
      </c>
      <c r="AA102" s="48" t="str">
        <f t="shared" si="89"/>
        <v/>
      </c>
      <c r="AB102" s="48" t="str">
        <f t="shared" si="89"/>
        <v/>
      </c>
      <c r="AC102" s="48" t="str">
        <f t="shared" si="89"/>
        <v/>
      </c>
      <c r="AD102" s="48" t="str">
        <f t="shared" si="89"/>
        <v/>
      </c>
      <c r="AE102" s="48" t="str">
        <f t="shared" si="89"/>
        <v/>
      </c>
      <c r="AF102" s="48" t="str">
        <f t="shared" si="89"/>
        <v/>
      </c>
      <c r="AG102" s="60"/>
      <c r="AH102" s="60"/>
      <c r="AI102" s="60"/>
      <c r="AJ102" s="60"/>
      <c r="AK102" s="60"/>
      <c r="AL102" s="60"/>
      <c r="AM102" s="60"/>
      <c r="AN102" s="60"/>
      <c r="AO102" s="60"/>
      <c r="AP102" s="60"/>
      <c r="AQ102" s="60"/>
      <c r="AR102" s="60"/>
      <c r="AS102" s="60"/>
      <c r="AT102" s="60"/>
      <c r="AU102" s="60"/>
      <c r="AV102" s="60"/>
      <c r="AW102" s="60"/>
      <c r="AX102" s="60"/>
      <c r="AY102" s="60"/>
      <c r="AZ102" s="60"/>
      <c r="BA102" s="60"/>
      <c r="BB102" s="60"/>
      <c r="BC102" s="60"/>
      <c r="BD102" s="60"/>
      <c r="BE102" s="65"/>
      <c r="BF102" s="65"/>
      <c r="BG102" s="65"/>
      <c r="BH102" s="65"/>
      <c r="BI102" s="65"/>
      <c r="BJ102" s="65"/>
      <c r="BK102" s="65"/>
      <c r="BL102" s="65"/>
      <c r="BM102" s="65"/>
      <c r="BN102" s="65"/>
      <c r="BO102" s="65"/>
      <c r="BP102" s="65"/>
      <c r="BQ102" s="65"/>
      <c r="BR102" s="65"/>
      <c r="BS102" s="65"/>
    </row>
    <row r="103" spans="1:71">
      <c r="A103" s="60">
        <f t="shared" si="75"/>
        <v>15</v>
      </c>
      <c r="B103" s="53">
        <f t="shared" si="79"/>
        <v>43555</v>
      </c>
      <c r="C103" s="13" t="s">
        <v>684</v>
      </c>
      <c r="D103" s="60"/>
      <c r="E103" s="48" t="str">
        <f t="shared" ref="E103:AF103" si="90">IFERROR(IF(MAX(0,(E$2-$B78-365/4/2)*INDEX($7:$7,1,MATCH($C83,$3:$3,0))/365)*(1-INDEX($E$9:$AU$9,1,E$1-$A103))=0,"",MAX(0,(E$2-$B78-365/4/2)*INDEX($7:$7,1,MATCH($C83,$3:$3,0))/365)*(1-INDEX($E$9:$AU$9,1,E$1-$A103))),"")</f>
        <v/>
      </c>
      <c r="F103" s="48" t="str">
        <f t="shared" si="90"/>
        <v/>
      </c>
      <c r="G103" s="48" t="str">
        <f t="shared" si="90"/>
        <v/>
      </c>
      <c r="H103" s="48" t="str">
        <f t="shared" si="90"/>
        <v/>
      </c>
      <c r="I103" s="48" t="str">
        <f t="shared" si="90"/>
        <v/>
      </c>
      <c r="J103" s="48" t="str">
        <f t="shared" si="90"/>
        <v/>
      </c>
      <c r="K103" s="48" t="str">
        <f t="shared" si="90"/>
        <v/>
      </c>
      <c r="L103" s="48" t="str">
        <f t="shared" si="90"/>
        <v/>
      </c>
      <c r="M103" s="48" t="str">
        <f t="shared" si="90"/>
        <v/>
      </c>
      <c r="N103" s="48" t="str">
        <f t="shared" si="90"/>
        <v/>
      </c>
      <c r="O103" s="48" t="str">
        <f t="shared" si="90"/>
        <v/>
      </c>
      <c r="P103" s="48" t="str">
        <f t="shared" si="90"/>
        <v/>
      </c>
      <c r="Q103" s="48" t="str">
        <f t="shared" si="90"/>
        <v/>
      </c>
      <c r="R103" s="48" t="str">
        <f t="shared" si="90"/>
        <v/>
      </c>
      <c r="S103" s="48" t="str">
        <f t="shared" si="90"/>
        <v/>
      </c>
      <c r="T103" s="48" t="str">
        <f t="shared" si="90"/>
        <v/>
      </c>
      <c r="U103" s="48" t="str">
        <f t="shared" si="90"/>
        <v/>
      </c>
      <c r="V103" s="48" t="str">
        <f t="shared" si="90"/>
        <v/>
      </c>
      <c r="W103" s="48" t="str">
        <f t="shared" si="90"/>
        <v/>
      </c>
      <c r="X103" s="48" t="str">
        <f t="shared" si="90"/>
        <v/>
      </c>
      <c r="Y103" s="48" t="str">
        <f t="shared" si="90"/>
        <v/>
      </c>
      <c r="Z103" s="48" t="str">
        <f t="shared" si="90"/>
        <v/>
      </c>
      <c r="AA103" s="48" t="str">
        <f t="shared" si="90"/>
        <v/>
      </c>
      <c r="AB103" s="48" t="str">
        <f t="shared" si="90"/>
        <v/>
      </c>
      <c r="AC103" s="48" t="str">
        <f t="shared" si="90"/>
        <v/>
      </c>
      <c r="AD103" s="48" t="str">
        <f t="shared" si="90"/>
        <v/>
      </c>
      <c r="AE103" s="48" t="str">
        <f t="shared" si="90"/>
        <v/>
      </c>
      <c r="AF103" s="48" t="str">
        <f t="shared" si="90"/>
        <v/>
      </c>
      <c r="AG103" s="60"/>
      <c r="AH103" s="60"/>
      <c r="AI103" s="60"/>
      <c r="AJ103" s="60"/>
      <c r="AK103" s="60"/>
      <c r="AL103" s="60"/>
      <c r="AM103" s="60"/>
      <c r="AN103" s="60"/>
      <c r="AO103" s="60"/>
      <c r="AP103" s="60"/>
      <c r="AQ103" s="60"/>
      <c r="AR103" s="60"/>
      <c r="AS103" s="60"/>
      <c r="AT103" s="60"/>
      <c r="AU103" s="60"/>
      <c r="AV103" s="60"/>
      <c r="AW103" s="60"/>
      <c r="AX103" s="60"/>
      <c r="AY103" s="60"/>
      <c r="AZ103" s="60"/>
      <c r="BA103" s="60"/>
      <c r="BB103" s="60"/>
      <c r="BC103" s="60"/>
      <c r="BD103" s="60"/>
      <c r="BE103" s="65"/>
      <c r="BF103" s="65"/>
      <c r="BG103" s="65"/>
      <c r="BH103" s="65"/>
      <c r="BI103" s="65"/>
      <c r="BJ103" s="65"/>
      <c r="BK103" s="65"/>
      <c r="BL103" s="65"/>
      <c r="BM103" s="65"/>
      <c r="BN103" s="65"/>
      <c r="BO103" s="65"/>
      <c r="BP103" s="65"/>
      <c r="BQ103" s="65"/>
      <c r="BR103" s="65"/>
      <c r="BS103" s="65"/>
    </row>
    <row r="104" spans="1:71">
      <c r="A104" s="60">
        <f t="shared" si="75"/>
        <v>16</v>
      </c>
      <c r="B104" s="53">
        <f t="shared" si="79"/>
        <v>43646</v>
      </c>
      <c r="C104" s="60" t="s">
        <v>685</v>
      </c>
      <c r="D104" s="60"/>
      <c r="E104" s="48" t="str">
        <f t="shared" ref="E104:AF104" si="91">IFERROR(IF(MAX(0,(E$2-$B83-365/4/2)*INDEX($7:$7,1,MATCH($C84,$3:$3,0))/365)*(1-INDEX($E$9:$AU$9,1,E$1-$A104))=0,"",MAX(0,(E$2-$B83-365/4/2)*INDEX($7:$7,1,MATCH($C84,$3:$3,0))/365)*(1-INDEX($E$9:$AU$9,1,E$1-$A104))),"")</f>
        <v/>
      </c>
      <c r="F104" s="48" t="str">
        <f t="shared" si="91"/>
        <v/>
      </c>
      <c r="G104" s="48" t="str">
        <f t="shared" si="91"/>
        <v/>
      </c>
      <c r="H104" s="48" t="str">
        <f t="shared" si="91"/>
        <v/>
      </c>
      <c r="I104" s="48" t="str">
        <f t="shared" si="91"/>
        <v/>
      </c>
      <c r="J104" s="48" t="str">
        <f t="shared" si="91"/>
        <v/>
      </c>
      <c r="K104" s="48" t="str">
        <f t="shared" si="91"/>
        <v/>
      </c>
      <c r="L104" s="48" t="str">
        <f t="shared" si="91"/>
        <v/>
      </c>
      <c r="M104" s="48" t="str">
        <f t="shared" si="91"/>
        <v/>
      </c>
      <c r="N104" s="48" t="str">
        <f t="shared" si="91"/>
        <v/>
      </c>
      <c r="O104" s="48" t="str">
        <f t="shared" si="91"/>
        <v/>
      </c>
      <c r="P104" s="48" t="str">
        <f t="shared" si="91"/>
        <v/>
      </c>
      <c r="Q104" s="48" t="str">
        <f t="shared" si="91"/>
        <v/>
      </c>
      <c r="R104" s="48" t="str">
        <f t="shared" si="91"/>
        <v/>
      </c>
      <c r="S104" s="48" t="str">
        <f t="shared" si="91"/>
        <v/>
      </c>
      <c r="T104" s="48" t="str">
        <f t="shared" si="91"/>
        <v/>
      </c>
      <c r="U104" s="48" t="str">
        <f t="shared" si="91"/>
        <v/>
      </c>
      <c r="V104" s="48" t="str">
        <f t="shared" si="91"/>
        <v/>
      </c>
      <c r="W104" s="48" t="str">
        <f t="shared" si="91"/>
        <v/>
      </c>
      <c r="X104" s="48" t="str">
        <f t="shared" si="91"/>
        <v/>
      </c>
      <c r="Y104" s="48" t="str">
        <f t="shared" si="91"/>
        <v/>
      </c>
      <c r="Z104" s="48" t="str">
        <f t="shared" si="91"/>
        <v/>
      </c>
      <c r="AA104" s="48" t="str">
        <f t="shared" si="91"/>
        <v/>
      </c>
      <c r="AB104" s="48" t="str">
        <f t="shared" si="91"/>
        <v/>
      </c>
      <c r="AC104" s="48" t="str">
        <f t="shared" si="91"/>
        <v/>
      </c>
      <c r="AD104" s="48" t="str">
        <f t="shared" si="91"/>
        <v/>
      </c>
      <c r="AE104" s="48" t="str">
        <f t="shared" si="91"/>
        <v/>
      </c>
      <c r="AF104" s="48" t="str">
        <f t="shared" si="91"/>
        <v/>
      </c>
      <c r="AG104" s="60"/>
      <c r="AH104" s="60"/>
      <c r="AI104" s="60"/>
      <c r="AJ104" s="60"/>
      <c r="AK104" s="60"/>
      <c r="AL104" s="60"/>
      <c r="AM104" s="60"/>
      <c r="AN104" s="60"/>
      <c r="AO104" s="60"/>
      <c r="AP104" s="60"/>
      <c r="AQ104" s="60"/>
      <c r="AR104" s="60"/>
      <c r="AS104" s="60"/>
      <c r="AT104" s="60"/>
      <c r="AU104" s="60"/>
      <c r="AV104" s="60"/>
      <c r="AW104" s="60"/>
      <c r="AX104" s="60"/>
      <c r="AY104" s="60"/>
      <c r="AZ104" s="60"/>
      <c r="BA104" s="60"/>
      <c r="BB104" s="60"/>
      <c r="BC104" s="60"/>
      <c r="BD104" s="60"/>
      <c r="BE104" s="65"/>
      <c r="BF104" s="65"/>
      <c r="BG104" s="65"/>
      <c r="BH104" s="65"/>
      <c r="BI104" s="65"/>
      <c r="BJ104" s="65"/>
      <c r="BK104" s="65"/>
      <c r="BL104" s="65"/>
      <c r="BM104" s="65"/>
      <c r="BN104" s="65"/>
      <c r="BO104" s="65"/>
      <c r="BP104" s="65"/>
      <c r="BQ104" s="65"/>
      <c r="BR104" s="65"/>
      <c r="BS104" s="65"/>
    </row>
    <row r="105" spans="1:71">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c r="AL105" s="60"/>
      <c r="AM105" s="60"/>
      <c r="AN105" s="60"/>
      <c r="AO105" s="60"/>
      <c r="AP105" s="60"/>
      <c r="AQ105" s="60"/>
      <c r="AR105" s="60"/>
      <c r="AS105" s="60"/>
      <c r="AT105" s="60"/>
      <c r="AU105" s="60"/>
      <c r="AV105" s="60"/>
      <c r="AW105" s="60"/>
      <c r="AX105" s="60"/>
      <c r="AY105" s="60"/>
      <c r="AZ105" s="60"/>
      <c r="BA105" s="60"/>
      <c r="BB105" s="60"/>
      <c r="BC105" s="60"/>
      <c r="BD105" s="60"/>
      <c r="BE105" s="65"/>
      <c r="BF105" s="65"/>
      <c r="BG105" s="65"/>
      <c r="BH105" s="65"/>
      <c r="BI105" s="65"/>
      <c r="BJ105" s="65"/>
      <c r="BK105" s="65"/>
      <c r="BL105" s="65"/>
      <c r="BM105" s="65"/>
      <c r="BN105" s="65"/>
      <c r="BO105" s="65"/>
      <c r="BP105" s="65"/>
      <c r="BQ105" s="65"/>
      <c r="BR105" s="65"/>
      <c r="BS105" s="65"/>
    </row>
    <row r="106" spans="1:71">
      <c r="A106" s="67"/>
      <c r="B106" s="67"/>
      <c r="C106" s="75" t="s">
        <v>704</v>
      </c>
      <c r="D106" s="67"/>
      <c r="E106" s="67"/>
      <c r="F106" s="67"/>
      <c r="G106" s="67"/>
      <c r="H106" s="67"/>
      <c r="I106" s="67"/>
      <c r="J106" s="67"/>
      <c r="K106" s="67"/>
      <c r="L106" s="67"/>
      <c r="M106" s="67"/>
      <c r="N106" s="67"/>
      <c r="O106" s="67"/>
      <c r="P106" s="67"/>
      <c r="Q106" s="67"/>
      <c r="R106" s="67"/>
      <c r="S106" s="67"/>
      <c r="T106" s="67"/>
      <c r="U106" s="67"/>
      <c r="V106" s="67"/>
      <c r="W106" s="67"/>
      <c r="X106" s="67"/>
      <c r="Y106" s="69">
        <f t="shared" ref="Y106:AF106" si="92">SUM(Y89:Y105)</f>
        <v>27.847946095890407</v>
      </c>
      <c r="Z106" s="69">
        <f t="shared" si="92"/>
        <v>276.45646561643832</v>
      </c>
      <c r="AA106" s="69">
        <f t="shared" si="92"/>
        <v>1687.3719560958903</v>
      </c>
      <c r="AB106" s="69">
        <f t="shared" si="92"/>
        <v>6396.1618838013701</v>
      </c>
      <c r="AC106" s="69">
        <f t="shared" si="92"/>
        <v>20481.739868972603</v>
      </c>
      <c r="AD106" s="69">
        <f t="shared" si="92"/>
        <v>49378.760717260273</v>
      </c>
      <c r="AE106" s="69">
        <f t="shared" si="92"/>
        <v>91329.340248595894</v>
      </c>
      <c r="AF106" s="69">
        <f t="shared" si="92"/>
        <v>149548.76780291094</v>
      </c>
      <c r="AG106" s="67"/>
      <c r="AH106" s="67"/>
      <c r="AI106" s="67"/>
      <c r="AJ106" s="67"/>
      <c r="AK106" s="67"/>
      <c r="AL106" s="67"/>
      <c r="AM106" s="67"/>
      <c r="AN106" s="67"/>
      <c r="AO106" s="67"/>
      <c r="AP106" s="67"/>
      <c r="AQ106" s="67"/>
      <c r="AR106" s="67"/>
      <c r="AS106" s="67"/>
      <c r="AT106" s="67"/>
      <c r="AU106" s="67"/>
      <c r="AV106" s="67"/>
      <c r="AW106" s="67"/>
      <c r="AX106" s="67"/>
      <c r="AY106" s="67"/>
      <c r="AZ106" s="67"/>
      <c r="BA106" s="67"/>
      <c r="BB106" s="67"/>
      <c r="BC106" s="67"/>
      <c r="BD106" s="67"/>
      <c r="BE106" s="70"/>
      <c r="BF106" s="70"/>
      <c r="BG106" s="70"/>
      <c r="BH106" s="70"/>
      <c r="BI106" s="70"/>
      <c r="BJ106" s="70"/>
      <c r="BK106" s="70"/>
      <c r="BL106" s="70"/>
      <c r="BM106" s="70"/>
      <c r="BN106" s="70"/>
      <c r="BO106" s="70"/>
      <c r="BP106" s="70"/>
      <c r="BQ106" s="70"/>
      <c r="BR106" s="70"/>
      <c r="BS106" s="70"/>
    </row>
    <row r="107" spans="1:71">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c r="AL107" s="60"/>
      <c r="AM107" s="60"/>
      <c r="AN107" s="60"/>
      <c r="AO107" s="60"/>
      <c r="AP107" s="60"/>
      <c r="AQ107" s="60"/>
      <c r="AR107" s="60"/>
      <c r="AS107" s="60"/>
      <c r="AT107" s="60"/>
      <c r="AU107" s="60"/>
      <c r="AV107" s="60"/>
      <c r="AW107" s="60"/>
      <c r="AX107" s="60"/>
      <c r="AY107" s="60"/>
      <c r="AZ107" s="60"/>
      <c r="BA107" s="60"/>
      <c r="BB107" s="60"/>
      <c r="BC107" s="60"/>
      <c r="BD107" s="60"/>
      <c r="BE107" s="65"/>
      <c r="BF107" s="65"/>
      <c r="BG107" s="65"/>
      <c r="BH107" s="65"/>
      <c r="BI107" s="65"/>
      <c r="BJ107" s="65"/>
      <c r="BK107" s="65"/>
      <c r="BL107" s="65"/>
      <c r="BM107" s="65"/>
      <c r="BN107" s="65"/>
      <c r="BO107" s="65"/>
      <c r="BP107" s="65"/>
      <c r="BQ107" s="65"/>
      <c r="BR107" s="65"/>
      <c r="BS107" s="65"/>
    </row>
    <row r="108" spans="1:71">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c r="AL108" s="60"/>
      <c r="AM108" s="60"/>
      <c r="AN108" s="60"/>
      <c r="AO108" s="60"/>
      <c r="AP108" s="60"/>
      <c r="AQ108" s="60"/>
      <c r="AR108" s="60"/>
      <c r="AS108" s="60"/>
      <c r="AT108" s="60"/>
      <c r="AU108" s="60"/>
      <c r="AV108" s="60"/>
      <c r="AW108" s="60"/>
      <c r="AX108" s="60"/>
      <c r="AY108" s="60"/>
      <c r="AZ108" s="60"/>
      <c r="BA108" s="60"/>
      <c r="BB108" s="60"/>
      <c r="BC108" s="60"/>
      <c r="BD108" s="60"/>
      <c r="BE108" s="65"/>
      <c r="BF108" s="65"/>
      <c r="BG108" s="65"/>
      <c r="BH108" s="65"/>
      <c r="BI108" s="65"/>
      <c r="BJ108" s="65"/>
      <c r="BK108" s="65"/>
      <c r="BL108" s="65"/>
      <c r="BM108" s="65"/>
      <c r="BN108" s="65"/>
      <c r="BO108" s="65"/>
      <c r="BP108" s="65"/>
      <c r="BQ108" s="65"/>
      <c r="BR108" s="65"/>
      <c r="BS108" s="65"/>
    </row>
    <row r="109" spans="1:71">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c r="AX109" s="60"/>
      <c r="AY109" s="60"/>
      <c r="AZ109" s="60"/>
      <c r="BA109" s="60"/>
      <c r="BB109" s="60"/>
      <c r="BC109" s="60"/>
      <c r="BD109" s="60"/>
      <c r="BE109" s="65"/>
      <c r="BF109" s="65"/>
      <c r="BG109" s="65"/>
      <c r="BH109" s="65"/>
      <c r="BI109" s="65"/>
      <c r="BJ109" s="65"/>
      <c r="BK109" s="65"/>
      <c r="BL109" s="65"/>
      <c r="BM109" s="65"/>
      <c r="BN109" s="65"/>
      <c r="BO109" s="65"/>
      <c r="BP109" s="65"/>
      <c r="BQ109" s="65"/>
      <c r="BR109" s="65"/>
      <c r="BS109" s="65"/>
    </row>
    <row r="110" spans="1:71">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c r="AL110" s="60"/>
      <c r="AM110" s="60"/>
      <c r="AN110" s="60"/>
      <c r="AO110" s="60"/>
      <c r="AP110" s="60"/>
      <c r="AQ110" s="60"/>
      <c r="AR110" s="60"/>
      <c r="AS110" s="60"/>
      <c r="AT110" s="60"/>
      <c r="AU110" s="60"/>
      <c r="AV110" s="60"/>
      <c r="AW110" s="60"/>
      <c r="AX110" s="60"/>
      <c r="AY110" s="60"/>
      <c r="AZ110" s="60"/>
      <c r="BA110" s="60"/>
      <c r="BB110" s="60"/>
      <c r="BC110" s="60"/>
      <c r="BD110" s="60"/>
      <c r="BE110" s="65"/>
      <c r="BF110" s="65"/>
      <c r="BG110" s="65"/>
      <c r="BH110" s="65"/>
      <c r="BI110" s="65"/>
      <c r="BJ110" s="65"/>
      <c r="BK110" s="65"/>
      <c r="BL110" s="65"/>
      <c r="BM110" s="65"/>
      <c r="BN110" s="65"/>
      <c r="BO110" s="65"/>
      <c r="BP110" s="65"/>
      <c r="BQ110" s="65"/>
      <c r="BR110" s="65"/>
      <c r="BS110" s="65"/>
    </row>
    <row r="111" spans="1:7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c r="AL111" s="60"/>
      <c r="AM111" s="60"/>
      <c r="AN111" s="60"/>
      <c r="AO111" s="60"/>
      <c r="AP111" s="60"/>
      <c r="AQ111" s="60"/>
      <c r="AR111" s="60"/>
      <c r="AS111" s="60"/>
      <c r="AT111" s="60"/>
      <c r="AU111" s="60"/>
      <c r="AV111" s="60"/>
      <c r="AW111" s="60"/>
      <c r="AX111" s="60"/>
      <c r="AY111" s="60"/>
      <c r="AZ111" s="60"/>
      <c r="BA111" s="60"/>
      <c r="BB111" s="60"/>
      <c r="BC111" s="60"/>
      <c r="BD111" s="60"/>
      <c r="BE111" s="65"/>
      <c r="BF111" s="65"/>
      <c r="BG111" s="65"/>
      <c r="BH111" s="65"/>
      <c r="BI111" s="65"/>
      <c r="BJ111" s="65"/>
      <c r="BK111" s="65"/>
      <c r="BL111" s="65"/>
      <c r="BM111" s="65"/>
      <c r="BN111" s="65"/>
      <c r="BO111" s="65"/>
      <c r="BP111" s="65"/>
      <c r="BQ111" s="65"/>
      <c r="BR111" s="65"/>
      <c r="BS111" s="65"/>
    </row>
    <row r="112" spans="1:71">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c r="AL112" s="60"/>
      <c r="AM112" s="60"/>
      <c r="AN112" s="60"/>
      <c r="AO112" s="60"/>
      <c r="AP112" s="60"/>
      <c r="AQ112" s="60"/>
      <c r="AR112" s="60"/>
      <c r="AS112" s="60"/>
      <c r="AT112" s="60"/>
      <c r="AU112" s="60"/>
      <c r="AV112" s="60"/>
      <c r="AW112" s="60"/>
      <c r="AX112" s="60"/>
      <c r="AY112" s="60"/>
      <c r="AZ112" s="60"/>
      <c r="BA112" s="60"/>
      <c r="BB112" s="60"/>
      <c r="BC112" s="60"/>
      <c r="BD112" s="60"/>
      <c r="BE112" s="65"/>
      <c r="BF112" s="65"/>
      <c r="BG112" s="65"/>
      <c r="BH112" s="65"/>
      <c r="BI112" s="65"/>
      <c r="BJ112" s="65"/>
      <c r="BK112" s="65"/>
      <c r="BL112" s="65"/>
      <c r="BM112" s="65"/>
      <c r="BN112" s="65"/>
      <c r="BO112" s="65"/>
      <c r="BP112" s="65"/>
      <c r="BQ112" s="65"/>
      <c r="BR112" s="65"/>
      <c r="BS112" s="65"/>
    </row>
    <row r="113" spans="1:71">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60"/>
      <c r="AW113" s="60"/>
      <c r="AX113" s="60"/>
      <c r="AY113" s="60"/>
      <c r="AZ113" s="60"/>
      <c r="BA113" s="60"/>
      <c r="BB113" s="60"/>
      <c r="BC113" s="60"/>
      <c r="BD113" s="60"/>
      <c r="BE113" s="65"/>
      <c r="BF113" s="65"/>
      <c r="BG113" s="65"/>
      <c r="BH113" s="65"/>
      <c r="BI113" s="65"/>
      <c r="BJ113" s="65"/>
      <c r="BK113" s="65"/>
      <c r="BL113" s="65"/>
      <c r="BM113" s="65"/>
      <c r="BN113" s="65"/>
      <c r="BO113" s="65"/>
      <c r="BP113" s="65"/>
      <c r="BQ113" s="65"/>
      <c r="BR113" s="65"/>
      <c r="BS113" s="65"/>
    </row>
    <row r="114" spans="1:71">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c r="AL114" s="60"/>
      <c r="AM114" s="60"/>
      <c r="AN114" s="60"/>
      <c r="AO114" s="60"/>
      <c r="AP114" s="60"/>
      <c r="AQ114" s="60"/>
      <c r="AR114" s="60"/>
      <c r="AS114" s="60"/>
      <c r="AT114" s="60"/>
      <c r="AU114" s="60"/>
      <c r="AV114" s="60"/>
      <c r="AW114" s="60"/>
      <c r="AX114" s="60"/>
      <c r="AY114" s="60"/>
      <c r="AZ114" s="60"/>
      <c r="BA114" s="60"/>
      <c r="BB114" s="60"/>
      <c r="BC114" s="60"/>
      <c r="BD114" s="60"/>
      <c r="BE114" s="65"/>
      <c r="BF114" s="65"/>
      <c r="BG114" s="65"/>
      <c r="BH114" s="65"/>
      <c r="BI114" s="65"/>
      <c r="BJ114" s="65"/>
      <c r="BK114" s="65"/>
      <c r="BL114" s="65"/>
      <c r="BM114" s="65"/>
      <c r="BN114" s="65"/>
      <c r="BO114" s="65"/>
      <c r="BP114" s="65"/>
      <c r="BQ114" s="65"/>
      <c r="BR114" s="65"/>
      <c r="BS114" s="65"/>
    </row>
    <row r="115" spans="1:71">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c r="AL115" s="60"/>
      <c r="AM115" s="60"/>
      <c r="AN115" s="60"/>
      <c r="AO115" s="60"/>
      <c r="AP115" s="60"/>
      <c r="AQ115" s="60"/>
      <c r="AR115" s="60"/>
      <c r="AS115" s="60"/>
      <c r="AT115" s="60"/>
      <c r="AU115" s="60"/>
      <c r="AV115" s="60"/>
      <c r="AW115" s="60"/>
      <c r="AX115" s="60"/>
      <c r="AY115" s="60"/>
      <c r="AZ115" s="60"/>
      <c r="BA115" s="60"/>
      <c r="BB115" s="60"/>
      <c r="BC115" s="60"/>
      <c r="BD115" s="60"/>
      <c r="BE115" s="65"/>
      <c r="BF115" s="65"/>
      <c r="BG115" s="65"/>
      <c r="BH115" s="65"/>
      <c r="BI115" s="65"/>
      <c r="BJ115" s="65"/>
      <c r="BK115" s="65"/>
      <c r="BL115" s="65"/>
      <c r="BM115" s="65"/>
      <c r="BN115" s="65"/>
      <c r="BO115" s="65"/>
      <c r="BP115" s="65"/>
      <c r="BQ115" s="65"/>
      <c r="BR115" s="65"/>
      <c r="BS115" s="65"/>
    </row>
    <row r="116" spans="1:71">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c r="AX116" s="60"/>
      <c r="AY116" s="60"/>
      <c r="AZ116" s="60"/>
      <c r="BA116" s="60"/>
      <c r="BB116" s="60"/>
      <c r="BC116" s="60"/>
      <c r="BD116" s="60"/>
      <c r="BE116" s="65"/>
      <c r="BF116" s="65"/>
      <c r="BG116" s="65"/>
      <c r="BH116" s="65"/>
      <c r="BI116" s="65"/>
      <c r="BJ116" s="65"/>
      <c r="BK116" s="65"/>
      <c r="BL116" s="65"/>
      <c r="BM116" s="65"/>
      <c r="BN116" s="65"/>
      <c r="BO116" s="65"/>
      <c r="BP116" s="65"/>
      <c r="BQ116" s="65"/>
      <c r="BR116" s="65"/>
      <c r="BS116" s="65"/>
    </row>
    <row r="117" spans="1:71">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0"/>
      <c r="BA117" s="60"/>
      <c r="BB117" s="60"/>
      <c r="BC117" s="60"/>
      <c r="BD117" s="60"/>
      <c r="BE117" s="65"/>
      <c r="BF117" s="65"/>
      <c r="BG117" s="65"/>
      <c r="BH117" s="65"/>
      <c r="BI117" s="65"/>
      <c r="BJ117" s="65"/>
      <c r="BK117" s="65"/>
      <c r="BL117" s="65"/>
      <c r="BM117" s="65"/>
      <c r="BN117" s="65"/>
      <c r="BO117" s="65"/>
      <c r="BP117" s="65"/>
      <c r="BQ117" s="65"/>
      <c r="BR117" s="65"/>
      <c r="BS117" s="65"/>
    </row>
    <row r="118" spans="1:71">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c r="AX118" s="60"/>
      <c r="AY118" s="60"/>
      <c r="AZ118" s="60"/>
      <c r="BA118" s="60"/>
      <c r="BB118" s="60"/>
      <c r="BC118" s="60"/>
      <c r="BD118" s="60"/>
      <c r="BE118" s="65"/>
      <c r="BF118" s="65"/>
      <c r="BG118" s="65"/>
      <c r="BH118" s="65"/>
      <c r="BI118" s="65"/>
      <c r="BJ118" s="65"/>
      <c r="BK118" s="65"/>
      <c r="BL118" s="65"/>
      <c r="BM118" s="65"/>
      <c r="BN118" s="65"/>
      <c r="BO118" s="65"/>
      <c r="BP118" s="65"/>
      <c r="BQ118" s="65"/>
      <c r="BR118" s="65"/>
      <c r="BS118" s="65"/>
    </row>
    <row r="119" spans="1:71">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0"/>
      <c r="BA119" s="60"/>
      <c r="BB119" s="60"/>
      <c r="BC119" s="60"/>
      <c r="BD119" s="60"/>
      <c r="BE119" s="65"/>
      <c r="BF119" s="65"/>
      <c r="BG119" s="65"/>
      <c r="BH119" s="65"/>
      <c r="BI119" s="65"/>
      <c r="BJ119" s="65"/>
      <c r="BK119" s="65"/>
      <c r="BL119" s="65"/>
      <c r="BM119" s="65"/>
      <c r="BN119" s="65"/>
      <c r="BO119" s="65"/>
      <c r="BP119" s="65"/>
      <c r="BQ119" s="65"/>
      <c r="BR119" s="65"/>
      <c r="BS119" s="65"/>
    </row>
    <row r="120" spans="1:71">
      <c r="A120" s="60"/>
      <c r="B120" s="60"/>
      <c r="C120" s="60"/>
      <c r="D120" s="60"/>
      <c r="E120" s="60"/>
      <c r="F120" s="60"/>
      <c r="G120" s="60"/>
      <c r="H120" s="60"/>
      <c r="I120" s="60"/>
      <c r="J120" s="60"/>
      <c r="K120" s="60"/>
      <c r="L120" s="60"/>
      <c r="M120" s="60"/>
      <c r="N120" s="60"/>
      <c r="O120" s="60" t="s">
        <v>668</v>
      </c>
      <c r="P120" s="60" t="s">
        <v>668</v>
      </c>
      <c r="Q120" s="60" t="s">
        <v>668</v>
      </c>
      <c r="R120" s="60" t="s">
        <v>669</v>
      </c>
      <c r="S120" s="60" t="s">
        <v>669</v>
      </c>
      <c r="T120" s="60" t="s">
        <v>669</v>
      </c>
      <c r="U120" s="60" t="s">
        <v>670</v>
      </c>
      <c r="V120" s="60" t="s">
        <v>670</v>
      </c>
      <c r="W120" s="60" t="s">
        <v>670</v>
      </c>
      <c r="X120" s="60" t="s">
        <v>671</v>
      </c>
      <c r="Y120" s="60" t="s">
        <v>671</v>
      </c>
      <c r="Z120" s="60" t="s">
        <v>671</v>
      </c>
      <c r="AA120" s="60" t="s">
        <v>672</v>
      </c>
      <c r="AB120" s="60" t="s">
        <v>672</v>
      </c>
      <c r="AC120" s="60" t="s">
        <v>672</v>
      </c>
      <c r="AD120" s="60" t="s">
        <v>673</v>
      </c>
      <c r="AE120" s="60" t="s">
        <v>673</v>
      </c>
      <c r="AF120" s="60" t="s">
        <v>673</v>
      </c>
      <c r="AG120" s="60" t="s">
        <v>674</v>
      </c>
      <c r="AH120" s="60" t="s">
        <v>674</v>
      </c>
      <c r="AI120" s="60" t="s">
        <v>674</v>
      </c>
      <c r="AJ120" s="60" t="s">
        <v>675</v>
      </c>
      <c r="AK120" s="60" t="s">
        <v>675</v>
      </c>
      <c r="AL120" s="60" t="s">
        <v>675</v>
      </c>
      <c r="AM120" s="60" t="s">
        <v>676</v>
      </c>
      <c r="AN120" s="60" t="s">
        <v>676</v>
      </c>
      <c r="AO120" s="60" t="s">
        <v>676</v>
      </c>
      <c r="AP120" s="60" t="s">
        <v>677</v>
      </c>
      <c r="AQ120" s="60" t="s">
        <v>677</v>
      </c>
      <c r="AR120" s="60" t="s">
        <v>677</v>
      </c>
      <c r="AS120" s="60" t="s">
        <v>678</v>
      </c>
      <c r="AT120" s="60" t="s">
        <v>678</v>
      </c>
      <c r="AU120" s="60" t="s">
        <v>678</v>
      </c>
      <c r="AV120" s="60" t="s">
        <v>679</v>
      </c>
      <c r="AW120" s="60" t="s">
        <v>679</v>
      </c>
      <c r="AX120" s="60" t="s">
        <v>679</v>
      </c>
      <c r="AY120" s="60" t="s">
        <v>680</v>
      </c>
      <c r="AZ120" s="60" t="s">
        <v>680</v>
      </c>
      <c r="BA120" s="60" t="s">
        <v>680</v>
      </c>
      <c r="BB120" s="60" t="s">
        <v>681</v>
      </c>
      <c r="BC120" s="60" t="s">
        <v>681</v>
      </c>
      <c r="BD120" s="60" t="s">
        <v>681</v>
      </c>
      <c r="BE120" s="65" t="s">
        <v>682</v>
      </c>
      <c r="BF120" s="65" t="s">
        <v>682</v>
      </c>
      <c r="BG120" s="65" t="s">
        <v>682</v>
      </c>
      <c r="BH120" s="65" t="s">
        <v>683</v>
      </c>
      <c r="BI120" s="65" t="s">
        <v>683</v>
      </c>
      <c r="BJ120" s="65" t="s">
        <v>683</v>
      </c>
      <c r="BK120" s="65" t="s">
        <v>684</v>
      </c>
      <c r="BL120" s="65" t="s">
        <v>684</v>
      </c>
      <c r="BM120" s="65" t="s">
        <v>684</v>
      </c>
      <c r="BN120" s="65" t="s">
        <v>685</v>
      </c>
      <c r="BO120" s="65" t="s">
        <v>685</v>
      </c>
      <c r="BP120" s="65" t="s">
        <v>685</v>
      </c>
      <c r="BQ120" s="65" t="s">
        <v>686</v>
      </c>
      <c r="BR120" s="65" t="s">
        <v>687</v>
      </c>
      <c r="BS120" s="65"/>
    </row>
    <row r="121" spans="1:71">
      <c r="A121" s="79"/>
      <c r="B121" s="79"/>
      <c r="C121" s="79"/>
      <c r="D121" s="79"/>
      <c r="E121" s="79"/>
      <c r="F121" s="79"/>
      <c r="G121" s="79"/>
      <c r="H121" s="79"/>
      <c r="I121" s="79"/>
      <c r="J121" s="79"/>
      <c r="K121" s="79"/>
      <c r="L121" s="79"/>
      <c r="M121" s="79"/>
      <c r="N121" s="79"/>
      <c r="O121" s="79">
        <v>42035</v>
      </c>
      <c r="P121" s="79">
        <v>42063</v>
      </c>
      <c r="Q121" s="79">
        <v>42094</v>
      </c>
      <c r="R121" s="79">
        <f>EDATE(O121,3)</f>
        <v>42124</v>
      </c>
      <c r="S121" s="79">
        <v>42155</v>
      </c>
      <c r="T121" s="79">
        <v>42185</v>
      </c>
      <c r="U121" s="79">
        <v>42216</v>
      </c>
      <c r="V121" s="79">
        <v>42247</v>
      </c>
      <c r="W121" s="79">
        <v>42277</v>
      </c>
      <c r="X121" s="79">
        <v>42308</v>
      </c>
      <c r="Y121" s="79">
        <v>42338</v>
      </c>
      <c r="Z121" s="79">
        <v>42369</v>
      </c>
      <c r="AA121" s="79">
        <f t="shared" ref="AA121:BR121" si="93">EDATE(O121,12)</f>
        <v>42400</v>
      </c>
      <c r="AB121" s="79">
        <f t="shared" si="93"/>
        <v>42428</v>
      </c>
      <c r="AC121" s="79">
        <f t="shared" si="93"/>
        <v>42460</v>
      </c>
      <c r="AD121" s="79">
        <f t="shared" si="93"/>
        <v>42490</v>
      </c>
      <c r="AE121" s="79">
        <f t="shared" si="93"/>
        <v>42521</v>
      </c>
      <c r="AF121" s="79">
        <f t="shared" si="93"/>
        <v>42551</v>
      </c>
      <c r="AG121" s="79">
        <f t="shared" si="93"/>
        <v>42582</v>
      </c>
      <c r="AH121" s="79">
        <f t="shared" si="93"/>
        <v>42613</v>
      </c>
      <c r="AI121" s="79">
        <f t="shared" si="93"/>
        <v>42643</v>
      </c>
      <c r="AJ121" s="79">
        <f t="shared" si="93"/>
        <v>42674</v>
      </c>
      <c r="AK121" s="79">
        <f t="shared" si="93"/>
        <v>42704</v>
      </c>
      <c r="AL121" s="79">
        <f t="shared" si="93"/>
        <v>42735</v>
      </c>
      <c r="AM121" s="79">
        <f t="shared" si="93"/>
        <v>42766</v>
      </c>
      <c r="AN121" s="79">
        <f t="shared" si="93"/>
        <v>42794</v>
      </c>
      <c r="AO121" s="79">
        <f t="shared" si="93"/>
        <v>42825</v>
      </c>
      <c r="AP121" s="79">
        <f t="shared" si="93"/>
        <v>42855</v>
      </c>
      <c r="AQ121" s="79">
        <f t="shared" si="93"/>
        <v>42886</v>
      </c>
      <c r="AR121" s="79">
        <f t="shared" si="93"/>
        <v>42916</v>
      </c>
      <c r="AS121" s="79">
        <f t="shared" si="93"/>
        <v>42947</v>
      </c>
      <c r="AT121" s="79">
        <f t="shared" si="93"/>
        <v>42978</v>
      </c>
      <c r="AU121" s="79">
        <f t="shared" si="93"/>
        <v>43008</v>
      </c>
      <c r="AV121" s="79">
        <f t="shared" si="93"/>
        <v>43039</v>
      </c>
      <c r="AW121" s="79">
        <f t="shared" si="93"/>
        <v>43069</v>
      </c>
      <c r="AX121" s="79">
        <f t="shared" si="93"/>
        <v>43100</v>
      </c>
      <c r="AY121" s="79">
        <f t="shared" si="93"/>
        <v>43131</v>
      </c>
      <c r="AZ121" s="79">
        <f t="shared" si="93"/>
        <v>43159</v>
      </c>
      <c r="BA121" s="79">
        <f t="shared" si="93"/>
        <v>43190</v>
      </c>
      <c r="BB121" s="79">
        <f t="shared" si="93"/>
        <v>43220</v>
      </c>
      <c r="BC121" s="79">
        <f t="shared" si="93"/>
        <v>43251</v>
      </c>
      <c r="BD121" s="79">
        <f t="shared" si="93"/>
        <v>43281</v>
      </c>
      <c r="BE121" s="79">
        <f t="shared" si="93"/>
        <v>43312</v>
      </c>
      <c r="BF121" s="79">
        <f t="shared" si="93"/>
        <v>43343</v>
      </c>
      <c r="BG121" s="79">
        <f t="shared" si="93"/>
        <v>43373</v>
      </c>
      <c r="BH121" s="79">
        <f t="shared" si="93"/>
        <v>43404</v>
      </c>
      <c r="BI121" s="79">
        <f t="shared" si="93"/>
        <v>43434</v>
      </c>
      <c r="BJ121" s="79">
        <f t="shared" si="93"/>
        <v>43465</v>
      </c>
      <c r="BK121" s="79">
        <f t="shared" si="93"/>
        <v>43496</v>
      </c>
      <c r="BL121" s="79">
        <f t="shared" si="93"/>
        <v>43524</v>
      </c>
      <c r="BM121" s="79">
        <f t="shared" si="93"/>
        <v>43555</v>
      </c>
      <c r="BN121" s="79">
        <f t="shared" si="93"/>
        <v>43585</v>
      </c>
      <c r="BO121" s="79">
        <f t="shared" si="93"/>
        <v>43616</v>
      </c>
      <c r="BP121" s="79">
        <f t="shared" si="93"/>
        <v>43646</v>
      </c>
      <c r="BQ121" s="79">
        <f t="shared" si="93"/>
        <v>43677</v>
      </c>
      <c r="BR121" s="79">
        <f t="shared" si="93"/>
        <v>43708</v>
      </c>
      <c r="BS121" s="79"/>
    </row>
    <row r="122" spans="1:71">
      <c r="C122" s="49" t="s">
        <v>688</v>
      </c>
      <c r="D122" s="47"/>
      <c r="E122" s="47"/>
      <c r="F122" s="47"/>
      <c r="G122" s="47"/>
      <c r="H122" s="47"/>
      <c r="I122" s="47"/>
      <c r="J122" s="47"/>
      <c r="K122" s="47"/>
      <c r="L122" s="47"/>
      <c r="M122" s="47"/>
      <c r="N122" s="47"/>
      <c r="O122" s="47">
        <v>1100</v>
      </c>
      <c r="P122" s="47">
        <v>1150</v>
      </c>
      <c r="Q122" s="47">
        <v>2450</v>
      </c>
      <c r="R122" s="47">
        <v>1700</v>
      </c>
      <c r="S122" s="47">
        <v>2400</v>
      </c>
      <c r="T122" s="47">
        <v>2800</v>
      </c>
      <c r="U122" s="47">
        <v>1600</v>
      </c>
      <c r="V122" s="47">
        <v>1300</v>
      </c>
      <c r="W122" s="47">
        <v>2506</v>
      </c>
      <c r="X122" s="47">
        <v>1904</v>
      </c>
      <c r="Y122" s="47">
        <v>3205</v>
      </c>
      <c r="Z122" s="47">
        <v>3799</v>
      </c>
      <c r="AA122" s="47">
        <v>1120</v>
      </c>
      <c r="AB122" s="47">
        <v>1820</v>
      </c>
      <c r="AC122" s="47">
        <v>5850</v>
      </c>
      <c r="AD122" s="47">
        <v>1595</v>
      </c>
      <c r="AE122" s="47">
        <v>2800</v>
      </c>
      <c r="AF122" s="47">
        <v>5845</v>
      </c>
      <c r="AG122" s="47">
        <v>2704</v>
      </c>
      <c r="AH122" s="47">
        <v>4685</v>
      </c>
      <c r="AI122" s="47">
        <v>7550</v>
      </c>
      <c r="AJ122" s="47">
        <v>1650</v>
      </c>
      <c r="AK122" s="47">
        <v>2300</v>
      </c>
      <c r="AL122" s="47">
        <v>9725</v>
      </c>
      <c r="AM122" s="47">
        <v>1650</v>
      </c>
      <c r="AN122" s="47">
        <v>2550</v>
      </c>
      <c r="AO122" s="47">
        <v>6200</v>
      </c>
      <c r="AP122" s="47">
        <v>1840</v>
      </c>
      <c r="AQ122" s="47">
        <v>3350</v>
      </c>
      <c r="AR122" s="47">
        <v>4550</v>
      </c>
      <c r="AS122" s="47">
        <v>3075</v>
      </c>
      <c r="AT122" s="47">
        <v>3725</v>
      </c>
      <c r="AU122" s="47">
        <v>7980</v>
      </c>
      <c r="AV122" s="47">
        <v>1970</v>
      </c>
      <c r="AW122" s="47">
        <v>3210</v>
      </c>
      <c r="AX122" s="47">
        <v>8275</v>
      </c>
      <c r="AY122" s="47">
        <v>3375</v>
      </c>
      <c r="AZ122" s="47">
        <v>4585</v>
      </c>
      <c r="BA122" s="47">
        <v>10020</v>
      </c>
      <c r="BB122" s="47">
        <v>6150</v>
      </c>
      <c r="BC122" s="47">
        <v>9220</v>
      </c>
      <c r="BD122" s="47">
        <v>11350</v>
      </c>
      <c r="BE122" s="47">
        <v>16775</v>
      </c>
      <c r="BF122" s="47">
        <v>23175</v>
      </c>
      <c r="BG122" s="47">
        <v>29975</v>
      </c>
      <c r="BH122" s="47">
        <v>20325</v>
      </c>
      <c r="BI122" s="47">
        <v>24600</v>
      </c>
      <c r="BJ122" s="47">
        <v>32600</v>
      </c>
      <c r="BK122" s="47">
        <v>8325</v>
      </c>
      <c r="BL122" s="47">
        <v>7650</v>
      </c>
      <c r="BM122" s="47">
        <v>15325</v>
      </c>
      <c r="BN122" s="47">
        <v>11925</v>
      </c>
      <c r="BO122" s="47">
        <v>16350</v>
      </c>
      <c r="BP122" s="47">
        <v>25700</v>
      </c>
      <c r="BQ122">
        <f>13450+1225+975</f>
        <v>15650</v>
      </c>
      <c r="BR122">
        <f>12350+1825+1050</f>
        <v>15225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38"/>
  <sheetViews>
    <sheetView workbookViewId="0"/>
  </sheetViews>
  <sheetFormatPr defaultColWidth="14.42578125" defaultRowHeight="15" customHeight="1"/>
  <cols>
    <col min="1" max="1" width="172.28515625" customWidth="1"/>
  </cols>
  <sheetData>
    <row r="1" spans="1:6">
      <c r="A1" s="26" t="s">
        <v>705</v>
      </c>
    </row>
    <row r="2" spans="1:6">
      <c r="A2" s="80" t="s">
        <v>706</v>
      </c>
      <c r="B2" s="81"/>
      <c r="C2" s="56"/>
      <c r="D2" s="56"/>
      <c r="E2" s="56"/>
      <c r="F2" s="82"/>
    </row>
    <row r="3" spans="1:6">
      <c r="A3" s="13"/>
      <c r="B3" s="83"/>
      <c r="F3" s="84"/>
    </row>
    <row r="4" spans="1:6">
      <c r="A4" s="13" t="s">
        <v>707</v>
      </c>
      <c r="B4" s="83"/>
      <c r="F4" s="84"/>
    </row>
    <row r="5" spans="1:6">
      <c r="A5" s="51" t="s">
        <v>708</v>
      </c>
      <c r="B5" s="83"/>
      <c r="F5" s="84"/>
    </row>
    <row r="6" spans="1:6">
      <c r="A6" s="51" t="s">
        <v>709</v>
      </c>
      <c r="B6" s="83"/>
      <c r="F6" s="84"/>
    </row>
    <row r="7" spans="1:6">
      <c r="A7" s="51" t="s">
        <v>710</v>
      </c>
      <c r="B7" s="83"/>
      <c r="F7" s="84"/>
    </row>
    <row r="8" spans="1:6">
      <c r="B8" s="83"/>
      <c r="F8" s="84"/>
    </row>
    <row r="9" spans="1:6">
      <c r="A9" s="26" t="s">
        <v>711</v>
      </c>
      <c r="B9" s="83"/>
      <c r="F9" s="84"/>
    </row>
    <row r="10" spans="1:6">
      <c r="A10" s="80" t="s">
        <v>712</v>
      </c>
      <c r="B10" s="83"/>
      <c r="F10" s="84"/>
    </row>
    <row r="11" spans="1:6">
      <c r="B11" s="83"/>
      <c r="F11" s="84"/>
    </row>
    <row r="12" spans="1:6">
      <c r="A12" s="26" t="s">
        <v>713</v>
      </c>
      <c r="B12" s="83"/>
      <c r="F12" s="84"/>
    </row>
    <row r="13" spans="1:6">
      <c r="A13" s="13" t="s">
        <v>714</v>
      </c>
      <c r="B13" s="83"/>
      <c r="F13" s="84"/>
    </row>
    <row r="14" spans="1:6">
      <c r="B14" s="83"/>
      <c r="F14" s="84"/>
    </row>
    <row r="15" spans="1:6">
      <c r="A15" s="26" t="s">
        <v>715</v>
      </c>
      <c r="B15" s="83"/>
      <c r="F15" s="84"/>
    </row>
    <row r="16" spans="1:6">
      <c r="A16" s="13" t="s">
        <v>716</v>
      </c>
      <c r="B16" s="83"/>
      <c r="F16" s="84"/>
    </row>
    <row r="17" spans="1:26">
      <c r="B17" s="83"/>
      <c r="F17" s="84"/>
    </row>
    <row r="18" spans="1:26">
      <c r="A18" s="26" t="s">
        <v>717</v>
      </c>
      <c r="B18" s="83"/>
      <c r="F18" s="84"/>
    </row>
    <row r="19" spans="1:26">
      <c r="A19" s="13" t="s">
        <v>718</v>
      </c>
      <c r="B19" s="83"/>
      <c r="F19" s="84"/>
    </row>
    <row r="20" spans="1:26">
      <c r="B20" s="85"/>
      <c r="C20" s="86"/>
      <c r="D20" s="87" t="s">
        <v>719</v>
      </c>
      <c r="E20" s="86"/>
      <c r="F20" s="88"/>
    </row>
    <row r="21" spans="1:26">
      <c r="A21" s="26" t="s">
        <v>720</v>
      </c>
    </row>
    <row r="22" spans="1:26">
      <c r="A22" s="13" t="s">
        <v>721</v>
      </c>
    </row>
    <row r="23" spans="1:26">
      <c r="A23" s="89"/>
    </row>
    <row r="24" spans="1:26">
      <c r="A24" s="26" t="s">
        <v>722</v>
      </c>
    </row>
    <row r="25" spans="1:26">
      <c r="A25" s="13" t="s">
        <v>723</v>
      </c>
    </row>
    <row r="32" spans="1:26">
      <c r="A32" s="26"/>
      <c r="B32" s="26"/>
      <c r="C32" s="26"/>
      <c r="D32" s="26"/>
      <c r="F32" s="26"/>
      <c r="G32" s="26"/>
      <c r="H32" s="26"/>
      <c r="I32" s="26"/>
      <c r="J32" s="26"/>
      <c r="K32" s="26"/>
      <c r="L32" s="26"/>
      <c r="M32" s="26"/>
      <c r="N32" s="26"/>
      <c r="O32" s="26"/>
      <c r="P32" s="26"/>
      <c r="Q32" s="26"/>
      <c r="R32" s="26"/>
      <c r="S32" s="26"/>
      <c r="T32" s="26"/>
      <c r="U32" s="26"/>
      <c r="V32" s="26"/>
      <c r="W32" s="26"/>
      <c r="X32" s="26"/>
      <c r="Y32" s="26"/>
      <c r="Z32" s="26"/>
    </row>
    <row r="33" spans="1:26">
      <c r="A33" s="13"/>
      <c r="B33" s="13"/>
      <c r="C33" s="13"/>
      <c r="D33" s="13"/>
      <c r="F33" s="13"/>
      <c r="G33" s="13"/>
      <c r="H33" s="13"/>
      <c r="I33" s="13"/>
      <c r="J33" s="13"/>
      <c r="K33" s="13"/>
      <c r="L33" s="13"/>
      <c r="M33" s="13"/>
      <c r="N33" s="13"/>
      <c r="O33" s="13"/>
      <c r="P33" s="13"/>
      <c r="Q33" s="13"/>
      <c r="R33" s="13"/>
      <c r="S33" s="13"/>
      <c r="T33" s="13"/>
      <c r="U33" s="13"/>
      <c r="V33" s="13"/>
      <c r="W33" s="13"/>
      <c r="X33" s="13"/>
      <c r="Y33" s="13"/>
      <c r="Z33" s="13"/>
    </row>
    <row r="34" spans="1:26">
      <c r="A34" s="13"/>
      <c r="B34" s="13"/>
      <c r="C34" s="13"/>
      <c r="D34" s="13"/>
      <c r="F34" s="13"/>
      <c r="G34" s="13"/>
      <c r="H34" s="13"/>
      <c r="I34" s="13"/>
      <c r="J34" s="13"/>
      <c r="K34" s="13"/>
      <c r="L34" s="13"/>
      <c r="M34" s="13"/>
      <c r="N34" s="13"/>
      <c r="O34" s="13"/>
      <c r="P34" s="13"/>
      <c r="Q34" s="13"/>
      <c r="R34" s="13"/>
      <c r="S34" s="13"/>
      <c r="T34" s="13"/>
      <c r="U34" s="13"/>
      <c r="V34" s="13"/>
      <c r="W34" s="13"/>
      <c r="X34" s="13"/>
      <c r="Y34" s="13"/>
      <c r="Z34" s="13"/>
    </row>
    <row r="35" spans="1:26">
      <c r="A35" s="13"/>
      <c r="B35" s="13"/>
      <c r="C35" s="13"/>
      <c r="D35" s="13"/>
      <c r="F35" s="13"/>
      <c r="G35" s="13"/>
      <c r="H35" s="13"/>
      <c r="I35" s="13"/>
      <c r="J35" s="13"/>
      <c r="K35" s="13"/>
      <c r="L35" s="13"/>
      <c r="M35" s="13"/>
      <c r="N35" s="13"/>
      <c r="O35" s="13"/>
      <c r="P35" s="13"/>
      <c r="Q35" s="13"/>
      <c r="R35" s="13"/>
      <c r="S35" s="13"/>
      <c r="T35" s="13"/>
      <c r="U35" s="13"/>
      <c r="V35" s="13"/>
      <c r="W35" s="13"/>
      <c r="X35" s="13"/>
      <c r="Y35" s="13"/>
      <c r="Z35" s="13"/>
    </row>
    <row r="36" spans="1:26">
      <c r="A36" s="13"/>
      <c r="B36" s="13"/>
      <c r="C36" s="13"/>
      <c r="D36" s="13"/>
      <c r="F36" s="13"/>
      <c r="G36" s="13"/>
      <c r="H36" s="13"/>
      <c r="I36" s="13"/>
      <c r="J36" s="13"/>
      <c r="K36" s="13"/>
      <c r="L36" s="13"/>
      <c r="M36" s="13"/>
      <c r="N36" s="13"/>
      <c r="O36" s="13"/>
      <c r="P36" s="13"/>
      <c r="Q36" s="13"/>
      <c r="R36" s="13"/>
      <c r="S36" s="13"/>
      <c r="T36" s="13"/>
      <c r="U36" s="13"/>
      <c r="V36" s="13"/>
      <c r="W36" s="13"/>
      <c r="X36" s="13"/>
      <c r="Y36" s="13"/>
      <c r="Z36" s="13"/>
    </row>
    <row r="37" spans="1:26">
      <c r="A37" s="13"/>
      <c r="B37" s="13"/>
      <c r="C37" s="13"/>
      <c r="D37" s="13"/>
      <c r="F37" s="13"/>
      <c r="G37" s="13"/>
      <c r="H37" s="13"/>
      <c r="I37" s="13"/>
      <c r="J37" s="13"/>
      <c r="K37" s="13"/>
      <c r="L37" s="13"/>
      <c r="M37" s="13"/>
      <c r="N37" s="13"/>
      <c r="O37" s="13"/>
      <c r="P37" s="13"/>
      <c r="Q37" s="13"/>
      <c r="R37" s="13"/>
      <c r="S37" s="13"/>
      <c r="T37" s="13"/>
      <c r="U37" s="13"/>
      <c r="V37" s="13"/>
      <c r="W37" s="13"/>
      <c r="X37" s="13"/>
      <c r="Y37" s="13"/>
      <c r="Z37" s="13"/>
    </row>
    <row r="38" spans="1:26">
      <c r="A38" s="13"/>
      <c r="B38" s="13"/>
      <c r="C38" s="13"/>
      <c r="D38" s="13"/>
      <c r="F38" s="13"/>
      <c r="G38" s="13"/>
      <c r="H38" s="13"/>
      <c r="I38" s="13"/>
      <c r="J38" s="13"/>
      <c r="K38" s="13"/>
      <c r="L38" s="13"/>
      <c r="M38" s="13"/>
      <c r="N38" s="13"/>
      <c r="O38" s="13"/>
      <c r="P38" s="13"/>
      <c r="Q38" s="13"/>
      <c r="R38" s="13"/>
      <c r="S38" s="13"/>
      <c r="T38" s="13"/>
      <c r="U38" s="13"/>
      <c r="V38" s="13"/>
      <c r="W38" s="13"/>
      <c r="X38" s="13"/>
      <c r="Y38" s="13"/>
      <c r="Z38" s="13"/>
    </row>
  </sheetData>
  <hyperlinks>
    <hyperlink ref="A5" r:id="rId1" xr:uid="{00000000-0004-0000-0600-000000000000}"/>
    <hyperlink ref="A6" r:id="rId2" xr:uid="{00000000-0004-0000-0600-000001000000}"/>
    <hyperlink ref="A7" r:id="rId3" xr:uid="{00000000-0004-0000-0600-000002000000}"/>
    <hyperlink ref="D20" r:id="rId4" xr:uid="{00000000-0004-0000-0600-000003000000}"/>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heetViews>
  <sheetFormatPr defaultColWidth="14.42578125" defaultRowHeight="15" customHeight="1"/>
  <sheetData>
    <row r="1" spans="1:1">
      <c r="A1" s="13" t="s">
        <v>724</v>
      </c>
    </row>
    <row r="2" spans="1:1">
      <c r="A2" s="13" t="s">
        <v>725</v>
      </c>
    </row>
    <row r="3" spans="1:1">
      <c r="A3" s="13" t="s">
        <v>726</v>
      </c>
    </row>
    <row r="5" spans="1:1">
      <c r="A5" s="13" t="s">
        <v>727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O20"/>
  <sheetViews>
    <sheetView workbookViewId="0"/>
  </sheetViews>
  <sheetFormatPr defaultColWidth="14.42578125" defaultRowHeight="15" customHeight="1"/>
  <sheetData>
    <row r="2" spans="1:15">
      <c r="O2" s="13" t="s">
        <v>728</v>
      </c>
    </row>
    <row r="5" spans="1:15">
      <c r="A5" s="13" t="s">
        <v>729</v>
      </c>
    </row>
    <row r="6" spans="1:15">
      <c r="A6" s="13" t="s">
        <v>730</v>
      </c>
    </row>
    <row r="11" spans="1:15">
      <c r="A11" s="13" t="s">
        <v>731</v>
      </c>
      <c r="D11" s="13" t="s">
        <v>732</v>
      </c>
      <c r="F11" s="13" t="s">
        <v>14</v>
      </c>
    </row>
    <row r="12" spans="1:15">
      <c r="A12" s="13">
        <v>2011</v>
      </c>
      <c r="D12" s="13" t="s">
        <v>684</v>
      </c>
      <c r="E12" s="13" t="s">
        <v>733</v>
      </c>
      <c r="F12" s="13" t="s">
        <v>734</v>
      </c>
    </row>
    <row r="13" spans="1:15">
      <c r="A13" s="13">
        <v>2012</v>
      </c>
      <c r="B13" s="13" t="s">
        <v>733</v>
      </c>
    </row>
    <row r="14" spans="1:15">
      <c r="A14">
        <f t="shared" ref="A14:A20" si="0">A13+1</f>
        <v>2013</v>
      </c>
      <c r="B14" s="13" t="s">
        <v>733</v>
      </c>
    </row>
    <row r="15" spans="1:15">
      <c r="A15">
        <f t="shared" si="0"/>
        <v>2014</v>
      </c>
      <c r="B15" s="13" t="s">
        <v>733</v>
      </c>
    </row>
    <row r="16" spans="1:15">
      <c r="A16">
        <f t="shared" si="0"/>
        <v>2015</v>
      </c>
      <c r="B16" s="13" t="s">
        <v>733</v>
      </c>
    </row>
    <row r="17" spans="1:2">
      <c r="A17">
        <f t="shared" si="0"/>
        <v>2016</v>
      </c>
      <c r="B17" s="13" t="s">
        <v>733</v>
      </c>
    </row>
    <row r="18" spans="1:2">
      <c r="A18">
        <f t="shared" si="0"/>
        <v>2017</v>
      </c>
      <c r="B18" s="13" t="s">
        <v>733</v>
      </c>
    </row>
    <row r="19" spans="1:2">
      <c r="A19">
        <f t="shared" si="0"/>
        <v>2018</v>
      </c>
      <c r="B19" s="13" t="s">
        <v>733</v>
      </c>
    </row>
    <row r="20" spans="1:2">
      <c r="A20">
        <f t="shared" si="0"/>
        <v>2019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Tesla Deaths Cleaned</vt:lpstr>
      <vt:lpstr>SuddenAcceleration</vt:lpstr>
      <vt:lpstr>Miles</vt:lpstr>
      <vt:lpstr>Musk claims</vt:lpstr>
      <vt:lpstr>Resources</vt:lpstr>
      <vt:lpstr>VehicleYears</vt:lpstr>
      <vt:lpstr>FAQ</vt:lpstr>
      <vt:lpstr>A note to contributors</vt:lpstr>
      <vt:lpstr>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 Peterson</dc:creator>
  <cp:lastModifiedBy>Irfan Peterson</cp:lastModifiedBy>
  <dcterms:created xsi:type="dcterms:W3CDTF">2021-08-02T01:16:58Z</dcterms:created>
  <dcterms:modified xsi:type="dcterms:W3CDTF">2021-08-02T02:47:42Z</dcterms:modified>
</cp:coreProperties>
</file>