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Construction_Client_Analysis\"/>
    </mc:Choice>
  </mc:AlternateContent>
  <bookViews>
    <workbookView xWindow="0" yWindow="0" windowWidth="23040" windowHeight="9192" tabRatio="692" activeTab="10"/>
  </bookViews>
  <sheets>
    <sheet name="mapping" sheetId="1" r:id="rId1"/>
    <sheet name="parameters" sheetId="2" r:id="rId2"/>
    <sheet name="ratio_norms" sheetId="3" r:id="rId3"/>
    <sheet name="years" sheetId="4" r:id="rId4"/>
    <sheet name="income_statement" sheetId="5" r:id="rId5"/>
    <sheet name="balance_sheet" sheetId="6" r:id="rId6"/>
    <sheet name="calc" sheetId="7" r:id="rId7"/>
    <sheet name="ratios" sheetId="8" r:id="rId8"/>
    <sheet name="financials_long" sheetId="9" r:id="rId9"/>
    <sheet name="palette" sheetId="10" r:id="rId10"/>
    <sheet name="summary" sheetId="11" r:id="rId11"/>
  </sheets>
  <definedNames>
    <definedName name="_Hlk236122351" localSheetId="5">balance_sheet!#REF!</definedName>
  </definedNames>
  <calcPr calcId="162913" calcMode="manual"/>
</workbook>
</file>

<file path=xl/calcChain.xml><?xml version="1.0" encoding="utf-8"?>
<calcChain xmlns="http://schemas.openxmlformats.org/spreadsheetml/2006/main">
  <c r="E55" i="9" l="1"/>
  <c r="E53" i="9"/>
  <c r="E48" i="9"/>
  <c r="E47" i="9"/>
  <c r="E46" i="9"/>
  <c r="E45" i="9"/>
  <c r="E44" i="9"/>
  <c r="E41" i="9"/>
  <c r="E40" i="9"/>
  <c r="E39" i="9"/>
  <c r="E38" i="9"/>
  <c r="E37" i="9"/>
  <c r="E35" i="9"/>
  <c r="E30" i="9"/>
  <c r="E29" i="9"/>
  <c r="E28" i="9"/>
  <c r="E27" i="9"/>
  <c r="E26" i="9"/>
  <c r="E23" i="9"/>
  <c r="E22" i="9"/>
  <c r="E21" i="9"/>
  <c r="E20" i="9"/>
  <c r="E19" i="9"/>
  <c r="E18" i="9"/>
  <c r="E17" i="9"/>
  <c r="E12" i="9"/>
  <c r="E11" i="9"/>
  <c r="E10" i="9"/>
  <c r="E9" i="9"/>
  <c r="E8" i="9"/>
  <c r="E6" i="9"/>
  <c r="E5" i="9"/>
  <c r="E4" i="9"/>
  <c r="E3" i="9"/>
  <c r="E2" i="9"/>
  <c r="E26" i="7"/>
  <c r="C36" i="8" s="1"/>
  <c r="C24" i="7"/>
  <c r="C10" i="8" s="1"/>
  <c r="C20" i="7"/>
  <c r="C6" i="8" s="1"/>
  <c r="C16" i="7"/>
  <c r="C2" i="8" s="1"/>
  <c r="E15" i="7"/>
  <c r="D15" i="7"/>
  <c r="D26" i="7" s="1"/>
  <c r="C24" i="8" s="1"/>
  <c r="C15" i="7"/>
  <c r="C26" i="7" s="1"/>
  <c r="C12" i="8" s="1"/>
  <c r="E14" i="7"/>
  <c r="E54" i="9" s="1"/>
  <c r="D14" i="7"/>
  <c r="E36" i="9" s="1"/>
  <c r="C14" i="7"/>
  <c r="E13" i="7"/>
  <c r="E25" i="7" s="1"/>
  <c r="C35" i="8" s="1"/>
  <c r="D13" i="7"/>
  <c r="D24" i="7" s="1"/>
  <c r="C22" i="8" s="1"/>
  <c r="C13" i="7"/>
  <c r="C23" i="7" s="1"/>
  <c r="C9" i="8" s="1"/>
  <c r="E12" i="7"/>
  <c r="D12" i="7"/>
  <c r="C12" i="7"/>
  <c r="E11" i="7"/>
  <c r="E49" i="9" s="1"/>
  <c r="D11" i="7"/>
  <c r="E31" i="9" s="1"/>
  <c r="C11" i="7"/>
  <c r="E13" i="9" s="1"/>
  <c r="E10" i="7"/>
  <c r="E21" i="7" s="1"/>
  <c r="C31" i="8" s="1"/>
  <c r="E9" i="7"/>
  <c r="E51" i="9" s="1"/>
  <c r="D9" i="7"/>
  <c r="E33" i="9" s="1"/>
  <c r="C9" i="7"/>
  <c r="E15" i="9" s="1"/>
  <c r="E8" i="7"/>
  <c r="E50" i="9" s="1"/>
  <c r="D8" i="7"/>
  <c r="D10" i="7" s="1"/>
  <c r="C8" i="7"/>
  <c r="E14" i="9" s="1"/>
  <c r="E7" i="7"/>
  <c r="E43" i="9" s="1"/>
  <c r="D7" i="7"/>
  <c r="E25" i="9" s="1"/>
  <c r="C7" i="7"/>
  <c r="E7" i="9" s="1"/>
  <c r="E6" i="7"/>
  <c r="E17" i="7" s="1"/>
  <c r="C27" i="8" s="1"/>
  <c r="D6" i="7"/>
  <c r="D18" i="7" s="1"/>
  <c r="C16" i="8" s="1"/>
  <c r="C6" i="7"/>
  <c r="E5" i="7"/>
  <c r="E16" i="7" s="1"/>
  <c r="C26" i="8" s="1"/>
  <c r="D5" i="7"/>
  <c r="D16" i="7" s="1"/>
  <c r="C14" i="8" s="1"/>
  <c r="C5" i="7"/>
  <c r="E4" i="7"/>
  <c r="D4" i="7"/>
  <c r="C4" i="7"/>
  <c r="E3" i="7"/>
  <c r="D3" i="7"/>
  <c r="C3" i="7"/>
  <c r="E2" i="7"/>
  <c r="E22" i="7" s="1"/>
  <c r="C32" i="8" s="1"/>
  <c r="D2" i="7"/>
  <c r="C2" i="7"/>
  <c r="E34" i="9" l="1"/>
  <c r="D21" i="7"/>
  <c r="C19" i="8" s="1"/>
  <c r="D17" i="7"/>
  <c r="C15" i="8" s="1"/>
  <c r="C10" i="7"/>
  <c r="C18" i="7"/>
  <c r="C4" i="8" s="1"/>
  <c r="D19" i="7"/>
  <c r="C17" i="8" s="1"/>
  <c r="E20" i="7"/>
  <c r="C30" i="8" s="1"/>
  <c r="C22" i="7"/>
  <c r="C8" i="8" s="1"/>
  <c r="D23" i="7"/>
  <c r="C21" i="8" s="1"/>
  <c r="E24" i="7"/>
  <c r="C34" i="8" s="1"/>
  <c r="D27" i="7"/>
  <c r="C25" i="8" s="1"/>
  <c r="E24" i="9"/>
  <c r="E32" i="9"/>
  <c r="E52" i="9"/>
  <c r="E42" i="9"/>
  <c r="C17" i="7"/>
  <c r="C3" i="8" s="1"/>
  <c r="E19" i="7"/>
  <c r="C29" i="8" s="1"/>
  <c r="D22" i="7"/>
  <c r="C20" i="8" s="1"/>
  <c r="E23" i="7"/>
  <c r="C33" i="8" s="1"/>
  <c r="C25" i="7"/>
  <c r="C11" i="8" s="1"/>
  <c r="E27" i="7"/>
  <c r="C37" i="8" s="1"/>
  <c r="E18" i="7"/>
  <c r="C28" i="8" s="1"/>
  <c r="D25" i="7"/>
  <c r="C23" i="8" s="1"/>
  <c r="C19" i="7"/>
  <c r="C5" i="8" s="1"/>
  <c r="D20" i="7"/>
  <c r="C18" i="8" s="1"/>
  <c r="C21" i="7" l="1"/>
  <c r="C7" i="8" s="1"/>
  <c r="E16" i="9"/>
  <c r="C27" i="7"/>
  <c r="C13" i="8" s="1"/>
</calcChain>
</file>

<file path=xl/sharedStrings.xml><?xml version="1.0" encoding="utf-8"?>
<sst xmlns="http://schemas.openxmlformats.org/spreadsheetml/2006/main" count="629" uniqueCount="270">
  <si>
    <t>English_Label</t>
  </si>
  <si>
    <t>Variable_Name</t>
  </si>
  <si>
    <t>Description</t>
  </si>
  <si>
    <t>Source_Type</t>
  </si>
  <si>
    <t>Formula</t>
  </si>
  <si>
    <t>Inventories</t>
  </si>
  <si>
    <t>inventories</t>
  </si>
  <si>
    <t>from Balance sheet: inventories</t>
  </si>
  <si>
    <t>input</t>
  </si>
  <si>
    <t>balance_sheet!C3:E3</t>
  </si>
  <si>
    <t>Trade receivables</t>
  </si>
  <si>
    <t>trade_receivables</t>
  </si>
  <si>
    <t>from Balance sheet: trade receivables</t>
  </si>
  <si>
    <t>balance_sheet!C4:E4</t>
  </si>
  <si>
    <t>Cash and cash equivalents</t>
  </si>
  <si>
    <t>cash_and_equivalents</t>
  </si>
  <si>
    <t>from Balance sheet: cash and cash equivalents</t>
  </si>
  <si>
    <t>balance_sheet!C5:E5</t>
  </si>
  <si>
    <t>Trade payables</t>
  </si>
  <si>
    <t>trade_payables</t>
  </si>
  <si>
    <t>from Balance sheet: trade payables</t>
  </si>
  <si>
    <t>balance_sheet!C10:E10</t>
  </si>
  <si>
    <t>Property, plant and equipment</t>
  </si>
  <si>
    <t>property_plant_equipment</t>
  </si>
  <si>
    <t>from Balance sheet: property, plant and equipment</t>
  </si>
  <si>
    <t>balance_sheet!C2:E2</t>
  </si>
  <si>
    <t>Share capital</t>
  </si>
  <si>
    <t>share_capital</t>
  </si>
  <si>
    <t>from Balance sheet: share capital</t>
  </si>
  <si>
    <t>balance_sheet!C6:E6</t>
  </si>
  <si>
    <t>Retained earnings (loss)</t>
  </si>
  <si>
    <t>retained_earnings_loss</t>
  </si>
  <si>
    <t>from Balance sheet: retained earnings (loss)</t>
  </si>
  <si>
    <t>balance_sheet!C7:E7</t>
  </si>
  <si>
    <t>Current borrowings</t>
  </si>
  <si>
    <t>current_borrowings</t>
  </si>
  <si>
    <t>from Balance sheet: current borrowings</t>
  </si>
  <si>
    <t>balance_sheet!C9:E9</t>
  </si>
  <si>
    <t>Non-current borrowings</t>
  </si>
  <si>
    <t>non_current_borrowings</t>
  </si>
  <si>
    <t>from Balance sheet: non-current borrowings</t>
  </si>
  <si>
    <t>balance_sheet!C8:E8</t>
  </si>
  <si>
    <t>Total borrowings</t>
  </si>
  <si>
    <t>total_borrowings</t>
  </si>
  <si>
    <t>non‑current plus current borrowings</t>
  </si>
  <si>
    <t>derived</t>
  </si>
  <si>
    <t>non_current_borrowings + current_borrowings</t>
  </si>
  <si>
    <t>Current liabilities</t>
  </si>
  <si>
    <t>current_liabilities</t>
  </si>
  <si>
    <t>aggregate of trade payables and current borrowings</t>
  </si>
  <si>
    <t>trade_payables + current_borrowings</t>
  </si>
  <si>
    <t>Total liabilities</t>
  </si>
  <si>
    <t>total_liabilities</t>
  </si>
  <si>
    <t>sum of non‑current borrowings, current borrowings and trade payables</t>
  </si>
  <si>
    <t>non_current_borrowings + current_borrowings + trade_payables</t>
  </si>
  <si>
    <t>Current assets</t>
  </si>
  <si>
    <t>current_assets</t>
  </si>
  <si>
    <t>aggregate of inventories, trade receivables and cash</t>
  </si>
  <si>
    <t>inventories + trade_receivables + cash_and_equivalents</t>
  </si>
  <si>
    <t>Revenue</t>
  </si>
  <si>
    <t>revenue</t>
  </si>
  <si>
    <t>annual revenue</t>
  </si>
  <si>
    <t>income_statement!C2:E2</t>
  </si>
  <si>
    <t>Equity</t>
  </si>
  <si>
    <t>equity</t>
  </si>
  <si>
    <t>book equity</t>
  </si>
  <si>
    <t>share_capital + retained_earnings</t>
  </si>
  <si>
    <t>Total assets</t>
  </si>
  <si>
    <t>total_assets</t>
  </si>
  <si>
    <t>non‑current plus current assets</t>
  </si>
  <si>
    <t>property_plant_equipment + current_assets</t>
  </si>
  <si>
    <t>Working capital (derived)</t>
  </si>
  <si>
    <t>working_capital</t>
  </si>
  <si>
    <t>Current assets minus current liabilities.</t>
  </si>
  <si>
    <t>current_assets - current_liabilities</t>
  </si>
  <si>
    <t>Net profit (loss)</t>
  </si>
  <si>
    <t>net_profit</t>
  </si>
  <si>
    <t>profit (loss) for the year</t>
  </si>
  <si>
    <t>income_statement!C14:E14</t>
  </si>
  <si>
    <t>EBIT (Operating profit)</t>
  </si>
  <si>
    <t>ebit</t>
  </si>
  <si>
    <t>Equals the 'Operating profit (loss)' line from the income statement.</t>
  </si>
  <si>
    <t>income_statement!C7:E7</t>
  </si>
  <si>
    <t>EBITDA (proxy)</t>
  </si>
  <si>
    <t>ebitda</t>
  </si>
  <si>
    <t>Equals EBIT in this model because depreciation and amortisation lines are not available in the supplied income statement. When D and A appear, use: EBIT + Depreciation + Amortisation.</t>
  </si>
  <si>
    <t>Cash ratio</t>
  </si>
  <si>
    <t>cash_ratio</t>
  </si>
  <si>
    <t>cash and cash equivalents to current liabilities</t>
  </si>
  <si>
    <t>cash_and_equivalents / current_liabilities</t>
  </si>
  <si>
    <t>Current ratio</t>
  </si>
  <si>
    <t>current_ratio</t>
  </si>
  <si>
    <t>current assets to current liabilities</t>
  </si>
  <si>
    <t>current_assets / current_liabilities</t>
  </si>
  <si>
    <t>Quick ratio</t>
  </si>
  <si>
    <t>quick_ratio</t>
  </si>
  <si>
    <t>(current assets − inventories) to current liabilities</t>
  </si>
  <si>
    <t>(current_assets − inventories) / current_liabilities</t>
  </si>
  <si>
    <t>Months to repay</t>
  </si>
  <si>
    <t>months_to_repay</t>
  </si>
  <si>
    <t>Months to repay current liabilities, using revenue as proxy for monthly inflow.</t>
  </si>
  <si>
    <t>current_liabilities / (revenue / 12)</t>
  </si>
  <si>
    <t>Equity ratio</t>
  </si>
  <si>
    <t>equity_ratio</t>
  </si>
  <si>
    <t>equity to total assets</t>
  </si>
  <si>
    <t>equity / total_assets</t>
  </si>
  <si>
    <t>Debt-to-equity</t>
  </si>
  <si>
    <t>debt_to_equity</t>
  </si>
  <si>
    <t>Borrowings (current and non-current) divided by equity (book values).</t>
  </si>
  <si>
    <t>total_borrowings / equity</t>
  </si>
  <si>
    <t>Altman index</t>
  </si>
  <si>
    <t>altman_index</t>
  </si>
  <si>
    <t>6.56×(working capital/total assets) + 3.26×(retained earnings/total assets) + 6.72×(operating profit/total assets) + 1.05×(equity/total liabilities)</t>
  </si>
  <si>
    <t>6.56*(working_capital/total_assets) + 3.26*(retained_earnings/total_assets) + 6.72*(ebit/total_assets) + 1.05*(equity/total_liabilities)</t>
  </si>
  <si>
    <t>Return on assets (ROA)</t>
  </si>
  <si>
    <t>roa</t>
  </si>
  <si>
    <t>net profit to total assets</t>
  </si>
  <si>
    <t>net_profit / total_assets</t>
  </si>
  <si>
    <t>Return on equity (ROE)</t>
  </si>
  <si>
    <t>roe</t>
  </si>
  <si>
    <t>net profit to equity</t>
  </si>
  <si>
    <t>net_profit / equity</t>
  </si>
  <si>
    <t>Net profit margin (NPM)</t>
  </si>
  <si>
    <t>net_profit_margin</t>
  </si>
  <si>
    <t>net profit to revenue</t>
  </si>
  <si>
    <t>net_profit / revenue</t>
  </si>
  <si>
    <t>EBITDA margin</t>
  </si>
  <si>
    <t>ebitda_margin</t>
  </si>
  <si>
    <t>EBITDA to revenue (EBIT in this workbook)</t>
  </si>
  <si>
    <t>ebitda / revenue</t>
  </si>
  <si>
    <t>Parameter</t>
  </si>
  <si>
    <t>Value</t>
  </si>
  <si>
    <t>Notes</t>
  </si>
  <si>
    <t>company_name</t>
  </si>
  <si>
    <t>Integra LLC</t>
  </si>
  <si>
    <t>legal name of the company</t>
  </si>
  <si>
    <t>months_per_year</t>
  </si>
  <si>
    <t>used to compute average monthly revenue</t>
  </si>
  <si>
    <t>currency</t>
  </si>
  <si>
    <t>RUB</t>
  </si>
  <si>
    <t>reporting currency</t>
  </si>
  <si>
    <t>scale</t>
  </si>
  <si>
    <t>thousands</t>
  </si>
  <si>
    <t>values are in thousands of RUB</t>
  </si>
  <si>
    <t>ratio_key</t>
  </si>
  <si>
    <t>group_en</t>
  </si>
  <si>
    <t>name_en</t>
  </si>
  <si>
    <t>unit</t>
  </si>
  <si>
    <t>better_is</t>
  </si>
  <si>
    <t>norm_low</t>
  </si>
  <si>
    <t>norm_high</t>
  </si>
  <si>
    <t>Liquidity</t>
  </si>
  <si>
    <t>x</t>
  </si>
  <si>
    <t>between</t>
  </si>
  <si>
    <t>higher</t>
  </si>
  <si>
    <t>months_to_repay_cl</t>
  </si>
  <si>
    <t>Months to repay current liabilities</t>
  </si>
  <si>
    <t>months</t>
  </si>
  <si>
    <t>lower</t>
  </si>
  <si>
    <t>Financial stability</t>
  </si>
  <si>
    <t>%</t>
  </si>
  <si>
    <t>Debt to equity ratio</t>
  </si>
  <si>
    <t>wc_to_current_assets</t>
  </si>
  <si>
    <t>Working capital to current assets ratio</t>
  </si>
  <si>
    <t>Profitability</t>
  </si>
  <si>
    <t>Net profit margin</t>
  </si>
  <si>
    <t>Year</t>
  </si>
  <si>
    <t>Cost of sales</t>
  </si>
  <si>
    <t>cost_of_sales</t>
  </si>
  <si>
    <t>Gross profit (loss)</t>
  </si>
  <si>
    <t>gross_profit_loss</t>
  </si>
  <si>
    <t>Selling expenses</t>
  </si>
  <si>
    <t>selling_expenses</t>
  </si>
  <si>
    <t>Administrative expenses</t>
  </si>
  <si>
    <t>administrative_expenses</t>
  </si>
  <si>
    <t>Operating profit (loss)</t>
  </si>
  <si>
    <t>operating_profit_loss</t>
  </si>
  <si>
    <t>Interest income</t>
  </si>
  <si>
    <t>interest_income</t>
  </si>
  <si>
    <t>Interest expense</t>
  </si>
  <si>
    <t>interest_expense</t>
  </si>
  <si>
    <t>Other income</t>
  </si>
  <si>
    <t>other_income</t>
  </si>
  <si>
    <t>Other expenses</t>
  </si>
  <si>
    <t>other_expenses</t>
  </si>
  <si>
    <t>Profit (loss) before income tax</t>
  </si>
  <si>
    <t>profit_before_tax</t>
  </si>
  <si>
    <t>Income tax</t>
  </si>
  <si>
    <t>income_tax</t>
  </si>
  <si>
    <t>Profit (loss) for the year</t>
  </si>
  <si>
    <t>profit_loss</t>
  </si>
  <si>
    <t>2021</t>
  </si>
  <si>
    <t>2022</t>
  </si>
  <si>
    <t>2023</t>
  </si>
  <si>
    <t>Non-current Assets</t>
  </si>
  <si>
    <t>non_current_assets</t>
  </si>
  <si>
    <t>Current Assets</t>
  </si>
  <si>
    <t>Total Assets</t>
  </si>
  <si>
    <t>Non-current Liabilities</t>
  </si>
  <si>
    <t>non_current_liabilities</t>
  </si>
  <si>
    <t>Current Liabilities</t>
  </si>
  <si>
    <t>Total Liabilities</t>
  </si>
  <si>
    <t>Net Profit</t>
  </si>
  <si>
    <t>EBIT</t>
  </si>
  <si>
    <t>EBITDA</t>
  </si>
  <si>
    <t>Debt to equity ratio (D/E)</t>
  </si>
  <si>
    <t>Working capital to current assets ratio (WCTA)</t>
  </si>
  <si>
    <t>Statement</t>
  </si>
  <si>
    <t>balance_sheet</t>
  </si>
  <si>
    <t>trade receivables</t>
  </si>
  <si>
    <t>cash</t>
  </si>
  <si>
    <t>calc</t>
  </si>
  <si>
    <t>current borrowings</t>
  </si>
  <si>
    <t>con-current</t>
  </si>
  <si>
    <t>current liabilities</t>
  </si>
  <si>
    <t>income_statement</t>
  </si>
  <si>
    <t>label</t>
  </si>
  <si>
    <t>hex</t>
  </si>
  <si>
    <t>notes</t>
  </si>
  <si>
    <t>below</t>
  </si>
  <si>
    <t>#A6C9B0</t>
  </si>
  <si>
    <t>below norm</t>
  </si>
  <si>
    <t>at_norm</t>
  </si>
  <si>
    <t>#659E84</t>
  </si>
  <si>
    <t>at norm</t>
  </si>
  <si>
    <t>above</t>
  </si>
  <si>
    <t>#4A766F</t>
  </si>
  <si>
    <t>above norm</t>
  </si>
  <si>
    <t>Metric</t>
  </si>
  <si>
    <t>Benchmark</t>
  </si>
  <si>
    <t>Trend</t>
  </si>
  <si>
    <t>Change</t>
  </si>
  <si>
    <t>0.2–0.5</t>
  </si>
  <si>
    <t>0.00</t>
  </si>
  <si>
    <t>0.11</t>
  </si>
  <si>
    <t>0.03</t>
  </si>
  <si>
    <t>↑</t>
  </si>
  <si>
    <t>+0.03</t>
  </si>
  <si>
    <t>1–2</t>
  </si>
  <si>
    <t>2.73</t>
  </si>
  <si>
    <t>2.67</t>
  </si>
  <si>
    <t>0.65</t>
  </si>
  <si>
    <t>↓</t>
  </si>
  <si>
    <t>-2.08</t>
  </si>
  <si>
    <t>≤3 months</t>
  </si>
  <si>
    <t>0.33</t>
  </si>
  <si>
    <t>0.57</t>
  </si>
  <si>
    <t>1.85</t>
  </si>
  <si>
    <t>+1.52</t>
  </si>
  <si>
    <t>≥0.8</t>
  </si>
  <si>
    <t>0.29</t>
  </si>
  <si>
    <t>1.56</t>
  </si>
  <si>
    <t>+0.28</t>
  </si>
  <si>
    <t>≥50 %</t>
  </si>
  <si>
    <t>Debt to equity</t>
  </si>
  <si>
    <t>0–0.8</t>
  </si>
  <si>
    <t>0.67</t>
  </si>
  <si>
    <t>1.96</t>
  </si>
  <si>
    <t>-1.95</t>
  </si>
  <si>
    <t>-2.62</t>
  </si>
  <si>
    <t>WCTA</t>
  </si>
  <si>
    <t>≥0.1</t>
  </si>
  <si>
    <t>0.63</t>
  </si>
  <si>
    <t>-0.55</t>
  </si>
  <si>
    <t>-1.18</t>
  </si>
  <si>
    <t>ROA</t>
  </si>
  <si>
    <t>≥5 %</t>
  </si>
  <si>
    <t>ROE</t>
  </si>
  <si>
    <t>≥10 %</t>
  </si>
  <si>
    <t>≥20 %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</si>
</sst>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_р_.;\(#,##0\)_р_."/>
    <numFmt numFmtId="165" formatCode="\+0%;\-0%;0%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b/>
      <sz val="10"/>
      <name val="Calibri"/>
    </font>
    <font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CCCCCC"/>
      </bottom>
      <diagonal/>
    </border>
  </borders>
  <cellStyleXfs count="3">
    <xf numFmtId="0" fontId="0" fillId="0" borderId="0"/>
    <xf numFmtId="9" fontId="1" fillId="0" borderId="0"/>
    <xf numFmtId="0" fontId="7" fillId="0" borderId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4" fontId="2" fillId="2" borderId="0" xfId="0" applyNumberFormat="1" applyFont="1" applyFill="1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2"/>
    <xf numFmtId="0" fontId="7" fillId="0" borderId="0" xfId="2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right" vertical="center"/>
    </xf>
    <xf numFmtId="2" fontId="5" fillId="4" borderId="2" xfId="0" applyNumberFormat="1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0" xfId="2" applyAlignment="1">
      <alignment horizontal="left"/>
    </xf>
    <xf numFmtId="0" fontId="5" fillId="5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left" vertical="center"/>
    </xf>
    <xf numFmtId="9" fontId="1" fillId="0" borderId="0" xfId="1"/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center"/>
    </xf>
    <xf numFmtId="9" fontId="1" fillId="0" borderId="5" xfId="1" applyBorder="1"/>
    <xf numFmtId="0" fontId="5" fillId="4" borderId="2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9" fontId="1" fillId="0" borderId="4" xfId="1" applyBorder="1"/>
    <xf numFmtId="0" fontId="5" fillId="3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6" borderId="6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center" vertical="center"/>
    </xf>
    <xf numFmtId="10" fontId="10" fillId="7" borderId="6" xfId="0" applyNumberFormat="1" applyFont="1" applyFill="1" applyBorder="1" applyAlignment="1">
      <alignment horizontal="center" vertical="center"/>
    </xf>
    <xf numFmtId="165" fontId="10" fillId="7" borderId="6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/>
  </sheetViews>
  <sheetFormatPr defaultRowHeight="14.4" x14ac:dyDescent="0.3"/>
  <cols>
    <col min="1" max="2" width="32.21875" style="4" customWidth="1"/>
    <col min="3" max="3" width="50.77734375" style="4" customWidth="1"/>
    <col min="4" max="4" width="20.109375" style="5" customWidth="1"/>
    <col min="5" max="5" width="50.77734375" style="5" customWidth="1"/>
    <col min="6" max="31" width="8.88671875" style="4" customWidth="1"/>
    <col min="32" max="16384" width="8.88671875" style="4"/>
  </cols>
  <sheetData>
    <row r="1" spans="1:5" s="12" customFormat="1" ht="19.2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</row>
    <row r="2" spans="1:5" s="12" customFormat="1" ht="14.4" customHeight="1" x14ac:dyDescent="0.3">
      <c r="A2" s="32" t="s">
        <v>5</v>
      </c>
      <c r="B2" s="34" t="s">
        <v>6</v>
      </c>
      <c r="C2" s="32" t="s">
        <v>7</v>
      </c>
      <c r="D2" s="33" t="s">
        <v>8</v>
      </c>
      <c r="E2" t="s">
        <v>9</v>
      </c>
    </row>
    <row r="3" spans="1:5" s="12" customFormat="1" ht="14.4" customHeight="1" x14ac:dyDescent="0.3">
      <c r="A3" s="32" t="s">
        <v>10</v>
      </c>
      <c r="B3" s="32" t="s">
        <v>11</v>
      </c>
      <c r="C3" s="32" t="s">
        <v>12</v>
      </c>
      <c r="D3" s="33" t="s">
        <v>8</v>
      </c>
      <c r="E3" t="s">
        <v>13</v>
      </c>
    </row>
    <row r="4" spans="1:5" s="12" customFormat="1" ht="14.4" customHeight="1" x14ac:dyDescent="0.3">
      <c r="A4" s="32" t="s">
        <v>14</v>
      </c>
      <c r="B4" s="32" t="s">
        <v>15</v>
      </c>
      <c r="C4" s="32" t="s">
        <v>16</v>
      </c>
      <c r="D4" s="33" t="s">
        <v>8</v>
      </c>
      <c r="E4" t="s">
        <v>17</v>
      </c>
    </row>
    <row r="5" spans="1:5" s="12" customFormat="1" ht="14.4" customHeight="1" x14ac:dyDescent="0.3">
      <c r="A5" s="32" t="s">
        <v>18</v>
      </c>
      <c r="B5" s="34" t="s">
        <v>19</v>
      </c>
      <c r="C5" s="34" t="s">
        <v>20</v>
      </c>
      <c r="D5" s="33" t="s">
        <v>8</v>
      </c>
      <c r="E5" s="35" t="s">
        <v>21</v>
      </c>
    </row>
    <row r="6" spans="1:5" s="12" customFormat="1" ht="14.4" customHeight="1" x14ac:dyDescent="0.3">
      <c r="A6" s="32" t="s">
        <v>22</v>
      </c>
      <c r="B6" s="34" t="s">
        <v>23</v>
      </c>
      <c r="C6" s="34" t="s">
        <v>24</v>
      </c>
      <c r="D6" s="33" t="s">
        <v>8</v>
      </c>
      <c r="E6" s="35" t="s">
        <v>25</v>
      </c>
    </row>
    <row r="7" spans="1:5" s="12" customFormat="1" ht="14.4" customHeight="1" x14ac:dyDescent="0.3">
      <c r="A7" s="32" t="s">
        <v>26</v>
      </c>
      <c r="B7" s="34" t="s">
        <v>27</v>
      </c>
      <c r="C7" s="34" t="s">
        <v>28</v>
      </c>
      <c r="D7" s="33" t="s">
        <v>8</v>
      </c>
      <c r="E7" s="35" t="s">
        <v>29</v>
      </c>
    </row>
    <row r="8" spans="1:5" s="12" customFormat="1" ht="14.4" customHeight="1" x14ac:dyDescent="0.3">
      <c r="A8" s="32" t="s">
        <v>30</v>
      </c>
      <c r="B8" s="34" t="s">
        <v>31</v>
      </c>
      <c r="C8" s="34" t="s">
        <v>32</v>
      </c>
      <c r="D8" s="33" t="s">
        <v>8</v>
      </c>
      <c r="E8" s="35" t="s">
        <v>33</v>
      </c>
    </row>
    <row r="9" spans="1:5" x14ac:dyDescent="0.3">
      <c r="A9" s="32" t="s">
        <v>34</v>
      </c>
      <c r="B9" s="34" t="s">
        <v>35</v>
      </c>
      <c r="C9" s="34" t="s">
        <v>36</v>
      </c>
      <c r="D9" s="33" t="s">
        <v>8</v>
      </c>
      <c r="E9" s="35" t="s">
        <v>37</v>
      </c>
    </row>
    <row r="10" spans="1:5" x14ac:dyDescent="0.3">
      <c r="A10" s="32" t="s">
        <v>38</v>
      </c>
      <c r="B10" s="34" t="s">
        <v>39</v>
      </c>
      <c r="C10" s="34" t="s">
        <v>40</v>
      </c>
      <c r="D10" s="33" t="s">
        <v>8</v>
      </c>
      <c r="E10" s="35" t="s">
        <v>41</v>
      </c>
    </row>
    <row r="11" spans="1:5" ht="14.4" customHeight="1" x14ac:dyDescent="0.3">
      <c r="A11" s="32" t="s">
        <v>42</v>
      </c>
      <c r="B11" s="34" t="s">
        <v>43</v>
      </c>
      <c r="C11" s="34" t="s">
        <v>44</v>
      </c>
      <c r="D11" s="33" t="s">
        <v>45</v>
      </c>
      <c r="E11" s="35" t="s">
        <v>46</v>
      </c>
    </row>
    <row r="12" spans="1:5" x14ac:dyDescent="0.3">
      <c r="A12" s="32" t="s">
        <v>47</v>
      </c>
      <c r="B12" s="34" t="s">
        <v>48</v>
      </c>
      <c r="C12" s="34" t="s">
        <v>49</v>
      </c>
      <c r="D12" s="33" t="s">
        <v>45</v>
      </c>
      <c r="E12" s="35" t="s">
        <v>50</v>
      </c>
    </row>
    <row r="13" spans="1:5" ht="28.8" customHeight="1" x14ac:dyDescent="0.3">
      <c r="A13" s="32" t="s">
        <v>51</v>
      </c>
      <c r="B13" s="34" t="s">
        <v>52</v>
      </c>
      <c r="C13" s="34" t="s">
        <v>53</v>
      </c>
      <c r="D13" s="33" t="s">
        <v>45</v>
      </c>
      <c r="E13" s="35" t="s">
        <v>54</v>
      </c>
    </row>
    <row r="14" spans="1:5" ht="14.4" customHeight="1" x14ac:dyDescent="0.3">
      <c r="A14" s="32" t="s">
        <v>55</v>
      </c>
      <c r="B14" s="34" t="s">
        <v>56</v>
      </c>
      <c r="C14" s="34" t="s">
        <v>57</v>
      </c>
      <c r="D14" s="33" t="s">
        <v>45</v>
      </c>
      <c r="E14" s="35" t="s">
        <v>58</v>
      </c>
    </row>
    <row r="15" spans="1:5" x14ac:dyDescent="0.3">
      <c r="A15" s="32" t="s">
        <v>59</v>
      </c>
      <c r="B15" s="34" t="s">
        <v>60</v>
      </c>
      <c r="C15" s="34" t="s">
        <v>61</v>
      </c>
      <c r="D15" s="33" t="s">
        <v>8</v>
      </c>
      <c r="E15" s="35" t="s">
        <v>62</v>
      </c>
    </row>
    <row r="16" spans="1:5" x14ac:dyDescent="0.3">
      <c r="A16" s="32" t="s">
        <v>63</v>
      </c>
      <c r="B16" s="34" t="s">
        <v>64</v>
      </c>
      <c r="C16" s="34" t="s">
        <v>65</v>
      </c>
      <c r="D16" s="33" t="s">
        <v>45</v>
      </c>
      <c r="E16" s="35" t="s">
        <v>66</v>
      </c>
    </row>
    <row r="17" spans="1:5" ht="14.4" customHeight="1" x14ac:dyDescent="0.3">
      <c r="A17" s="32" t="s">
        <v>67</v>
      </c>
      <c r="B17" s="34" t="s">
        <v>68</v>
      </c>
      <c r="C17" s="34" t="s">
        <v>69</v>
      </c>
      <c r="D17" s="33" t="s">
        <v>45</v>
      </c>
      <c r="E17" s="35" t="s">
        <v>70</v>
      </c>
    </row>
    <row r="18" spans="1:5" x14ac:dyDescent="0.3">
      <c r="A18" s="32" t="s">
        <v>71</v>
      </c>
      <c r="B18" s="34" t="s">
        <v>72</v>
      </c>
      <c r="C18" s="34" t="s">
        <v>73</v>
      </c>
      <c r="D18" s="33" t="s">
        <v>45</v>
      </c>
      <c r="E18" s="35" t="s">
        <v>74</v>
      </c>
    </row>
    <row r="19" spans="1:5" x14ac:dyDescent="0.3">
      <c r="A19" s="32" t="s">
        <v>75</v>
      </c>
      <c r="B19" s="34" t="s">
        <v>76</v>
      </c>
      <c r="C19" s="34" t="s">
        <v>77</v>
      </c>
      <c r="D19" s="33" t="s">
        <v>8</v>
      </c>
      <c r="E19" s="35" t="s">
        <v>78</v>
      </c>
    </row>
    <row r="20" spans="1:5" ht="30.6" customHeight="1" x14ac:dyDescent="0.3">
      <c r="A20" s="32" t="s">
        <v>79</v>
      </c>
      <c r="B20" s="34" t="s">
        <v>80</v>
      </c>
      <c r="C20" s="34" t="s">
        <v>81</v>
      </c>
      <c r="D20" s="33" t="s">
        <v>45</v>
      </c>
      <c r="E20" s="35" t="s">
        <v>82</v>
      </c>
    </row>
    <row r="21" spans="1:5" ht="57.6" customHeight="1" x14ac:dyDescent="0.3">
      <c r="A21" s="32" t="s">
        <v>83</v>
      </c>
      <c r="B21" s="34" t="s">
        <v>84</v>
      </c>
      <c r="C21" s="34" t="s">
        <v>85</v>
      </c>
      <c r="D21" s="33" t="s">
        <v>45</v>
      </c>
      <c r="E21" s="35" t="s">
        <v>82</v>
      </c>
    </row>
    <row r="22" spans="1:5" x14ac:dyDescent="0.3">
      <c r="A22" s="32" t="s">
        <v>86</v>
      </c>
      <c r="B22" s="34" t="s">
        <v>87</v>
      </c>
      <c r="C22" s="34" t="s">
        <v>88</v>
      </c>
      <c r="D22" s="33" t="s">
        <v>45</v>
      </c>
      <c r="E22" s="35" t="s">
        <v>89</v>
      </c>
    </row>
    <row r="23" spans="1:5" x14ac:dyDescent="0.3">
      <c r="A23" s="32" t="s">
        <v>90</v>
      </c>
      <c r="B23" s="34" t="s">
        <v>91</v>
      </c>
      <c r="C23" s="34" t="s">
        <v>92</v>
      </c>
      <c r="D23" s="33" t="s">
        <v>45</v>
      </c>
      <c r="E23" s="35" t="s">
        <v>93</v>
      </c>
    </row>
    <row r="24" spans="1:5" x14ac:dyDescent="0.3">
      <c r="A24" s="32" t="s">
        <v>94</v>
      </c>
      <c r="B24" s="34" t="s">
        <v>95</v>
      </c>
      <c r="C24" s="34" t="s">
        <v>96</v>
      </c>
      <c r="D24" s="33" t="s">
        <v>45</v>
      </c>
      <c r="E24" s="35" t="s">
        <v>97</v>
      </c>
    </row>
    <row r="25" spans="1:5" ht="14.4" customHeight="1" x14ac:dyDescent="0.3">
      <c r="A25" s="32" t="s">
        <v>98</v>
      </c>
      <c r="B25" s="34" t="s">
        <v>99</v>
      </c>
      <c r="C25" s="34" t="s">
        <v>100</v>
      </c>
      <c r="D25" s="33" t="s">
        <v>45</v>
      </c>
      <c r="E25" s="35" t="s">
        <v>101</v>
      </c>
    </row>
    <row r="26" spans="1:5" x14ac:dyDescent="0.3">
      <c r="A26" s="32" t="s">
        <v>102</v>
      </c>
      <c r="B26" s="34" t="s">
        <v>103</v>
      </c>
      <c r="C26" s="34" t="s">
        <v>104</v>
      </c>
      <c r="D26" s="33" t="s">
        <v>45</v>
      </c>
      <c r="E26" s="35" t="s">
        <v>105</v>
      </c>
    </row>
    <row r="27" spans="1:5" ht="28.8" customHeight="1" x14ac:dyDescent="0.3">
      <c r="A27" s="32" t="s">
        <v>106</v>
      </c>
      <c r="B27" s="34" t="s">
        <v>107</v>
      </c>
      <c r="C27" s="34" t="s">
        <v>108</v>
      </c>
      <c r="D27" s="33" t="s">
        <v>45</v>
      </c>
      <c r="E27" s="35" t="s">
        <v>109</v>
      </c>
    </row>
    <row r="28" spans="1:5" ht="45.6" customHeight="1" x14ac:dyDescent="0.3">
      <c r="A28" s="32" t="s">
        <v>110</v>
      </c>
      <c r="B28" s="34" t="s">
        <v>111</v>
      </c>
      <c r="C28" s="34" t="s">
        <v>112</v>
      </c>
      <c r="D28" s="33" t="s">
        <v>45</v>
      </c>
      <c r="E28" s="35" t="s">
        <v>113</v>
      </c>
    </row>
    <row r="29" spans="1:5" x14ac:dyDescent="0.3">
      <c r="A29" s="32" t="s">
        <v>114</v>
      </c>
      <c r="B29" s="34" t="s">
        <v>115</v>
      </c>
      <c r="C29" s="34" t="s">
        <v>116</v>
      </c>
      <c r="D29" s="33" t="s">
        <v>45</v>
      </c>
      <c r="E29" s="35" t="s">
        <v>117</v>
      </c>
    </row>
    <row r="30" spans="1:5" x14ac:dyDescent="0.3">
      <c r="A30" s="32" t="s">
        <v>118</v>
      </c>
      <c r="B30" s="34" t="s">
        <v>119</v>
      </c>
      <c r="C30" s="34" t="s">
        <v>120</v>
      </c>
      <c r="D30" s="33" t="s">
        <v>45</v>
      </c>
      <c r="E30" s="35" t="s">
        <v>121</v>
      </c>
    </row>
    <row r="31" spans="1:5" x14ac:dyDescent="0.3">
      <c r="A31" s="32" t="s">
        <v>122</v>
      </c>
      <c r="B31" s="34" t="s">
        <v>123</v>
      </c>
      <c r="C31" s="34" t="s">
        <v>124</v>
      </c>
      <c r="D31" s="33" t="s">
        <v>45</v>
      </c>
      <c r="E31" s="35" t="s">
        <v>125</v>
      </c>
    </row>
    <row r="32" spans="1:5" x14ac:dyDescent="0.3">
      <c r="A32" s="32" t="s">
        <v>126</v>
      </c>
      <c r="B32" s="34" t="s">
        <v>127</v>
      </c>
      <c r="C32" s="34" t="s">
        <v>128</v>
      </c>
      <c r="D32" s="33" t="s">
        <v>45</v>
      </c>
      <c r="E32" s="35" t="s">
        <v>129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4.4" x14ac:dyDescent="0.3"/>
  <cols>
    <col min="1" max="1" width="14.44140625" style="9" customWidth="1"/>
    <col min="2" max="2" width="13.6640625" style="9" customWidth="1"/>
    <col min="3" max="3" width="24.44140625" style="9" customWidth="1"/>
    <col min="4" max="22" width="8.88671875" style="9" customWidth="1"/>
    <col min="23" max="16384" width="8.88671875" style="9"/>
  </cols>
  <sheetData>
    <row r="1" spans="1:3" ht="19.2" customHeight="1" x14ac:dyDescent="0.3">
      <c r="A1" s="8" t="s">
        <v>216</v>
      </c>
      <c r="B1" s="8" t="s">
        <v>217</v>
      </c>
      <c r="C1" s="8" t="s">
        <v>218</v>
      </c>
    </row>
    <row r="2" spans="1:3" x14ac:dyDescent="0.3">
      <c r="A2" s="13" t="s">
        <v>219</v>
      </c>
      <c r="B2" s="23" t="s">
        <v>220</v>
      </c>
      <c r="C2" s="6" t="s">
        <v>221</v>
      </c>
    </row>
    <row r="3" spans="1:3" x14ac:dyDescent="0.3">
      <c r="A3" s="13" t="s">
        <v>222</v>
      </c>
      <c r="B3" s="23" t="s">
        <v>223</v>
      </c>
      <c r="C3" s="6" t="s">
        <v>224</v>
      </c>
    </row>
    <row r="4" spans="1:3" x14ac:dyDescent="0.3">
      <c r="A4" s="13" t="s">
        <v>225</v>
      </c>
      <c r="B4" s="23" t="s">
        <v>226</v>
      </c>
      <c r="C4" s="6" t="s">
        <v>227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/>
  </sheetViews>
  <sheetFormatPr defaultRowHeight="14.4" x14ac:dyDescent="0.3"/>
  <cols>
    <col min="1" max="1" width="27" style="4" customWidth="1"/>
    <col min="2" max="12" width="18" style="4" customWidth="1"/>
  </cols>
  <sheetData>
    <row r="1" spans="1:7" ht="19.2" customHeight="1" x14ac:dyDescent="0.3">
      <c r="A1" s="36" t="s">
        <v>228</v>
      </c>
      <c r="B1" s="36" t="s">
        <v>229</v>
      </c>
      <c r="C1" s="36" t="s">
        <v>191</v>
      </c>
      <c r="D1" s="36" t="s">
        <v>192</v>
      </c>
      <c r="E1" s="36" t="s">
        <v>193</v>
      </c>
      <c r="F1" s="36" t="s">
        <v>230</v>
      </c>
      <c r="G1" s="36" t="s">
        <v>231</v>
      </c>
    </row>
    <row r="2" spans="1:7" x14ac:dyDescent="0.3">
      <c r="A2" s="37" t="s">
        <v>86</v>
      </c>
      <c r="B2" s="38" t="s">
        <v>232</v>
      </c>
      <c r="C2" s="38" t="s">
        <v>233</v>
      </c>
      <c r="D2" s="38" t="s">
        <v>234</v>
      </c>
      <c r="E2" s="38" t="s">
        <v>235</v>
      </c>
      <c r="F2" s="38" t="s">
        <v>236</v>
      </c>
      <c r="G2" s="38" t="s">
        <v>237</v>
      </c>
    </row>
    <row r="3" spans="1:7" x14ac:dyDescent="0.3">
      <c r="A3" s="37" t="s">
        <v>90</v>
      </c>
      <c r="B3" s="38" t="s">
        <v>238</v>
      </c>
      <c r="C3" s="38" t="s">
        <v>239</v>
      </c>
      <c r="D3" s="38" t="s">
        <v>240</v>
      </c>
      <c r="E3" s="38" t="s">
        <v>241</v>
      </c>
      <c r="F3" s="38" t="s">
        <v>242</v>
      </c>
      <c r="G3" s="38" t="s">
        <v>243</v>
      </c>
    </row>
    <row r="4" spans="1:7" x14ac:dyDescent="0.3">
      <c r="A4" s="37" t="s">
        <v>98</v>
      </c>
      <c r="B4" s="38" t="s">
        <v>244</v>
      </c>
      <c r="C4" s="38" t="s">
        <v>245</v>
      </c>
      <c r="D4" s="38" t="s">
        <v>246</v>
      </c>
      <c r="E4" s="38" t="s">
        <v>247</v>
      </c>
      <c r="F4" s="38" t="s">
        <v>236</v>
      </c>
      <c r="G4" s="38" t="s">
        <v>248</v>
      </c>
    </row>
    <row r="5" spans="1:7" x14ac:dyDescent="0.3">
      <c r="A5" s="37" t="s">
        <v>94</v>
      </c>
      <c r="B5" s="38" t="s">
        <v>249</v>
      </c>
      <c r="C5" s="38" t="s">
        <v>250</v>
      </c>
      <c r="D5" s="38" t="s">
        <v>251</v>
      </c>
      <c r="E5" s="38" t="s">
        <v>246</v>
      </c>
      <c r="F5" s="38" t="s">
        <v>236</v>
      </c>
      <c r="G5" s="38" t="s">
        <v>252</v>
      </c>
    </row>
    <row r="6" spans="1:7" x14ac:dyDescent="0.3">
      <c r="A6" s="37" t="s">
        <v>102</v>
      </c>
      <c r="B6" s="38" t="s">
        <v>253</v>
      </c>
      <c r="C6" s="39">
        <v>0.59803059609636011</v>
      </c>
      <c r="D6" s="39">
        <v>0.33747372444104717</v>
      </c>
      <c r="E6" s="39">
        <v>-1.0550539528738161</v>
      </c>
      <c r="F6" s="38" t="s">
        <v>242</v>
      </c>
      <c r="G6" s="40">
        <v>-1.65</v>
      </c>
    </row>
    <row r="7" spans="1:7" x14ac:dyDescent="0.3">
      <c r="A7" s="37" t="s">
        <v>254</v>
      </c>
      <c r="B7" s="38" t="s">
        <v>255</v>
      </c>
      <c r="C7" s="38" t="s">
        <v>256</v>
      </c>
      <c r="D7" s="38" t="s">
        <v>257</v>
      </c>
      <c r="E7" s="38" t="s">
        <v>258</v>
      </c>
      <c r="F7" s="38" t="s">
        <v>242</v>
      </c>
      <c r="G7" s="38" t="s">
        <v>259</v>
      </c>
    </row>
    <row r="8" spans="1:7" x14ac:dyDescent="0.3">
      <c r="A8" s="37" t="s">
        <v>260</v>
      </c>
      <c r="B8" s="38" t="s">
        <v>261</v>
      </c>
      <c r="C8" s="38" t="s">
        <v>262</v>
      </c>
      <c r="D8" s="38" t="s">
        <v>262</v>
      </c>
      <c r="E8" s="38" t="s">
        <v>263</v>
      </c>
      <c r="F8" s="38" t="s">
        <v>242</v>
      </c>
      <c r="G8" s="38" t="s">
        <v>264</v>
      </c>
    </row>
    <row r="9" spans="1:7" x14ac:dyDescent="0.3">
      <c r="A9" s="37" t="s">
        <v>265</v>
      </c>
      <c r="B9" s="38" t="s">
        <v>266</v>
      </c>
      <c r="C9" s="39">
        <v>0.22841568489537539</v>
      </c>
      <c r="D9" s="39">
        <v>0.12083572202051091</v>
      </c>
      <c r="E9" s="39">
        <v>-1.0557880055788</v>
      </c>
      <c r="F9" s="38" t="s">
        <v>242</v>
      </c>
      <c r="G9" s="40">
        <v>-1.28</v>
      </c>
    </row>
    <row r="10" spans="1:7" x14ac:dyDescent="0.3">
      <c r="A10" s="37" t="s">
        <v>267</v>
      </c>
      <c r="B10" s="38" t="s">
        <v>268</v>
      </c>
      <c r="C10" s="39">
        <v>0.38194648632755068</v>
      </c>
      <c r="D10" s="39">
        <v>0.35805964514911293</v>
      </c>
      <c r="E10" s="39">
        <v>1.00069574897377</v>
      </c>
      <c r="F10" s="38" t="s">
        <v>236</v>
      </c>
      <c r="G10" s="40">
        <v>0.62</v>
      </c>
    </row>
    <row r="11" spans="1:7" x14ac:dyDescent="0.3">
      <c r="A11" s="37" t="s">
        <v>165</v>
      </c>
      <c r="B11" s="38" t="s">
        <v>268</v>
      </c>
      <c r="C11" s="39">
        <v>1.7129293861673368E-2</v>
      </c>
      <c r="D11" s="39">
        <v>1.5286182805663221E-2</v>
      </c>
      <c r="E11" s="39">
        <v>-0.13015111754592351</v>
      </c>
      <c r="F11" s="38" t="s">
        <v>242</v>
      </c>
      <c r="G11" s="40">
        <v>-0.15</v>
      </c>
    </row>
    <row r="12" spans="1:7" x14ac:dyDescent="0.3">
      <c r="A12" s="37" t="s">
        <v>126</v>
      </c>
      <c r="B12" s="38" t="s">
        <v>269</v>
      </c>
      <c r="C12" s="39">
        <v>2.2337970594052878E-2</v>
      </c>
      <c r="D12" s="39">
        <v>2.004045157495226E-2</v>
      </c>
      <c r="E12" s="39">
        <v>-0.1237716043796941</v>
      </c>
      <c r="F12" s="38" t="s">
        <v>242</v>
      </c>
      <c r="G12" s="40">
        <v>-0.15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/>
  </sheetViews>
  <sheetFormatPr defaultRowHeight="14.4" x14ac:dyDescent="0.3"/>
  <cols>
    <col min="1" max="1" width="37.33203125" style="4" customWidth="1"/>
    <col min="2" max="2" width="16.33203125" style="5" customWidth="1"/>
    <col min="3" max="3" width="30.5546875" style="4" customWidth="1"/>
    <col min="4" max="28" width="8.88671875" style="4" customWidth="1"/>
    <col min="29" max="16384" width="8.88671875" style="4"/>
  </cols>
  <sheetData>
    <row r="1" spans="1:3" s="12" customFormat="1" ht="19.2" customHeight="1" x14ac:dyDescent="0.3">
      <c r="A1" s="11" t="s">
        <v>130</v>
      </c>
      <c r="B1" s="11" t="s">
        <v>131</v>
      </c>
      <c r="C1" s="11" t="s">
        <v>132</v>
      </c>
    </row>
    <row r="2" spans="1:3" x14ac:dyDescent="0.3">
      <c r="A2" s="32" t="s">
        <v>133</v>
      </c>
      <c r="B2" s="33" t="s">
        <v>134</v>
      </c>
      <c r="C2" s="34" t="s">
        <v>135</v>
      </c>
    </row>
    <row r="3" spans="1:3" ht="27" customHeight="1" x14ac:dyDescent="0.3">
      <c r="A3" s="32" t="s">
        <v>136</v>
      </c>
      <c r="B3" s="33">
        <v>12</v>
      </c>
      <c r="C3" s="34" t="s">
        <v>137</v>
      </c>
    </row>
    <row r="4" spans="1:3" x14ac:dyDescent="0.3">
      <c r="A4" s="32" t="s">
        <v>138</v>
      </c>
      <c r="B4" s="33" t="s">
        <v>139</v>
      </c>
      <c r="C4" s="34" t="s">
        <v>140</v>
      </c>
    </row>
    <row r="5" spans="1:3" x14ac:dyDescent="0.3">
      <c r="A5" s="32" t="s">
        <v>141</v>
      </c>
      <c r="B5" s="33" t="s">
        <v>142</v>
      </c>
      <c r="C5" s="34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4.4" x14ac:dyDescent="0.3"/>
  <cols>
    <col min="1" max="2" width="22.6640625" style="9" customWidth="1"/>
    <col min="3" max="3" width="42" style="9" customWidth="1"/>
    <col min="4" max="4" width="13.33203125" style="10" customWidth="1"/>
    <col min="5" max="7" width="17.88671875" style="10" customWidth="1"/>
    <col min="8" max="26" width="8.88671875" style="9" customWidth="1"/>
    <col min="27" max="16384" width="8.88671875" style="9"/>
  </cols>
  <sheetData>
    <row r="1" spans="1:7" ht="19.2" customHeight="1" x14ac:dyDescent="0.3">
      <c r="A1" s="8" t="s">
        <v>144</v>
      </c>
      <c r="B1" s="8" t="s">
        <v>145</v>
      </c>
      <c r="C1" s="8" t="s">
        <v>146</v>
      </c>
      <c r="D1" s="8" t="s">
        <v>147</v>
      </c>
      <c r="E1" s="8" t="s">
        <v>148</v>
      </c>
      <c r="F1" s="8" t="s">
        <v>149</v>
      </c>
      <c r="G1" s="8" t="s">
        <v>150</v>
      </c>
    </row>
    <row r="2" spans="1:7" x14ac:dyDescent="0.3">
      <c r="A2" s="6" t="s">
        <v>87</v>
      </c>
      <c r="B2" s="6" t="s">
        <v>151</v>
      </c>
      <c r="C2" s="6" t="s">
        <v>86</v>
      </c>
      <c r="D2" s="7" t="s">
        <v>152</v>
      </c>
      <c r="E2" s="7" t="s">
        <v>153</v>
      </c>
      <c r="F2" s="7">
        <v>0.2</v>
      </c>
      <c r="G2" s="7">
        <v>0.5</v>
      </c>
    </row>
    <row r="3" spans="1:7" x14ac:dyDescent="0.3">
      <c r="A3" s="6" t="s">
        <v>91</v>
      </c>
      <c r="B3" s="6" t="s">
        <v>151</v>
      </c>
      <c r="C3" s="6" t="s">
        <v>90</v>
      </c>
      <c r="D3" s="7" t="s">
        <v>152</v>
      </c>
      <c r="E3" s="7" t="s">
        <v>153</v>
      </c>
      <c r="F3" s="7">
        <v>1</v>
      </c>
      <c r="G3" s="7">
        <v>2</v>
      </c>
    </row>
    <row r="4" spans="1:7" x14ac:dyDescent="0.3">
      <c r="A4" s="6" t="s">
        <v>95</v>
      </c>
      <c r="B4" s="6" t="s">
        <v>151</v>
      </c>
      <c r="C4" s="6" t="s">
        <v>94</v>
      </c>
      <c r="D4" s="7" t="s">
        <v>152</v>
      </c>
      <c r="E4" s="7" t="s">
        <v>154</v>
      </c>
      <c r="F4" s="7">
        <v>0.8</v>
      </c>
      <c r="G4" s="7"/>
    </row>
    <row r="5" spans="1:7" x14ac:dyDescent="0.3">
      <c r="A5" s="6" t="s">
        <v>155</v>
      </c>
      <c r="B5" s="6" t="s">
        <v>151</v>
      </c>
      <c r="C5" s="6" t="s">
        <v>156</v>
      </c>
      <c r="D5" s="7" t="s">
        <v>157</v>
      </c>
      <c r="E5" s="7" t="s">
        <v>158</v>
      </c>
      <c r="F5" s="7"/>
      <c r="G5" s="7">
        <v>3</v>
      </c>
    </row>
    <row r="6" spans="1:7" x14ac:dyDescent="0.3">
      <c r="A6" s="6" t="s">
        <v>103</v>
      </c>
      <c r="B6" s="6" t="s">
        <v>159</v>
      </c>
      <c r="C6" s="6" t="s">
        <v>102</v>
      </c>
      <c r="D6" s="7" t="s">
        <v>160</v>
      </c>
      <c r="E6" s="7" t="s">
        <v>154</v>
      </c>
      <c r="F6" s="7">
        <v>0.5</v>
      </c>
      <c r="G6" s="7"/>
    </row>
    <row r="7" spans="1:7" x14ac:dyDescent="0.3">
      <c r="A7" s="6" t="s">
        <v>107</v>
      </c>
      <c r="B7" s="6" t="s">
        <v>159</v>
      </c>
      <c r="C7" s="6" t="s">
        <v>161</v>
      </c>
      <c r="D7" s="7" t="s">
        <v>152</v>
      </c>
      <c r="E7" s="7" t="s">
        <v>153</v>
      </c>
      <c r="F7" s="7">
        <v>0</v>
      </c>
      <c r="G7" s="7">
        <v>0.8</v>
      </c>
    </row>
    <row r="8" spans="1:7" x14ac:dyDescent="0.3">
      <c r="A8" s="6" t="s">
        <v>162</v>
      </c>
      <c r="B8" s="6" t="s">
        <v>159</v>
      </c>
      <c r="C8" s="6" t="s">
        <v>163</v>
      </c>
      <c r="D8" s="7" t="s">
        <v>152</v>
      </c>
      <c r="E8" s="7" t="s">
        <v>154</v>
      </c>
      <c r="F8" s="7">
        <v>0.1</v>
      </c>
      <c r="G8" s="7"/>
    </row>
    <row r="9" spans="1:7" x14ac:dyDescent="0.3">
      <c r="A9" s="13" t="s">
        <v>111</v>
      </c>
      <c r="B9" s="6" t="s">
        <v>159</v>
      </c>
      <c r="C9" s="6" t="s">
        <v>110</v>
      </c>
      <c r="D9" s="7" t="s">
        <v>152</v>
      </c>
      <c r="E9" s="7" t="s">
        <v>154</v>
      </c>
      <c r="F9" s="7">
        <v>2.6</v>
      </c>
      <c r="G9" s="31"/>
    </row>
    <row r="10" spans="1:7" x14ac:dyDescent="0.3">
      <c r="A10" s="6" t="s">
        <v>115</v>
      </c>
      <c r="B10" s="6" t="s">
        <v>164</v>
      </c>
      <c r="C10" s="6" t="s">
        <v>114</v>
      </c>
      <c r="D10" s="7" t="s">
        <v>160</v>
      </c>
      <c r="E10" s="7" t="s">
        <v>154</v>
      </c>
      <c r="F10" s="7">
        <v>0.05</v>
      </c>
      <c r="G10" s="7"/>
    </row>
    <row r="11" spans="1:7" x14ac:dyDescent="0.3">
      <c r="A11" s="6" t="s">
        <v>119</v>
      </c>
      <c r="B11" s="6" t="s">
        <v>164</v>
      </c>
      <c r="C11" s="6" t="s">
        <v>118</v>
      </c>
      <c r="D11" s="7" t="s">
        <v>160</v>
      </c>
      <c r="E11" s="7" t="s">
        <v>154</v>
      </c>
      <c r="F11" s="7">
        <v>0.1</v>
      </c>
      <c r="G11" s="7"/>
    </row>
    <row r="12" spans="1:7" x14ac:dyDescent="0.3">
      <c r="A12" s="6" t="s">
        <v>123</v>
      </c>
      <c r="B12" s="6" t="s">
        <v>164</v>
      </c>
      <c r="C12" s="6" t="s">
        <v>165</v>
      </c>
      <c r="D12" s="7" t="s">
        <v>160</v>
      </c>
      <c r="E12" s="7" t="s">
        <v>154</v>
      </c>
      <c r="F12" s="7">
        <v>0.1</v>
      </c>
      <c r="G12" s="7"/>
    </row>
    <row r="13" spans="1:7" x14ac:dyDescent="0.3">
      <c r="A13" s="6" t="s">
        <v>127</v>
      </c>
      <c r="B13" s="6" t="s">
        <v>164</v>
      </c>
      <c r="C13" s="6" t="s">
        <v>126</v>
      </c>
      <c r="D13" s="7" t="s">
        <v>160</v>
      </c>
      <c r="E13" s="7" t="s">
        <v>154</v>
      </c>
      <c r="F13" s="7">
        <v>0.2</v>
      </c>
      <c r="G1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4"/>
  <sheetViews>
    <sheetView workbookViewId="0"/>
  </sheetViews>
  <sheetFormatPr defaultRowHeight="14.4" x14ac:dyDescent="0.3"/>
  <cols>
    <col min="1" max="1" width="13.88671875" style="4" customWidth="1"/>
  </cols>
  <sheetData>
    <row r="1" spans="1:1" s="12" customFormat="1" ht="19.2" customHeight="1" x14ac:dyDescent="0.3">
      <c r="A1" s="8" t="s">
        <v>166</v>
      </c>
    </row>
    <row r="2" spans="1:1" x14ac:dyDescent="0.3">
      <c r="A2" s="7">
        <v>2021</v>
      </c>
    </row>
    <row r="3" spans="1:1" x14ac:dyDescent="0.3">
      <c r="A3" s="7">
        <v>2022</v>
      </c>
    </row>
    <row r="4" spans="1:1" x14ac:dyDescent="0.3">
      <c r="A4" s="7">
        <v>2023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40"/>
  <sheetViews>
    <sheetView zoomScaleNormal="100" workbookViewId="0">
      <selection activeCell="B4" sqref="B4"/>
    </sheetView>
  </sheetViews>
  <sheetFormatPr defaultRowHeight="14.4" x14ac:dyDescent="0.3"/>
  <cols>
    <col min="1" max="1" width="41.88671875" style="4" customWidth="1"/>
    <col min="2" max="2" width="33.88671875" style="5" customWidth="1"/>
    <col min="3" max="5" width="17.88671875" style="4" customWidth="1"/>
  </cols>
  <sheetData>
    <row r="1" spans="1:6" s="12" customFormat="1" ht="19.2" customHeight="1" x14ac:dyDescent="0.3">
      <c r="A1" s="11" t="s">
        <v>0</v>
      </c>
      <c r="B1" s="11" t="s">
        <v>1</v>
      </c>
      <c r="C1" s="11">
        <v>2021</v>
      </c>
      <c r="D1" s="11">
        <v>2022</v>
      </c>
      <c r="E1" s="11">
        <v>2023</v>
      </c>
    </row>
    <row r="2" spans="1:6" ht="15.75" customHeight="1" x14ac:dyDescent="0.3">
      <c r="A2" s="14" t="s">
        <v>59</v>
      </c>
      <c r="B2" s="14" t="s">
        <v>60</v>
      </c>
      <c r="C2" s="15">
        <v>75835</v>
      </c>
      <c r="D2" s="15">
        <v>124099</v>
      </c>
      <c r="E2" s="15">
        <v>110510</v>
      </c>
    </row>
    <row r="3" spans="1:6" ht="15.75" customHeight="1" x14ac:dyDescent="0.3">
      <c r="A3" s="14" t="s">
        <v>167</v>
      </c>
      <c r="B3" s="14" t="s">
        <v>168</v>
      </c>
      <c r="C3" s="15">
        <v>72947</v>
      </c>
      <c r="D3" s="15">
        <v>117890</v>
      </c>
      <c r="E3" s="15">
        <v>124188</v>
      </c>
    </row>
    <row r="4" spans="1:6" x14ac:dyDescent="0.3">
      <c r="A4" s="14" t="s">
        <v>169</v>
      </c>
      <c r="B4" s="14" t="s">
        <v>170</v>
      </c>
      <c r="C4" s="15">
        <v>2888</v>
      </c>
      <c r="D4" s="15">
        <v>6209</v>
      </c>
      <c r="E4" s="15">
        <v>-13678</v>
      </c>
      <c r="F4" s="24"/>
    </row>
    <row r="5" spans="1:6" x14ac:dyDescent="0.3">
      <c r="A5" s="14" t="s">
        <v>171</v>
      </c>
      <c r="B5" s="14" t="s">
        <v>172</v>
      </c>
      <c r="C5" s="15">
        <v>1194</v>
      </c>
      <c r="D5" s="15">
        <v>3722</v>
      </c>
      <c r="E5" s="15">
        <v>0</v>
      </c>
    </row>
    <row r="6" spans="1:6" x14ac:dyDescent="0.3">
      <c r="A6" s="14" t="s">
        <v>173</v>
      </c>
      <c r="B6" s="14" t="s">
        <v>174</v>
      </c>
      <c r="C6" s="15">
        <v>0</v>
      </c>
      <c r="D6" s="15">
        <v>0</v>
      </c>
      <c r="E6" s="15">
        <v>0</v>
      </c>
    </row>
    <row r="7" spans="1:6" x14ac:dyDescent="0.3">
      <c r="A7" s="14" t="s">
        <v>175</v>
      </c>
      <c r="B7" s="14" t="s">
        <v>176</v>
      </c>
      <c r="C7" s="15">
        <v>1694</v>
      </c>
      <c r="D7" s="15">
        <v>2487</v>
      </c>
      <c r="E7" s="15">
        <v>-13678</v>
      </c>
    </row>
    <row r="8" spans="1:6" x14ac:dyDescent="0.3">
      <c r="A8" s="14" t="s">
        <v>177</v>
      </c>
      <c r="B8" s="14" t="s">
        <v>178</v>
      </c>
      <c r="C8" s="15">
        <v>0</v>
      </c>
      <c r="D8" s="15">
        <v>0</v>
      </c>
      <c r="E8" s="15">
        <v>0</v>
      </c>
    </row>
    <row r="9" spans="1:6" x14ac:dyDescent="0.3">
      <c r="A9" s="14" t="s">
        <v>179</v>
      </c>
      <c r="B9" s="14" t="s">
        <v>180</v>
      </c>
      <c r="C9" s="15">
        <v>0</v>
      </c>
      <c r="D9" s="15">
        <v>0</v>
      </c>
      <c r="E9" s="15">
        <v>0</v>
      </c>
    </row>
    <row r="10" spans="1:6" x14ac:dyDescent="0.3">
      <c r="A10" s="14" t="s">
        <v>181</v>
      </c>
      <c r="B10" s="14" t="s">
        <v>182</v>
      </c>
      <c r="C10" s="15">
        <v>0</v>
      </c>
      <c r="D10" s="15">
        <v>0</v>
      </c>
      <c r="E10" s="15">
        <v>189</v>
      </c>
    </row>
    <row r="11" spans="1:6" x14ac:dyDescent="0.3">
      <c r="A11" s="14" t="s">
        <v>183</v>
      </c>
      <c r="B11" s="14" t="s">
        <v>184</v>
      </c>
      <c r="C11" s="15">
        <v>71</v>
      </c>
      <c r="D11" s="15">
        <v>116</v>
      </c>
      <c r="E11" s="15">
        <v>450</v>
      </c>
    </row>
    <row r="12" spans="1:6" x14ac:dyDescent="0.3">
      <c r="A12" s="14" t="s">
        <v>185</v>
      </c>
      <c r="B12" s="14" t="s">
        <v>186</v>
      </c>
      <c r="C12" s="15">
        <v>1623</v>
      </c>
      <c r="D12" s="15">
        <v>2371</v>
      </c>
      <c r="E12" s="15">
        <v>-13939</v>
      </c>
    </row>
    <row r="13" spans="1:6" x14ac:dyDescent="0.3">
      <c r="A13" s="14" t="s">
        <v>187</v>
      </c>
      <c r="B13" s="14" t="s">
        <v>188</v>
      </c>
      <c r="C13" s="15">
        <v>324</v>
      </c>
      <c r="D13" s="15">
        <v>474</v>
      </c>
      <c r="E13" s="15">
        <v>444</v>
      </c>
    </row>
    <row r="14" spans="1:6" x14ac:dyDescent="0.3">
      <c r="A14" s="14" t="s">
        <v>189</v>
      </c>
      <c r="B14" s="14" t="s">
        <v>190</v>
      </c>
      <c r="C14" s="15">
        <v>1299</v>
      </c>
      <c r="D14" s="15">
        <v>1897</v>
      </c>
      <c r="E14" s="15">
        <v>-14383</v>
      </c>
    </row>
    <row r="15" spans="1:6" x14ac:dyDescent="0.3">
      <c r="C15" s="1"/>
      <c r="D15" s="2"/>
      <c r="E15" s="1"/>
    </row>
    <row r="16" spans="1:6" ht="15" customHeight="1" x14ac:dyDescent="0.3"/>
    <row r="17" ht="15" customHeight="1" x14ac:dyDescent="0.3"/>
    <row r="40" spans="3:5" x14ac:dyDescent="0.3">
      <c r="C40" s="3"/>
      <c r="D40" s="3"/>
      <c r="E40" s="3"/>
    </row>
  </sheetData>
  <pageMargins left="0.7" right="0.7" top="0.75" bottom="0.75" header="0.3" footer="0.3"/>
  <pageSetup paperSize="9" orientation="portrait" horizontalDpi="180" verticalDpi="18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10"/>
  <sheetViews>
    <sheetView zoomScaleNormal="100" workbookViewId="0"/>
  </sheetViews>
  <sheetFormatPr defaultRowHeight="14.4" x14ac:dyDescent="0.3"/>
  <cols>
    <col min="1" max="1" width="41.88671875" style="4" customWidth="1"/>
    <col min="2" max="2" width="33.77734375" style="4" customWidth="1"/>
    <col min="3" max="5" width="18" style="4" customWidth="1"/>
  </cols>
  <sheetData>
    <row r="1" spans="1:5" ht="19.5" customHeight="1" x14ac:dyDescent="0.3">
      <c r="A1" s="8" t="s">
        <v>0</v>
      </c>
      <c r="B1" s="8" t="s">
        <v>1</v>
      </c>
      <c r="C1" s="8">
        <v>2021</v>
      </c>
      <c r="D1" s="8">
        <v>2022</v>
      </c>
      <c r="E1" s="8">
        <v>2023</v>
      </c>
    </row>
    <row r="2" spans="1:5" x14ac:dyDescent="0.3">
      <c r="A2" s="21" t="s">
        <v>22</v>
      </c>
      <c r="B2" s="21" t="s">
        <v>23</v>
      </c>
      <c r="C2" s="22">
        <v>0</v>
      </c>
      <c r="D2" s="22">
        <v>0</v>
      </c>
      <c r="E2" s="22">
        <v>2639</v>
      </c>
    </row>
    <row r="3" spans="1:5" x14ac:dyDescent="0.3">
      <c r="A3" s="21" t="s">
        <v>5</v>
      </c>
      <c r="B3" s="21" t="s">
        <v>6</v>
      </c>
      <c r="C3" s="22">
        <v>5087</v>
      </c>
      <c r="D3" s="22">
        <v>6540</v>
      </c>
      <c r="E3" s="22">
        <v>1307</v>
      </c>
    </row>
    <row r="4" spans="1:5" x14ac:dyDescent="0.3">
      <c r="A4" s="21" t="s">
        <v>10</v>
      </c>
      <c r="B4" s="21" t="s">
        <v>11</v>
      </c>
      <c r="C4" s="22">
        <v>600</v>
      </c>
      <c r="D4" s="22">
        <v>8519</v>
      </c>
      <c r="E4" s="22">
        <v>9236</v>
      </c>
    </row>
    <row r="5" spans="1:5" x14ac:dyDescent="0.3">
      <c r="A5" s="21" t="s">
        <v>14</v>
      </c>
      <c r="B5" s="21" t="s">
        <v>15</v>
      </c>
      <c r="C5" s="22">
        <v>0</v>
      </c>
      <c r="D5" s="22">
        <v>640</v>
      </c>
      <c r="E5" s="22">
        <v>441</v>
      </c>
    </row>
    <row r="6" spans="1:5" x14ac:dyDescent="0.3">
      <c r="A6" s="21" t="s">
        <v>26</v>
      </c>
      <c r="B6" s="21" t="s">
        <v>27</v>
      </c>
      <c r="C6" s="22">
        <v>10</v>
      </c>
      <c r="D6" s="22">
        <v>10</v>
      </c>
      <c r="E6" s="22">
        <v>10</v>
      </c>
    </row>
    <row r="7" spans="1:5" x14ac:dyDescent="0.3">
      <c r="A7" s="21" t="s">
        <v>30</v>
      </c>
      <c r="B7" s="21" t="s">
        <v>31</v>
      </c>
      <c r="C7" s="22">
        <v>3391</v>
      </c>
      <c r="D7" s="22">
        <v>5288</v>
      </c>
      <c r="E7" s="22">
        <v>-14383</v>
      </c>
    </row>
    <row r="8" spans="1:5" x14ac:dyDescent="0.3">
      <c r="A8" s="21" t="s">
        <v>38</v>
      </c>
      <c r="B8" s="21" t="s">
        <v>39</v>
      </c>
      <c r="C8" s="22">
        <v>201</v>
      </c>
      <c r="D8" s="22">
        <v>4530</v>
      </c>
      <c r="E8" s="22">
        <v>10974</v>
      </c>
    </row>
    <row r="9" spans="1:5" x14ac:dyDescent="0.3">
      <c r="A9" s="21" t="s">
        <v>34</v>
      </c>
      <c r="B9" s="21" t="s">
        <v>35</v>
      </c>
      <c r="C9" s="22">
        <v>2085</v>
      </c>
      <c r="D9" s="22">
        <v>5871</v>
      </c>
      <c r="E9" s="22">
        <v>17022</v>
      </c>
    </row>
    <row r="10" spans="1:5" x14ac:dyDescent="0.3">
      <c r="A10" s="21" t="s">
        <v>18</v>
      </c>
      <c r="B10" t="s">
        <v>19</v>
      </c>
      <c r="C10" s="22">
        <v>0</v>
      </c>
      <c r="D10" s="22">
        <v>0</v>
      </c>
      <c r="E10" s="22">
        <v>0</v>
      </c>
    </row>
  </sheetData>
  <pageMargins left="0.7" right="0.7" top="0.75" bottom="0.75" header="0.3" footer="0.3"/>
  <pageSetup paperSize="9" orientation="portrait" horizontalDpi="180" verticalDpi="18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/>
  </sheetViews>
  <sheetFormatPr defaultRowHeight="14.4" x14ac:dyDescent="0.3"/>
  <cols>
    <col min="1" max="1" width="40.77734375" style="9" customWidth="1"/>
    <col min="2" max="2" width="21.21875" style="9" customWidth="1"/>
    <col min="3" max="5" width="18" style="4" customWidth="1"/>
  </cols>
  <sheetData>
    <row r="1" spans="1:5" ht="19.2" customHeight="1" x14ac:dyDescent="0.3">
      <c r="A1" s="11" t="s">
        <v>0</v>
      </c>
      <c r="B1" s="8" t="s">
        <v>1</v>
      </c>
      <c r="C1" s="11" t="s">
        <v>191</v>
      </c>
      <c r="D1" s="11" t="s">
        <v>192</v>
      </c>
      <c r="E1" s="11" t="s">
        <v>193</v>
      </c>
    </row>
    <row r="2" spans="1:5" ht="14.4" customHeight="1" x14ac:dyDescent="0.3">
      <c r="A2" s="13" t="s">
        <v>194</v>
      </c>
      <c r="B2" s="13" t="s">
        <v>195</v>
      </c>
      <c r="C2" s="17">
        <f>balance_sheet!C2</f>
        <v>0</v>
      </c>
      <c r="D2" s="17">
        <f>balance_sheet!D2</f>
        <v>0</v>
      </c>
      <c r="E2" s="17">
        <f>balance_sheet!E2</f>
        <v>2639</v>
      </c>
    </row>
    <row r="3" spans="1:5" ht="14.4" customHeight="1" x14ac:dyDescent="0.3">
      <c r="A3" s="14" t="s">
        <v>5</v>
      </c>
      <c r="B3" s="14" t="s">
        <v>6</v>
      </c>
      <c r="C3" s="17">
        <f>balance_sheet!C3</f>
        <v>5087</v>
      </c>
      <c r="D3" s="17">
        <f>balance_sheet!D3</f>
        <v>6540</v>
      </c>
      <c r="E3" s="17">
        <f>balance_sheet!E3</f>
        <v>1307</v>
      </c>
    </row>
    <row r="4" spans="1:5" ht="14.4" customHeight="1" x14ac:dyDescent="0.3">
      <c r="A4" s="14" t="s">
        <v>10</v>
      </c>
      <c r="B4" s="14" t="s">
        <v>11</v>
      </c>
      <c r="C4" s="17">
        <f>balance_sheet!C4</f>
        <v>600</v>
      </c>
      <c r="D4" s="17">
        <f>balance_sheet!D4</f>
        <v>8519</v>
      </c>
      <c r="E4" s="17">
        <f>balance_sheet!E4</f>
        <v>9236</v>
      </c>
    </row>
    <row r="5" spans="1:5" ht="14.4" customHeight="1" x14ac:dyDescent="0.3">
      <c r="A5" s="6" t="s">
        <v>14</v>
      </c>
      <c r="B5" s="14" t="s">
        <v>15</v>
      </c>
      <c r="C5" s="17">
        <f>balance_sheet!C5</f>
        <v>0</v>
      </c>
      <c r="D5" s="17">
        <f>balance_sheet!D5</f>
        <v>640</v>
      </c>
      <c r="E5" s="17">
        <f>balance_sheet!E5</f>
        <v>441</v>
      </c>
    </row>
    <row r="6" spans="1:5" ht="14.4" customHeight="1" x14ac:dyDescent="0.3">
      <c r="A6" s="13" t="s">
        <v>196</v>
      </c>
      <c r="B6" s="13" t="s">
        <v>56</v>
      </c>
      <c r="C6" s="17">
        <f>balance_sheet!C3+balance_sheet!C4+balance_sheet!C5</f>
        <v>5687</v>
      </c>
      <c r="D6" s="17">
        <f>balance_sheet!D3+balance_sheet!D4+balance_sheet!D5</f>
        <v>15699</v>
      </c>
      <c r="E6" s="17">
        <f>balance_sheet!E3+balance_sheet!E4+balance_sheet!E5</f>
        <v>10984</v>
      </c>
    </row>
    <row r="7" spans="1:5" ht="14.4" customHeight="1" x14ac:dyDescent="0.3">
      <c r="A7" s="13" t="s">
        <v>197</v>
      </c>
      <c r="B7" s="13" t="s">
        <v>68</v>
      </c>
      <c r="C7" s="17">
        <f>balance_sheet!C2+balance_sheet!C3+balance_sheet!C4+balance_sheet!C5</f>
        <v>5687</v>
      </c>
      <c r="D7" s="17">
        <f>balance_sheet!D2+balance_sheet!D3+balance_sheet!D4+balance_sheet!D5</f>
        <v>15699</v>
      </c>
      <c r="E7" s="17">
        <f>balance_sheet!E2+balance_sheet!E3+balance_sheet!E4+balance_sheet!E5</f>
        <v>13623</v>
      </c>
    </row>
    <row r="8" spans="1:5" ht="14.4" customHeight="1" x14ac:dyDescent="0.3">
      <c r="A8" s="6" t="s">
        <v>198</v>
      </c>
      <c r="B8" s="6" t="s">
        <v>199</v>
      </c>
      <c r="C8" s="17">
        <f>balance_sheet!C8</f>
        <v>201</v>
      </c>
      <c r="D8" s="17">
        <f>balance_sheet!D8</f>
        <v>4530</v>
      </c>
      <c r="E8" s="17">
        <f>balance_sheet!E8</f>
        <v>10974</v>
      </c>
    </row>
    <row r="9" spans="1:5" ht="14.4" customHeight="1" x14ac:dyDescent="0.3">
      <c r="A9" s="13" t="s">
        <v>200</v>
      </c>
      <c r="B9" s="13" t="s">
        <v>48</v>
      </c>
      <c r="C9" s="17">
        <f>balance_sheet!C9+balance_sheet!C10</f>
        <v>2085</v>
      </c>
      <c r="D9" s="17">
        <f>balance_sheet!D9+balance_sheet!D10</f>
        <v>5871</v>
      </c>
      <c r="E9" s="17">
        <f>balance_sheet!E9+balance_sheet!E10</f>
        <v>17022</v>
      </c>
    </row>
    <row r="10" spans="1:5" ht="14.4" customHeight="1" x14ac:dyDescent="0.3">
      <c r="A10" s="13" t="s">
        <v>201</v>
      </c>
      <c r="B10" s="13" t="s">
        <v>52</v>
      </c>
      <c r="C10" s="17">
        <f>C8+C9</f>
        <v>2286</v>
      </c>
      <c r="D10" s="17">
        <f>D8+D9</f>
        <v>10401</v>
      </c>
      <c r="E10" s="17">
        <f>E8+E9</f>
        <v>27996</v>
      </c>
    </row>
    <row r="11" spans="1:5" ht="14.4" customHeight="1" x14ac:dyDescent="0.3">
      <c r="A11" s="13" t="s">
        <v>63</v>
      </c>
      <c r="B11" s="13" t="s">
        <v>64</v>
      </c>
      <c r="C11" s="17">
        <f>balance_sheet!C6+balance_sheet!C7</f>
        <v>3401</v>
      </c>
      <c r="D11" s="17">
        <f>balance_sheet!D6+balance_sheet!D7</f>
        <v>5298</v>
      </c>
      <c r="E11" s="17">
        <f>balance_sheet!E6+balance_sheet!E7</f>
        <v>-14373</v>
      </c>
    </row>
    <row r="12" spans="1:5" ht="14.4" customHeight="1" x14ac:dyDescent="0.3">
      <c r="A12" s="13" t="s">
        <v>59</v>
      </c>
      <c r="B12" s="13" t="s">
        <v>60</v>
      </c>
      <c r="C12" s="17">
        <f>income_statement!C2</f>
        <v>75835</v>
      </c>
      <c r="D12" s="17">
        <f>income_statement!D2</f>
        <v>124099</v>
      </c>
      <c r="E12" s="17">
        <f>income_statement!E2</f>
        <v>110510</v>
      </c>
    </row>
    <row r="13" spans="1:5" ht="14.4" customHeight="1" x14ac:dyDescent="0.3">
      <c r="A13" s="13" t="s">
        <v>202</v>
      </c>
      <c r="B13" s="13" t="s">
        <v>76</v>
      </c>
      <c r="C13" s="17">
        <f>income_statement!C14</f>
        <v>1299</v>
      </c>
      <c r="D13" s="17">
        <f>income_statement!D14</f>
        <v>1897</v>
      </c>
      <c r="E13" s="17">
        <f>income_statement!E14</f>
        <v>-14383</v>
      </c>
    </row>
    <row r="14" spans="1:5" ht="14.4" customHeight="1" x14ac:dyDescent="0.3">
      <c r="A14" s="6" t="s">
        <v>203</v>
      </c>
      <c r="B14" s="6" t="s">
        <v>80</v>
      </c>
      <c r="C14" s="17">
        <f>income_statement!C7</f>
        <v>1694</v>
      </c>
      <c r="D14" s="17">
        <f>income_statement!D7</f>
        <v>2487</v>
      </c>
      <c r="E14" s="17">
        <f>income_statement!E7</f>
        <v>-13678</v>
      </c>
    </row>
    <row r="15" spans="1:5" ht="14.4" customHeight="1" x14ac:dyDescent="0.3">
      <c r="A15" s="13" t="s">
        <v>204</v>
      </c>
      <c r="B15" s="13" t="s">
        <v>84</v>
      </c>
      <c r="C15" s="17">
        <f>income_statement!C7</f>
        <v>1694</v>
      </c>
      <c r="D15" s="17">
        <f>income_statement!D7</f>
        <v>2487</v>
      </c>
      <c r="E15" s="17">
        <f>income_statement!E7</f>
        <v>-13678</v>
      </c>
    </row>
    <row r="16" spans="1:5" ht="14.4" customHeight="1" x14ac:dyDescent="0.3">
      <c r="A16" s="13" t="s">
        <v>86</v>
      </c>
      <c r="B16" s="13" t="s">
        <v>87</v>
      </c>
      <c r="C16" s="18">
        <f>C5/C9</f>
        <v>0</v>
      </c>
      <c r="D16" s="18">
        <f>D5/D9</f>
        <v>0.10901039005280191</v>
      </c>
      <c r="E16" s="18">
        <f>E5/E9</f>
        <v>2.5907648924920691E-2</v>
      </c>
    </row>
    <row r="17" spans="1:5" ht="14.4" customHeight="1" x14ac:dyDescent="0.3">
      <c r="A17" s="13" t="s">
        <v>90</v>
      </c>
      <c r="B17" s="13" t="s">
        <v>91</v>
      </c>
      <c r="C17" s="18">
        <f>C6/C9</f>
        <v>2.7275779376498801</v>
      </c>
      <c r="D17" s="18">
        <f>D6/D9</f>
        <v>2.6739908022483392</v>
      </c>
      <c r="E17" s="18">
        <f>E6/E9</f>
        <v>0.64528257549054169</v>
      </c>
    </row>
    <row r="18" spans="1:5" ht="14.4" customHeight="1" x14ac:dyDescent="0.3">
      <c r="A18" s="6" t="s">
        <v>94</v>
      </c>
      <c r="B18" s="13" t="s">
        <v>95</v>
      </c>
      <c r="C18" s="18">
        <f>(C6-C3)/C9</f>
        <v>0.28776978417266186</v>
      </c>
      <c r="D18" s="18">
        <f>(D6-D3)/D9</f>
        <v>1.5600408788962699</v>
      </c>
      <c r="E18" s="18">
        <f>(E6-E3)/E9</f>
        <v>0.56849958876747742</v>
      </c>
    </row>
    <row r="19" spans="1:5" ht="14.4" customHeight="1" x14ac:dyDescent="0.3">
      <c r="A19" s="6" t="s">
        <v>156</v>
      </c>
      <c r="B19" s="13" t="s">
        <v>155</v>
      </c>
      <c r="C19" s="18">
        <f>C9/(C12/12)</f>
        <v>0.32992681479527924</v>
      </c>
      <c r="D19" s="18">
        <f>D9/(D12/12)</f>
        <v>0.56770803954906968</v>
      </c>
      <c r="E19" s="18">
        <f>E9/(E12/12)</f>
        <v>1.8483757126051943</v>
      </c>
    </row>
    <row r="20" spans="1:5" ht="14.4" customHeight="1" x14ac:dyDescent="0.3">
      <c r="A20" s="6" t="s">
        <v>102</v>
      </c>
      <c r="B20" s="13" t="s">
        <v>103</v>
      </c>
      <c r="C20" s="27">
        <f>C11/C7</f>
        <v>0.59803059609636011</v>
      </c>
      <c r="D20" s="27">
        <f>D11/D7</f>
        <v>0.33747372444104717</v>
      </c>
      <c r="E20" s="27">
        <f>E11/E7</f>
        <v>-1.0550539528738163</v>
      </c>
    </row>
    <row r="21" spans="1:5" ht="14.4" customHeight="1" x14ac:dyDescent="0.3">
      <c r="A21" s="6" t="s">
        <v>205</v>
      </c>
      <c r="B21" s="13" t="s">
        <v>107</v>
      </c>
      <c r="C21" s="18">
        <f>C10/C11</f>
        <v>0.67215524845633634</v>
      </c>
      <c r="D21" s="18">
        <f>D10/D11</f>
        <v>1.9631936579841449</v>
      </c>
      <c r="E21" s="18">
        <f>E10/E11</f>
        <v>-1.9478188269672303</v>
      </c>
    </row>
    <row r="22" spans="1:5" ht="14.4" customHeight="1" x14ac:dyDescent="0.3">
      <c r="A22" s="6" t="s">
        <v>206</v>
      </c>
      <c r="B22" s="13" t="s">
        <v>162</v>
      </c>
      <c r="C22" s="18">
        <f>(C11-C2)/C6</f>
        <v>0.59803059609636011</v>
      </c>
      <c r="D22" s="18">
        <f>(D11-D2)/D6</f>
        <v>0.33747372444104717</v>
      </c>
      <c r="E22" s="18">
        <f>(E11-E2)/E6</f>
        <v>-1.5487982520029133</v>
      </c>
    </row>
    <row r="23" spans="1:5" ht="14.4" customHeight="1" x14ac:dyDescent="0.3">
      <c r="A23" s="6" t="s">
        <v>114</v>
      </c>
      <c r="B23" s="13" t="s">
        <v>115</v>
      </c>
      <c r="C23" s="24">
        <f>C13/C7</f>
        <v>0.22841568489537542</v>
      </c>
      <c r="D23" s="24">
        <f>D13/D7</f>
        <v>0.12083572202051086</v>
      </c>
      <c r="E23" s="24">
        <f>E13/E7</f>
        <v>-1.0557880055788005</v>
      </c>
    </row>
    <row r="24" spans="1:5" ht="14.4" customHeight="1" x14ac:dyDescent="0.3">
      <c r="A24" s="6" t="s">
        <v>118</v>
      </c>
      <c r="B24" s="13" t="s">
        <v>119</v>
      </c>
      <c r="C24" s="24">
        <f>C13/C11</f>
        <v>0.38194648632755074</v>
      </c>
      <c r="D24" s="24">
        <f>D13/D11</f>
        <v>0.35805964514911287</v>
      </c>
      <c r="E24" s="24">
        <f>E13/E11</f>
        <v>1.0006957489737702</v>
      </c>
    </row>
    <row r="25" spans="1:5" ht="14.4" customHeight="1" x14ac:dyDescent="0.3">
      <c r="A25" s="6" t="s">
        <v>122</v>
      </c>
      <c r="B25" s="13" t="s">
        <v>123</v>
      </c>
      <c r="C25" s="24">
        <f>C13/C12</f>
        <v>1.7129293861673368E-2</v>
      </c>
      <c r="D25" s="24">
        <f>D13/D12</f>
        <v>1.5286182805663221E-2</v>
      </c>
      <c r="E25" s="24">
        <f>E13/E12</f>
        <v>-0.13015111754592346</v>
      </c>
    </row>
    <row r="26" spans="1:5" ht="14.4" customHeight="1" x14ac:dyDescent="0.3">
      <c r="A26" s="6" t="s">
        <v>126</v>
      </c>
      <c r="B26" s="29" t="s">
        <v>127</v>
      </c>
      <c r="C26" s="30">
        <f>C15/C12</f>
        <v>2.2337970594052878E-2</v>
      </c>
      <c r="D26" s="30">
        <f>D15/D12</f>
        <v>2.0040451574952257E-2</v>
      </c>
      <c r="E26" s="30">
        <f>E15/E12</f>
        <v>-0.12377160437969414</v>
      </c>
    </row>
    <row r="27" spans="1:5" x14ac:dyDescent="0.3">
      <c r="A27" s="6" t="s">
        <v>110</v>
      </c>
      <c r="B27" s="13" t="s">
        <v>111</v>
      </c>
      <c r="C27" s="18">
        <f>6.56*(C6-C9)/C7+3.26*balance_sheet!C7/calc!C7+6.72*(income_statement!C4-income_statement!C5)/C7+1.05*C11/C10</f>
        <v>9.6626244250020878</v>
      </c>
      <c r="D27" s="18">
        <f>6.56*(D6-D9)/D7+3.26*balance_sheet!D7/calc!D7+6.72*(income_statement!D4-income_statement!D5)/D7+1.05*D11/D10</f>
        <v>6.8042357585418625</v>
      </c>
      <c r="E27" s="18">
        <f>6.56*(E6-E9)/E7+3.26*balance_sheet!E7/calc!E7+6.72*(income_statement!E4-income_statement!E5)/E7+1.05*E11/E10</f>
        <v>-13.635593908026436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RowHeight="14.4" x14ac:dyDescent="0.3"/>
  <cols>
    <col min="1" max="1" width="12.88671875" style="10" customWidth="1"/>
    <col min="2" max="2" width="27.109375" style="9" customWidth="1"/>
    <col min="3" max="3" width="18" style="9" customWidth="1"/>
    <col min="4" max="22" width="8.88671875" style="9" customWidth="1"/>
    <col min="23" max="16384" width="8.88671875" style="9"/>
  </cols>
  <sheetData>
    <row r="1" spans="1:3" ht="19.2" customHeight="1" x14ac:dyDescent="0.3">
      <c r="A1" s="8" t="s">
        <v>166</v>
      </c>
      <c r="B1" s="8" t="s">
        <v>1</v>
      </c>
      <c r="C1" s="8" t="s">
        <v>131</v>
      </c>
    </row>
    <row r="2" spans="1:3" x14ac:dyDescent="0.3">
      <c r="A2" s="19">
        <v>2021</v>
      </c>
      <c r="B2" s="16" t="s">
        <v>87</v>
      </c>
      <c r="C2" s="18">
        <f>VLOOKUP(B2,calc!$B$16:$C$26,2,0)</f>
        <v>0</v>
      </c>
    </row>
    <row r="3" spans="1:3" x14ac:dyDescent="0.3">
      <c r="A3" s="19">
        <v>2021</v>
      </c>
      <c r="B3" s="16" t="s">
        <v>91</v>
      </c>
      <c r="C3" s="18">
        <f>VLOOKUP(B3,calc!$B$16:$C$26,2,0)</f>
        <v>2.7275779376498801</v>
      </c>
    </row>
    <row r="4" spans="1:3" x14ac:dyDescent="0.3">
      <c r="A4" s="19">
        <v>2021</v>
      </c>
      <c r="B4" s="16" t="s">
        <v>95</v>
      </c>
      <c r="C4" s="18">
        <f>VLOOKUP(B4,calc!$B$16:$C$26,2,0)</f>
        <v>0.28776978417266186</v>
      </c>
    </row>
    <row r="5" spans="1:3" x14ac:dyDescent="0.3">
      <c r="A5" s="19">
        <v>2021</v>
      </c>
      <c r="B5" s="16" t="s">
        <v>155</v>
      </c>
      <c r="C5" s="18">
        <f>VLOOKUP(B5,calc!$B$16:$C$26,2,0)</f>
        <v>0.32992681479527924</v>
      </c>
    </row>
    <row r="6" spans="1:3" x14ac:dyDescent="0.3">
      <c r="A6" s="25">
        <v>2021</v>
      </c>
      <c r="B6" s="26" t="s">
        <v>103</v>
      </c>
      <c r="C6" s="27">
        <f>VLOOKUP(B6,calc!$B$16:$C$26,2,0)</f>
        <v>0.59803059609636011</v>
      </c>
    </row>
    <row r="7" spans="1:3" x14ac:dyDescent="0.3">
      <c r="A7" s="19">
        <v>2021</v>
      </c>
      <c r="B7" s="16" t="s">
        <v>107</v>
      </c>
      <c r="C7" s="18">
        <f>VLOOKUP(B7,calc!$B$16:$C$26,2,0)</f>
        <v>0.67215524845633634</v>
      </c>
    </row>
    <row r="8" spans="1:3" x14ac:dyDescent="0.3">
      <c r="A8" s="19">
        <v>2021</v>
      </c>
      <c r="B8" s="16" t="s">
        <v>162</v>
      </c>
      <c r="C8" s="18">
        <f>VLOOKUP(B8,calc!$B$16:$C$26,2,0)</f>
        <v>0.59803059609636011</v>
      </c>
    </row>
    <row r="9" spans="1:3" x14ac:dyDescent="0.3">
      <c r="A9" s="19">
        <v>2021</v>
      </c>
      <c r="B9" s="16" t="s">
        <v>115</v>
      </c>
      <c r="C9" s="24">
        <f>VLOOKUP(B9,calc!$B$16:$C$26,2,0)</f>
        <v>0.22841568489537542</v>
      </c>
    </row>
    <row r="10" spans="1:3" x14ac:dyDescent="0.3">
      <c r="A10" s="19">
        <v>2021</v>
      </c>
      <c r="B10" s="16" t="s">
        <v>119</v>
      </c>
      <c r="C10" s="24">
        <f>VLOOKUP(B10,calc!$B$16:$C$26,2,0)</f>
        <v>0.38194648632755074</v>
      </c>
    </row>
    <row r="11" spans="1:3" x14ac:dyDescent="0.3">
      <c r="A11" s="19">
        <v>2021</v>
      </c>
      <c r="B11" s="16" t="s">
        <v>123</v>
      </c>
      <c r="C11" s="24">
        <f>VLOOKUP(B11,calc!$B$16:$C$26,2,0)</f>
        <v>1.7129293861673368E-2</v>
      </c>
    </row>
    <row r="12" spans="1:3" x14ac:dyDescent="0.3">
      <c r="A12" s="19">
        <v>2021</v>
      </c>
      <c r="B12" s="26" t="s">
        <v>127</v>
      </c>
      <c r="C12" s="27">
        <f>VLOOKUP(B12,calc!$B$16:$C$26,2,0)</f>
        <v>2.2337970594052878E-2</v>
      </c>
    </row>
    <row r="13" spans="1:3" x14ac:dyDescent="0.3">
      <c r="A13" s="19">
        <v>2021</v>
      </c>
      <c r="B13" s="16" t="s">
        <v>111</v>
      </c>
      <c r="C13" s="18">
        <f>VLOOKUP(B13,calc!$B$16:$C$27,2,0)</f>
        <v>9.6626244250020878</v>
      </c>
    </row>
    <row r="14" spans="1:3" x14ac:dyDescent="0.3">
      <c r="A14" s="19">
        <v>2022</v>
      </c>
      <c r="B14" s="16" t="s">
        <v>87</v>
      </c>
      <c r="C14" s="18">
        <f>VLOOKUP(B14,calc!$B$16:$D$26,3,0)</f>
        <v>0.10901039005280191</v>
      </c>
    </row>
    <row r="15" spans="1:3" x14ac:dyDescent="0.3">
      <c r="A15" s="19">
        <v>2022</v>
      </c>
      <c r="B15" s="16" t="s">
        <v>91</v>
      </c>
      <c r="C15" s="18">
        <f>VLOOKUP(B15,calc!$B$16:$D$26,3,0)</f>
        <v>2.6739908022483392</v>
      </c>
    </row>
    <row r="16" spans="1:3" x14ac:dyDescent="0.3">
      <c r="A16" s="19">
        <v>2022</v>
      </c>
      <c r="B16" s="16" t="s">
        <v>95</v>
      </c>
      <c r="C16" s="18">
        <f>VLOOKUP(B16,calc!$B$16:$D$26,3,0)</f>
        <v>1.5600408788962699</v>
      </c>
    </row>
    <row r="17" spans="1:3" x14ac:dyDescent="0.3">
      <c r="A17" s="19">
        <v>2022</v>
      </c>
      <c r="B17" s="16" t="s">
        <v>155</v>
      </c>
      <c r="C17" s="18">
        <f>VLOOKUP(B17,calc!$B$16:$D$26,3,0)</f>
        <v>0.56770803954906968</v>
      </c>
    </row>
    <row r="18" spans="1:3" x14ac:dyDescent="0.3">
      <c r="A18" s="25">
        <v>2022</v>
      </c>
      <c r="B18" s="26" t="s">
        <v>103</v>
      </c>
      <c r="C18" s="27">
        <f>VLOOKUP(B18,calc!$B$16:$D$26,3,0)</f>
        <v>0.33747372444104717</v>
      </c>
    </row>
    <row r="19" spans="1:3" x14ac:dyDescent="0.3">
      <c r="A19" s="19">
        <v>2022</v>
      </c>
      <c r="B19" s="16" t="s">
        <v>107</v>
      </c>
      <c r="C19" s="18">
        <f>VLOOKUP(B19,calc!$B$16:$D$26,3,0)</f>
        <v>1.9631936579841449</v>
      </c>
    </row>
    <row r="20" spans="1:3" x14ac:dyDescent="0.3">
      <c r="A20" s="19">
        <v>2022</v>
      </c>
      <c r="B20" s="16" t="s">
        <v>162</v>
      </c>
      <c r="C20" s="18">
        <f>VLOOKUP(B20,calc!$B$16:$D$26,3,0)</f>
        <v>0.33747372444104717</v>
      </c>
    </row>
    <row r="21" spans="1:3" x14ac:dyDescent="0.3">
      <c r="A21" s="19">
        <v>2022</v>
      </c>
      <c r="B21" s="16" t="s">
        <v>115</v>
      </c>
      <c r="C21" s="24">
        <f>VLOOKUP(B21,calc!$B$16:$D$26,3,0)</f>
        <v>0.12083572202051086</v>
      </c>
    </row>
    <row r="22" spans="1:3" x14ac:dyDescent="0.3">
      <c r="A22" s="19">
        <v>2022</v>
      </c>
      <c r="B22" s="16" t="s">
        <v>119</v>
      </c>
      <c r="C22" s="24">
        <f>VLOOKUP(B22,calc!$B$16:$D$26,3,0)</f>
        <v>0.35805964514911287</v>
      </c>
    </row>
    <row r="23" spans="1:3" x14ac:dyDescent="0.3">
      <c r="A23" s="19">
        <v>2022</v>
      </c>
      <c r="B23" s="16" t="s">
        <v>123</v>
      </c>
      <c r="C23" s="24">
        <f>VLOOKUP(B23,calc!$B$16:$D$26,3,0)</f>
        <v>1.5286182805663221E-2</v>
      </c>
    </row>
    <row r="24" spans="1:3" x14ac:dyDescent="0.3">
      <c r="A24" s="25">
        <v>2022</v>
      </c>
      <c r="B24" s="26" t="s">
        <v>127</v>
      </c>
      <c r="C24" s="27">
        <f>VLOOKUP(B24,calc!$B$16:$D$26,3,0)</f>
        <v>2.0040451574952257E-2</v>
      </c>
    </row>
    <row r="25" spans="1:3" x14ac:dyDescent="0.3">
      <c r="A25" s="19">
        <v>2022</v>
      </c>
      <c r="B25" s="16" t="s">
        <v>111</v>
      </c>
      <c r="C25" s="18">
        <f>calc!D27</f>
        <v>6.8042357585418625</v>
      </c>
    </row>
    <row r="26" spans="1:3" x14ac:dyDescent="0.3">
      <c r="A26" s="19">
        <v>2023</v>
      </c>
      <c r="B26" s="16" t="s">
        <v>87</v>
      </c>
      <c r="C26" s="18">
        <f>VLOOKUP(B26,calc!$B$16:$DE$26,4,0)</f>
        <v>2.5907648924920691E-2</v>
      </c>
    </row>
    <row r="27" spans="1:3" x14ac:dyDescent="0.3">
      <c r="A27" s="19">
        <v>2023</v>
      </c>
      <c r="B27" s="16" t="s">
        <v>91</v>
      </c>
      <c r="C27" s="18">
        <f>VLOOKUP(B27,calc!$B$16:$DE$26,4,0)</f>
        <v>0.64528257549054169</v>
      </c>
    </row>
    <row r="28" spans="1:3" x14ac:dyDescent="0.3">
      <c r="A28" s="19">
        <v>2023</v>
      </c>
      <c r="B28" s="16" t="s">
        <v>95</v>
      </c>
      <c r="C28" s="18">
        <f>VLOOKUP(B28,calc!$B$16:$DE$26,4,0)</f>
        <v>0.56849958876747742</v>
      </c>
    </row>
    <row r="29" spans="1:3" x14ac:dyDescent="0.3">
      <c r="A29" s="19">
        <v>2023</v>
      </c>
      <c r="B29" s="16" t="s">
        <v>155</v>
      </c>
      <c r="C29" s="18">
        <f>VLOOKUP(B29,calc!$B$16:$DE$26,4,0)</f>
        <v>1.8483757126051943</v>
      </c>
    </row>
    <row r="30" spans="1:3" x14ac:dyDescent="0.3">
      <c r="A30" s="25">
        <v>2023</v>
      </c>
      <c r="B30" s="26" t="s">
        <v>103</v>
      </c>
      <c r="C30" s="27">
        <f>VLOOKUP(B30,calc!$B$16:$DE$26,4,0)</f>
        <v>-1.0550539528738163</v>
      </c>
    </row>
    <row r="31" spans="1:3" x14ac:dyDescent="0.3">
      <c r="A31" s="19">
        <v>2023</v>
      </c>
      <c r="B31" s="16" t="s">
        <v>107</v>
      </c>
      <c r="C31" s="18">
        <f>VLOOKUP(B31,calc!$B$16:$DE$26,4,0)</f>
        <v>-1.9478188269672303</v>
      </c>
    </row>
    <row r="32" spans="1:3" x14ac:dyDescent="0.3">
      <c r="A32" s="19">
        <v>2023</v>
      </c>
      <c r="B32" s="16" t="s">
        <v>162</v>
      </c>
      <c r="C32" s="18">
        <f>VLOOKUP(B32,calc!$B$16:$DE$26,4,0)</f>
        <v>-1.5487982520029133</v>
      </c>
    </row>
    <row r="33" spans="1:3" x14ac:dyDescent="0.3">
      <c r="A33" s="19">
        <v>2023</v>
      </c>
      <c r="B33" s="16" t="s">
        <v>115</v>
      </c>
      <c r="C33" s="24">
        <f>VLOOKUP(B33,calc!$B$16:$DE$26,4,0)</f>
        <v>-1.0557880055788005</v>
      </c>
    </row>
    <row r="34" spans="1:3" x14ac:dyDescent="0.3">
      <c r="A34" s="19">
        <v>2023</v>
      </c>
      <c r="B34" s="16" t="s">
        <v>119</v>
      </c>
      <c r="C34" s="24">
        <f>VLOOKUP(B34,calc!$B$16:$DE$26,4,0)</f>
        <v>1.0006957489737702</v>
      </c>
    </row>
    <row r="35" spans="1:3" x14ac:dyDescent="0.3">
      <c r="A35" s="19">
        <v>2023</v>
      </c>
      <c r="B35" s="16" t="s">
        <v>123</v>
      </c>
      <c r="C35" s="24">
        <f>VLOOKUP(B35,calc!$B$16:$DE$26,4,0)</f>
        <v>-0.13015111754592346</v>
      </c>
    </row>
    <row r="36" spans="1:3" x14ac:dyDescent="0.3">
      <c r="A36" s="19">
        <v>2023</v>
      </c>
      <c r="B36" s="29" t="s">
        <v>127</v>
      </c>
      <c r="C36" s="30">
        <f>VLOOKUP(B36,calc!$B$16:$DE$26,4,0)</f>
        <v>-0.12377160437969414</v>
      </c>
    </row>
    <row r="37" spans="1:3" x14ac:dyDescent="0.3">
      <c r="A37" s="19">
        <v>2023</v>
      </c>
      <c r="B37" s="16" t="s">
        <v>111</v>
      </c>
      <c r="C37" s="18">
        <f>calc!E27</f>
        <v>-13.635593908026436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/>
  </sheetViews>
  <sheetFormatPr defaultRowHeight="14.4" x14ac:dyDescent="0.3"/>
  <cols>
    <col min="1" max="1" width="12.77734375" style="10" customWidth="1"/>
    <col min="2" max="2" width="17.109375" style="20" customWidth="1"/>
    <col min="3" max="4" width="27.21875" style="9" customWidth="1"/>
    <col min="5" max="5" width="11.33203125" style="9" customWidth="1"/>
    <col min="6" max="24" width="8.88671875" style="9" customWidth="1"/>
    <col min="25" max="16384" width="8.88671875" style="9"/>
  </cols>
  <sheetData>
    <row r="1" spans="1:5" ht="19.2" customHeight="1" x14ac:dyDescent="0.3">
      <c r="A1" s="8" t="s">
        <v>166</v>
      </c>
      <c r="B1" s="8" t="s">
        <v>207</v>
      </c>
      <c r="C1" s="8" t="s">
        <v>0</v>
      </c>
      <c r="D1" s="11" t="s">
        <v>1</v>
      </c>
      <c r="E1" s="8" t="s">
        <v>131</v>
      </c>
    </row>
    <row r="2" spans="1:5" x14ac:dyDescent="0.3">
      <c r="A2" s="10">
        <v>2021</v>
      </c>
      <c r="B2" s="20" t="s">
        <v>208</v>
      </c>
      <c r="C2" s="14" t="s">
        <v>22</v>
      </c>
      <c r="D2" s="14" t="s">
        <v>23</v>
      </c>
      <c r="E2" s="9">
        <f>VLOOKUP(financials_long!D2,balance_sheet!$B$2:$E$10,2,0)</f>
        <v>0</v>
      </c>
    </row>
    <row r="3" spans="1:5" x14ac:dyDescent="0.3">
      <c r="A3" s="10">
        <v>2021</v>
      </c>
      <c r="B3" s="20" t="s">
        <v>208</v>
      </c>
      <c r="C3" s="28" t="s">
        <v>6</v>
      </c>
      <c r="D3" s="14" t="s">
        <v>6</v>
      </c>
      <c r="E3" s="9">
        <f>VLOOKUP(financials_long!D3,balance_sheet!$B$2:$E$10,2,0)</f>
        <v>5087</v>
      </c>
    </row>
    <row r="4" spans="1:5" x14ac:dyDescent="0.3">
      <c r="A4" s="10">
        <v>2021</v>
      </c>
      <c r="B4" s="20" t="s">
        <v>208</v>
      </c>
      <c r="C4" s="28" t="s">
        <v>209</v>
      </c>
      <c r="D4" s="14" t="s">
        <v>11</v>
      </c>
      <c r="E4" s="9">
        <f>VLOOKUP(financials_long!D4,balance_sheet!$B$2:$E$10,2,0)</f>
        <v>600</v>
      </c>
    </row>
    <row r="5" spans="1:5" x14ac:dyDescent="0.3">
      <c r="A5" s="10">
        <v>2021</v>
      </c>
      <c r="B5" s="20" t="s">
        <v>208</v>
      </c>
      <c r="C5" s="28" t="s">
        <v>210</v>
      </c>
      <c r="D5" s="14" t="s">
        <v>15</v>
      </c>
      <c r="E5" s="9">
        <f>VLOOKUP(financials_long!D5,balance_sheet!$B$2:$E$10,2,0)</f>
        <v>0</v>
      </c>
    </row>
    <row r="6" spans="1:5" x14ac:dyDescent="0.3">
      <c r="A6" s="10">
        <v>2021</v>
      </c>
      <c r="B6" s="20" t="s">
        <v>211</v>
      </c>
      <c r="C6" s="6" t="s">
        <v>196</v>
      </c>
      <c r="D6" s="13" t="s">
        <v>56</v>
      </c>
      <c r="E6" s="9">
        <f>VLOOKUP(D6,calc!$B$2:$E$26,2,0)</f>
        <v>5687</v>
      </c>
    </row>
    <row r="7" spans="1:5" x14ac:dyDescent="0.3">
      <c r="A7" s="10">
        <v>2021</v>
      </c>
      <c r="B7" s="20" t="s">
        <v>211</v>
      </c>
      <c r="C7" s="13" t="s">
        <v>197</v>
      </c>
      <c r="D7" s="13" t="s">
        <v>68</v>
      </c>
      <c r="E7" s="9">
        <f>VLOOKUP(D7,calc!$B$2:$E$26,2,0)</f>
        <v>5687</v>
      </c>
    </row>
    <row r="8" spans="1:5" x14ac:dyDescent="0.3">
      <c r="A8" s="10">
        <v>2021</v>
      </c>
      <c r="B8" s="20" t="s">
        <v>208</v>
      </c>
      <c r="C8" s="14" t="s">
        <v>26</v>
      </c>
      <c r="D8" s="14" t="s">
        <v>27</v>
      </c>
      <c r="E8" s="9">
        <f>VLOOKUP(financials_long!D8,balance_sheet!$B$2:$E$10,2,0)</f>
        <v>10</v>
      </c>
    </row>
    <row r="9" spans="1:5" x14ac:dyDescent="0.3">
      <c r="A9" s="10">
        <v>2021</v>
      </c>
      <c r="B9" s="20" t="s">
        <v>208</v>
      </c>
      <c r="C9" s="14" t="s">
        <v>30</v>
      </c>
      <c r="D9" s="14" t="s">
        <v>31</v>
      </c>
      <c r="E9" s="9">
        <f>VLOOKUP(financials_long!D9,balance_sheet!$B$2:$E$10,2,0)</f>
        <v>3391</v>
      </c>
    </row>
    <row r="10" spans="1:5" x14ac:dyDescent="0.3">
      <c r="A10" s="10">
        <v>2021</v>
      </c>
      <c r="B10" s="20" t="s">
        <v>208</v>
      </c>
      <c r="C10" s="14" t="s">
        <v>38</v>
      </c>
      <c r="D10" s="14" t="s">
        <v>39</v>
      </c>
      <c r="E10" s="9">
        <f>VLOOKUP(financials_long!D10,balance_sheet!$B$2:$E$10,2,0)</f>
        <v>201</v>
      </c>
    </row>
    <row r="11" spans="1:5" x14ac:dyDescent="0.3">
      <c r="A11" s="10">
        <v>2021</v>
      </c>
      <c r="B11" s="20" t="s">
        <v>208</v>
      </c>
      <c r="C11" s="28" t="s">
        <v>212</v>
      </c>
      <c r="D11" s="14" t="s">
        <v>35</v>
      </c>
      <c r="E11" s="9">
        <f>VLOOKUP(financials_long!D11,balance_sheet!$B$2:$E$10,2,0)</f>
        <v>2085</v>
      </c>
    </row>
    <row r="12" spans="1:5" x14ac:dyDescent="0.3">
      <c r="A12" s="10">
        <v>2021</v>
      </c>
      <c r="B12" s="20" t="s">
        <v>208</v>
      </c>
      <c r="C12" s="14" t="s">
        <v>18</v>
      </c>
      <c r="D12" s="14" t="s">
        <v>19</v>
      </c>
      <c r="E12" s="9">
        <f>VLOOKUP(financials_long!D12,balance_sheet!$B$2:$E$10,2,0)</f>
        <v>0</v>
      </c>
    </row>
    <row r="13" spans="1:5" x14ac:dyDescent="0.3">
      <c r="A13" s="10">
        <v>2021</v>
      </c>
      <c r="B13" s="20" t="s">
        <v>211</v>
      </c>
      <c r="C13" s="23" t="s">
        <v>64</v>
      </c>
      <c r="D13" s="16" t="s">
        <v>64</v>
      </c>
      <c r="E13" s="9">
        <f>VLOOKUP(D13,calc!$B$2:$E$26,2,0)</f>
        <v>3401</v>
      </c>
    </row>
    <row r="14" spans="1:5" x14ac:dyDescent="0.3">
      <c r="A14" s="10">
        <v>2021</v>
      </c>
      <c r="B14" s="20" t="s">
        <v>211</v>
      </c>
      <c r="C14" s="6" t="s">
        <v>213</v>
      </c>
      <c r="D14" s="13" t="s">
        <v>199</v>
      </c>
      <c r="E14" s="9">
        <f>VLOOKUP(D14,calc!$B$2:$E$26,2,0)</f>
        <v>201</v>
      </c>
    </row>
    <row r="15" spans="1:5" x14ac:dyDescent="0.3">
      <c r="A15" s="10">
        <v>2021</v>
      </c>
      <c r="B15" s="20" t="s">
        <v>211</v>
      </c>
      <c r="C15" s="6" t="s">
        <v>214</v>
      </c>
      <c r="D15" s="13" t="s">
        <v>48</v>
      </c>
      <c r="E15" s="9">
        <f>VLOOKUP(D15,calc!$B$2:$E$26,2,0)</f>
        <v>2085</v>
      </c>
    </row>
    <row r="16" spans="1:5" x14ac:dyDescent="0.3">
      <c r="A16" s="10">
        <v>2021</v>
      </c>
      <c r="B16" s="20" t="s">
        <v>211</v>
      </c>
      <c r="C16" s="13" t="s">
        <v>201</v>
      </c>
      <c r="D16" s="13" t="s">
        <v>52</v>
      </c>
      <c r="E16" s="9">
        <f>VLOOKUP(D16,calc!$B$2:$E$26,2,0)</f>
        <v>2286</v>
      </c>
    </row>
    <row r="17" spans="1:5" x14ac:dyDescent="0.3">
      <c r="A17" s="10">
        <v>2021</v>
      </c>
      <c r="B17" s="20" t="s">
        <v>215</v>
      </c>
      <c r="C17" s="14" t="s">
        <v>59</v>
      </c>
      <c r="D17" s="14" t="s">
        <v>60</v>
      </c>
      <c r="E17" s="9">
        <f>VLOOKUP(D17,income_statement!$B$2:$E$14,2,0)</f>
        <v>75835</v>
      </c>
    </row>
    <row r="18" spans="1:5" x14ac:dyDescent="0.3">
      <c r="A18" s="10">
        <v>2021</v>
      </c>
      <c r="B18" s="20" t="s">
        <v>211</v>
      </c>
      <c r="C18" s="6" t="s">
        <v>203</v>
      </c>
      <c r="D18" s="6" t="s">
        <v>80</v>
      </c>
      <c r="E18" s="9">
        <f>VLOOKUP(D18,calc!$B$2:$E$26,2,0)</f>
        <v>1694</v>
      </c>
    </row>
    <row r="19" spans="1:5" x14ac:dyDescent="0.3">
      <c r="A19" s="10">
        <v>2021</v>
      </c>
      <c r="B19" s="20" t="s">
        <v>215</v>
      </c>
      <c r="C19" s="14" t="s">
        <v>189</v>
      </c>
      <c r="D19" s="14" t="s">
        <v>190</v>
      </c>
      <c r="E19" s="9">
        <f>VLOOKUP(D19,income_statement!$B$2:$E$14,2,0)</f>
        <v>1299</v>
      </c>
    </row>
    <row r="20" spans="1:5" x14ac:dyDescent="0.3">
      <c r="A20" s="10">
        <v>2022</v>
      </c>
      <c r="B20" s="20" t="s">
        <v>208</v>
      </c>
      <c r="C20" s="14" t="s">
        <v>22</v>
      </c>
      <c r="D20" s="14" t="s">
        <v>23</v>
      </c>
      <c r="E20" s="9">
        <f>VLOOKUP(financials_long!D20,balance_sheet!$B$2:$E$10,3,0)</f>
        <v>0</v>
      </c>
    </row>
    <row r="21" spans="1:5" x14ac:dyDescent="0.3">
      <c r="A21" s="10">
        <v>2022</v>
      </c>
      <c r="B21" s="20" t="s">
        <v>208</v>
      </c>
      <c r="C21" s="28" t="s">
        <v>6</v>
      </c>
      <c r="D21" s="14" t="s">
        <v>6</v>
      </c>
      <c r="E21" s="9">
        <f>VLOOKUP(financials_long!D21,balance_sheet!$B$2:$E$10,3,0)</f>
        <v>6540</v>
      </c>
    </row>
    <row r="22" spans="1:5" x14ac:dyDescent="0.3">
      <c r="A22" s="10">
        <v>2022</v>
      </c>
      <c r="B22" s="20" t="s">
        <v>208</v>
      </c>
      <c r="C22" s="28" t="s">
        <v>209</v>
      </c>
      <c r="D22" s="14" t="s">
        <v>11</v>
      </c>
      <c r="E22" s="9">
        <f>VLOOKUP(financials_long!D22,balance_sheet!$B$2:$E$10,3,0)</f>
        <v>8519</v>
      </c>
    </row>
    <row r="23" spans="1:5" x14ac:dyDescent="0.3">
      <c r="A23" s="10">
        <v>2022</v>
      </c>
      <c r="B23" s="20" t="s">
        <v>208</v>
      </c>
      <c r="C23" s="28" t="s">
        <v>210</v>
      </c>
      <c r="D23" s="14" t="s">
        <v>15</v>
      </c>
      <c r="E23" s="9">
        <f>VLOOKUP(financials_long!D23,balance_sheet!$B$2:$E$10,3,0)</f>
        <v>640</v>
      </c>
    </row>
    <row r="24" spans="1:5" x14ac:dyDescent="0.3">
      <c r="A24" s="10">
        <v>2022</v>
      </c>
      <c r="B24" s="20" t="s">
        <v>211</v>
      </c>
      <c r="C24" s="6" t="s">
        <v>196</v>
      </c>
      <c r="D24" s="13" t="s">
        <v>56</v>
      </c>
      <c r="E24" s="9">
        <f>VLOOKUP(D24,calc!$B$2:$E$26,3,0)</f>
        <v>15699</v>
      </c>
    </row>
    <row r="25" spans="1:5" x14ac:dyDescent="0.3">
      <c r="A25" s="10">
        <v>2022</v>
      </c>
      <c r="B25" s="20" t="s">
        <v>211</v>
      </c>
      <c r="C25" s="13" t="s">
        <v>197</v>
      </c>
      <c r="D25" s="13" t="s">
        <v>68</v>
      </c>
      <c r="E25" s="9">
        <f>VLOOKUP(D25,calc!$B$2:$E$26,3,0)</f>
        <v>15699</v>
      </c>
    </row>
    <row r="26" spans="1:5" x14ac:dyDescent="0.3">
      <c r="A26" s="10">
        <v>2022</v>
      </c>
      <c r="B26" s="20" t="s">
        <v>208</v>
      </c>
      <c r="C26" s="14" t="s">
        <v>26</v>
      </c>
      <c r="D26" s="28" t="s">
        <v>27</v>
      </c>
      <c r="E26" s="9">
        <f>VLOOKUP(financials_long!D26,balance_sheet!$B$2:$E$10,3,0)</f>
        <v>10</v>
      </c>
    </row>
    <row r="27" spans="1:5" x14ac:dyDescent="0.3">
      <c r="A27" s="10">
        <v>2022</v>
      </c>
      <c r="B27" s="20" t="s">
        <v>208</v>
      </c>
      <c r="C27" s="14" t="s">
        <v>30</v>
      </c>
      <c r="D27" s="14" t="s">
        <v>31</v>
      </c>
      <c r="E27" s="9">
        <f>VLOOKUP(financials_long!D27,balance_sheet!$B$2:$E$10,3,0)</f>
        <v>5288</v>
      </c>
    </row>
    <row r="28" spans="1:5" x14ac:dyDescent="0.3">
      <c r="A28" s="10">
        <v>2022</v>
      </c>
      <c r="B28" s="20" t="s">
        <v>208</v>
      </c>
      <c r="C28" s="14" t="s">
        <v>38</v>
      </c>
      <c r="D28" s="14" t="s">
        <v>39</v>
      </c>
      <c r="E28" s="9">
        <f>VLOOKUP(financials_long!D28,balance_sheet!$B$2:$E$10,3,0)</f>
        <v>4530</v>
      </c>
    </row>
    <row r="29" spans="1:5" x14ac:dyDescent="0.3">
      <c r="A29" s="10">
        <v>2022</v>
      </c>
      <c r="B29" s="20" t="s">
        <v>208</v>
      </c>
      <c r="C29" s="28" t="s">
        <v>212</v>
      </c>
      <c r="D29" s="14" t="s">
        <v>35</v>
      </c>
      <c r="E29" s="9">
        <f>VLOOKUP(financials_long!D29,balance_sheet!$B$2:$E$10,3,0)</f>
        <v>5871</v>
      </c>
    </row>
    <row r="30" spans="1:5" x14ac:dyDescent="0.3">
      <c r="A30" s="10">
        <v>2022</v>
      </c>
      <c r="B30" s="20" t="s">
        <v>208</v>
      </c>
      <c r="C30" s="14" t="s">
        <v>18</v>
      </c>
      <c r="D30" s="14" t="s">
        <v>19</v>
      </c>
      <c r="E30" s="9">
        <f>VLOOKUP(financials_long!D30,balance_sheet!$B$2:$E$10,3,0)</f>
        <v>0</v>
      </c>
    </row>
    <row r="31" spans="1:5" x14ac:dyDescent="0.3">
      <c r="A31" s="10">
        <v>2022</v>
      </c>
      <c r="B31" s="20" t="s">
        <v>211</v>
      </c>
      <c r="C31" s="23" t="s">
        <v>64</v>
      </c>
      <c r="D31" s="16" t="s">
        <v>64</v>
      </c>
      <c r="E31" s="9">
        <f>VLOOKUP(D31,calc!$B$2:$E$26,3,0)</f>
        <v>5298</v>
      </c>
    </row>
    <row r="32" spans="1:5" x14ac:dyDescent="0.3">
      <c r="A32" s="10">
        <v>2022</v>
      </c>
      <c r="B32" s="20" t="s">
        <v>211</v>
      </c>
      <c r="C32" s="6" t="s">
        <v>213</v>
      </c>
      <c r="D32" s="13" t="s">
        <v>199</v>
      </c>
      <c r="E32" s="9">
        <f>VLOOKUP(D32,calc!$B$2:$E$26,3,0)</f>
        <v>4530</v>
      </c>
    </row>
    <row r="33" spans="1:5" x14ac:dyDescent="0.3">
      <c r="A33" s="10">
        <v>2022</v>
      </c>
      <c r="B33" s="20" t="s">
        <v>211</v>
      </c>
      <c r="C33" s="6" t="s">
        <v>214</v>
      </c>
      <c r="D33" s="13" t="s">
        <v>48</v>
      </c>
      <c r="E33" s="9">
        <f>VLOOKUP(D33,calc!$B$2:$E$26,3,0)</f>
        <v>5871</v>
      </c>
    </row>
    <row r="34" spans="1:5" x14ac:dyDescent="0.3">
      <c r="A34" s="10">
        <v>2022</v>
      </c>
      <c r="B34" s="20" t="s">
        <v>211</v>
      </c>
      <c r="C34" s="13" t="s">
        <v>201</v>
      </c>
      <c r="D34" s="13" t="s">
        <v>52</v>
      </c>
      <c r="E34" s="9">
        <f>VLOOKUP(D34,calc!$B$2:$E$26,3,0)</f>
        <v>10401</v>
      </c>
    </row>
    <row r="35" spans="1:5" x14ac:dyDescent="0.3">
      <c r="A35" s="10">
        <v>2022</v>
      </c>
      <c r="B35" s="20" t="s">
        <v>215</v>
      </c>
      <c r="C35" s="14" t="s">
        <v>59</v>
      </c>
      <c r="D35" s="14" t="s">
        <v>60</v>
      </c>
      <c r="E35" s="9">
        <f>VLOOKUP(D35,income_statement!$B$2:$E$14,3,0)</f>
        <v>124099</v>
      </c>
    </row>
    <row r="36" spans="1:5" x14ac:dyDescent="0.3">
      <c r="A36" s="10">
        <v>2022</v>
      </c>
      <c r="B36" s="20" t="s">
        <v>211</v>
      </c>
      <c r="C36" s="6" t="s">
        <v>203</v>
      </c>
      <c r="D36" s="6" t="s">
        <v>80</v>
      </c>
      <c r="E36" s="9">
        <f>VLOOKUP(D36,calc!$B$2:$E$26,3,0)</f>
        <v>2487</v>
      </c>
    </row>
    <row r="37" spans="1:5" x14ac:dyDescent="0.3">
      <c r="A37" s="10">
        <v>2022</v>
      </c>
      <c r="B37" s="20" t="s">
        <v>215</v>
      </c>
      <c r="C37" s="14" t="s">
        <v>189</v>
      </c>
      <c r="D37" s="14" t="s">
        <v>190</v>
      </c>
      <c r="E37" s="9">
        <f>VLOOKUP(D37,income_statement!$B$2:$E$14,3,0)</f>
        <v>1897</v>
      </c>
    </row>
    <row r="38" spans="1:5" x14ac:dyDescent="0.3">
      <c r="A38" s="10">
        <v>2023</v>
      </c>
      <c r="B38" s="20" t="s">
        <v>208</v>
      </c>
      <c r="C38" s="14" t="s">
        <v>22</v>
      </c>
      <c r="D38" s="14" t="s">
        <v>23</v>
      </c>
      <c r="E38" s="9">
        <f>VLOOKUP(financials_long!D38,balance_sheet!$B$2:$E$10,4,0)</f>
        <v>2639</v>
      </c>
    </row>
    <row r="39" spans="1:5" x14ac:dyDescent="0.3">
      <c r="A39" s="10">
        <v>2023</v>
      </c>
      <c r="B39" s="20" t="s">
        <v>208</v>
      </c>
      <c r="C39" s="28" t="s">
        <v>6</v>
      </c>
      <c r="D39" s="14" t="s">
        <v>6</v>
      </c>
      <c r="E39" s="9">
        <f>VLOOKUP(financials_long!D39,balance_sheet!$B$2:$E$10,4,0)</f>
        <v>1307</v>
      </c>
    </row>
    <row r="40" spans="1:5" x14ac:dyDescent="0.3">
      <c r="A40" s="10">
        <v>2023</v>
      </c>
      <c r="B40" s="20" t="s">
        <v>208</v>
      </c>
      <c r="C40" s="28" t="s">
        <v>209</v>
      </c>
      <c r="D40" s="14" t="s">
        <v>11</v>
      </c>
      <c r="E40" s="9">
        <f>VLOOKUP(financials_long!D40,balance_sheet!$B$2:$E$10,4,0)</f>
        <v>9236</v>
      </c>
    </row>
    <row r="41" spans="1:5" x14ac:dyDescent="0.3">
      <c r="A41" s="10">
        <v>2023</v>
      </c>
      <c r="B41" s="20" t="s">
        <v>208</v>
      </c>
      <c r="C41" s="28" t="s">
        <v>210</v>
      </c>
      <c r="D41" s="14" t="s">
        <v>15</v>
      </c>
      <c r="E41" s="9">
        <f>VLOOKUP(financials_long!D41,balance_sheet!$B$2:$E$10,4,0)</f>
        <v>441</v>
      </c>
    </row>
    <row r="42" spans="1:5" x14ac:dyDescent="0.3">
      <c r="A42" s="10">
        <v>2023</v>
      </c>
      <c r="B42" s="20" t="s">
        <v>211</v>
      </c>
      <c r="C42" s="13" t="s">
        <v>196</v>
      </c>
      <c r="D42" s="13" t="s">
        <v>56</v>
      </c>
      <c r="E42" s="9">
        <f>VLOOKUP(D42,calc!$B$2:$E$26,4,0)</f>
        <v>10984</v>
      </c>
    </row>
    <row r="43" spans="1:5" x14ac:dyDescent="0.3">
      <c r="A43" s="10">
        <v>2023</v>
      </c>
      <c r="B43" s="20" t="s">
        <v>211</v>
      </c>
      <c r="C43" s="13" t="s">
        <v>197</v>
      </c>
      <c r="D43" s="13" t="s">
        <v>68</v>
      </c>
      <c r="E43" s="9">
        <f>VLOOKUP(D43,calc!$B$2:$E$26,4,0)</f>
        <v>13623</v>
      </c>
    </row>
    <row r="44" spans="1:5" x14ac:dyDescent="0.3">
      <c r="A44" s="10">
        <v>2023</v>
      </c>
      <c r="B44" s="20" t="s">
        <v>208</v>
      </c>
      <c r="C44" s="14" t="s">
        <v>26</v>
      </c>
      <c r="D44" s="14" t="s">
        <v>27</v>
      </c>
      <c r="E44" s="9">
        <f>VLOOKUP(financials_long!D44,balance_sheet!$B$2:$E$10,4,0)</f>
        <v>10</v>
      </c>
    </row>
    <row r="45" spans="1:5" x14ac:dyDescent="0.3">
      <c r="A45" s="10">
        <v>2023</v>
      </c>
      <c r="B45" s="20" t="s">
        <v>208</v>
      </c>
      <c r="C45" s="14" t="s">
        <v>30</v>
      </c>
      <c r="D45" s="14" t="s">
        <v>31</v>
      </c>
      <c r="E45" s="9">
        <f>VLOOKUP(financials_long!D45,balance_sheet!$B$2:$E$10,4,0)</f>
        <v>-14383</v>
      </c>
    </row>
    <row r="46" spans="1:5" x14ac:dyDescent="0.3">
      <c r="A46" s="10">
        <v>2023</v>
      </c>
      <c r="B46" s="20" t="s">
        <v>208</v>
      </c>
      <c r="C46" s="14" t="s">
        <v>38</v>
      </c>
      <c r="D46" s="14" t="s">
        <v>39</v>
      </c>
      <c r="E46" s="9">
        <f>VLOOKUP(financials_long!D46,balance_sheet!$B$2:$E$10,4,0)</f>
        <v>10974</v>
      </c>
    </row>
    <row r="47" spans="1:5" x14ac:dyDescent="0.3">
      <c r="A47" s="10">
        <v>2023</v>
      </c>
      <c r="B47" s="20" t="s">
        <v>208</v>
      </c>
      <c r="C47" s="14" t="s">
        <v>34</v>
      </c>
      <c r="D47" s="14" t="s">
        <v>35</v>
      </c>
      <c r="E47" s="9">
        <f>VLOOKUP(financials_long!D47,balance_sheet!$B$2:$E$10,4,0)</f>
        <v>17022</v>
      </c>
    </row>
    <row r="48" spans="1:5" x14ac:dyDescent="0.3">
      <c r="A48" s="10">
        <v>2023</v>
      </c>
      <c r="B48" s="20" t="s">
        <v>208</v>
      </c>
      <c r="C48" s="14" t="s">
        <v>18</v>
      </c>
      <c r="D48" s="14" t="s">
        <v>19</v>
      </c>
      <c r="E48" s="9">
        <f>VLOOKUP(financials_long!D48,balance_sheet!$B$2:$E$10,4,0)</f>
        <v>0</v>
      </c>
    </row>
    <row r="49" spans="1:5" x14ac:dyDescent="0.3">
      <c r="A49" s="10">
        <v>2023</v>
      </c>
      <c r="B49" s="20" t="s">
        <v>211</v>
      </c>
      <c r="C49" s="23" t="s">
        <v>64</v>
      </c>
      <c r="D49" s="16" t="s">
        <v>64</v>
      </c>
      <c r="E49" s="9">
        <f>VLOOKUP(D49,calc!$B$2:$E$26,4,0)</f>
        <v>-14373</v>
      </c>
    </row>
    <row r="50" spans="1:5" x14ac:dyDescent="0.3">
      <c r="A50" s="10">
        <v>2023</v>
      </c>
      <c r="B50" s="20" t="s">
        <v>211</v>
      </c>
      <c r="C50" s="6" t="s">
        <v>213</v>
      </c>
      <c r="D50" s="13" t="s">
        <v>199</v>
      </c>
      <c r="E50" s="9">
        <f>VLOOKUP(D50,calc!$B$2:$E$26,4,0)</f>
        <v>10974</v>
      </c>
    </row>
    <row r="51" spans="1:5" x14ac:dyDescent="0.3">
      <c r="A51" s="10">
        <v>2023</v>
      </c>
      <c r="B51" s="20" t="s">
        <v>211</v>
      </c>
      <c r="C51" s="6" t="s">
        <v>214</v>
      </c>
      <c r="D51" s="13" t="s">
        <v>48</v>
      </c>
      <c r="E51" s="9">
        <f>VLOOKUP(D51,calc!$B$2:$E$26,4,0)</f>
        <v>17022</v>
      </c>
    </row>
    <row r="52" spans="1:5" x14ac:dyDescent="0.3">
      <c r="A52" s="10">
        <v>2023</v>
      </c>
      <c r="B52" s="20" t="s">
        <v>211</v>
      </c>
      <c r="C52" s="13" t="s">
        <v>201</v>
      </c>
      <c r="D52" s="13" t="s">
        <v>52</v>
      </c>
      <c r="E52" s="9">
        <f>VLOOKUP(D52,calc!$B$2:$E$26,4,0)</f>
        <v>27996</v>
      </c>
    </row>
    <row r="53" spans="1:5" x14ac:dyDescent="0.3">
      <c r="A53" s="10">
        <v>2023</v>
      </c>
      <c r="B53" s="20" t="s">
        <v>215</v>
      </c>
      <c r="C53" s="14" t="s">
        <v>59</v>
      </c>
      <c r="D53" s="14" t="s">
        <v>60</v>
      </c>
      <c r="E53" s="9">
        <f>VLOOKUP(D53,income_statement!$B$2:$E$14,4,0)</f>
        <v>110510</v>
      </c>
    </row>
    <row r="54" spans="1:5" x14ac:dyDescent="0.3">
      <c r="A54" s="10">
        <v>2023</v>
      </c>
      <c r="B54" s="20" t="s">
        <v>211</v>
      </c>
      <c r="C54" s="6" t="s">
        <v>203</v>
      </c>
      <c r="D54" s="6" t="s">
        <v>80</v>
      </c>
      <c r="E54" s="9">
        <f>VLOOKUP(D54,calc!$B$2:$E$26,4,0)</f>
        <v>-13678</v>
      </c>
    </row>
    <row r="55" spans="1:5" x14ac:dyDescent="0.3">
      <c r="A55" s="10">
        <v>2023</v>
      </c>
      <c r="B55" s="20" t="s">
        <v>215</v>
      </c>
      <c r="C55" s="14" t="s">
        <v>189</v>
      </c>
      <c r="D55" s="14" t="s">
        <v>190</v>
      </c>
      <c r="E55" s="9">
        <f>VLOOKUP(D55,income_statement!$B$2:$E$14,4,0)</f>
        <v>-14383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mapping</vt:lpstr>
      <vt:lpstr>parameters</vt:lpstr>
      <vt:lpstr>ratio_norms</vt:lpstr>
      <vt:lpstr>years</vt:lpstr>
      <vt:lpstr>income_statement</vt:lpstr>
      <vt:lpstr>balance_sheet</vt:lpstr>
      <vt:lpstr>calc</vt:lpstr>
      <vt:lpstr>ratios</vt:lpstr>
      <vt:lpstr>financials_long</vt:lpstr>
      <vt:lpstr>palette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Кайгородова</dc:creator>
  <cp:lastModifiedBy>Ирина Токмянина</cp:lastModifiedBy>
  <dcterms:created xsi:type="dcterms:W3CDTF">2025-05-06T07:57:45Z</dcterms:created>
  <dcterms:modified xsi:type="dcterms:W3CDTF">2025-08-30T10:27:39Z</dcterms:modified>
</cp:coreProperties>
</file>