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ourses\LoadRunner\LoadRunnerCourseTask\Документация\"/>
    </mc:Choice>
  </mc:AlternateContent>
  <bookViews>
    <workbookView xWindow="0" yWindow="0" windowWidth="28800" windowHeight="18000" activeTab="2"/>
  </bookViews>
  <sheets>
    <sheet name="Автоматизированный расчет" sheetId="3" r:id="rId1"/>
    <sheet name="Соответствие профилю" sheetId="4" r:id="rId2"/>
    <sheet name="Соответствие SLA" sheetId="7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4" l="1"/>
  <c r="I104" i="4" l="1"/>
  <c r="I103" i="4"/>
  <c r="C103" i="4"/>
  <c r="I102" i="4"/>
  <c r="C102" i="4"/>
  <c r="I101" i="4"/>
  <c r="C101" i="4"/>
  <c r="I100" i="4"/>
  <c r="C100" i="4"/>
  <c r="I99" i="4"/>
  <c r="C99" i="4"/>
  <c r="I98" i="4"/>
  <c r="C98" i="4"/>
  <c r="I97" i="4"/>
  <c r="C97" i="4"/>
  <c r="I96" i="4"/>
  <c r="C96" i="4"/>
  <c r="I95" i="4"/>
  <c r="C95" i="4"/>
  <c r="I94" i="4"/>
  <c r="C94" i="4"/>
  <c r="I93" i="4"/>
  <c r="C93" i="4"/>
  <c r="P15" i="7"/>
  <c r="P14" i="7"/>
  <c r="P13" i="7"/>
  <c r="P12" i="7"/>
  <c r="P11" i="7"/>
  <c r="P10" i="7"/>
  <c r="P9" i="7"/>
  <c r="P8" i="7"/>
  <c r="P7" i="7"/>
  <c r="P6" i="7"/>
  <c r="P5" i="7"/>
  <c r="P4" i="7"/>
  <c r="N15" i="7"/>
  <c r="N14" i="7"/>
  <c r="N13" i="7"/>
  <c r="N12" i="7"/>
  <c r="N11" i="7"/>
  <c r="N10" i="7"/>
  <c r="N9" i="7"/>
  <c r="N8" i="7"/>
  <c r="N7" i="7"/>
  <c r="N6" i="7"/>
  <c r="N5" i="7"/>
  <c r="N4" i="7"/>
  <c r="L15" i="7"/>
  <c r="L14" i="7"/>
  <c r="L13" i="7"/>
  <c r="L12" i="7"/>
  <c r="L11" i="7"/>
  <c r="L10" i="7"/>
  <c r="L9" i="7"/>
  <c r="L8" i="7"/>
  <c r="L7" i="7"/>
  <c r="L6" i="7"/>
  <c r="L5" i="7"/>
  <c r="L4" i="7"/>
  <c r="J15" i="7"/>
  <c r="J14" i="7"/>
  <c r="J13" i="7"/>
  <c r="J12" i="7"/>
  <c r="J11" i="7"/>
  <c r="J10" i="7"/>
  <c r="J9" i="7"/>
  <c r="J8" i="7"/>
  <c r="J7" i="7"/>
  <c r="J6" i="7"/>
  <c r="J5" i="7"/>
  <c r="J4" i="7"/>
  <c r="H15" i="7"/>
  <c r="H14" i="7"/>
  <c r="H13" i="7"/>
  <c r="H12" i="7"/>
  <c r="H11" i="7"/>
  <c r="H10" i="7"/>
  <c r="H9" i="7"/>
  <c r="H8" i="7"/>
  <c r="H7" i="7"/>
  <c r="H6" i="7"/>
  <c r="H5" i="7"/>
  <c r="H4" i="7"/>
  <c r="F15" i="7"/>
  <c r="F14" i="7"/>
  <c r="F13" i="7"/>
  <c r="F12" i="7"/>
  <c r="F11" i="7"/>
  <c r="F10" i="7"/>
  <c r="F9" i="7"/>
  <c r="F8" i="7"/>
  <c r="F7" i="7"/>
  <c r="F6" i="7"/>
  <c r="F5" i="7"/>
  <c r="F4" i="7"/>
  <c r="D5" i="7"/>
  <c r="D6" i="7"/>
  <c r="D7" i="7"/>
  <c r="D8" i="7"/>
  <c r="D9" i="7"/>
  <c r="D10" i="7"/>
  <c r="D11" i="7"/>
  <c r="D12" i="7"/>
  <c r="D13" i="7"/>
  <c r="D14" i="7"/>
  <c r="D15" i="7"/>
  <c r="D4" i="7"/>
  <c r="C79" i="4"/>
  <c r="C80" i="4"/>
  <c r="C81" i="4"/>
  <c r="C82" i="4"/>
  <c r="C83" i="4"/>
  <c r="C84" i="4"/>
  <c r="C85" i="4"/>
  <c r="C86" i="4"/>
  <c r="C87" i="4"/>
  <c r="C88" i="4"/>
  <c r="C89" i="4"/>
  <c r="C78" i="4"/>
  <c r="C64" i="4"/>
  <c r="C65" i="4"/>
  <c r="C66" i="4"/>
  <c r="C67" i="4"/>
  <c r="C68" i="4"/>
  <c r="C69" i="4"/>
  <c r="C70" i="4"/>
  <c r="C71" i="4"/>
  <c r="C72" i="4"/>
  <c r="C73" i="4"/>
  <c r="C74" i="4"/>
  <c r="C63" i="4"/>
  <c r="C49" i="4"/>
  <c r="C50" i="4"/>
  <c r="C51" i="4"/>
  <c r="C52" i="4"/>
  <c r="C53" i="4"/>
  <c r="C54" i="4"/>
  <c r="C55" i="4"/>
  <c r="C56" i="4"/>
  <c r="C57" i="4"/>
  <c r="C58" i="4"/>
  <c r="C59" i="4"/>
  <c r="C48" i="4"/>
  <c r="C34" i="4"/>
  <c r="C35" i="4"/>
  <c r="C36" i="4"/>
  <c r="C37" i="4"/>
  <c r="C38" i="4"/>
  <c r="C39" i="4"/>
  <c r="C40" i="4"/>
  <c r="C41" i="4"/>
  <c r="C42" i="4"/>
  <c r="C43" i="4"/>
  <c r="C44" i="4"/>
  <c r="C33" i="4"/>
  <c r="C19" i="4"/>
  <c r="C20" i="4"/>
  <c r="C21" i="4"/>
  <c r="C22" i="4"/>
  <c r="C23" i="4"/>
  <c r="C24" i="4"/>
  <c r="C25" i="4"/>
  <c r="C26" i="4"/>
  <c r="C27" i="4"/>
  <c r="C28" i="4"/>
  <c r="C29" i="4"/>
  <c r="C18" i="4"/>
  <c r="C14" i="4"/>
  <c r="C4" i="4"/>
  <c r="C5" i="4"/>
  <c r="C6" i="4"/>
  <c r="C7" i="4"/>
  <c r="C8" i="4"/>
  <c r="C9" i="4"/>
  <c r="C10" i="4"/>
  <c r="C11" i="4"/>
  <c r="C12" i="4"/>
  <c r="C13" i="4"/>
  <c r="C3" i="4"/>
  <c r="I89" i="4"/>
  <c r="I88" i="4"/>
  <c r="I87" i="4"/>
  <c r="I86" i="4"/>
  <c r="I85" i="4"/>
  <c r="I84" i="4"/>
  <c r="I83" i="4"/>
  <c r="I82" i="4"/>
  <c r="I81" i="4"/>
  <c r="I80" i="4"/>
  <c r="I79" i="4"/>
  <c r="I78" i="4"/>
  <c r="I74" i="4"/>
  <c r="I73" i="4"/>
  <c r="I72" i="4"/>
  <c r="I71" i="4"/>
  <c r="I70" i="4"/>
  <c r="I69" i="4"/>
  <c r="I68" i="4"/>
  <c r="I67" i="4"/>
  <c r="I66" i="4"/>
  <c r="I65" i="4"/>
  <c r="I64" i="4"/>
  <c r="I63" i="4"/>
  <c r="I59" i="4"/>
  <c r="I58" i="4"/>
  <c r="I57" i="4"/>
  <c r="I56" i="4"/>
  <c r="I55" i="4"/>
  <c r="I54" i="4"/>
  <c r="I53" i="4"/>
  <c r="I52" i="4"/>
  <c r="I51" i="4"/>
  <c r="I50" i="4"/>
  <c r="I49" i="4"/>
  <c r="I48" i="4"/>
  <c r="I44" i="4"/>
  <c r="I43" i="4"/>
  <c r="I42" i="4"/>
  <c r="I41" i="4"/>
  <c r="I40" i="4"/>
  <c r="I39" i="4"/>
  <c r="I38" i="4"/>
  <c r="I37" i="4"/>
  <c r="I36" i="4"/>
  <c r="I35" i="4"/>
  <c r="I34" i="4"/>
  <c r="I33" i="4"/>
  <c r="B12" i="7"/>
  <c r="B13" i="7"/>
  <c r="B14" i="7"/>
  <c r="B15" i="7"/>
  <c r="B11" i="7"/>
  <c r="AC7" i="3"/>
  <c r="AC6" i="3"/>
  <c r="AC5" i="3"/>
  <c r="AC4" i="3"/>
  <c r="AC3" i="3"/>
  <c r="AB8" i="3"/>
  <c r="W2" i="3" l="1"/>
  <c r="AD7" i="3"/>
  <c r="AE7" i="3" s="1"/>
  <c r="AD6" i="3"/>
  <c r="AE6" i="3" s="1"/>
  <c r="AD5" i="3"/>
  <c r="AE5" i="3" s="1"/>
  <c r="AD4" i="3"/>
  <c r="AE4" i="3" s="1"/>
  <c r="AD3" i="3"/>
  <c r="AE3" i="3" s="1"/>
  <c r="I29" i="4"/>
  <c r="I28" i="4"/>
  <c r="I27" i="4"/>
  <c r="I26" i="4"/>
  <c r="I25" i="4"/>
  <c r="I24" i="4"/>
  <c r="I23" i="4"/>
  <c r="I22" i="4"/>
  <c r="I21" i="4"/>
  <c r="I20" i="4"/>
  <c r="I19" i="4"/>
  <c r="I18" i="4"/>
  <c r="C34" i="3"/>
  <c r="C38" i="3"/>
  <c r="C32" i="3"/>
  <c r="C37" i="3"/>
  <c r="C35" i="3"/>
  <c r="C36" i="3"/>
  <c r="C33" i="3"/>
  <c r="B34" i="4" l="1"/>
  <c r="D34" i="4" s="1"/>
  <c r="B19" i="4"/>
  <c r="B64" i="4"/>
  <c r="D64" i="4" s="1"/>
  <c r="D94" i="4"/>
  <c r="B4" i="4"/>
  <c r="B49" i="4"/>
  <c r="D49" i="4" s="1"/>
  <c r="B79" i="4"/>
  <c r="D79" i="4" s="1"/>
  <c r="B67" i="4"/>
  <c r="D67" i="4" s="1"/>
  <c r="B7" i="4"/>
  <c r="B37" i="4"/>
  <c r="D37" i="4" s="1"/>
  <c r="B52" i="4"/>
  <c r="D52" i="4" s="1"/>
  <c r="B82" i="4"/>
  <c r="D82" i="4" s="1"/>
  <c r="B22" i="4"/>
  <c r="D97" i="4"/>
  <c r="B36" i="4"/>
  <c r="D36" i="4" s="1"/>
  <c r="D96" i="4"/>
  <c r="B51" i="4"/>
  <c r="D51" i="4" s="1"/>
  <c r="B6" i="4"/>
  <c r="B66" i="4"/>
  <c r="D66" i="4" s="1"/>
  <c r="B21" i="4"/>
  <c r="B81" i="4"/>
  <c r="D81" i="4" s="1"/>
  <c r="B38" i="4"/>
  <c r="D38" i="4" s="1"/>
  <c r="B23" i="4"/>
  <c r="B68" i="4"/>
  <c r="D68" i="4" s="1"/>
  <c r="B83" i="4"/>
  <c r="D83" i="4" s="1"/>
  <c r="B8" i="4"/>
  <c r="B53" i="4"/>
  <c r="D53" i="4" s="1"/>
  <c r="D98" i="4"/>
  <c r="B63" i="4"/>
  <c r="D63" i="4" s="1"/>
  <c r="B3" i="4"/>
  <c r="B33" i="4"/>
  <c r="D33" i="4" s="1"/>
  <c r="B78" i="4"/>
  <c r="D78" i="4" s="1"/>
  <c r="B18" i="4"/>
  <c r="D93" i="4"/>
  <c r="B48" i="4"/>
  <c r="D48" i="4" s="1"/>
  <c r="D99" i="4"/>
  <c r="B69" i="4"/>
  <c r="D69" i="4" s="1"/>
  <c r="B9" i="4"/>
  <c r="B24" i="4"/>
  <c r="B84" i="4"/>
  <c r="D84" i="4" s="1"/>
  <c r="B39" i="4"/>
  <c r="D39" i="4" s="1"/>
  <c r="B54" i="4"/>
  <c r="D54" i="4" s="1"/>
  <c r="D95" i="4"/>
  <c r="B65" i="4"/>
  <c r="D65" i="4" s="1"/>
  <c r="B50" i="4"/>
  <c r="D50" i="4" s="1"/>
  <c r="B20" i="4"/>
  <c r="B80" i="4"/>
  <c r="D80" i="4" s="1"/>
  <c r="B35" i="4"/>
  <c r="D35" i="4" s="1"/>
  <c r="B5" i="4"/>
  <c r="AC8" i="3"/>
  <c r="AE8" i="3"/>
  <c r="AD8" i="3"/>
  <c r="I3" i="4"/>
  <c r="I4" i="4"/>
  <c r="I5" i="4"/>
  <c r="I6" i="4"/>
  <c r="I7" i="4"/>
  <c r="I8" i="4"/>
  <c r="I9" i="4"/>
  <c r="I10" i="4"/>
  <c r="I11" i="4"/>
  <c r="I12" i="4"/>
  <c r="I13" i="4"/>
  <c r="I14" i="4"/>
  <c r="E3" i="3" l="1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H28" i="3" l="1"/>
  <c r="H24" i="3"/>
  <c r="H20" i="3"/>
  <c r="H16" i="3"/>
  <c r="H12" i="3"/>
  <c r="H8" i="3"/>
  <c r="H4" i="3"/>
  <c r="H19" i="3"/>
  <c r="H3" i="3"/>
  <c r="H27" i="3"/>
  <c r="H23" i="3"/>
  <c r="H15" i="3"/>
  <c r="H11" i="3"/>
  <c r="H7" i="3"/>
  <c r="H25" i="3"/>
  <c r="H21" i="3"/>
  <c r="H17" i="3"/>
  <c r="H13" i="3"/>
  <c r="H9" i="3"/>
  <c r="H5" i="3"/>
  <c r="H26" i="3"/>
  <c r="H22" i="3"/>
  <c r="H18" i="3"/>
  <c r="H14" i="3"/>
  <c r="H6" i="3"/>
  <c r="H10" i="3"/>
  <c r="E2" i="3"/>
  <c r="D102" i="4" l="1"/>
  <c r="B87" i="4"/>
  <c r="D87" i="4" s="1"/>
  <c r="B72" i="4"/>
  <c r="D72" i="4" s="1"/>
  <c r="B57" i="4"/>
  <c r="D57" i="4" s="1"/>
  <c r="B42" i="4"/>
  <c r="D42" i="4" s="1"/>
  <c r="B27" i="4"/>
  <c r="D27" i="4" s="1"/>
  <c r="B12" i="4"/>
  <c r="D12" i="4" s="1"/>
  <c r="B29" i="4"/>
  <c r="D29" i="4" s="1"/>
  <c r="B14" i="4"/>
  <c r="D14" i="4" s="1"/>
  <c r="B89" i="4"/>
  <c r="D89" i="4" s="1"/>
  <c r="B74" i="4"/>
  <c r="D74" i="4" s="1"/>
  <c r="B59" i="4"/>
  <c r="D59" i="4" s="1"/>
  <c r="B44" i="4"/>
  <c r="D44" i="4" s="1"/>
  <c r="D104" i="4"/>
  <c r="B11" i="4"/>
  <c r="D11" i="4" s="1"/>
  <c r="D101" i="4"/>
  <c r="B86" i="4"/>
  <c r="D86" i="4" s="1"/>
  <c r="B71" i="4"/>
  <c r="D71" i="4" s="1"/>
  <c r="B56" i="4"/>
  <c r="D56" i="4" s="1"/>
  <c r="B41" i="4"/>
  <c r="D41" i="4" s="1"/>
  <c r="B26" i="4"/>
  <c r="D26" i="4" s="1"/>
  <c r="B13" i="4"/>
  <c r="D13" i="4" s="1"/>
  <c r="D103" i="4"/>
  <c r="B28" i="4"/>
  <c r="D28" i="4" s="1"/>
  <c r="B88" i="4"/>
  <c r="D88" i="4" s="1"/>
  <c r="B73" i="4"/>
  <c r="D73" i="4" s="1"/>
  <c r="B58" i="4"/>
  <c r="D58" i="4" s="1"/>
  <c r="B43" i="4"/>
  <c r="D43" i="4" s="1"/>
  <c r="V3" i="3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D23" i="4" l="1"/>
  <c r="D18" i="4"/>
  <c r="D24" i="4"/>
  <c r="D22" i="4"/>
  <c r="D19" i="4"/>
  <c r="D21" i="4"/>
  <c r="D8" i="4"/>
  <c r="G37" i="3"/>
  <c r="I37" i="3" s="1"/>
  <c r="D20" i="4"/>
  <c r="D5" i="4"/>
  <c r="G34" i="3"/>
  <c r="I34" i="3" s="1"/>
  <c r="D3" i="4"/>
  <c r="D9" i="4"/>
  <c r="G38" i="3"/>
  <c r="I38" i="3" s="1"/>
  <c r="D7" i="4"/>
  <c r="G36" i="3"/>
  <c r="I36" i="3" s="1"/>
  <c r="D4" i="4"/>
  <c r="G33" i="3"/>
  <c r="I33" i="3" s="1"/>
  <c r="D6" i="4"/>
  <c r="G35" i="3"/>
  <c r="I35" i="3" s="1"/>
  <c r="G32" i="3"/>
  <c r="I32" i="3" s="1"/>
  <c r="D32" i="3"/>
  <c r="U6" i="3"/>
  <c r="U5" i="3"/>
  <c r="F2" i="3"/>
  <c r="H2" i="3" s="1"/>
  <c r="D35" i="3"/>
  <c r="D36" i="3"/>
  <c r="D33" i="3"/>
  <c r="D38" i="3"/>
  <c r="D34" i="3"/>
  <c r="D37" i="3"/>
  <c r="V4" i="3"/>
  <c r="V6" i="3"/>
  <c r="V5" i="3"/>
  <c r="B25" i="4" l="1"/>
  <c r="D25" i="4" s="1"/>
  <c r="B10" i="4"/>
  <c r="D10" i="4" s="1"/>
  <c r="B85" i="4"/>
  <c r="D85" i="4" s="1"/>
  <c r="B70" i="4"/>
  <c r="D70" i="4" s="1"/>
  <c r="B55" i="4"/>
  <c r="D55" i="4" s="1"/>
  <c r="B40" i="4"/>
  <c r="D40" i="4" s="1"/>
  <c r="D100" i="4"/>
  <c r="U7" i="3"/>
  <c r="V7" i="3"/>
  <c r="C39" i="3" l="1"/>
  <c r="D39" i="3" s="1"/>
</calcChain>
</file>

<file path=xl/sharedStrings.xml><?xml version="1.0" encoding="utf-8"?>
<sst xmlns="http://schemas.openxmlformats.org/spreadsheetml/2006/main" count="310" uniqueCount="81">
  <si>
    <t>Итого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</si>
  <si>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</si>
  <si>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</si>
  <si>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</si>
  <si>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</si>
  <si>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</si>
  <si>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</si>
  <si>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</si>
  <si>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</si>
  <si>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</si>
  <si>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</si>
  <si>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</si>
  <si>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</si>
  <si>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</si>
  <si>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</si>
  <si>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</si>
  <si>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</si>
  <si>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</si>
  <si>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</si>
  <si>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</si>
  <si>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</si>
  <si>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</si>
  <si>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</si>
  <si>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</si>
  <si>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</si>
  <si>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</si>
  <si>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</si>
  <si>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</si>
  <si>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</si>
  <si>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</si>
  <si>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</si>
  <si>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</si>
  <si>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</si>
  <si>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</si>
  <si>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</si>
  <si>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</si>
  <si>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</si>
  <si>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UC_01_SignUp</t>
  </si>
  <si>
    <t>UC_02_LoginAndLogout</t>
  </si>
  <si>
    <t>UC_03_SearchFlights</t>
  </si>
  <si>
    <t>UC_04_BuyTickets</t>
  </si>
  <si>
    <t>UC_05_CancelReservations</t>
  </si>
  <si>
    <t>open_main_page</t>
  </si>
  <si>
    <t>open_sign_up_page</t>
  </si>
  <si>
    <t>sign_up</t>
  </si>
  <si>
    <t>open_flights_page</t>
  </si>
  <si>
    <t>search_flights</t>
  </si>
  <si>
    <t>choose_flight</t>
  </si>
  <si>
    <t>buy_ticket</t>
  </si>
  <si>
    <t>open_itinerary</t>
  </si>
  <si>
    <t>cancel_reservations</t>
  </si>
  <si>
    <t>Отладочный тест</t>
  </si>
  <si>
    <t>% ошибок</t>
  </si>
  <si>
    <t>№ ступени</t>
  </si>
  <si>
    <t>Сумма</t>
  </si>
  <si>
    <t>90% от 400%</t>
  </si>
  <si>
    <t>ступень</t>
  </si>
  <si>
    <t>коэффициент</t>
  </si>
  <si>
    <t>Расчет числа пользователей для теста подтверждения максимума</t>
  </si>
  <si>
    <t>Операция</t>
  </si>
  <si>
    <t>SLA</t>
  </si>
  <si>
    <t>90 прст</t>
  </si>
  <si>
    <t>Статус</t>
  </si>
  <si>
    <t>*Главные транзакции включают Think Time</t>
  </si>
  <si>
    <t>Тест поиска максимума</t>
  </si>
  <si>
    <t>Тест подтверждения максимума</t>
  </si>
  <si>
    <t>1 ступень (100%)</t>
  </si>
  <si>
    <t>2 ступень (200%)</t>
  </si>
  <si>
    <t>3 ступень (300%)</t>
  </si>
  <si>
    <t>4 ступень (400%)</t>
  </si>
  <si>
    <t>5 ступень (500%)</t>
  </si>
  <si>
    <t>Тест поиска максимума, ступень 1, 00:02:30-00:22:30</t>
  </si>
  <si>
    <t>Тест поиска максимума, ступень 2, 00:26:00-00:46:00</t>
  </si>
  <si>
    <t>Тест поиска максимума, ступень 3, 00:49:30-01:09:30</t>
  </si>
  <si>
    <t>Тест поиска максимума, ступень 5, 01:36:30-01:56:30</t>
  </si>
  <si>
    <t>Отладочный тест, 00:02:30-00:22:30</t>
  </si>
  <si>
    <t>Тест подтверждения максимума, 00:18:30-01:18:30</t>
  </si>
  <si>
    <t>Тест поиска максимума, ступень 4, 01:13:00-01:33:00 (максимальная)</t>
  </si>
  <si>
    <t>~90% от 4 ступени</t>
  </si>
  <si>
    <t>Все ошибки - ошибки синхронизации базы данных</t>
  </si>
  <si>
    <t>Округленное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</si>
</sst>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2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6" applyNumberFormat="0" applyAlignment="0" applyProtection="0"/>
    <xf numFmtId="0" fontId="21" fillId="6" borderId="7" applyNumberFormat="0" applyAlignment="0" applyProtection="0"/>
    <xf numFmtId="0" fontId="22" fillId="6" borderId="6" applyNumberFormat="0" applyAlignment="0" applyProtection="0"/>
    <xf numFmtId="0" fontId="23" fillId="0" borderId="8" applyNumberFormat="0" applyFill="0" applyAlignment="0" applyProtection="0"/>
    <xf numFmtId="0" fontId="24" fillId="7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2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8" borderId="10" applyNumberFormat="0" applyFont="0" applyAlignment="0" applyProtection="0"/>
    <xf numFmtId="9" fontId="28" fillId="0" borderId="0" applyFont="0" applyFill="0" applyBorder="0" applyAlignment="0" applyProtection="0"/>
    <xf numFmtId="0" fontId="6" fillId="0" borderId="0"/>
    <xf numFmtId="0" fontId="30" fillId="4" borderId="0" applyNumberFormat="0" applyBorder="0" applyAlignment="0" applyProtection="0"/>
    <xf numFmtId="0" fontId="6" fillId="8" borderId="10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7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2" borderId="0" applyNumberFormat="0" applyBorder="0" applyAlignment="0" applyProtection="0"/>
    <xf numFmtId="0" fontId="5" fillId="0" borderId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15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9" fillId="0" borderId="0" xfId="0" applyFont="1"/>
    <xf numFmtId="1" fontId="29" fillId="0" borderId="0" xfId="0" applyNumberFormat="1" applyFont="1"/>
    <xf numFmtId="9" fontId="29" fillId="0" borderId="0" xfId="0" applyNumberFormat="1" applyFont="1"/>
    <xf numFmtId="0" fontId="0" fillId="34" borderId="2" xfId="0" applyFill="1" applyBorder="1"/>
    <xf numFmtId="0" fontId="0" fillId="35" borderId="2" xfId="0" applyFill="1" applyBorder="1"/>
    <xf numFmtId="9" fontId="0" fillId="0" borderId="2" xfId="44" applyFont="1" applyBorder="1"/>
    <xf numFmtId="9" fontId="0" fillId="36" borderId="2" xfId="44" applyFont="1" applyFill="1" applyBorder="1"/>
    <xf numFmtId="1" fontId="0" fillId="0" borderId="14" xfId="0" applyNumberFormat="1" applyBorder="1"/>
    <xf numFmtId="1" fontId="9" fillId="0" borderId="1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1" fontId="0" fillId="0" borderId="15" xfId="0" applyNumberFormat="1" applyBorder="1"/>
    <xf numFmtId="9" fontId="0" fillId="0" borderId="16" xfId="44" applyFont="1" applyBorder="1"/>
    <xf numFmtId="0" fontId="11" fillId="0" borderId="2" xfId="0" applyFont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9" fillId="37" borderId="2" xfId="0" applyFont="1" applyFill="1" applyBorder="1" applyAlignment="1">
      <alignment horizontal="left" vertical="center" wrapText="1"/>
    </xf>
    <xf numFmtId="0" fontId="9" fillId="37" borderId="2" xfId="0" applyFont="1" applyFill="1" applyBorder="1" applyAlignment="1">
      <alignment horizontal="center" vertical="center" wrapText="1"/>
    </xf>
    <xf numFmtId="0" fontId="10" fillId="37" borderId="2" xfId="0" applyFont="1" applyFill="1" applyBorder="1" applyAlignment="1">
      <alignment horizontal="left" vertical="center" wrapText="1"/>
    </xf>
    <xf numFmtId="0" fontId="0" fillId="38" borderId="2" xfId="0" applyFill="1" applyBorder="1"/>
    <xf numFmtId="0" fontId="0" fillId="0" borderId="2" xfId="0" applyFill="1" applyBorder="1"/>
    <xf numFmtId="0" fontId="6" fillId="0" borderId="0" xfId="45" applyFill="1"/>
    <xf numFmtId="2" fontId="0" fillId="34" borderId="2" xfId="0" applyNumberFormat="1" applyFill="1" applyBorder="1"/>
    <xf numFmtId="0" fontId="6" fillId="0" borderId="0" xfId="45"/>
    <xf numFmtId="2" fontId="6" fillId="0" borderId="0" xfId="45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6" fillId="0" borderId="0" xfId="45" applyNumberFormat="1" applyFill="1" applyAlignment="1">
      <alignment horizontal="right"/>
    </xf>
    <xf numFmtId="0" fontId="4" fillId="0" borderId="0" xfId="45" applyFont="1" applyFill="1"/>
    <xf numFmtId="0" fontId="4" fillId="0" borderId="0" xfId="0" applyFont="1"/>
    <xf numFmtId="165" fontId="4" fillId="0" borderId="0" xfId="0" applyNumberFormat="1" applyFont="1"/>
    <xf numFmtId="9" fontId="4" fillId="0" borderId="0" xfId="0" applyNumberFormat="1" applyFon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0" xfId="0" applyBorder="1"/>
    <xf numFmtId="0" fontId="0" fillId="0" borderId="19" xfId="0" applyBorder="1"/>
    <xf numFmtId="0" fontId="0" fillId="0" borderId="0" xfId="0" applyBorder="1" applyAlignment="1">
      <alignment horizontal="left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34" borderId="17" xfId="0" applyFill="1" applyBorder="1"/>
    <xf numFmtId="0" fontId="0" fillId="34" borderId="24" xfId="0" applyFill="1" applyBorder="1"/>
    <xf numFmtId="165" fontId="0" fillId="0" borderId="20" xfId="0" applyNumberFormat="1" applyBorder="1"/>
    <xf numFmtId="165" fontId="0" fillId="0" borderId="19" xfId="0" applyNumberFormat="1" applyBorder="1"/>
    <xf numFmtId="1" fontId="4" fillId="0" borderId="0" xfId="80" applyNumberFormat="1"/>
    <xf numFmtId="166" fontId="4" fillId="0" borderId="0" xfId="80" applyNumberFormat="1"/>
    <xf numFmtId="0" fontId="0" fillId="34" borderId="20" xfId="0" applyFill="1" applyBorder="1"/>
    <xf numFmtId="0" fontId="0" fillId="34" borderId="19" xfId="0" applyFill="1" applyBorder="1"/>
    <xf numFmtId="1" fontId="4" fillId="0" borderId="0" xfId="80" applyNumberFormat="1"/>
    <xf numFmtId="166" fontId="0" fillId="0" borderId="23" xfId="0" applyNumberFormat="1" applyBorder="1"/>
    <xf numFmtId="166" fontId="4" fillId="0" borderId="27" xfId="80" applyNumberFormat="1" applyBorder="1"/>
    <xf numFmtId="9" fontId="0" fillId="34" borderId="0" xfId="0" applyNumberForma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0" fillId="39" borderId="28" xfId="0" applyFill="1" applyBorder="1"/>
    <xf numFmtId="0" fontId="0" fillId="34" borderId="21" xfId="0" applyFill="1" applyBorder="1"/>
    <xf numFmtId="166" fontId="4" fillId="0" borderId="18" xfId="80" applyNumberFormat="1" applyBorder="1"/>
    <xf numFmtId="0" fontId="0" fillId="34" borderId="0" xfId="0" applyFill="1" applyBorder="1"/>
    <xf numFmtId="0" fontId="0" fillId="34" borderId="26" xfId="0" applyFill="1" applyBorder="1"/>
    <xf numFmtId="1" fontId="4" fillId="0" borderId="0" xfId="80" applyNumberFormat="1"/>
    <xf numFmtId="166" fontId="4" fillId="0" borderId="0" xfId="80" applyNumberFormat="1"/>
    <xf numFmtId="1" fontId="4" fillId="0" borderId="0" xfId="80" applyNumberFormat="1"/>
    <xf numFmtId="1" fontId="4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" fontId="4" fillId="0" borderId="0" xfId="80" applyNumberFormat="1" applyFill="1"/>
    <xf numFmtId="0" fontId="15" fillId="0" borderId="0" xfId="0" applyFont="1" applyFill="1" applyAlignment="1"/>
    <xf numFmtId="166" fontId="2" fillId="0" borderId="0" xfId="108" applyNumberFormat="1"/>
    <xf numFmtId="166" fontId="2" fillId="0" borderId="23" xfId="108" applyNumberFormat="1" applyBorder="1"/>
    <xf numFmtId="1" fontId="2" fillId="0" borderId="0" xfId="108" applyNumberFormat="1"/>
    <xf numFmtId="166" fontId="2" fillId="0" borderId="25" xfId="108" applyNumberFormat="1" applyBorder="1"/>
    <xf numFmtId="166" fontId="0" fillId="0" borderId="0" xfId="0" applyNumberFormat="1"/>
    <xf numFmtId="166" fontId="4" fillId="0" borderId="25" xfId="80" applyNumberFormat="1" applyBorder="1"/>
    <xf numFmtId="166" fontId="2" fillId="0" borderId="0" xfId="108" applyNumberFormat="1"/>
    <xf numFmtId="166" fontId="2" fillId="0" borderId="0" xfId="108" applyNumberFormat="1"/>
    <xf numFmtId="166" fontId="2" fillId="0" borderId="0" xfId="108" applyNumberFormat="1"/>
    <xf numFmtId="166" fontId="2" fillId="0" borderId="0" xfId="108" applyNumberFormat="1"/>
    <xf numFmtId="166" fontId="2" fillId="0" borderId="0" xfId="108" applyNumberFormat="1"/>
    <xf numFmtId="166" fontId="2" fillId="0" borderId="0" xfId="108" applyNumberFormat="1"/>
    <xf numFmtId="166" fontId="2" fillId="0" borderId="0" xfId="108" applyNumberFormat="1"/>
    <xf numFmtId="166" fontId="2" fillId="0" borderId="0" xfId="108" applyNumberFormat="1"/>
    <xf numFmtId="1" fontId="2" fillId="0" borderId="0" xfId="108" applyNumberFormat="1"/>
    <xf numFmtId="1" fontId="2" fillId="0" borderId="0" xfId="108" applyNumberFormat="1"/>
    <xf numFmtId="1" fontId="2" fillId="0" borderId="0" xfId="108" applyNumberFormat="1"/>
    <xf numFmtId="1" fontId="2" fillId="0" borderId="0" xfId="108" applyNumberFormat="1"/>
    <xf numFmtId="1" fontId="2" fillId="0" borderId="0" xfId="108" applyNumberFormat="1"/>
    <xf numFmtId="1" fontId="2" fillId="0" borderId="0" xfId="108" applyNumberFormat="1"/>
    <xf numFmtId="1" fontId="2" fillId="0" borderId="0" xfId="108" applyNumberFormat="1"/>
    <xf numFmtId="1" fontId="2" fillId="0" borderId="0" xfId="108" applyNumberFormat="1"/>
    <xf numFmtId="10" fontId="0" fillId="0" borderId="0" xfId="0" applyNumberFormat="1"/>
    <xf numFmtId="0" fontId="15" fillId="0" borderId="0" xfId="0" applyFont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/>
  </cellXfs>
  <cellStyles count="122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8.61744224537" createdVersion="6" refreshedVersion="6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open_main_page"/>
        <s v="open_sign_up_page"/>
        <s v="sign_up"/>
        <s v="login"/>
        <s v="open_flights_page"/>
        <s v="search_flights"/>
        <s v="choose_flight"/>
        <s v="open_itinerary"/>
        <s v="logout"/>
        <s v="buy_ticket"/>
        <s v="cancel_reservations"/>
      </sharedItems>
    </cacheField>
    <cacheField name="count" numFmtId="0">
      <sharedItems containsSemiMixedTypes="0" containsString="0" containsNumber="1" containsInteger="1" minValue="1" maxValue="2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49" maxValue="115"/>
    </cacheField>
    <cacheField name="одним пользователем в минуту" numFmtId="2">
      <sharedItems containsSemiMixedTypes="0" containsString="0" containsNumber="1" minValue="0.52173913043478259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31.304347826086957" maxValue="174.75728155339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UC_01_SignUp"/>
    <x v="0"/>
    <n v="2"/>
    <n v="1"/>
    <n v="54"/>
    <n v="1.1111111111111112"/>
    <n v="60"/>
    <n v="66.666666666666671"/>
  </r>
  <r>
    <s v="UC_01_SignUp"/>
    <x v="1"/>
    <n v="1"/>
    <n v="1"/>
    <n v="54"/>
    <n v="1.1111111111111112"/>
    <n v="60"/>
    <n v="66.666666666666671"/>
  </r>
  <r>
    <s v="UC_01_SignUp"/>
    <x v="2"/>
    <n v="1"/>
    <n v="1"/>
    <n v="54"/>
    <n v="1.1111111111111112"/>
    <n v="60"/>
    <n v="66.666666666666671"/>
  </r>
  <r>
    <s v="UC_01_SignUp"/>
    <x v="3"/>
    <n v="1"/>
    <n v="1"/>
    <n v="54"/>
    <n v="1.1111111111111112"/>
    <n v="60"/>
    <n v="66.666666666666671"/>
  </r>
  <r>
    <s v="UC_02_LoginAndLogout"/>
    <x v="0"/>
    <n v="1"/>
    <n v="1"/>
    <n v="115"/>
    <n v="0.52173913043478259"/>
    <n v="60"/>
    <n v="31.304347826086957"/>
  </r>
  <r>
    <s v="UC_02_LoginAndLogout"/>
    <x v="3"/>
    <n v="1"/>
    <n v="1"/>
    <n v="115"/>
    <n v="0.52173913043478259"/>
    <n v="60"/>
    <n v="31.304347826086957"/>
  </r>
  <r>
    <s v="UC_02_LoginAndLogout"/>
    <x v="4"/>
    <n v="1"/>
    <n v="1"/>
    <n v="115"/>
    <n v="0.52173913043478259"/>
    <n v="60"/>
    <n v="31.304347826086957"/>
  </r>
  <r>
    <s v="UC_02_LoginAndLogout"/>
    <x v="5"/>
    <n v="1"/>
    <n v="1"/>
    <n v="115"/>
    <n v="0.52173913043478259"/>
    <n v="60"/>
    <n v="31.304347826086957"/>
  </r>
  <r>
    <s v="UC_03_SearchFlights"/>
    <x v="0"/>
    <n v="1"/>
    <n v="2"/>
    <n v="88"/>
    <n v="0.68181818181818177"/>
    <n v="60"/>
    <n v="81.818181818181813"/>
  </r>
  <r>
    <s v="UC_03_SearchFlights"/>
    <x v="3"/>
    <n v="1"/>
    <n v="2"/>
    <n v="88"/>
    <n v="0.68181818181818177"/>
    <n v="60"/>
    <n v="81.818181818181813"/>
  </r>
  <r>
    <s v="UC_03_SearchFlights"/>
    <x v="4"/>
    <n v="1"/>
    <n v="2"/>
    <n v="88"/>
    <n v="0.68181818181818177"/>
    <n v="60"/>
    <n v="81.818181818181813"/>
  </r>
  <r>
    <s v="UC_03_SearchFlights"/>
    <x v="5"/>
    <n v="1"/>
    <n v="2"/>
    <n v="88"/>
    <n v="0.68181818181818177"/>
    <n v="60"/>
    <n v="81.818181818181813"/>
  </r>
  <r>
    <s v="UC_03_SearchFlights"/>
    <x v="6"/>
    <n v="1"/>
    <n v="2"/>
    <n v="88"/>
    <n v="0.68181818181818177"/>
    <n v="60"/>
    <n v="81.818181818181813"/>
  </r>
  <r>
    <s v="UC_03_SearchFlights"/>
    <x v="7"/>
    <n v="1"/>
    <n v="2"/>
    <n v="88"/>
    <n v="0.68181818181818177"/>
    <n v="60"/>
    <n v="81.818181818181813"/>
  </r>
  <r>
    <s v="UC_03_SearchFlights"/>
    <x v="8"/>
    <n v="1"/>
    <n v="2"/>
    <n v="88"/>
    <n v="0.68181818181818177"/>
    <n v="60"/>
    <n v="81.818181818181813"/>
  </r>
  <r>
    <s v="UC_04_BuyTickets"/>
    <x v="0"/>
    <n v="1"/>
    <n v="5"/>
    <n v="103"/>
    <n v="0.58252427184466016"/>
    <n v="60"/>
    <n v="174.75728155339803"/>
  </r>
  <r>
    <s v="UC_04_BuyTickets"/>
    <x v="3"/>
    <n v="1"/>
    <n v="5"/>
    <n v="103"/>
    <n v="0.58252427184466016"/>
    <n v="60"/>
    <n v="174.75728155339803"/>
  </r>
  <r>
    <s v="UC_04_BuyTickets"/>
    <x v="4"/>
    <n v="1"/>
    <n v="5"/>
    <n v="103"/>
    <n v="0.58252427184466016"/>
    <n v="60"/>
    <n v="174.75728155339803"/>
  </r>
  <r>
    <s v="UC_04_BuyTickets"/>
    <x v="5"/>
    <n v="1"/>
    <n v="5"/>
    <n v="103"/>
    <n v="0.58252427184466016"/>
    <n v="60"/>
    <n v="174.75728155339803"/>
  </r>
  <r>
    <s v="UC_04_BuyTickets"/>
    <x v="6"/>
    <n v="1"/>
    <n v="5"/>
    <n v="103"/>
    <n v="0.58252427184466016"/>
    <n v="60"/>
    <n v="174.75728155339803"/>
  </r>
  <r>
    <s v="UC_04_BuyTickets"/>
    <x v="9"/>
    <n v="1"/>
    <n v="5"/>
    <n v="103"/>
    <n v="0.58252427184466016"/>
    <n v="60"/>
    <n v="174.75728155339803"/>
  </r>
  <r>
    <s v="UC_04_BuyTickets"/>
    <x v="8"/>
    <n v="1"/>
    <n v="5"/>
    <n v="103"/>
    <n v="0.58252427184466016"/>
    <n v="60"/>
    <n v="174.75728155339803"/>
  </r>
  <r>
    <s v="UC_05_CancelReservations"/>
    <x v="0"/>
    <n v="1"/>
    <n v="1"/>
    <n v="49"/>
    <n v="1.2244897959183674"/>
    <n v="60"/>
    <n v="73.469387755102048"/>
  </r>
  <r>
    <s v="UC_05_CancelReservations"/>
    <x v="3"/>
    <n v="1"/>
    <n v="1"/>
    <n v="49"/>
    <n v="1.2244897959183674"/>
    <n v="60"/>
    <n v="73.469387755102048"/>
  </r>
  <r>
    <s v="UC_05_CancelReservations"/>
    <x v="7"/>
    <n v="1"/>
    <n v="1"/>
    <n v="49"/>
    <n v="1.2244897959183674"/>
    <n v="60"/>
    <n v="73.469387755102048"/>
  </r>
  <r>
    <s v="UC_05_CancelReservations"/>
    <x v="10"/>
    <n v="1"/>
    <n v="1"/>
    <n v="49"/>
    <n v="1.2244897959183674"/>
    <n v="60"/>
    <n v="73.469387755102048"/>
  </r>
  <r>
    <s v="UC_05_CancelReservations"/>
    <x v="8"/>
    <n v="1"/>
    <n v="1"/>
    <n v="49"/>
    <n v="1.2244897959183674"/>
    <n v="60"/>
    <n v="73.46938775510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0"/>
        <item x="1"/>
        <item x="2"/>
        <item x="3"/>
        <item x="8"/>
        <item x="4"/>
        <item x="5"/>
        <item x="6"/>
        <item x="9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opLeftCell="O1" zoomScale="70" zoomScaleNormal="70" workbookViewId="0">
      <selection activeCell="AA1" sqref="AA1:AE1"/>
    </sheetView>
  </sheetViews>
  <sheetFormatPr defaultColWidth="10.90625" defaultRowHeight="14.5" x14ac:dyDescent="0.35"/>
  <cols>
    <col min="1" max="1" width="23.6328125" customWidth="1"/>
    <col min="2" max="2" width="31.453125" bestFit="1" customWidth="1"/>
    <col min="3" max="3" width="18.1796875" customWidth="1"/>
    <col min="4" max="4" width="17.81640625" customWidth="1"/>
    <col min="7" max="7" width="18.6328125" bestFit="1" customWidth="1"/>
    <col min="8" max="8" width="17" customWidth="1"/>
    <col min="9" max="9" width="17.7265625" customWidth="1"/>
    <col min="10" max="10" width="20.26953125" customWidth="1"/>
    <col min="11" max="11" width="18.6328125" customWidth="1"/>
    <col min="12" max="12" width="27.453125" bestFit="1" customWidth="1"/>
    <col min="13" max="13" width="35.81640625" bestFit="1" customWidth="1"/>
    <col min="19" max="19" width="44" bestFit="1" customWidth="1"/>
    <col min="27" max="27" width="23.81640625" customWidth="1"/>
    <col min="30" max="30" width="11.81640625" customWidth="1"/>
  </cols>
  <sheetData>
    <row r="1" spans="1:31" ht="15" thickBot="1" x14ac:dyDescent="0.4">
      <c r="A1" t="s">
        <v>10</v>
      </c>
      <c r="B1" t="s">
        <v>11</v>
      </c>
      <c r="C1" t="s">
        <v>12</v>
      </c>
      <c r="D1" t="s">
        <v>17</v>
      </c>
      <c r="E1" t="s">
        <v>27</v>
      </c>
      <c r="F1" t="s">
        <v>28</v>
      </c>
      <c r="G1" t="s">
        <v>29</v>
      </c>
      <c r="H1" t="s">
        <v>0</v>
      </c>
      <c r="I1" s="3" t="s">
        <v>13</v>
      </c>
      <c r="J1" t="s">
        <v>26</v>
      </c>
      <c r="M1" t="s">
        <v>16</v>
      </c>
      <c r="N1" t="s">
        <v>18</v>
      </c>
      <c r="O1" t="s">
        <v>19</v>
      </c>
      <c r="P1" t="s">
        <v>30</v>
      </c>
      <c r="Q1" t="s">
        <v>20</v>
      </c>
      <c r="R1" t="s">
        <v>17</v>
      </c>
      <c r="S1" t="s">
        <v>21</v>
      </c>
      <c r="T1" s="12" t="s">
        <v>22</v>
      </c>
      <c r="U1" s="12" t="s">
        <v>23</v>
      </c>
      <c r="V1" s="12" t="s">
        <v>24</v>
      </c>
      <c r="X1" t="s">
        <v>25</v>
      </c>
      <c r="AA1" s="106" t="s">
        <v>58</v>
      </c>
      <c r="AB1" s="106"/>
      <c r="AC1" s="106"/>
      <c r="AD1" s="106"/>
      <c r="AE1" s="106"/>
    </row>
    <row r="2" spans="1:31" x14ac:dyDescent="0.35">
      <c r="A2" s="30" t="s">
        <v>37</v>
      </c>
      <c r="B2" s="30" t="s">
        <v>42</v>
      </c>
      <c r="C2">
        <v>2</v>
      </c>
      <c r="D2" s="9">
        <f t="shared" ref="D2:D28" si="0">VLOOKUP(A2,$M$1:$W$8,6,FALSE)</f>
        <v>1</v>
      </c>
      <c r="E2">
        <f>VLOOKUP(A2,$M$1:$W$8,5,FALSE)</f>
        <v>54</v>
      </c>
      <c r="F2" s="8">
        <f>60/E2</f>
        <v>1.1111111111111112</v>
      </c>
      <c r="G2">
        <v>60</v>
      </c>
      <c r="H2" s="7">
        <f>D2*F2*G2</f>
        <v>66.666666666666671</v>
      </c>
      <c r="I2" s="4" t="s">
        <v>42</v>
      </c>
      <c r="J2" s="2">
        <v>428.01586561943554</v>
      </c>
      <c r="K2" s="2"/>
      <c r="M2" t="s">
        <v>37</v>
      </c>
      <c r="N2" s="16">
        <v>1.1236999999999999</v>
      </c>
      <c r="O2" s="16">
        <v>18.0975</v>
      </c>
      <c r="P2" s="31">
        <f>N2+O2</f>
        <v>19.2212</v>
      </c>
      <c r="Q2" s="5">
        <v>54</v>
      </c>
      <c r="R2" s="5">
        <v>1</v>
      </c>
      <c r="S2" s="6">
        <f>60/(Q2)</f>
        <v>1.1111111111111112</v>
      </c>
      <c r="T2" s="12">
        <v>20</v>
      </c>
      <c r="U2" s="13">
        <f>ROUND(R2*S2*T2,0)</f>
        <v>22</v>
      </c>
      <c r="V2" s="14">
        <f>R2/W$2</f>
        <v>0.1</v>
      </c>
      <c r="W2">
        <f>SUM(R2:R6)</f>
        <v>10</v>
      </c>
      <c r="AA2" s="41" t="s">
        <v>59</v>
      </c>
      <c r="AB2" s="43">
        <v>1</v>
      </c>
      <c r="AC2" s="43">
        <v>4</v>
      </c>
      <c r="AD2" s="43" t="s">
        <v>55</v>
      </c>
      <c r="AE2" s="114" t="s">
        <v>80</v>
      </c>
    </row>
    <row r="3" spans="1:31" x14ac:dyDescent="0.35">
      <c r="A3" s="30" t="s">
        <v>37</v>
      </c>
      <c r="B3" s="30" t="s">
        <v>43</v>
      </c>
      <c r="C3">
        <v>1</v>
      </c>
      <c r="D3" s="10">
        <f t="shared" si="0"/>
        <v>1</v>
      </c>
      <c r="E3">
        <f t="shared" ref="E3:E28" si="1">VLOOKUP(A3,$M$1:$W$8,5,FALSE)</f>
        <v>54</v>
      </c>
      <c r="F3" s="8">
        <f t="shared" ref="F3:F28" si="2">60/E3</f>
        <v>1.1111111111111112</v>
      </c>
      <c r="G3">
        <v>60</v>
      </c>
      <c r="H3" s="7">
        <f t="shared" ref="H3:H28" si="3">D3*F3*G3</f>
        <v>66.666666666666671</v>
      </c>
      <c r="I3" s="4" t="s">
        <v>43</v>
      </c>
      <c r="J3" s="2">
        <v>66.666666666666671</v>
      </c>
      <c r="K3" s="2"/>
      <c r="M3" t="s">
        <v>38</v>
      </c>
      <c r="N3" s="16">
        <v>1.0129999999999999</v>
      </c>
      <c r="O3" s="16">
        <v>17.160799999999998</v>
      </c>
      <c r="P3" s="31">
        <f t="shared" ref="P3:P6" si="4">N3+O3</f>
        <v>18.1738</v>
      </c>
      <c r="Q3" s="5">
        <v>115</v>
      </c>
      <c r="R3" s="5">
        <v>1</v>
      </c>
      <c r="S3" s="6">
        <f t="shared" ref="S3:S6" si="5">60/(Q3)</f>
        <v>0.52173913043478259</v>
      </c>
      <c r="T3" s="12">
        <v>20</v>
      </c>
      <c r="U3" s="13">
        <f t="shared" ref="U3:U6" si="6">ROUND(R3*S3*T3,0)</f>
        <v>10</v>
      </c>
      <c r="V3" s="14">
        <f>R3/W$2</f>
        <v>0.1</v>
      </c>
      <c r="AA3" s="41" t="s">
        <v>37</v>
      </c>
      <c r="AB3" s="41">
        <v>1</v>
      </c>
      <c r="AC3" s="41">
        <f>AB3*AB10</f>
        <v>4</v>
      </c>
      <c r="AD3" s="42">
        <f>AC3*AB11</f>
        <v>3.6</v>
      </c>
      <c r="AE3" s="75">
        <f t="shared" ref="AE3:AE7" si="7">ROUND(AD3, 0)</f>
        <v>4</v>
      </c>
    </row>
    <row r="4" spans="1:31" x14ac:dyDescent="0.35">
      <c r="A4" s="30" t="s">
        <v>37</v>
      </c>
      <c r="B4" s="30" t="s">
        <v>44</v>
      </c>
      <c r="C4">
        <v>1</v>
      </c>
      <c r="D4" s="10">
        <f t="shared" si="0"/>
        <v>1</v>
      </c>
      <c r="E4">
        <f t="shared" si="1"/>
        <v>54</v>
      </c>
      <c r="F4" s="8">
        <f t="shared" si="2"/>
        <v>1.1111111111111112</v>
      </c>
      <c r="G4">
        <v>60</v>
      </c>
      <c r="H4" s="7">
        <f t="shared" si="3"/>
        <v>66.666666666666671</v>
      </c>
      <c r="I4" s="4" t="s">
        <v>44</v>
      </c>
      <c r="J4" s="2">
        <v>66.666666666666671</v>
      </c>
      <c r="K4" s="2"/>
      <c r="M4" t="s">
        <v>39</v>
      </c>
      <c r="N4" s="16">
        <v>1.6932</v>
      </c>
      <c r="O4" s="16">
        <v>16.93</v>
      </c>
      <c r="P4" s="31">
        <f t="shared" si="4"/>
        <v>18.623200000000001</v>
      </c>
      <c r="Q4" s="5">
        <v>88</v>
      </c>
      <c r="R4" s="5">
        <v>2</v>
      </c>
      <c r="S4" s="6">
        <f t="shared" si="5"/>
        <v>0.68181818181818177</v>
      </c>
      <c r="T4" s="12">
        <v>20</v>
      </c>
      <c r="U4" s="13">
        <f t="shared" si="6"/>
        <v>27</v>
      </c>
      <c r="V4" s="14">
        <f t="shared" ref="V4:V6" si="8">R4/W$2</f>
        <v>0.2</v>
      </c>
      <c r="AA4" s="41" t="s">
        <v>38</v>
      </c>
      <c r="AB4" s="41">
        <v>1</v>
      </c>
      <c r="AC4" s="41">
        <f>AB4*AB10</f>
        <v>4</v>
      </c>
      <c r="AD4" s="42">
        <f>AC4*AB11</f>
        <v>3.6</v>
      </c>
      <c r="AE4" s="75">
        <f t="shared" si="7"/>
        <v>4</v>
      </c>
    </row>
    <row r="5" spans="1:31" ht="15" thickBot="1" x14ac:dyDescent="0.4">
      <c r="A5" s="30" t="s">
        <v>37</v>
      </c>
      <c r="B5" s="30" t="s">
        <v>5</v>
      </c>
      <c r="C5">
        <v>1</v>
      </c>
      <c r="D5" s="11">
        <f t="shared" si="0"/>
        <v>1</v>
      </c>
      <c r="E5">
        <f t="shared" si="1"/>
        <v>54</v>
      </c>
      <c r="F5" s="8">
        <f t="shared" si="2"/>
        <v>1.1111111111111112</v>
      </c>
      <c r="G5">
        <v>60</v>
      </c>
      <c r="H5" s="7">
        <f t="shared" si="3"/>
        <v>66.666666666666671</v>
      </c>
      <c r="I5" s="4" t="s">
        <v>5</v>
      </c>
      <c r="J5" s="2">
        <v>428.01586561943554</v>
      </c>
      <c r="K5" s="2"/>
      <c r="M5" t="s">
        <v>40</v>
      </c>
      <c r="N5" s="16">
        <v>1.6254</v>
      </c>
      <c r="O5" s="16">
        <v>38.062399999999997</v>
      </c>
      <c r="P5" s="31">
        <f t="shared" si="4"/>
        <v>39.687799999999996</v>
      </c>
      <c r="Q5" s="5">
        <v>103</v>
      </c>
      <c r="R5" s="5">
        <v>5</v>
      </c>
      <c r="S5" s="6">
        <f t="shared" si="5"/>
        <v>0.58252427184466016</v>
      </c>
      <c r="T5" s="12">
        <v>20</v>
      </c>
      <c r="U5" s="13">
        <f t="shared" si="6"/>
        <v>58</v>
      </c>
      <c r="V5" s="14">
        <f t="shared" si="8"/>
        <v>0.5</v>
      </c>
      <c r="AA5" s="41" t="s">
        <v>39</v>
      </c>
      <c r="AB5" s="41">
        <v>2</v>
      </c>
      <c r="AC5" s="41">
        <f>AB5*AB10</f>
        <v>8</v>
      </c>
      <c r="AD5" s="42">
        <f>AC5*AB11</f>
        <v>7.2</v>
      </c>
      <c r="AE5" s="75">
        <f t="shared" si="7"/>
        <v>7</v>
      </c>
    </row>
    <row r="6" spans="1:31" x14ac:dyDescent="0.35">
      <c r="A6" s="30" t="s">
        <v>38</v>
      </c>
      <c r="B6" s="30" t="s">
        <v>42</v>
      </c>
      <c r="C6">
        <v>1</v>
      </c>
      <c r="D6" s="9">
        <f t="shared" si="0"/>
        <v>1</v>
      </c>
      <c r="E6">
        <f t="shared" si="1"/>
        <v>115</v>
      </c>
      <c r="F6" s="8">
        <f t="shared" si="2"/>
        <v>0.52173913043478259</v>
      </c>
      <c r="G6">
        <v>60</v>
      </c>
      <c r="H6" s="7">
        <f t="shared" si="3"/>
        <v>31.304347826086957</v>
      </c>
      <c r="I6" s="4" t="s">
        <v>6</v>
      </c>
      <c r="J6" s="2">
        <v>330.04485112668192</v>
      </c>
      <c r="K6" s="2"/>
      <c r="M6" t="s">
        <v>41</v>
      </c>
      <c r="N6" s="16">
        <v>2.0428000000000002</v>
      </c>
      <c r="O6" s="16">
        <v>10.6448</v>
      </c>
      <c r="P6" s="31">
        <f t="shared" si="4"/>
        <v>12.6876</v>
      </c>
      <c r="Q6" s="5">
        <v>49</v>
      </c>
      <c r="R6" s="5">
        <v>1</v>
      </c>
      <c r="S6" s="6">
        <f t="shared" si="5"/>
        <v>1.2244897959183674</v>
      </c>
      <c r="T6" s="12">
        <v>20</v>
      </c>
      <c r="U6" s="13">
        <f t="shared" si="6"/>
        <v>24</v>
      </c>
      <c r="V6" s="14">
        <f t="shared" si="8"/>
        <v>0.1</v>
      </c>
      <c r="AA6" s="41" t="s">
        <v>40</v>
      </c>
      <c r="AB6" s="41">
        <v>5</v>
      </c>
      <c r="AC6" s="41">
        <f>AB6*AB10</f>
        <v>20</v>
      </c>
      <c r="AD6" s="42">
        <f>AC6*AB11</f>
        <v>18</v>
      </c>
      <c r="AE6" s="75">
        <f t="shared" si="7"/>
        <v>18</v>
      </c>
    </row>
    <row r="7" spans="1:31" x14ac:dyDescent="0.35">
      <c r="A7" s="30" t="s">
        <v>38</v>
      </c>
      <c r="B7" s="30" t="s">
        <v>5</v>
      </c>
      <c r="C7">
        <v>1</v>
      </c>
      <c r="D7" s="10">
        <f t="shared" si="0"/>
        <v>1</v>
      </c>
      <c r="E7">
        <f t="shared" si="1"/>
        <v>115</v>
      </c>
      <c r="F7" s="8">
        <f t="shared" si="2"/>
        <v>0.52173913043478259</v>
      </c>
      <c r="G7">
        <v>60</v>
      </c>
      <c r="H7" s="7">
        <f t="shared" si="3"/>
        <v>31.304347826086957</v>
      </c>
      <c r="I7" s="4" t="s">
        <v>45</v>
      </c>
      <c r="J7" s="2">
        <v>287.87981119766681</v>
      </c>
      <c r="K7" s="2"/>
      <c r="T7" s="12"/>
      <c r="U7" s="13">
        <f>SUM(U2:U6)</f>
        <v>141</v>
      </c>
      <c r="V7" s="14">
        <f>SUM(V2:V6)</f>
        <v>1</v>
      </c>
      <c r="AA7" s="41" t="s">
        <v>41</v>
      </c>
      <c r="AB7" s="41">
        <v>1</v>
      </c>
      <c r="AC7" s="41">
        <f>AB7*AB10</f>
        <v>4</v>
      </c>
      <c r="AD7" s="42">
        <f>AC7*AB11</f>
        <v>3.6</v>
      </c>
      <c r="AE7" s="75">
        <f t="shared" si="7"/>
        <v>4</v>
      </c>
    </row>
    <row r="8" spans="1:31" x14ac:dyDescent="0.35">
      <c r="A8" s="30" t="s">
        <v>38</v>
      </c>
      <c r="B8" s="30" t="s">
        <v>45</v>
      </c>
      <c r="C8">
        <v>1</v>
      </c>
      <c r="D8" s="10">
        <f t="shared" si="0"/>
        <v>1</v>
      </c>
      <c r="E8">
        <f t="shared" si="1"/>
        <v>115</v>
      </c>
      <c r="F8" s="8">
        <f t="shared" si="2"/>
        <v>0.52173913043478259</v>
      </c>
      <c r="G8">
        <v>60</v>
      </c>
      <c r="H8" s="7">
        <f t="shared" si="3"/>
        <v>31.304347826086957</v>
      </c>
      <c r="I8" s="4" t="s">
        <v>46</v>
      </c>
      <c r="J8" s="2">
        <v>287.87981119766681</v>
      </c>
      <c r="K8" s="2"/>
      <c r="AA8" s="41" t="s">
        <v>54</v>
      </c>
      <c r="AB8" s="41">
        <f>SUM(AB3:AB7)</f>
        <v>10</v>
      </c>
      <c r="AC8" s="41">
        <f>SUM(AC3:AC7)</f>
        <v>40</v>
      </c>
      <c r="AD8" s="41">
        <f>SUM(AD3:AD7)</f>
        <v>36</v>
      </c>
      <c r="AE8" s="41">
        <f>SUM(AE3:AE7)</f>
        <v>37</v>
      </c>
    </row>
    <row r="9" spans="1:31" ht="15" thickBot="1" x14ac:dyDescent="0.4">
      <c r="A9" s="30" t="s">
        <v>38</v>
      </c>
      <c r="B9" s="30" t="s">
        <v>46</v>
      </c>
      <c r="C9">
        <v>1</v>
      </c>
      <c r="D9" s="10">
        <f t="shared" si="0"/>
        <v>1</v>
      </c>
      <c r="E9">
        <f t="shared" si="1"/>
        <v>115</v>
      </c>
      <c r="F9" s="8">
        <f t="shared" si="2"/>
        <v>0.52173913043478259</v>
      </c>
      <c r="G9">
        <v>60</v>
      </c>
      <c r="H9" s="7">
        <f t="shared" si="3"/>
        <v>31.304347826086957</v>
      </c>
      <c r="I9" s="4" t="s">
        <v>47</v>
      </c>
      <c r="J9" s="2">
        <v>256.57546337157987</v>
      </c>
      <c r="K9" s="2"/>
      <c r="AA9" s="41"/>
      <c r="AB9" s="41"/>
      <c r="AC9" s="41"/>
      <c r="AD9" s="41"/>
      <c r="AE9" s="41"/>
    </row>
    <row r="10" spans="1:31" x14ac:dyDescent="0.35">
      <c r="A10" s="30" t="s">
        <v>39</v>
      </c>
      <c r="B10" s="30" t="s">
        <v>42</v>
      </c>
      <c r="C10">
        <v>1</v>
      </c>
      <c r="D10" s="9">
        <f t="shared" si="0"/>
        <v>2</v>
      </c>
      <c r="E10">
        <f t="shared" si="1"/>
        <v>88</v>
      </c>
      <c r="F10" s="8">
        <f t="shared" si="2"/>
        <v>0.68181818181818177</v>
      </c>
      <c r="G10">
        <v>60</v>
      </c>
      <c r="H10" s="7">
        <f t="shared" si="3"/>
        <v>81.818181818181813</v>
      </c>
      <c r="I10" s="4" t="s">
        <v>48</v>
      </c>
      <c r="J10" s="2">
        <v>174.75728155339803</v>
      </c>
      <c r="AA10" s="41" t="s">
        <v>56</v>
      </c>
      <c r="AB10" s="41">
        <v>4</v>
      </c>
      <c r="AC10" s="41"/>
      <c r="AD10" s="41"/>
      <c r="AE10" s="41"/>
    </row>
    <row r="11" spans="1:31" x14ac:dyDescent="0.35">
      <c r="A11" s="30" t="s">
        <v>39</v>
      </c>
      <c r="B11" s="30" t="s">
        <v>5</v>
      </c>
      <c r="C11">
        <v>1</v>
      </c>
      <c r="D11" s="10">
        <f t="shared" si="0"/>
        <v>2</v>
      </c>
      <c r="E11">
        <f t="shared" si="1"/>
        <v>88</v>
      </c>
      <c r="F11" s="8">
        <f t="shared" si="2"/>
        <v>0.68181818181818177</v>
      </c>
      <c r="G11">
        <v>60</v>
      </c>
      <c r="H11" s="7">
        <f t="shared" si="3"/>
        <v>81.818181818181813</v>
      </c>
      <c r="I11" s="4" t="s">
        <v>49</v>
      </c>
      <c r="J11" s="2">
        <v>155.28756957328386</v>
      </c>
      <c r="AA11" s="41" t="s">
        <v>57</v>
      </c>
      <c r="AB11" s="41">
        <v>0.9</v>
      </c>
      <c r="AC11" s="41"/>
      <c r="AD11" s="41"/>
      <c r="AE11" s="41"/>
    </row>
    <row r="12" spans="1:31" x14ac:dyDescent="0.35">
      <c r="A12" s="30" t="s">
        <v>39</v>
      </c>
      <c r="B12" s="30" t="s">
        <v>45</v>
      </c>
      <c r="C12">
        <v>1</v>
      </c>
      <c r="D12" s="10">
        <f t="shared" si="0"/>
        <v>2</v>
      </c>
      <c r="E12">
        <f t="shared" si="1"/>
        <v>88</v>
      </c>
      <c r="F12" s="8">
        <f t="shared" si="2"/>
        <v>0.68181818181818177</v>
      </c>
      <c r="G12">
        <v>60</v>
      </c>
      <c r="H12" s="7">
        <f t="shared" si="3"/>
        <v>81.818181818181813</v>
      </c>
      <c r="I12" s="4" t="s">
        <v>50</v>
      </c>
      <c r="J12" s="2">
        <v>73.469387755102048</v>
      </c>
    </row>
    <row r="13" spans="1:31" x14ac:dyDescent="0.35">
      <c r="A13" s="30" t="s">
        <v>39</v>
      </c>
      <c r="B13" s="30" t="s">
        <v>46</v>
      </c>
      <c r="C13">
        <v>1</v>
      </c>
      <c r="D13" s="10">
        <f t="shared" si="0"/>
        <v>2</v>
      </c>
      <c r="E13">
        <f t="shared" si="1"/>
        <v>88</v>
      </c>
      <c r="F13" s="8">
        <f t="shared" si="2"/>
        <v>0.68181818181818177</v>
      </c>
      <c r="G13">
        <v>60</v>
      </c>
      <c r="H13" s="7">
        <f t="shared" si="3"/>
        <v>81.818181818181813</v>
      </c>
      <c r="I13" s="4" t="s">
        <v>14</v>
      </c>
      <c r="J13" s="2">
        <v>2555.2592403475837</v>
      </c>
    </row>
    <row r="14" spans="1:31" x14ac:dyDescent="0.35">
      <c r="A14" s="30" t="s">
        <v>39</v>
      </c>
      <c r="B14" s="30" t="s">
        <v>47</v>
      </c>
      <c r="C14">
        <v>1</v>
      </c>
      <c r="D14" s="10">
        <f t="shared" si="0"/>
        <v>2</v>
      </c>
      <c r="E14">
        <f t="shared" si="1"/>
        <v>88</v>
      </c>
      <c r="F14" s="8">
        <f t="shared" si="2"/>
        <v>0.68181818181818177</v>
      </c>
      <c r="G14">
        <v>60</v>
      </c>
      <c r="H14" s="7">
        <f t="shared" si="3"/>
        <v>81.818181818181813</v>
      </c>
    </row>
    <row r="15" spans="1:31" x14ac:dyDescent="0.35">
      <c r="A15" s="30" t="s">
        <v>39</v>
      </c>
      <c r="B15" s="30" t="s">
        <v>49</v>
      </c>
      <c r="C15">
        <v>1</v>
      </c>
      <c r="D15" s="10">
        <f t="shared" si="0"/>
        <v>2</v>
      </c>
      <c r="E15">
        <f t="shared" si="1"/>
        <v>88</v>
      </c>
      <c r="F15" s="8">
        <f t="shared" si="2"/>
        <v>0.68181818181818177</v>
      </c>
      <c r="G15">
        <v>60</v>
      </c>
      <c r="H15" s="7">
        <f t="shared" si="3"/>
        <v>81.818181818181813</v>
      </c>
    </row>
    <row r="16" spans="1:31" ht="15" thickBot="1" x14ac:dyDescent="0.4">
      <c r="A16" s="30" t="s">
        <v>39</v>
      </c>
      <c r="B16" s="30" t="s">
        <v>6</v>
      </c>
      <c r="C16">
        <v>1</v>
      </c>
      <c r="D16" s="10">
        <f t="shared" si="0"/>
        <v>2</v>
      </c>
      <c r="E16">
        <f t="shared" si="1"/>
        <v>88</v>
      </c>
      <c r="F16" s="8">
        <f t="shared" si="2"/>
        <v>0.68181818181818177</v>
      </c>
      <c r="G16">
        <v>60</v>
      </c>
      <c r="H16" s="7">
        <f t="shared" si="3"/>
        <v>81.818181818181813</v>
      </c>
    </row>
    <row r="17" spans="1:9" x14ac:dyDescent="0.35">
      <c r="A17" s="30" t="s">
        <v>40</v>
      </c>
      <c r="B17" s="30" t="s">
        <v>42</v>
      </c>
      <c r="C17">
        <v>1</v>
      </c>
      <c r="D17" s="9">
        <f t="shared" si="0"/>
        <v>5</v>
      </c>
      <c r="E17">
        <f t="shared" si="1"/>
        <v>103</v>
      </c>
      <c r="F17" s="8">
        <f t="shared" si="2"/>
        <v>0.58252427184466016</v>
      </c>
      <c r="G17">
        <v>60</v>
      </c>
      <c r="H17" s="7">
        <f t="shared" si="3"/>
        <v>174.75728155339803</v>
      </c>
    </row>
    <row r="18" spans="1:9" x14ac:dyDescent="0.35">
      <c r="A18" s="30" t="s">
        <v>40</v>
      </c>
      <c r="B18" s="30" t="s">
        <v>5</v>
      </c>
      <c r="C18">
        <v>1</v>
      </c>
      <c r="D18" s="10">
        <f t="shared" si="0"/>
        <v>5</v>
      </c>
      <c r="E18">
        <f t="shared" si="1"/>
        <v>103</v>
      </c>
      <c r="F18" s="8">
        <f t="shared" si="2"/>
        <v>0.58252427184466016</v>
      </c>
      <c r="G18">
        <v>60</v>
      </c>
      <c r="H18" s="7">
        <f t="shared" si="3"/>
        <v>174.75728155339803</v>
      </c>
    </row>
    <row r="19" spans="1:9" x14ac:dyDescent="0.35">
      <c r="A19" s="30" t="s">
        <v>40</v>
      </c>
      <c r="B19" s="30" t="s">
        <v>45</v>
      </c>
      <c r="C19">
        <v>1</v>
      </c>
      <c r="D19" s="10">
        <f t="shared" si="0"/>
        <v>5</v>
      </c>
      <c r="E19">
        <f t="shared" si="1"/>
        <v>103</v>
      </c>
      <c r="F19" s="8">
        <f t="shared" si="2"/>
        <v>0.58252427184466016</v>
      </c>
      <c r="G19">
        <v>60</v>
      </c>
      <c r="H19" s="7">
        <f t="shared" si="3"/>
        <v>174.75728155339803</v>
      </c>
    </row>
    <row r="20" spans="1:9" x14ac:dyDescent="0.35">
      <c r="A20" s="30" t="s">
        <v>40</v>
      </c>
      <c r="B20" s="30" t="s">
        <v>46</v>
      </c>
      <c r="C20">
        <v>1</v>
      </c>
      <c r="D20" s="10">
        <f t="shared" si="0"/>
        <v>5</v>
      </c>
      <c r="E20">
        <f t="shared" si="1"/>
        <v>103</v>
      </c>
      <c r="F20" s="8">
        <f t="shared" si="2"/>
        <v>0.58252427184466016</v>
      </c>
      <c r="G20">
        <v>60</v>
      </c>
      <c r="H20" s="7">
        <f t="shared" si="3"/>
        <v>174.75728155339803</v>
      </c>
    </row>
    <row r="21" spans="1:9" x14ac:dyDescent="0.35">
      <c r="A21" s="30" t="s">
        <v>40</v>
      </c>
      <c r="B21" s="30" t="s">
        <v>47</v>
      </c>
      <c r="C21">
        <v>1</v>
      </c>
      <c r="D21" s="10">
        <f t="shared" si="0"/>
        <v>5</v>
      </c>
      <c r="E21">
        <f t="shared" si="1"/>
        <v>103</v>
      </c>
      <c r="F21" s="8">
        <f t="shared" si="2"/>
        <v>0.58252427184466016</v>
      </c>
      <c r="G21">
        <v>60</v>
      </c>
      <c r="H21" s="7">
        <f t="shared" si="3"/>
        <v>174.75728155339803</v>
      </c>
    </row>
    <row r="22" spans="1:9" x14ac:dyDescent="0.35">
      <c r="A22" s="30" t="s">
        <v>40</v>
      </c>
      <c r="B22" s="30" t="s">
        <v>48</v>
      </c>
      <c r="C22">
        <v>1</v>
      </c>
      <c r="D22" s="10">
        <f t="shared" si="0"/>
        <v>5</v>
      </c>
      <c r="E22">
        <f t="shared" si="1"/>
        <v>103</v>
      </c>
      <c r="F22" s="8">
        <f t="shared" si="2"/>
        <v>0.58252427184466016</v>
      </c>
      <c r="G22">
        <v>60</v>
      </c>
      <c r="H22" s="7">
        <f t="shared" si="3"/>
        <v>174.75728155339803</v>
      </c>
    </row>
    <row r="23" spans="1:9" ht="15" thickBot="1" x14ac:dyDescent="0.4">
      <c r="A23" s="30" t="s">
        <v>40</v>
      </c>
      <c r="B23" s="30" t="s">
        <v>6</v>
      </c>
      <c r="C23">
        <v>1</v>
      </c>
      <c r="D23" s="10">
        <f t="shared" si="0"/>
        <v>5</v>
      </c>
      <c r="E23">
        <f t="shared" si="1"/>
        <v>103</v>
      </c>
      <c r="F23" s="8">
        <f t="shared" si="2"/>
        <v>0.58252427184466016</v>
      </c>
      <c r="G23">
        <v>60</v>
      </c>
      <c r="H23" s="7">
        <f t="shared" si="3"/>
        <v>174.75728155339803</v>
      </c>
    </row>
    <row r="24" spans="1:9" x14ac:dyDescent="0.35">
      <c r="A24" s="30" t="s">
        <v>41</v>
      </c>
      <c r="B24" s="30" t="s">
        <v>42</v>
      </c>
      <c r="C24">
        <v>1</v>
      </c>
      <c r="D24" s="9">
        <f t="shared" si="0"/>
        <v>1</v>
      </c>
      <c r="E24">
        <f t="shared" si="1"/>
        <v>49</v>
      </c>
      <c r="F24" s="8">
        <f t="shared" si="2"/>
        <v>1.2244897959183674</v>
      </c>
      <c r="G24">
        <v>60</v>
      </c>
      <c r="H24" s="7">
        <f t="shared" si="3"/>
        <v>73.469387755102048</v>
      </c>
    </row>
    <row r="25" spans="1:9" x14ac:dyDescent="0.35">
      <c r="A25" s="30" t="s">
        <v>41</v>
      </c>
      <c r="B25" s="30" t="s">
        <v>5</v>
      </c>
      <c r="C25">
        <v>1</v>
      </c>
      <c r="D25" s="10">
        <f t="shared" si="0"/>
        <v>1</v>
      </c>
      <c r="E25">
        <f t="shared" si="1"/>
        <v>49</v>
      </c>
      <c r="F25" s="8">
        <f t="shared" si="2"/>
        <v>1.2244897959183674</v>
      </c>
      <c r="G25">
        <v>60</v>
      </c>
      <c r="H25" s="7">
        <f t="shared" si="3"/>
        <v>73.469387755102048</v>
      </c>
    </row>
    <row r="26" spans="1:9" x14ac:dyDescent="0.35">
      <c r="A26" s="30" t="s">
        <v>41</v>
      </c>
      <c r="B26" s="30" t="s">
        <v>49</v>
      </c>
      <c r="C26">
        <v>1</v>
      </c>
      <c r="D26" s="10">
        <f t="shared" si="0"/>
        <v>1</v>
      </c>
      <c r="E26">
        <f t="shared" si="1"/>
        <v>49</v>
      </c>
      <c r="F26" s="8">
        <f t="shared" si="2"/>
        <v>1.2244897959183674</v>
      </c>
      <c r="G26">
        <v>60</v>
      </c>
      <c r="H26" s="7">
        <f t="shared" si="3"/>
        <v>73.469387755102048</v>
      </c>
    </row>
    <row r="27" spans="1:9" x14ac:dyDescent="0.35">
      <c r="A27" s="30" t="s">
        <v>41</v>
      </c>
      <c r="B27" s="30" t="s">
        <v>50</v>
      </c>
      <c r="C27">
        <v>1</v>
      </c>
      <c r="D27" s="10">
        <f t="shared" si="0"/>
        <v>1</v>
      </c>
      <c r="E27">
        <f t="shared" si="1"/>
        <v>49</v>
      </c>
      <c r="F27" s="8">
        <f t="shared" si="2"/>
        <v>1.2244897959183674</v>
      </c>
      <c r="G27">
        <v>60</v>
      </c>
      <c r="H27" s="7">
        <f t="shared" si="3"/>
        <v>73.469387755102048</v>
      </c>
    </row>
    <row r="28" spans="1:9" ht="15" thickBot="1" x14ac:dyDescent="0.4">
      <c r="A28" s="30" t="s">
        <v>41</v>
      </c>
      <c r="B28" s="30" t="s">
        <v>6</v>
      </c>
      <c r="C28">
        <v>1</v>
      </c>
      <c r="D28" s="11">
        <f t="shared" si="0"/>
        <v>1</v>
      </c>
      <c r="E28">
        <f t="shared" si="1"/>
        <v>49</v>
      </c>
      <c r="F28" s="8">
        <f t="shared" si="2"/>
        <v>1.2244897959183674</v>
      </c>
      <c r="G28">
        <v>60</v>
      </c>
      <c r="H28" s="7">
        <f t="shared" si="3"/>
        <v>73.469387755102048</v>
      </c>
    </row>
    <row r="31" spans="1:9" ht="93" customHeight="1" x14ac:dyDescent="0.45">
      <c r="A31" s="26" t="s">
        <v>15</v>
      </c>
      <c r="B31" s="26" t="s">
        <v>34</v>
      </c>
      <c r="C31" s="25" t="s">
        <v>32</v>
      </c>
      <c r="D31" s="25" t="s">
        <v>33</v>
      </c>
      <c r="E31" s="21"/>
      <c r="F31" s="21"/>
      <c r="G31" s="22" t="s">
        <v>31</v>
      </c>
      <c r="H31" s="22" t="s">
        <v>35</v>
      </c>
      <c r="I31" s="22" t="s">
        <v>36</v>
      </c>
    </row>
    <row r="32" spans="1:9" ht="18" x14ac:dyDescent="0.35">
      <c r="A32" s="27" t="s">
        <v>5</v>
      </c>
      <c r="B32" s="28">
        <v>422</v>
      </c>
      <c r="C32" s="23">
        <f t="shared" ref="C32:C38" si="9">GETPIVOTDATA("Итого",$I$1,"transaction rq",A32)</f>
        <v>428.01586561943554</v>
      </c>
      <c r="D32" s="24">
        <f t="shared" ref="D32:D39" si="10">1-B32/C32</f>
        <v>1.4055239776519124E-2</v>
      </c>
      <c r="G32" s="33">
        <f>C32/3</f>
        <v>142.67195520647851</v>
      </c>
      <c r="H32" s="15">
        <v>145</v>
      </c>
      <c r="I32" s="18">
        <f>1-G32/H32</f>
        <v>1.6055481334630972E-2</v>
      </c>
    </row>
    <row r="33" spans="1:9" ht="18" x14ac:dyDescent="0.35">
      <c r="A33" s="27" t="s">
        <v>46</v>
      </c>
      <c r="B33" s="28">
        <v>282</v>
      </c>
      <c r="C33" s="19">
        <f t="shared" si="9"/>
        <v>287.87981119766681</v>
      </c>
      <c r="D33" s="17">
        <f t="shared" si="10"/>
        <v>2.0424534715390519E-2</v>
      </c>
      <c r="G33" s="33">
        <f t="shared" ref="G33:G38" si="11">C33/3</f>
        <v>95.959937065888937</v>
      </c>
      <c r="H33" s="15">
        <v>97</v>
      </c>
      <c r="I33" s="18">
        <f t="shared" ref="I33:I38" si="12">1-G33/H33</f>
        <v>1.0722298289804755E-2</v>
      </c>
    </row>
    <row r="34" spans="1:9" ht="18" x14ac:dyDescent="0.35">
      <c r="A34" s="27" t="s">
        <v>47</v>
      </c>
      <c r="B34" s="28">
        <v>251</v>
      </c>
      <c r="C34" s="19">
        <f t="shared" si="9"/>
        <v>256.57546337157987</v>
      </c>
      <c r="D34" s="17">
        <f t="shared" si="10"/>
        <v>2.1730306157550672E-2</v>
      </c>
      <c r="G34" s="33">
        <f t="shared" si="11"/>
        <v>85.525154457193295</v>
      </c>
      <c r="H34" s="15">
        <v>86</v>
      </c>
      <c r="I34" s="18">
        <f t="shared" si="12"/>
        <v>5.5214598000780102E-3</v>
      </c>
    </row>
    <row r="35" spans="1:9" ht="18" x14ac:dyDescent="0.35">
      <c r="A35" s="27" t="s">
        <v>48</v>
      </c>
      <c r="B35" s="28">
        <v>175</v>
      </c>
      <c r="C35" s="19">
        <f t="shared" si="9"/>
        <v>174.75728155339803</v>
      </c>
      <c r="D35" s="17">
        <f t="shared" si="10"/>
        <v>-1.388888888889106E-3</v>
      </c>
      <c r="G35" s="33">
        <f t="shared" si="11"/>
        <v>58.252427184466008</v>
      </c>
      <c r="H35" s="15">
        <v>58</v>
      </c>
      <c r="I35" s="18">
        <f t="shared" si="12"/>
        <v>-4.3521928356207162E-3</v>
      </c>
    </row>
    <row r="36" spans="1:9" ht="18" x14ac:dyDescent="0.35">
      <c r="A36" s="27" t="s">
        <v>49</v>
      </c>
      <c r="B36" s="28">
        <v>159</v>
      </c>
      <c r="C36" s="19">
        <f t="shared" si="9"/>
        <v>155.28756957328386</v>
      </c>
      <c r="D36" s="17">
        <f t="shared" si="10"/>
        <v>-2.3906810035842385E-2</v>
      </c>
      <c r="G36" s="33">
        <f t="shared" si="11"/>
        <v>51.762523191094623</v>
      </c>
      <c r="H36" s="15">
        <v>53</v>
      </c>
      <c r="I36" s="18">
        <f t="shared" si="12"/>
        <v>2.3348619035950535E-2</v>
      </c>
    </row>
    <row r="37" spans="1:9" ht="18" x14ac:dyDescent="0.35">
      <c r="A37" s="27" t="s">
        <v>50</v>
      </c>
      <c r="B37" s="28">
        <v>73</v>
      </c>
      <c r="C37" s="19">
        <f t="shared" si="9"/>
        <v>73.469387755102048</v>
      </c>
      <c r="D37" s="17">
        <f t="shared" si="10"/>
        <v>6.3888888888889994E-3</v>
      </c>
      <c r="G37" s="33">
        <f t="shared" si="11"/>
        <v>24.489795918367349</v>
      </c>
      <c r="H37" s="15">
        <v>25</v>
      </c>
      <c r="I37" s="18">
        <f t="shared" si="12"/>
        <v>2.0408163265306034E-2</v>
      </c>
    </row>
    <row r="38" spans="1:9" ht="18" x14ac:dyDescent="0.35">
      <c r="A38" s="27" t="s">
        <v>6</v>
      </c>
      <c r="B38" s="28">
        <v>326</v>
      </c>
      <c r="C38" s="19">
        <f t="shared" si="9"/>
        <v>330.04485112668192</v>
      </c>
      <c r="D38" s="17">
        <f t="shared" si="10"/>
        <v>1.2255458956180965E-2</v>
      </c>
      <c r="G38" s="33">
        <f t="shared" si="11"/>
        <v>110.01495037556064</v>
      </c>
      <c r="H38" s="15">
        <v>111</v>
      </c>
      <c r="I38" s="18">
        <f t="shared" si="12"/>
        <v>8.8743209408951307E-3</v>
      </c>
    </row>
    <row r="39" spans="1:9" ht="18" x14ac:dyDescent="0.35">
      <c r="A39" s="29" t="s">
        <v>0</v>
      </c>
      <c r="B39" s="28">
        <v>1688</v>
      </c>
      <c r="C39" s="20">
        <f>SUM(C32:C38)</f>
        <v>1706.0302301971483</v>
      </c>
      <c r="D39" s="17">
        <f t="shared" si="10"/>
        <v>1.0568529137414351E-2</v>
      </c>
      <c r="E39" s="1"/>
    </row>
  </sheetData>
  <mergeCells count="1">
    <mergeCell ref="AA1:AE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88" zoomScale="90" zoomScaleNormal="90" workbookViewId="0">
      <selection activeCell="G109" sqref="G109"/>
    </sheetView>
  </sheetViews>
  <sheetFormatPr defaultRowHeight="14.5" x14ac:dyDescent="0.35"/>
  <cols>
    <col min="1" max="1" width="24.6328125" customWidth="1"/>
    <col min="2" max="2" width="14.36328125" customWidth="1"/>
    <col min="4" max="4" width="13" customWidth="1"/>
    <col min="5" max="5" width="2.26953125" customWidth="1"/>
    <col min="9" max="9" width="10.26953125" customWidth="1"/>
  </cols>
  <sheetData>
    <row r="1" spans="1:26" x14ac:dyDescent="0.35">
      <c r="A1" s="106" t="s">
        <v>75</v>
      </c>
      <c r="B1" s="106"/>
      <c r="C1" s="106"/>
      <c r="D1" s="106"/>
      <c r="E1" s="106"/>
      <c r="F1" s="106"/>
      <c r="G1" s="106"/>
      <c r="H1" s="106"/>
      <c r="I1" s="106"/>
      <c r="N1" s="82"/>
      <c r="O1" s="82"/>
      <c r="P1" s="82"/>
      <c r="Q1" s="82"/>
      <c r="R1" s="82"/>
      <c r="S1" s="82"/>
      <c r="T1" s="82"/>
      <c r="U1" s="82"/>
      <c r="V1" s="82"/>
    </row>
    <row r="2" spans="1:26" x14ac:dyDescent="0.35">
      <c r="A2" s="4" t="s">
        <v>1</v>
      </c>
      <c r="B2" s="4" t="s">
        <v>2</v>
      </c>
      <c r="C2" s="4" t="s">
        <v>3</v>
      </c>
      <c r="D2" s="4" t="s">
        <v>4</v>
      </c>
      <c r="F2" s="34" t="s">
        <v>7</v>
      </c>
      <c r="G2" s="34" t="s">
        <v>8</v>
      </c>
      <c r="H2" s="34" t="s">
        <v>9</v>
      </c>
      <c r="I2" s="32" t="s">
        <v>52</v>
      </c>
      <c r="N2" s="76"/>
      <c r="O2" s="76"/>
      <c r="P2" s="76"/>
      <c r="Q2" s="76"/>
      <c r="R2" s="77"/>
      <c r="S2" s="32"/>
      <c r="T2" s="32"/>
      <c r="U2" s="32"/>
      <c r="V2" s="32"/>
      <c r="X2" s="32"/>
      <c r="Z2" s="40"/>
    </row>
    <row r="3" spans="1:26" x14ac:dyDescent="0.35">
      <c r="A3" s="4" t="s">
        <v>5</v>
      </c>
      <c r="B3" s="38">
        <f>'Автоматизированный расчет'!$C$32/3</f>
        <v>142.67195520647851</v>
      </c>
      <c r="C3" s="37">
        <f>F3</f>
        <v>145</v>
      </c>
      <c r="D3" s="65">
        <f>1-B3/C3</f>
        <v>1.6055481334630972E-2</v>
      </c>
      <c r="E3" s="36"/>
      <c r="F3" s="72">
        <v>145</v>
      </c>
      <c r="G3" s="74">
        <v>0</v>
      </c>
      <c r="H3" s="74">
        <v>0</v>
      </c>
      <c r="I3" s="65">
        <f>G3/(F3+G3+H3)</f>
        <v>0</v>
      </c>
      <c r="N3" s="76"/>
      <c r="O3" s="78"/>
      <c r="P3" s="79"/>
      <c r="Q3" s="66"/>
      <c r="R3" s="80"/>
      <c r="S3" s="81"/>
      <c r="T3" s="81"/>
      <c r="U3" s="81"/>
      <c r="V3" s="66"/>
    </row>
    <row r="4" spans="1:26" x14ac:dyDescent="0.35">
      <c r="A4" s="4" t="s">
        <v>46</v>
      </c>
      <c r="B4" s="38">
        <f>'Автоматизированный расчет'!$C$33/3</f>
        <v>95.959937065888937</v>
      </c>
      <c r="C4" s="37">
        <f t="shared" ref="C4:C13" si="0">F4</f>
        <v>97</v>
      </c>
      <c r="D4" s="65">
        <f t="shared" ref="D4:D14" si="1">1-B4/C4</f>
        <v>1.0722298289804755E-2</v>
      </c>
      <c r="E4" s="36"/>
      <c r="F4" s="74">
        <v>97</v>
      </c>
      <c r="G4" s="74">
        <v>0</v>
      </c>
      <c r="H4" s="74">
        <v>0</v>
      </c>
      <c r="I4" s="65">
        <f t="shared" ref="I4:I14" si="2">G4/(F4+G4+H4)</f>
        <v>0</v>
      </c>
      <c r="N4" s="76"/>
      <c r="O4" s="78"/>
      <c r="P4" s="79"/>
      <c r="Q4" s="66"/>
      <c r="R4" s="80"/>
      <c r="S4" s="81"/>
      <c r="T4" s="81"/>
      <c r="U4" s="81"/>
      <c r="V4" s="66"/>
    </row>
    <row r="5" spans="1:26" x14ac:dyDescent="0.35">
      <c r="A5" s="4" t="s">
        <v>47</v>
      </c>
      <c r="B5" s="38">
        <f>'Автоматизированный расчет'!$C$34/3</f>
        <v>85.525154457193295</v>
      </c>
      <c r="C5" s="37">
        <f t="shared" si="0"/>
        <v>86</v>
      </c>
      <c r="D5" s="65">
        <f t="shared" si="1"/>
        <v>5.5214598000780102E-3</v>
      </c>
      <c r="E5" s="36"/>
      <c r="F5" s="74">
        <v>86</v>
      </c>
      <c r="G5" s="74">
        <v>0</v>
      </c>
      <c r="H5" s="74">
        <v>0</v>
      </c>
      <c r="I5" s="65">
        <f t="shared" si="2"/>
        <v>0</v>
      </c>
      <c r="N5" s="76"/>
      <c r="O5" s="78"/>
      <c r="P5" s="79"/>
      <c r="Q5" s="66"/>
      <c r="R5" s="80"/>
      <c r="S5" s="81"/>
      <c r="T5" s="81"/>
      <c r="U5" s="81"/>
      <c r="V5" s="66"/>
    </row>
    <row r="6" spans="1:26" x14ac:dyDescent="0.35">
      <c r="A6" s="4" t="s">
        <v>48</v>
      </c>
      <c r="B6" s="38">
        <f>'Автоматизированный расчет'!$C$35/3</f>
        <v>58.252427184466008</v>
      </c>
      <c r="C6" s="37">
        <f t="shared" si="0"/>
        <v>58</v>
      </c>
      <c r="D6" s="65">
        <f t="shared" si="1"/>
        <v>-4.3521928356207162E-3</v>
      </c>
      <c r="E6" s="36"/>
      <c r="F6" s="74">
        <v>58</v>
      </c>
      <c r="G6" s="74">
        <v>0</v>
      </c>
      <c r="H6" s="74">
        <v>0</v>
      </c>
      <c r="I6" s="65">
        <f t="shared" si="2"/>
        <v>0</v>
      </c>
      <c r="N6" s="76"/>
      <c r="O6" s="78"/>
      <c r="P6" s="79"/>
      <c r="Q6" s="66"/>
      <c r="R6" s="80"/>
      <c r="S6" s="81"/>
      <c r="T6" s="81"/>
      <c r="U6" s="81"/>
      <c r="V6" s="66"/>
    </row>
    <row r="7" spans="1:26" x14ac:dyDescent="0.35">
      <c r="A7" s="4" t="s">
        <v>49</v>
      </c>
      <c r="B7" s="38">
        <f>'Автоматизированный расчет'!$C$36/3</f>
        <v>51.762523191094623</v>
      </c>
      <c r="C7" s="37">
        <f t="shared" si="0"/>
        <v>53</v>
      </c>
      <c r="D7" s="65">
        <f t="shared" si="1"/>
        <v>2.3348619035950535E-2</v>
      </c>
      <c r="E7" s="36"/>
      <c r="F7" s="74">
        <v>53</v>
      </c>
      <c r="G7" s="74">
        <v>0</v>
      </c>
      <c r="H7" s="74">
        <v>0</v>
      </c>
      <c r="I7" s="65">
        <f t="shared" si="2"/>
        <v>0</v>
      </c>
      <c r="N7" s="76"/>
      <c r="O7" s="78"/>
      <c r="P7" s="79"/>
      <c r="Q7" s="66"/>
      <c r="R7" s="80"/>
      <c r="S7" s="81"/>
      <c r="T7" s="81"/>
      <c r="U7" s="81"/>
      <c r="V7" s="66"/>
    </row>
    <row r="8" spans="1:26" x14ac:dyDescent="0.35">
      <c r="A8" s="4" t="s">
        <v>50</v>
      </c>
      <c r="B8" s="38">
        <f>'Автоматизированный расчет'!$C$37/3</f>
        <v>24.489795918367349</v>
      </c>
      <c r="C8" s="37">
        <f t="shared" si="0"/>
        <v>25</v>
      </c>
      <c r="D8" s="65">
        <f t="shared" si="1"/>
        <v>2.0408163265306034E-2</v>
      </c>
      <c r="E8" s="36"/>
      <c r="F8" s="74">
        <v>25</v>
      </c>
      <c r="G8" s="74">
        <v>0</v>
      </c>
      <c r="H8" s="74">
        <v>0</v>
      </c>
      <c r="I8" s="65">
        <f t="shared" si="2"/>
        <v>0</v>
      </c>
      <c r="N8" s="76"/>
      <c r="O8" s="78"/>
      <c r="P8" s="79"/>
      <c r="Q8" s="66"/>
      <c r="R8" s="80"/>
      <c r="S8" s="81"/>
      <c r="T8" s="81"/>
      <c r="U8" s="81"/>
      <c r="V8" s="66"/>
    </row>
    <row r="9" spans="1:26" x14ac:dyDescent="0.35">
      <c r="A9" s="4" t="s">
        <v>6</v>
      </c>
      <c r="B9" s="38">
        <f>'Автоматизированный расчет'!$C$38/3</f>
        <v>110.01495037556064</v>
      </c>
      <c r="C9" s="37">
        <f t="shared" si="0"/>
        <v>111</v>
      </c>
      <c r="D9" s="65">
        <f t="shared" si="1"/>
        <v>8.8743209408951307E-3</v>
      </c>
      <c r="E9" s="36"/>
      <c r="F9" s="74">
        <v>111</v>
      </c>
      <c r="G9" s="74">
        <v>0</v>
      </c>
      <c r="H9" s="74">
        <v>0</v>
      </c>
      <c r="I9" s="65">
        <f t="shared" si="2"/>
        <v>0</v>
      </c>
      <c r="N9" s="76"/>
      <c r="O9" s="78"/>
      <c r="P9" s="79"/>
      <c r="Q9" s="66"/>
      <c r="R9" s="80"/>
      <c r="S9" s="81"/>
      <c r="T9" s="81"/>
      <c r="U9" s="81"/>
      <c r="V9" s="66"/>
    </row>
    <row r="10" spans="1:26" x14ac:dyDescent="0.35">
      <c r="A10" t="s">
        <v>37</v>
      </c>
      <c r="B10" s="38">
        <f>'Автоматизированный расчет'!$H$2/3</f>
        <v>22.222222222222225</v>
      </c>
      <c r="C10" s="37">
        <f t="shared" si="0"/>
        <v>22</v>
      </c>
      <c r="D10" s="65">
        <f t="shared" si="1"/>
        <v>-1.0101010101010166E-2</v>
      </c>
      <c r="E10" s="36"/>
      <c r="F10" s="74">
        <v>22</v>
      </c>
      <c r="G10" s="74">
        <v>0</v>
      </c>
      <c r="H10" s="74">
        <v>0</v>
      </c>
      <c r="I10" s="65">
        <f t="shared" si="2"/>
        <v>0</v>
      </c>
      <c r="N10" s="77"/>
      <c r="O10" s="78"/>
      <c r="P10" s="79"/>
      <c r="Q10" s="66"/>
      <c r="R10" s="80"/>
      <c r="S10" s="81"/>
      <c r="T10" s="81"/>
      <c r="U10" s="81"/>
      <c r="V10" s="66"/>
      <c r="X10" s="39"/>
    </row>
    <row r="11" spans="1:26" x14ac:dyDescent="0.35">
      <c r="A11" t="s">
        <v>38</v>
      </c>
      <c r="B11" s="38">
        <f>'Автоматизированный расчет'!$H$6/3</f>
        <v>10.434782608695652</v>
      </c>
      <c r="C11" s="37">
        <f t="shared" si="0"/>
        <v>11</v>
      </c>
      <c r="D11" s="65">
        <f t="shared" si="1"/>
        <v>5.1383399209486202E-2</v>
      </c>
      <c r="E11" s="36"/>
      <c r="F11" s="74">
        <v>11</v>
      </c>
      <c r="G11" s="74">
        <v>0</v>
      </c>
      <c r="H11" s="74">
        <v>0</v>
      </c>
      <c r="I11" s="65">
        <f t="shared" si="2"/>
        <v>0</v>
      </c>
      <c r="N11" s="77"/>
      <c r="O11" s="78"/>
      <c r="P11" s="79"/>
      <c r="Q11" s="66"/>
      <c r="R11" s="80"/>
      <c r="S11" s="81"/>
      <c r="T11" s="81"/>
      <c r="U11" s="81"/>
      <c r="V11" s="66"/>
      <c r="X11" s="39"/>
    </row>
    <row r="12" spans="1:26" x14ac:dyDescent="0.35">
      <c r="A12" t="s">
        <v>39</v>
      </c>
      <c r="B12" s="38">
        <f>'Автоматизированный расчет'!$H$10/3</f>
        <v>27.27272727272727</v>
      </c>
      <c r="C12" s="37">
        <f t="shared" si="0"/>
        <v>28</v>
      </c>
      <c r="D12" s="65">
        <f t="shared" si="1"/>
        <v>2.5974025974026094E-2</v>
      </c>
      <c r="E12" s="36"/>
      <c r="F12" s="74">
        <v>28</v>
      </c>
      <c r="G12" s="74">
        <v>0</v>
      </c>
      <c r="H12" s="74">
        <v>0</v>
      </c>
      <c r="I12" s="65">
        <f t="shared" si="2"/>
        <v>0</v>
      </c>
      <c r="N12" s="77"/>
      <c r="O12" s="78"/>
      <c r="P12" s="79"/>
      <c r="Q12" s="66"/>
      <c r="R12" s="80"/>
      <c r="S12" s="81"/>
      <c r="T12" s="81"/>
      <c r="U12" s="81"/>
      <c r="V12" s="66"/>
      <c r="X12" s="39"/>
    </row>
    <row r="13" spans="1:26" x14ac:dyDescent="0.35">
      <c r="A13" t="s">
        <v>40</v>
      </c>
      <c r="B13" s="38">
        <f>'Автоматизированный расчет'!$H$17/3</f>
        <v>58.252427184466008</v>
      </c>
      <c r="C13" s="37">
        <f t="shared" si="0"/>
        <v>58</v>
      </c>
      <c r="D13" s="65">
        <f t="shared" si="1"/>
        <v>-4.3521928356207162E-3</v>
      </c>
      <c r="E13" s="36"/>
      <c r="F13" s="74">
        <v>58</v>
      </c>
      <c r="G13" s="74">
        <v>0</v>
      </c>
      <c r="H13" s="74">
        <v>0</v>
      </c>
      <c r="I13" s="65">
        <f t="shared" si="2"/>
        <v>0</v>
      </c>
      <c r="N13" s="77"/>
      <c r="O13" s="78"/>
      <c r="P13" s="79"/>
      <c r="Q13" s="66"/>
      <c r="R13" s="80"/>
      <c r="S13" s="81"/>
      <c r="T13" s="81"/>
      <c r="U13" s="81"/>
      <c r="V13" s="66"/>
      <c r="X13" s="39"/>
    </row>
    <row r="14" spans="1:26" x14ac:dyDescent="0.35">
      <c r="A14" t="s">
        <v>41</v>
      </c>
      <c r="B14" s="38">
        <f>'Автоматизированный расчет'!$H$24/3</f>
        <v>24.489795918367349</v>
      </c>
      <c r="C14" s="37">
        <f>F14</f>
        <v>25</v>
      </c>
      <c r="D14" s="65">
        <f t="shared" si="1"/>
        <v>2.0408163265306034E-2</v>
      </c>
      <c r="E14" s="36"/>
      <c r="F14" s="74">
        <v>25</v>
      </c>
      <c r="G14" s="74">
        <v>0</v>
      </c>
      <c r="H14" s="74">
        <v>0</v>
      </c>
      <c r="I14" s="65">
        <f t="shared" si="2"/>
        <v>0</v>
      </c>
      <c r="N14" s="77"/>
      <c r="O14" s="78"/>
      <c r="P14" s="79"/>
      <c r="Q14" s="66"/>
      <c r="R14" s="80"/>
      <c r="S14" s="81"/>
      <c r="T14" s="81"/>
      <c r="U14" s="81"/>
      <c r="V14" s="66"/>
      <c r="X14" s="39"/>
    </row>
    <row r="15" spans="1:26" x14ac:dyDescent="0.35">
      <c r="D15" s="66"/>
      <c r="F15" s="35"/>
      <c r="G15" s="35"/>
      <c r="H15" s="35"/>
      <c r="N15" s="77"/>
      <c r="O15" s="77"/>
      <c r="P15" s="77"/>
      <c r="Q15" s="77"/>
      <c r="R15" s="77"/>
      <c r="S15" s="77"/>
      <c r="T15" s="77"/>
      <c r="U15" s="77"/>
      <c r="V15" s="77"/>
      <c r="X15" s="7"/>
    </row>
    <row r="16" spans="1:26" x14ac:dyDescent="0.35">
      <c r="A16" s="106" t="s">
        <v>71</v>
      </c>
      <c r="B16" s="106"/>
      <c r="C16" s="106"/>
      <c r="D16" s="106"/>
      <c r="E16" s="106"/>
      <c r="F16" s="106"/>
      <c r="G16" s="106"/>
      <c r="H16" s="106"/>
      <c r="I16" s="106"/>
      <c r="K16" t="s">
        <v>53</v>
      </c>
      <c r="N16" s="82"/>
      <c r="O16" s="82"/>
      <c r="P16" s="82"/>
      <c r="Q16" s="82"/>
      <c r="R16" s="82"/>
      <c r="S16" s="82"/>
      <c r="T16" s="82"/>
      <c r="U16" s="82"/>
      <c r="V16" s="82"/>
    </row>
    <row r="17" spans="1:26" x14ac:dyDescent="0.35">
      <c r="A17" s="4" t="s">
        <v>1</v>
      </c>
      <c r="B17" s="4" t="s">
        <v>2</v>
      </c>
      <c r="C17" s="4" t="s">
        <v>3</v>
      </c>
      <c r="D17" s="4" t="s">
        <v>4</v>
      </c>
      <c r="F17" s="34" t="s">
        <v>7</v>
      </c>
      <c r="G17" s="34" t="s">
        <v>8</v>
      </c>
      <c r="H17" s="34" t="s">
        <v>9</v>
      </c>
      <c r="I17" s="32" t="s">
        <v>52</v>
      </c>
      <c r="K17">
        <v>1</v>
      </c>
      <c r="N17" s="76"/>
      <c r="O17" s="76"/>
      <c r="P17" s="76"/>
      <c r="Q17" s="76"/>
      <c r="R17" s="77"/>
      <c r="S17" s="32"/>
      <c r="T17" s="32"/>
      <c r="U17" s="32"/>
      <c r="V17" s="32"/>
      <c r="X17" s="32"/>
      <c r="Z17" s="40"/>
    </row>
    <row r="18" spans="1:26" x14ac:dyDescent="0.35">
      <c r="A18" s="4" t="s">
        <v>5</v>
      </c>
      <c r="B18" s="38">
        <f>'Автоматизированный расчет'!$C$32*$K17/3</f>
        <v>142.67195520647851</v>
      </c>
      <c r="C18" s="37">
        <f>F18</f>
        <v>145</v>
      </c>
      <c r="D18" s="65">
        <f>1-B18/C18</f>
        <v>1.6055481334630972E-2</v>
      </c>
      <c r="E18" s="36"/>
      <c r="F18" s="85">
        <v>145</v>
      </c>
      <c r="G18" s="85">
        <v>0</v>
      </c>
      <c r="H18" s="85">
        <v>0</v>
      </c>
      <c r="I18" s="65">
        <f>G18/(F18+G18+H18)</f>
        <v>0</v>
      </c>
      <c r="N18" s="76"/>
      <c r="O18" s="78"/>
      <c r="P18" s="79"/>
      <c r="Q18" s="66"/>
      <c r="R18" s="80"/>
      <c r="S18" s="81"/>
      <c r="T18" s="81"/>
      <c r="U18" s="81"/>
      <c r="V18" s="66"/>
    </row>
    <row r="19" spans="1:26" x14ac:dyDescent="0.35">
      <c r="A19" s="4" t="s">
        <v>46</v>
      </c>
      <c r="B19" s="38">
        <f>'Автоматизированный расчет'!$C$33*$K17/3</f>
        <v>95.959937065888937</v>
      </c>
      <c r="C19" s="37">
        <f t="shared" ref="C19:C29" si="3">F19</f>
        <v>97</v>
      </c>
      <c r="D19" s="65">
        <f t="shared" ref="D19:D29" si="4">1-B19/C19</f>
        <v>1.0722298289804755E-2</v>
      </c>
      <c r="E19" s="36"/>
      <c r="F19" s="85">
        <v>97</v>
      </c>
      <c r="G19" s="85">
        <v>0</v>
      </c>
      <c r="H19" s="85">
        <v>0</v>
      </c>
      <c r="I19" s="65">
        <f t="shared" ref="I19:I29" si="5">G19/(F19+G19+H19)</f>
        <v>0</v>
      </c>
      <c r="N19" s="76"/>
      <c r="O19" s="78"/>
      <c r="P19" s="79"/>
      <c r="Q19" s="66"/>
      <c r="R19" s="80"/>
      <c r="S19" s="81"/>
      <c r="T19" s="81"/>
      <c r="U19" s="81"/>
      <c r="V19" s="66"/>
    </row>
    <row r="20" spans="1:26" x14ac:dyDescent="0.35">
      <c r="A20" s="4" t="s">
        <v>47</v>
      </c>
      <c r="B20" s="38">
        <f>'Автоматизированный расчет'!$C$34*$K17/3</f>
        <v>85.525154457193295</v>
      </c>
      <c r="C20" s="37">
        <f t="shared" si="3"/>
        <v>86</v>
      </c>
      <c r="D20" s="65">
        <f t="shared" si="4"/>
        <v>5.5214598000780102E-3</v>
      </c>
      <c r="E20" s="36"/>
      <c r="F20" s="85">
        <v>86</v>
      </c>
      <c r="G20" s="85">
        <v>0</v>
      </c>
      <c r="H20" s="85">
        <v>0</v>
      </c>
      <c r="I20" s="65">
        <f t="shared" si="5"/>
        <v>0</v>
      </c>
      <c r="N20" s="76"/>
      <c r="O20" s="78"/>
      <c r="P20" s="79"/>
      <c r="Q20" s="66"/>
      <c r="R20" s="80"/>
      <c r="S20" s="81"/>
      <c r="T20" s="81"/>
      <c r="U20" s="81"/>
      <c r="V20" s="66"/>
    </row>
    <row r="21" spans="1:26" x14ac:dyDescent="0.35">
      <c r="A21" s="4" t="s">
        <v>48</v>
      </c>
      <c r="B21" s="38">
        <f>'Автоматизированный расчет'!$C$35*$K17/3</f>
        <v>58.252427184466008</v>
      </c>
      <c r="C21" s="37">
        <f t="shared" si="3"/>
        <v>58</v>
      </c>
      <c r="D21" s="65">
        <f t="shared" si="4"/>
        <v>-4.3521928356207162E-3</v>
      </c>
      <c r="E21" s="36"/>
      <c r="F21" s="85">
        <v>58</v>
      </c>
      <c r="G21" s="85">
        <v>0</v>
      </c>
      <c r="H21" s="85">
        <v>0</v>
      </c>
      <c r="I21" s="65">
        <f t="shared" si="5"/>
        <v>0</v>
      </c>
      <c r="N21" s="76"/>
      <c r="O21" s="78"/>
      <c r="P21" s="79"/>
      <c r="Q21" s="66"/>
      <c r="R21" s="80"/>
      <c r="S21" s="81"/>
      <c r="T21" s="81"/>
      <c r="U21" s="81"/>
      <c r="V21" s="66"/>
    </row>
    <row r="22" spans="1:26" x14ac:dyDescent="0.35">
      <c r="A22" s="4" t="s">
        <v>49</v>
      </c>
      <c r="B22" s="38">
        <f>'Автоматизированный расчет'!$C$36*$K17/3</f>
        <v>51.762523191094623</v>
      </c>
      <c r="C22" s="37">
        <f t="shared" si="3"/>
        <v>53</v>
      </c>
      <c r="D22" s="65">
        <f t="shared" si="4"/>
        <v>2.3348619035950535E-2</v>
      </c>
      <c r="E22" s="36"/>
      <c r="F22" s="85">
        <v>53</v>
      </c>
      <c r="G22" s="85">
        <v>0</v>
      </c>
      <c r="H22" s="85">
        <v>0</v>
      </c>
      <c r="I22" s="65">
        <f t="shared" si="5"/>
        <v>0</v>
      </c>
      <c r="N22" s="76"/>
      <c r="O22" s="78"/>
      <c r="P22" s="79"/>
      <c r="Q22" s="66"/>
      <c r="R22" s="80"/>
      <c r="S22" s="81"/>
      <c r="T22" s="81"/>
      <c r="U22" s="81"/>
      <c r="V22" s="66"/>
    </row>
    <row r="23" spans="1:26" x14ac:dyDescent="0.35">
      <c r="A23" s="4" t="s">
        <v>50</v>
      </c>
      <c r="B23" s="38">
        <f>'Автоматизированный расчет'!$C$37*$K17/3</f>
        <v>24.489795918367349</v>
      </c>
      <c r="C23" s="37">
        <f t="shared" si="3"/>
        <v>25</v>
      </c>
      <c r="D23" s="65">
        <f t="shared" si="4"/>
        <v>2.0408163265306034E-2</v>
      </c>
      <c r="E23" s="36"/>
      <c r="F23" s="85">
        <v>25</v>
      </c>
      <c r="G23" s="85">
        <v>0</v>
      </c>
      <c r="H23" s="85">
        <v>0</v>
      </c>
      <c r="I23" s="65">
        <f t="shared" si="5"/>
        <v>0</v>
      </c>
      <c r="N23" s="76"/>
      <c r="O23" s="78"/>
      <c r="P23" s="79"/>
      <c r="Q23" s="66"/>
      <c r="R23" s="80"/>
      <c r="S23" s="81"/>
      <c r="T23" s="81"/>
      <c r="U23" s="81"/>
      <c r="V23" s="66"/>
    </row>
    <row r="24" spans="1:26" x14ac:dyDescent="0.35">
      <c r="A24" s="4" t="s">
        <v>6</v>
      </c>
      <c r="B24" s="38">
        <f>'Автоматизированный расчет'!$C$38*$K17/3</f>
        <v>110.01495037556064</v>
      </c>
      <c r="C24" s="37">
        <f t="shared" si="3"/>
        <v>111</v>
      </c>
      <c r="D24" s="65">
        <f t="shared" si="4"/>
        <v>8.8743209408951307E-3</v>
      </c>
      <c r="E24" s="36"/>
      <c r="F24" s="85">
        <v>111</v>
      </c>
      <c r="G24" s="85">
        <v>0</v>
      </c>
      <c r="H24" s="85">
        <v>0</v>
      </c>
      <c r="I24" s="65">
        <f t="shared" si="5"/>
        <v>0</v>
      </c>
      <c r="N24" s="76"/>
      <c r="O24" s="78"/>
      <c r="P24" s="79"/>
      <c r="Q24" s="66"/>
      <c r="R24" s="80"/>
      <c r="S24" s="81"/>
      <c r="T24" s="81"/>
      <c r="U24" s="81"/>
      <c r="V24" s="66"/>
    </row>
    <row r="25" spans="1:26" x14ac:dyDescent="0.35">
      <c r="A25" t="s">
        <v>37</v>
      </c>
      <c r="B25" s="38">
        <f>'Автоматизированный расчет'!$H$2*$K17/3</f>
        <v>22.222222222222225</v>
      </c>
      <c r="C25" s="37">
        <f t="shared" si="3"/>
        <v>22</v>
      </c>
      <c r="D25" s="65">
        <f t="shared" si="4"/>
        <v>-1.0101010101010166E-2</v>
      </c>
      <c r="E25" s="36"/>
      <c r="F25" s="85">
        <v>22</v>
      </c>
      <c r="G25" s="85">
        <v>0</v>
      </c>
      <c r="H25" s="85">
        <v>0</v>
      </c>
      <c r="I25" s="65">
        <f t="shared" si="5"/>
        <v>0</v>
      </c>
      <c r="N25" s="77"/>
      <c r="O25" s="78"/>
      <c r="P25" s="79"/>
      <c r="Q25" s="66"/>
      <c r="R25" s="80"/>
      <c r="S25" s="81"/>
      <c r="T25" s="81"/>
      <c r="U25" s="81"/>
      <c r="V25" s="66"/>
      <c r="X25" s="39"/>
    </row>
    <row r="26" spans="1:26" x14ac:dyDescent="0.35">
      <c r="A26" t="s">
        <v>38</v>
      </c>
      <c r="B26" s="38">
        <f>'Автоматизированный расчет'!$H$6*$K17/3</f>
        <v>10.434782608695652</v>
      </c>
      <c r="C26" s="37">
        <f t="shared" si="3"/>
        <v>11</v>
      </c>
      <c r="D26" s="65">
        <f t="shared" si="4"/>
        <v>5.1383399209486202E-2</v>
      </c>
      <c r="E26" s="36"/>
      <c r="F26" s="85">
        <v>11</v>
      </c>
      <c r="G26" s="85">
        <v>0</v>
      </c>
      <c r="H26" s="85">
        <v>0</v>
      </c>
      <c r="I26" s="65">
        <f t="shared" si="5"/>
        <v>0</v>
      </c>
      <c r="N26" s="77"/>
      <c r="O26" s="78"/>
      <c r="P26" s="79"/>
      <c r="Q26" s="66"/>
      <c r="R26" s="80"/>
      <c r="S26" s="81"/>
      <c r="T26" s="81"/>
      <c r="U26" s="81"/>
      <c r="V26" s="66"/>
      <c r="X26" s="39"/>
    </row>
    <row r="27" spans="1:26" x14ac:dyDescent="0.35">
      <c r="A27" t="s">
        <v>39</v>
      </c>
      <c r="B27" s="38">
        <f>'Автоматизированный расчет'!$H$10*$K17/3</f>
        <v>27.27272727272727</v>
      </c>
      <c r="C27" s="37">
        <f t="shared" si="3"/>
        <v>28</v>
      </c>
      <c r="D27" s="65">
        <f t="shared" si="4"/>
        <v>2.5974025974026094E-2</v>
      </c>
      <c r="E27" s="36"/>
      <c r="F27" s="85">
        <v>28</v>
      </c>
      <c r="G27" s="85">
        <v>0</v>
      </c>
      <c r="H27" s="85">
        <v>0</v>
      </c>
      <c r="I27" s="65">
        <f t="shared" si="5"/>
        <v>0</v>
      </c>
      <c r="N27" s="77"/>
      <c r="O27" s="78"/>
      <c r="P27" s="79"/>
      <c r="Q27" s="66"/>
      <c r="R27" s="80"/>
      <c r="S27" s="81"/>
      <c r="T27" s="81"/>
      <c r="U27" s="81"/>
      <c r="V27" s="66"/>
      <c r="X27" s="39"/>
    </row>
    <row r="28" spans="1:26" x14ac:dyDescent="0.35">
      <c r="A28" t="s">
        <v>40</v>
      </c>
      <c r="B28" s="38">
        <f>'Автоматизированный расчет'!$H$17*$K17/3</f>
        <v>58.252427184466008</v>
      </c>
      <c r="C28" s="37">
        <f t="shared" si="3"/>
        <v>58</v>
      </c>
      <c r="D28" s="65">
        <f t="shared" si="4"/>
        <v>-4.3521928356207162E-3</v>
      </c>
      <c r="E28" s="36"/>
      <c r="F28" s="85">
        <v>58</v>
      </c>
      <c r="G28" s="85">
        <v>0</v>
      </c>
      <c r="H28" s="85">
        <v>0</v>
      </c>
      <c r="I28" s="65">
        <f t="shared" si="5"/>
        <v>0</v>
      </c>
      <c r="N28" s="77"/>
      <c r="O28" s="78"/>
      <c r="P28" s="79"/>
      <c r="Q28" s="66"/>
      <c r="R28" s="80"/>
      <c r="S28" s="81"/>
      <c r="T28" s="81"/>
      <c r="U28" s="81"/>
      <c r="V28" s="66"/>
      <c r="X28" s="39"/>
    </row>
    <row r="29" spans="1:26" x14ac:dyDescent="0.35">
      <c r="A29" t="s">
        <v>41</v>
      </c>
      <c r="B29" s="38">
        <f>'Автоматизированный расчет'!$H$24*$K17/3</f>
        <v>24.489795918367349</v>
      </c>
      <c r="C29" s="37">
        <f t="shared" si="3"/>
        <v>25</v>
      </c>
      <c r="D29" s="65">
        <f t="shared" si="4"/>
        <v>2.0408163265306034E-2</v>
      </c>
      <c r="E29" s="36"/>
      <c r="F29" s="85">
        <v>25</v>
      </c>
      <c r="G29" s="85">
        <v>0</v>
      </c>
      <c r="H29" s="85">
        <v>0</v>
      </c>
      <c r="I29" s="65">
        <f t="shared" si="5"/>
        <v>0</v>
      </c>
      <c r="N29" s="77"/>
      <c r="O29" s="78"/>
      <c r="P29" s="79"/>
      <c r="Q29" s="66"/>
      <c r="R29" s="80"/>
      <c r="S29" s="81"/>
      <c r="T29" s="81"/>
      <c r="U29" s="81"/>
      <c r="V29" s="66"/>
      <c r="X29" s="39"/>
    </row>
    <row r="31" spans="1:26" x14ac:dyDescent="0.35">
      <c r="A31" s="106" t="s">
        <v>72</v>
      </c>
      <c r="B31" s="106"/>
      <c r="C31" s="106"/>
      <c r="D31" s="106"/>
      <c r="E31" s="106"/>
      <c r="F31" s="106"/>
      <c r="G31" s="106"/>
      <c r="H31" s="106"/>
      <c r="I31" s="106"/>
      <c r="K31" t="s">
        <v>53</v>
      </c>
    </row>
    <row r="32" spans="1:26" x14ac:dyDescent="0.35">
      <c r="A32" s="4" t="s">
        <v>1</v>
      </c>
      <c r="B32" s="4" t="s">
        <v>2</v>
      </c>
      <c r="C32" s="4" t="s">
        <v>3</v>
      </c>
      <c r="D32" s="4" t="s">
        <v>4</v>
      </c>
      <c r="F32" s="34" t="s">
        <v>7</v>
      </c>
      <c r="G32" s="34" t="s">
        <v>8</v>
      </c>
      <c r="H32" s="34" t="s">
        <v>9</v>
      </c>
      <c r="I32" s="32" t="s">
        <v>52</v>
      </c>
      <c r="K32">
        <v>2</v>
      </c>
    </row>
    <row r="33" spans="1:11" x14ac:dyDescent="0.35">
      <c r="A33" s="4" t="s">
        <v>5</v>
      </c>
      <c r="B33" s="38">
        <f>'Автоматизированный расчет'!$C$32*$K32/3</f>
        <v>285.34391041295703</v>
      </c>
      <c r="C33" s="37">
        <f>F33</f>
        <v>288</v>
      </c>
      <c r="D33" s="65">
        <f>1-B33/C33</f>
        <v>9.2225332883436595E-3</v>
      </c>
      <c r="E33" s="36"/>
      <c r="F33" s="100">
        <v>288</v>
      </c>
      <c r="G33" s="100">
        <v>0</v>
      </c>
      <c r="H33" s="100">
        <v>0</v>
      </c>
      <c r="I33" s="65">
        <f>G33/(F33+G33+H33)</f>
        <v>0</v>
      </c>
    </row>
    <row r="34" spans="1:11" x14ac:dyDescent="0.35">
      <c r="A34" s="4" t="s">
        <v>46</v>
      </c>
      <c r="B34" s="38">
        <f>'Автоматизированный расчет'!$C$33*$K32/3</f>
        <v>191.91987413177787</v>
      </c>
      <c r="C34" s="37">
        <f t="shared" ref="C34:C44" si="6">F34</f>
        <v>193</v>
      </c>
      <c r="D34" s="65">
        <f t="shared" ref="D34:D44" si="7">1-B34/C34</f>
        <v>5.5965070892337598E-3</v>
      </c>
      <c r="E34" s="36"/>
      <c r="F34" s="103">
        <v>193</v>
      </c>
      <c r="G34" s="103">
        <v>0</v>
      </c>
      <c r="H34" s="103">
        <v>0</v>
      </c>
      <c r="I34" s="65">
        <f t="shared" ref="I34:I44" si="8">G34/(F34+G34+H34)</f>
        <v>0</v>
      </c>
    </row>
    <row r="35" spans="1:11" x14ac:dyDescent="0.35">
      <c r="A35" s="4" t="s">
        <v>47</v>
      </c>
      <c r="B35" s="38">
        <f>'Автоматизированный расчет'!$C$34*$K32/3</f>
        <v>171.05030891438659</v>
      </c>
      <c r="C35" s="37">
        <f t="shared" si="6"/>
        <v>172</v>
      </c>
      <c r="D35" s="65">
        <f t="shared" si="7"/>
        <v>5.5214598000780102E-3</v>
      </c>
      <c r="E35" s="36"/>
      <c r="F35" s="99">
        <v>172</v>
      </c>
      <c r="G35" s="99">
        <v>0</v>
      </c>
      <c r="H35" s="99">
        <v>0</v>
      </c>
      <c r="I35" s="65">
        <f t="shared" si="8"/>
        <v>0</v>
      </c>
    </row>
    <row r="36" spans="1:11" x14ac:dyDescent="0.35">
      <c r="A36" s="4" t="s">
        <v>48</v>
      </c>
      <c r="B36" s="38">
        <f>'Автоматизированный расчет'!$C$35*$K32/3</f>
        <v>116.50485436893202</v>
      </c>
      <c r="C36" s="37">
        <f t="shared" si="6"/>
        <v>117</v>
      </c>
      <c r="D36" s="65">
        <f t="shared" si="7"/>
        <v>4.2320139407520108E-3</v>
      </c>
      <c r="E36" s="36"/>
      <c r="F36" s="97">
        <v>117</v>
      </c>
      <c r="G36" s="97">
        <v>0</v>
      </c>
      <c r="H36" s="97">
        <v>0</v>
      </c>
      <c r="I36" s="65">
        <f t="shared" si="8"/>
        <v>0</v>
      </c>
    </row>
    <row r="37" spans="1:11" x14ac:dyDescent="0.35">
      <c r="A37" s="4" t="s">
        <v>49</v>
      </c>
      <c r="B37" s="38">
        <f>'Автоматизированный расчет'!$C$36*$K32/3</f>
        <v>103.52504638218925</v>
      </c>
      <c r="C37" s="37">
        <f t="shared" si="6"/>
        <v>106</v>
      </c>
      <c r="D37" s="65">
        <f t="shared" si="7"/>
        <v>2.3348619035950535E-2</v>
      </c>
      <c r="E37" s="36"/>
      <c r="F37" s="102">
        <v>106</v>
      </c>
      <c r="G37" s="102">
        <v>0</v>
      </c>
      <c r="H37" s="102">
        <v>0</v>
      </c>
      <c r="I37" s="65">
        <f t="shared" si="8"/>
        <v>0</v>
      </c>
    </row>
    <row r="38" spans="1:11" x14ac:dyDescent="0.35">
      <c r="A38" s="4" t="s">
        <v>50</v>
      </c>
      <c r="B38" s="38">
        <f>'Автоматизированный расчет'!$C$37*$K32/3</f>
        <v>48.979591836734699</v>
      </c>
      <c r="C38" s="37">
        <f t="shared" si="6"/>
        <v>50</v>
      </c>
      <c r="D38" s="65">
        <f t="shared" si="7"/>
        <v>2.0408163265306034E-2</v>
      </c>
      <c r="E38" s="36"/>
      <c r="F38" s="98">
        <v>50</v>
      </c>
      <c r="G38" s="98">
        <v>0</v>
      </c>
      <c r="H38" s="98">
        <v>0</v>
      </c>
      <c r="I38" s="65">
        <f t="shared" si="8"/>
        <v>0</v>
      </c>
    </row>
    <row r="39" spans="1:11" x14ac:dyDescent="0.35">
      <c r="A39" s="4" t="s">
        <v>6</v>
      </c>
      <c r="B39" s="38">
        <f>'Автоматизированный расчет'!$C$38*$K32/3</f>
        <v>220.02990075112129</v>
      </c>
      <c r="C39" s="37">
        <f t="shared" si="6"/>
        <v>223</v>
      </c>
      <c r="D39" s="65">
        <f t="shared" si="7"/>
        <v>1.3318830712460539E-2</v>
      </c>
      <c r="E39" s="36"/>
      <c r="F39" s="101">
        <v>223</v>
      </c>
      <c r="G39" s="101">
        <v>0</v>
      </c>
      <c r="H39" s="101">
        <v>0</v>
      </c>
      <c r="I39" s="65">
        <f t="shared" si="8"/>
        <v>0</v>
      </c>
    </row>
    <row r="40" spans="1:11" x14ac:dyDescent="0.35">
      <c r="A40" t="s">
        <v>37</v>
      </c>
      <c r="B40" s="38">
        <f>'Автоматизированный расчет'!$H$2*$K32/3</f>
        <v>44.44444444444445</v>
      </c>
      <c r="C40" s="37">
        <f t="shared" si="6"/>
        <v>44</v>
      </c>
      <c r="D40" s="65">
        <f t="shared" si="7"/>
        <v>-1.0101010101010166E-2</v>
      </c>
      <c r="E40" s="36"/>
      <c r="F40" s="104">
        <v>44</v>
      </c>
      <c r="G40" s="104">
        <v>0</v>
      </c>
      <c r="H40" s="104">
        <v>0</v>
      </c>
      <c r="I40" s="65">
        <f t="shared" si="8"/>
        <v>0</v>
      </c>
    </row>
    <row r="41" spans="1:11" x14ac:dyDescent="0.35">
      <c r="A41" t="s">
        <v>38</v>
      </c>
      <c r="B41" s="38">
        <f>'Автоматизированный расчет'!$H$6*$K32/3</f>
        <v>20.869565217391305</v>
      </c>
      <c r="C41" s="37">
        <f t="shared" si="6"/>
        <v>21</v>
      </c>
      <c r="D41" s="65">
        <f t="shared" si="7"/>
        <v>6.2111801242236142E-3</v>
      </c>
      <c r="E41" s="36"/>
      <c r="F41" s="104">
        <v>21</v>
      </c>
      <c r="G41" s="104">
        <v>0</v>
      </c>
      <c r="H41" s="104">
        <v>0</v>
      </c>
      <c r="I41" s="65">
        <f t="shared" si="8"/>
        <v>0</v>
      </c>
    </row>
    <row r="42" spans="1:11" x14ac:dyDescent="0.35">
      <c r="A42" t="s">
        <v>39</v>
      </c>
      <c r="B42" s="38">
        <f>'Автоматизированный расчет'!$H$10*$K32/3</f>
        <v>54.54545454545454</v>
      </c>
      <c r="C42" s="37">
        <f t="shared" si="6"/>
        <v>56</v>
      </c>
      <c r="D42" s="65">
        <f t="shared" si="7"/>
        <v>2.5974025974026094E-2</v>
      </c>
      <c r="E42" s="36"/>
      <c r="F42" s="104">
        <v>56</v>
      </c>
      <c r="G42" s="104">
        <v>0</v>
      </c>
      <c r="H42" s="104">
        <v>0</v>
      </c>
      <c r="I42" s="65">
        <f t="shared" si="8"/>
        <v>0</v>
      </c>
    </row>
    <row r="43" spans="1:11" x14ac:dyDescent="0.35">
      <c r="A43" t="s">
        <v>40</v>
      </c>
      <c r="B43" s="38">
        <f>'Автоматизированный расчет'!$H$17*$K32/3</f>
        <v>116.50485436893202</v>
      </c>
      <c r="C43" s="37">
        <f t="shared" si="6"/>
        <v>117</v>
      </c>
      <c r="D43" s="65">
        <f t="shared" si="7"/>
        <v>4.2320139407520108E-3</v>
      </c>
      <c r="E43" s="36"/>
      <c r="F43" s="104">
        <v>117</v>
      </c>
      <c r="G43" s="104">
        <v>0</v>
      </c>
      <c r="H43" s="104">
        <v>0</v>
      </c>
      <c r="I43" s="65">
        <f t="shared" si="8"/>
        <v>0</v>
      </c>
    </row>
    <row r="44" spans="1:11" x14ac:dyDescent="0.35">
      <c r="A44" t="s">
        <v>41</v>
      </c>
      <c r="B44" s="38">
        <f>'Автоматизированный расчет'!$H$24*$K32/3</f>
        <v>48.979591836734699</v>
      </c>
      <c r="C44" s="37">
        <f t="shared" si="6"/>
        <v>50</v>
      </c>
      <c r="D44" s="65">
        <f t="shared" si="7"/>
        <v>2.0408163265306034E-2</v>
      </c>
      <c r="E44" s="36"/>
      <c r="F44" s="104">
        <v>50</v>
      </c>
      <c r="G44" s="104">
        <v>0</v>
      </c>
      <c r="H44" s="104">
        <v>0</v>
      </c>
      <c r="I44" s="65">
        <f t="shared" si="8"/>
        <v>0</v>
      </c>
    </row>
    <row r="46" spans="1:11" x14ac:dyDescent="0.35">
      <c r="A46" s="106" t="s">
        <v>73</v>
      </c>
      <c r="B46" s="106"/>
      <c r="C46" s="106"/>
      <c r="D46" s="106"/>
      <c r="E46" s="106"/>
      <c r="F46" s="106"/>
      <c r="G46" s="106"/>
      <c r="H46" s="106"/>
      <c r="I46" s="106"/>
      <c r="K46" t="s">
        <v>53</v>
      </c>
    </row>
    <row r="47" spans="1:11" x14ac:dyDescent="0.35">
      <c r="A47" s="4" t="s">
        <v>1</v>
      </c>
      <c r="B47" s="4" t="s">
        <v>2</v>
      </c>
      <c r="C47" s="4" t="s">
        <v>3</v>
      </c>
      <c r="D47" s="4" t="s">
        <v>4</v>
      </c>
      <c r="F47" s="34" t="s">
        <v>7</v>
      </c>
      <c r="G47" s="34" t="s">
        <v>8</v>
      </c>
      <c r="H47" s="34" t="s">
        <v>9</v>
      </c>
      <c r="I47" s="32" t="s">
        <v>52</v>
      </c>
      <c r="K47">
        <v>3</v>
      </c>
    </row>
    <row r="48" spans="1:11" x14ac:dyDescent="0.35">
      <c r="A48" s="4" t="s">
        <v>5</v>
      </c>
      <c r="B48" s="38">
        <f>'Автоматизированный расчет'!$C$32*$K47/3</f>
        <v>428.01586561943554</v>
      </c>
      <c r="C48" s="37">
        <f>F48</f>
        <v>431</v>
      </c>
      <c r="D48" s="65">
        <f>1-B48/C48</f>
        <v>6.923745662562597E-3</v>
      </c>
      <c r="E48" s="36"/>
      <c r="F48" s="58">
        <v>431</v>
      </c>
      <c r="G48" s="74">
        <v>0</v>
      </c>
      <c r="H48" s="74">
        <v>0</v>
      </c>
      <c r="I48" s="65">
        <f>G48/(F48+G48+H48)</f>
        <v>0</v>
      </c>
    </row>
    <row r="49" spans="1:11" x14ac:dyDescent="0.35">
      <c r="A49" s="4" t="s">
        <v>46</v>
      </c>
      <c r="B49" s="38">
        <f>'Автоматизированный расчет'!$C$33*$K47/3</f>
        <v>287.87981119766681</v>
      </c>
      <c r="C49" s="37">
        <f t="shared" ref="C49:C59" si="9">F49</f>
        <v>290</v>
      </c>
      <c r="D49" s="65">
        <f t="shared" ref="D49:D59" si="10">1-B49/C49</f>
        <v>7.3109958701144118E-3</v>
      </c>
      <c r="E49" s="36"/>
      <c r="F49" s="74">
        <v>290</v>
      </c>
      <c r="G49" s="74">
        <v>0</v>
      </c>
      <c r="H49" s="74">
        <v>0</v>
      </c>
      <c r="I49" s="65">
        <f t="shared" ref="I49:I59" si="11">G49/(F49+G49+H49)</f>
        <v>0</v>
      </c>
    </row>
    <row r="50" spans="1:11" x14ac:dyDescent="0.35">
      <c r="A50" s="4" t="s">
        <v>47</v>
      </c>
      <c r="B50" s="38">
        <f>'Автоматизированный расчет'!$C$34*$K47/3</f>
        <v>256.57546337157987</v>
      </c>
      <c r="C50" s="37">
        <f t="shared" si="9"/>
        <v>259</v>
      </c>
      <c r="D50" s="65">
        <f t="shared" si="10"/>
        <v>9.361145283475425E-3</v>
      </c>
      <c r="E50" s="36"/>
      <c r="F50" s="74">
        <v>259</v>
      </c>
      <c r="G50" s="74">
        <v>0</v>
      </c>
      <c r="H50" s="74">
        <v>0</v>
      </c>
      <c r="I50" s="65">
        <f t="shared" si="11"/>
        <v>0</v>
      </c>
    </row>
    <row r="51" spans="1:11" x14ac:dyDescent="0.35">
      <c r="A51" s="4" t="s">
        <v>48</v>
      </c>
      <c r="B51" s="38">
        <f>'Автоматизированный расчет'!$C$35*$K47/3</f>
        <v>174.75728155339803</v>
      </c>
      <c r="C51" s="37">
        <f t="shared" si="9"/>
        <v>175</v>
      </c>
      <c r="D51" s="65">
        <f t="shared" si="10"/>
        <v>1.3869625520112061E-3</v>
      </c>
      <c r="E51" s="36"/>
      <c r="F51" s="74">
        <v>175</v>
      </c>
      <c r="G51" s="74">
        <v>0</v>
      </c>
      <c r="H51" s="74">
        <v>0</v>
      </c>
      <c r="I51" s="65">
        <f t="shared" si="11"/>
        <v>0</v>
      </c>
    </row>
    <row r="52" spans="1:11" x14ac:dyDescent="0.35">
      <c r="A52" s="4" t="s">
        <v>49</v>
      </c>
      <c r="B52" s="38">
        <f>'Автоматизированный расчет'!$C$36*$K47/3</f>
        <v>155.28756957328386</v>
      </c>
      <c r="C52" s="37">
        <f t="shared" si="9"/>
        <v>158</v>
      </c>
      <c r="D52" s="65">
        <f t="shared" si="10"/>
        <v>1.7167281181747707E-2</v>
      </c>
      <c r="E52" s="36"/>
      <c r="F52" s="74">
        <v>158</v>
      </c>
      <c r="G52" s="74">
        <v>0</v>
      </c>
      <c r="H52" s="74">
        <v>0</v>
      </c>
      <c r="I52" s="65">
        <f t="shared" si="11"/>
        <v>0</v>
      </c>
    </row>
    <row r="53" spans="1:11" x14ac:dyDescent="0.35">
      <c r="A53" s="4" t="s">
        <v>50</v>
      </c>
      <c r="B53" s="38">
        <f>'Автоматизированный расчет'!$C$37*$K47/3</f>
        <v>73.469387755102048</v>
      </c>
      <c r="C53" s="37">
        <f t="shared" si="9"/>
        <v>74</v>
      </c>
      <c r="D53" s="65">
        <f t="shared" si="10"/>
        <v>7.1704357418642672E-3</v>
      </c>
      <c r="E53" s="36"/>
      <c r="F53" s="74">
        <v>74</v>
      </c>
      <c r="G53" s="74">
        <v>0</v>
      </c>
      <c r="H53" s="74">
        <v>0</v>
      </c>
      <c r="I53" s="65">
        <f t="shared" si="11"/>
        <v>0</v>
      </c>
    </row>
    <row r="54" spans="1:11" x14ac:dyDescent="0.35">
      <c r="A54" s="4" t="s">
        <v>6</v>
      </c>
      <c r="B54" s="38">
        <f>'Автоматизированный расчет'!$C$38*$K47/3</f>
        <v>330.04485112668192</v>
      </c>
      <c r="C54" s="37">
        <f t="shared" si="9"/>
        <v>333</v>
      </c>
      <c r="D54" s="65">
        <f t="shared" si="10"/>
        <v>8.8743209408951307E-3</v>
      </c>
      <c r="E54" s="36"/>
      <c r="F54" s="74">
        <v>333</v>
      </c>
      <c r="G54" s="74">
        <v>0</v>
      </c>
      <c r="H54" s="74">
        <v>0</v>
      </c>
      <c r="I54" s="65">
        <f t="shared" si="11"/>
        <v>0</v>
      </c>
    </row>
    <row r="55" spans="1:11" x14ac:dyDescent="0.35">
      <c r="A55" t="s">
        <v>37</v>
      </c>
      <c r="B55" s="38">
        <f>'Автоматизированный расчет'!$H$2*$K47/3</f>
        <v>66.666666666666671</v>
      </c>
      <c r="C55" s="37">
        <f t="shared" si="9"/>
        <v>66</v>
      </c>
      <c r="D55" s="65">
        <f t="shared" si="10"/>
        <v>-1.0101010101010166E-2</v>
      </c>
      <c r="E55" s="36"/>
      <c r="F55" s="74">
        <v>66</v>
      </c>
      <c r="G55" s="74">
        <v>0</v>
      </c>
      <c r="H55" s="74">
        <v>0</v>
      </c>
      <c r="I55" s="65">
        <f t="shared" si="11"/>
        <v>0</v>
      </c>
    </row>
    <row r="56" spans="1:11" x14ac:dyDescent="0.35">
      <c r="A56" t="s">
        <v>38</v>
      </c>
      <c r="B56" s="38">
        <f>'Автоматизированный расчет'!$H$6*$K47/3</f>
        <v>31.304347826086957</v>
      </c>
      <c r="C56" s="37">
        <f t="shared" si="9"/>
        <v>31</v>
      </c>
      <c r="D56" s="65">
        <f t="shared" si="10"/>
        <v>-9.817671809256634E-3</v>
      </c>
      <c r="E56" s="36"/>
      <c r="F56" s="74">
        <v>31</v>
      </c>
      <c r="G56" s="74">
        <v>0</v>
      </c>
      <c r="H56" s="74">
        <v>0</v>
      </c>
      <c r="I56" s="65">
        <f t="shared" si="11"/>
        <v>0</v>
      </c>
    </row>
    <row r="57" spans="1:11" x14ac:dyDescent="0.35">
      <c r="A57" t="s">
        <v>39</v>
      </c>
      <c r="B57" s="38">
        <f>'Автоматизированный расчет'!$H$10*$K47/3</f>
        <v>81.818181818181813</v>
      </c>
      <c r="C57" s="37">
        <f t="shared" si="9"/>
        <v>84</v>
      </c>
      <c r="D57" s="65">
        <f t="shared" si="10"/>
        <v>2.5974025974025983E-2</v>
      </c>
      <c r="E57" s="36"/>
      <c r="F57" s="74">
        <v>84</v>
      </c>
      <c r="G57" s="74">
        <v>0</v>
      </c>
      <c r="H57" s="74">
        <v>0</v>
      </c>
      <c r="I57" s="65">
        <f t="shared" si="11"/>
        <v>0</v>
      </c>
    </row>
    <row r="58" spans="1:11" x14ac:dyDescent="0.35">
      <c r="A58" t="s">
        <v>40</v>
      </c>
      <c r="B58" s="38">
        <f>'Автоматизированный расчет'!$H$17*$K47/3</f>
        <v>174.75728155339803</v>
      </c>
      <c r="C58" s="37">
        <f t="shared" si="9"/>
        <v>175</v>
      </c>
      <c r="D58" s="65">
        <f t="shared" si="10"/>
        <v>1.3869625520112061E-3</v>
      </c>
      <c r="E58" s="36"/>
      <c r="F58" s="74">
        <v>175</v>
      </c>
      <c r="G58" s="74">
        <v>0</v>
      </c>
      <c r="H58" s="74">
        <v>0</v>
      </c>
      <c r="I58" s="65">
        <f t="shared" si="11"/>
        <v>0</v>
      </c>
    </row>
    <row r="59" spans="1:11" x14ac:dyDescent="0.35">
      <c r="A59" t="s">
        <v>41</v>
      </c>
      <c r="B59" s="38">
        <f>'Автоматизированный расчет'!$H$24*$K47/3</f>
        <v>73.469387755102048</v>
      </c>
      <c r="C59" s="37">
        <f t="shared" si="9"/>
        <v>74</v>
      </c>
      <c r="D59" s="65">
        <f t="shared" si="10"/>
        <v>7.1704357418642672E-3</v>
      </c>
      <c r="E59" s="36"/>
      <c r="F59" s="74">
        <v>74</v>
      </c>
      <c r="G59" s="74">
        <v>0</v>
      </c>
      <c r="H59" s="74">
        <v>0</v>
      </c>
      <c r="I59" s="65">
        <f t="shared" si="11"/>
        <v>0</v>
      </c>
    </row>
    <row r="61" spans="1:11" x14ac:dyDescent="0.35">
      <c r="A61" s="106" t="s">
        <v>77</v>
      </c>
      <c r="B61" s="106"/>
      <c r="C61" s="106"/>
      <c r="D61" s="106"/>
      <c r="E61" s="106"/>
      <c r="F61" s="106"/>
      <c r="G61" s="106"/>
      <c r="H61" s="106"/>
      <c r="I61" s="106"/>
      <c r="K61" t="s">
        <v>53</v>
      </c>
    </row>
    <row r="62" spans="1:11" x14ac:dyDescent="0.35">
      <c r="A62" s="4" t="s">
        <v>1</v>
      </c>
      <c r="B62" s="4" t="s">
        <v>2</v>
      </c>
      <c r="C62" s="4" t="s">
        <v>3</v>
      </c>
      <c r="D62" s="4" t="s">
        <v>4</v>
      </c>
      <c r="F62" s="34" t="s">
        <v>7</v>
      </c>
      <c r="G62" s="34" t="s">
        <v>8</v>
      </c>
      <c r="H62" s="34" t="s">
        <v>9</v>
      </c>
      <c r="I62" s="32" t="s">
        <v>52</v>
      </c>
      <c r="K62">
        <v>4</v>
      </c>
    </row>
    <row r="63" spans="1:11" x14ac:dyDescent="0.35">
      <c r="A63" s="4" t="s">
        <v>5</v>
      </c>
      <c r="B63" s="38">
        <f>'Автоматизированный расчет'!$C$32*$K62/3</f>
        <v>570.68782082591406</v>
      </c>
      <c r="C63" s="37">
        <f>F63</f>
        <v>574</v>
      </c>
      <c r="D63" s="65">
        <f>1-B63/C63</f>
        <v>5.7703469931811302E-3</v>
      </c>
      <c r="E63" s="36"/>
      <c r="F63" s="37">
        <v>574</v>
      </c>
      <c r="G63" s="37">
        <v>0</v>
      </c>
      <c r="H63" s="37">
        <v>0</v>
      </c>
      <c r="I63" s="65">
        <f>G63/(F63+G63+H63)</f>
        <v>0</v>
      </c>
    </row>
    <row r="64" spans="1:11" x14ac:dyDescent="0.35">
      <c r="A64" s="4" t="s">
        <v>46</v>
      </c>
      <c r="B64" s="38">
        <f>'Автоматизированный расчет'!$C$33*$K62/3</f>
        <v>383.83974826355575</v>
      </c>
      <c r="C64" s="37">
        <f t="shared" ref="C64:C74" si="12">F64</f>
        <v>387</v>
      </c>
      <c r="D64" s="65">
        <f t="shared" ref="D64:D74" si="13">1-B64/C64</f>
        <v>8.166025158770629E-3</v>
      </c>
      <c r="E64" s="36"/>
      <c r="F64" s="37">
        <v>387</v>
      </c>
      <c r="G64" s="37">
        <v>0</v>
      </c>
      <c r="H64" s="37">
        <v>0</v>
      </c>
      <c r="I64" s="65">
        <f t="shared" ref="I64:I74" si="14">G64/(F64+G64+H64)</f>
        <v>0</v>
      </c>
    </row>
    <row r="65" spans="1:14" x14ac:dyDescent="0.35">
      <c r="A65" s="4" t="s">
        <v>47</v>
      </c>
      <c r="B65" s="38">
        <f>'Автоматизированный расчет'!$C$34*$K62/3</f>
        <v>342.10061782877318</v>
      </c>
      <c r="C65" s="37">
        <f t="shared" si="12"/>
        <v>345</v>
      </c>
      <c r="D65" s="65">
        <f t="shared" si="13"/>
        <v>8.4040062934110926E-3</v>
      </c>
      <c r="E65" s="36"/>
      <c r="F65" s="37">
        <v>345</v>
      </c>
      <c r="G65" s="37">
        <v>0</v>
      </c>
      <c r="H65" s="37">
        <v>0</v>
      </c>
      <c r="I65" s="65">
        <f t="shared" si="14"/>
        <v>0</v>
      </c>
      <c r="N65" s="105"/>
    </row>
    <row r="66" spans="1:14" x14ac:dyDescent="0.35">
      <c r="A66" s="4" t="s">
        <v>48</v>
      </c>
      <c r="B66" s="38">
        <f>'Автоматизированный расчет'!$C$35*$K62/3</f>
        <v>233.00970873786403</v>
      </c>
      <c r="C66" s="37">
        <f t="shared" si="12"/>
        <v>233</v>
      </c>
      <c r="D66" s="65">
        <f t="shared" si="13"/>
        <v>-4.1668402849914798E-5</v>
      </c>
      <c r="E66" s="36"/>
      <c r="F66" s="37">
        <v>233</v>
      </c>
      <c r="G66" s="37">
        <v>0</v>
      </c>
      <c r="H66" s="37">
        <v>0</v>
      </c>
      <c r="I66" s="65">
        <f t="shared" si="14"/>
        <v>0</v>
      </c>
    </row>
    <row r="67" spans="1:14" x14ac:dyDescent="0.35">
      <c r="A67" s="4" t="s">
        <v>49</v>
      </c>
      <c r="B67" s="38">
        <f>'Автоматизированный расчет'!$C$36*$K62/3</f>
        <v>207.05009276437849</v>
      </c>
      <c r="C67" s="37">
        <f t="shared" si="12"/>
        <v>210</v>
      </c>
      <c r="D67" s="65">
        <f t="shared" si="13"/>
        <v>1.4047177312483394E-2</v>
      </c>
      <c r="E67" s="36"/>
      <c r="F67" s="37">
        <v>210</v>
      </c>
      <c r="G67" s="37">
        <v>0</v>
      </c>
      <c r="H67" s="37">
        <v>0</v>
      </c>
      <c r="I67" s="65">
        <f t="shared" si="14"/>
        <v>0</v>
      </c>
    </row>
    <row r="68" spans="1:14" x14ac:dyDescent="0.35">
      <c r="A68" s="4" t="s">
        <v>50</v>
      </c>
      <c r="B68" s="38">
        <f>'Автоматизированный расчет'!$C$37*$K62/3</f>
        <v>97.959183673469397</v>
      </c>
      <c r="C68" s="37">
        <f t="shared" si="12"/>
        <v>98</v>
      </c>
      <c r="D68" s="65">
        <f t="shared" si="13"/>
        <v>4.1649312786329329E-4</v>
      </c>
      <c r="E68" s="36"/>
      <c r="F68" s="37">
        <v>98</v>
      </c>
      <c r="G68" s="37">
        <v>0</v>
      </c>
      <c r="H68" s="37">
        <v>0</v>
      </c>
      <c r="I68" s="65">
        <f t="shared" si="14"/>
        <v>0</v>
      </c>
      <c r="M68" s="7"/>
    </row>
    <row r="69" spans="1:14" x14ac:dyDescent="0.35">
      <c r="A69" s="4" t="s">
        <v>6</v>
      </c>
      <c r="B69" s="38">
        <f>'Автоматизированный расчет'!$C$38*$K62/3</f>
        <v>440.05980150224258</v>
      </c>
      <c r="C69" s="37">
        <f t="shared" si="12"/>
        <v>443</v>
      </c>
      <c r="D69" s="65">
        <f t="shared" si="13"/>
        <v>6.6370169249603261E-3</v>
      </c>
      <c r="E69" s="36"/>
      <c r="F69" s="37">
        <v>443</v>
      </c>
      <c r="G69" s="37">
        <v>0</v>
      </c>
      <c r="H69" s="37">
        <v>0</v>
      </c>
      <c r="I69" s="65">
        <f t="shared" si="14"/>
        <v>0</v>
      </c>
    </row>
    <row r="70" spans="1:14" x14ac:dyDescent="0.35">
      <c r="A70" t="s">
        <v>37</v>
      </c>
      <c r="B70" s="38">
        <f>'Автоматизированный расчет'!$H$2*$K62/3</f>
        <v>88.8888888888889</v>
      </c>
      <c r="C70" s="37">
        <f t="shared" si="12"/>
        <v>88</v>
      </c>
      <c r="D70" s="65">
        <f t="shared" si="13"/>
        <v>-1.0101010101010166E-2</v>
      </c>
      <c r="E70" s="36"/>
      <c r="F70" s="37">
        <v>88</v>
      </c>
      <c r="G70" s="37">
        <v>0</v>
      </c>
      <c r="H70" s="37">
        <v>0</v>
      </c>
      <c r="I70" s="65">
        <f t="shared" si="14"/>
        <v>0</v>
      </c>
    </row>
    <row r="71" spans="1:14" x14ac:dyDescent="0.35">
      <c r="A71" t="s">
        <v>38</v>
      </c>
      <c r="B71" s="38">
        <f>'Автоматизированный расчет'!$H$6*$K62/3</f>
        <v>41.739130434782609</v>
      </c>
      <c r="C71" s="37">
        <f t="shared" si="12"/>
        <v>42</v>
      </c>
      <c r="D71" s="65">
        <f t="shared" si="13"/>
        <v>6.2111801242236142E-3</v>
      </c>
      <c r="E71" s="36"/>
      <c r="F71" s="37">
        <v>42</v>
      </c>
      <c r="G71" s="37">
        <v>0</v>
      </c>
      <c r="H71" s="37">
        <v>0</v>
      </c>
      <c r="I71" s="65">
        <f t="shared" si="14"/>
        <v>0</v>
      </c>
    </row>
    <row r="72" spans="1:14" x14ac:dyDescent="0.35">
      <c r="A72" t="s">
        <v>39</v>
      </c>
      <c r="B72" s="38">
        <f>'Автоматизированный расчет'!$H$10*$K62/3</f>
        <v>109.09090909090908</v>
      </c>
      <c r="C72" s="37">
        <f t="shared" si="12"/>
        <v>112</v>
      </c>
      <c r="D72" s="65">
        <f t="shared" si="13"/>
        <v>2.5974025974026094E-2</v>
      </c>
      <c r="E72" s="36"/>
      <c r="F72" s="37">
        <v>112</v>
      </c>
      <c r="G72" s="37">
        <v>0</v>
      </c>
      <c r="H72" s="37">
        <v>0</v>
      </c>
      <c r="I72" s="65">
        <f t="shared" si="14"/>
        <v>0</v>
      </c>
    </row>
    <row r="73" spans="1:14" x14ac:dyDescent="0.35">
      <c r="A73" t="s">
        <v>40</v>
      </c>
      <c r="B73" s="38">
        <f>'Автоматизированный расчет'!$H$17*$K62/3</f>
        <v>233.00970873786403</v>
      </c>
      <c r="C73" s="37">
        <f t="shared" si="12"/>
        <v>233</v>
      </c>
      <c r="D73" s="65">
        <f t="shared" si="13"/>
        <v>-4.1668402849914798E-5</v>
      </c>
      <c r="E73" s="36"/>
      <c r="F73" s="37">
        <v>233</v>
      </c>
      <c r="G73" s="37">
        <v>0</v>
      </c>
      <c r="H73" s="37">
        <v>0</v>
      </c>
      <c r="I73" s="65">
        <f t="shared" si="14"/>
        <v>0</v>
      </c>
      <c r="M73" s="7"/>
      <c r="N73" s="105"/>
    </row>
    <row r="74" spans="1:14" x14ac:dyDescent="0.35">
      <c r="A74" t="s">
        <v>41</v>
      </c>
      <c r="B74" s="38">
        <f>'Автоматизированный расчет'!$H$24*$K62/3</f>
        <v>97.959183673469397</v>
      </c>
      <c r="C74" s="37">
        <f t="shared" si="12"/>
        <v>98</v>
      </c>
      <c r="D74" s="65">
        <f t="shared" si="13"/>
        <v>4.1649312786329329E-4</v>
      </c>
      <c r="E74" s="36"/>
      <c r="F74" s="37">
        <v>98</v>
      </c>
      <c r="G74" s="37">
        <v>0</v>
      </c>
      <c r="H74" s="37">
        <v>0</v>
      </c>
      <c r="I74" s="65">
        <f t="shared" si="14"/>
        <v>0</v>
      </c>
    </row>
    <row r="75" spans="1:14" x14ac:dyDescent="0.35">
      <c r="N75" s="105"/>
    </row>
    <row r="76" spans="1:14" x14ac:dyDescent="0.35">
      <c r="A76" s="106" t="s">
        <v>74</v>
      </c>
      <c r="B76" s="106"/>
      <c r="C76" s="106"/>
      <c r="D76" s="106"/>
      <c r="E76" s="106"/>
      <c r="F76" s="106"/>
      <c r="G76" s="106"/>
      <c r="H76" s="106"/>
      <c r="I76" s="106"/>
      <c r="K76" t="s">
        <v>53</v>
      </c>
    </row>
    <row r="77" spans="1:14" x14ac:dyDescent="0.35">
      <c r="A77" s="4" t="s">
        <v>1</v>
      </c>
      <c r="B77" s="4" t="s">
        <v>2</v>
      </c>
      <c r="C77" s="4" t="s">
        <v>3</v>
      </c>
      <c r="D77" s="4" t="s">
        <v>4</v>
      </c>
      <c r="F77" s="34" t="s">
        <v>7</v>
      </c>
      <c r="G77" s="34" t="s">
        <v>8</v>
      </c>
      <c r="H77" s="34" t="s">
        <v>9</v>
      </c>
      <c r="I77" s="32" t="s">
        <v>52</v>
      </c>
      <c r="K77">
        <v>5</v>
      </c>
    </row>
    <row r="78" spans="1:14" x14ac:dyDescent="0.35">
      <c r="A78" s="4" t="s">
        <v>5</v>
      </c>
      <c r="B78" s="38">
        <f>'Автоматизированный расчет'!$C$32*$K77/3</f>
        <v>713.35977603239246</v>
      </c>
      <c r="C78" s="37">
        <f>F78</f>
        <v>717</v>
      </c>
      <c r="D78" s="65">
        <f>1-B78/C78</f>
        <v>5.0770208753243562E-3</v>
      </c>
      <c r="E78" s="36"/>
      <c r="F78" s="62">
        <v>717</v>
      </c>
      <c r="G78" s="74">
        <v>0</v>
      </c>
      <c r="H78" s="74">
        <v>0</v>
      </c>
      <c r="I78" s="65">
        <f>G78/(F78+G78+H78)</f>
        <v>0</v>
      </c>
    </row>
    <row r="79" spans="1:14" x14ac:dyDescent="0.35">
      <c r="A79" s="4" t="s">
        <v>46</v>
      </c>
      <c r="B79" s="38">
        <f>'Автоматизированный расчет'!$C$33*$K77/3</f>
        <v>479.79968532944469</v>
      </c>
      <c r="C79" s="37">
        <f t="shared" ref="C79:C89" si="15">F79</f>
        <v>482</v>
      </c>
      <c r="D79" s="65">
        <f t="shared" ref="D79:D89" si="16">1-B79/C79</f>
        <v>4.5649681961728028E-3</v>
      </c>
      <c r="E79" s="36"/>
      <c r="F79" s="74">
        <v>482</v>
      </c>
      <c r="G79" s="74">
        <v>0</v>
      </c>
      <c r="H79" s="74">
        <v>0</v>
      </c>
      <c r="I79" s="65">
        <f t="shared" ref="I79:I89" si="17">G79/(F79+G79+H79)</f>
        <v>0</v>
      </c>
    </row>
    <row r="80" spans="1:14" x14ac:dyDescent="0.35">
      <c r="A80" s="4" t="s">
        <v>47</v>
      </c>
      <c r="B80" s="38">
        <f>'Автоматизированный расчет'!$C$34*$K77/3</f>
        <v>427.62577228596643</v>
      </c>
      <c r="C80" s="37">
        <f t="shared" si="15"/>
        <v>429</v>
      </c>
      <c r="D80" s="65">
        <f t="shared" si="16"/>
        <v>3.2033280047402135E-3</v>
      </c>
      <c r="E80" s="36"/>
      <c r="F80" s="74">
        <v>429</v>
      </c>
      <c r="G80" s="74">
        <v>0</v>
      </c>
      <c r="H80" s="74">
        <v>0</v>
      </c>
      <c r="I80" s="65">
        <f t="shared" si="17"/>
        <v>0</v>
      </c>
    </row>
    <row r="81" spans="1:12" x14ac:dyDescent="0.35">
      <c r="A81" s="4" t="s">
        <v>48</v>
      </c>
      <c r="B81" s="38">
        <f>'Автоматизированный расчет'!$C$35*$K77/3</f>
        <v>291.26213592233006</v>
      </c>
      <c r="C81" s="37">
        <f t="shared" si="15"/>
        <v>291</v>
      </c>
      <c r="D81" s="65">
        <f t="shared" si="16"/>
        <v>-9.0081072965664255E-4</v>
      </c>
      <c r="E81" s="36"/>
      <c r="F81" s="74">
        <v>291</v>
      </c>
      <c r="G81" s="74">
        <v>0</v>
      </c>
      <c r="H81" s="74">
        <v>0</v>
      </c>
      <c r="I81" s="65">
        <f t="shared" si="17"/>
        <v>0</v>
      </c>
    </row>
    <row r="82" spans="1:12" x14ac:dyDescent="0.35">
      <c r="A82" s="4" t="s">
        <v>49</v>
      </c>
      <c r="B82" s="38">
        <f>'Автоматизированный расчет'!$C$36*$K77/3</f>
        <v>258.81261595547312</v>
      </c>
      <c r="C82" s="37">
        <f t="shared" si="15"/>
        <v>262</v>
      </c>
      <c r="D82" s="65">
        <f t="shared" si="16"/>
        <v>1.2165587956209478E-2</v>
      </c>
      <c r="E82" s="36"/>
      <c r="F82" s="74">
        <v>262</v>
      </c>
      <c r="G82" s="74">
        <v>0</v>
      </c>
      <c r="H82" s="74">
        <v>0</v>
      </c>
      <c r="I82" s="65">
        <f t="shared" si="17"/>
        <v>0</v>
      </c>
      <c r="L82" s="7"/>
    </row>
    <row r="83" spans="1:12" x14ac:dyDescent="0.35">
      <c r="A83" s="4" t="s">
        <v>50</v>
      </c>
      <c r="B83" s="38">
        <f>'Автоматизированный расчет'!$C$37*$K77/3</f>
        <v>122.44897959183675</v>
      </c>
      <c r="C83" s="37">
        <f t="shared" si="15"/>
        <v>122</v>
      </c>
      <c r="D83" s="65">
        <f t="shared" si="16"/>
        <v>-3.6801605888256983E-3</v>
      </c>
      <c r="E83" s="36"/>
      <c r="F83" s="74">
        <v>122</v>
      </c>
      <c r="G83" s="74">
        <v>0</v>
      </c>
      <c r="H83" s="74">
        <v>0</v>
      </c>
      <c r="I83" s="65">
        <f t="shared" si="17"/>
        <v>0</v>
      </c>
    </row>
    <row r="84" spans="1:12" x14ac:dyDescent="0.35">
      <c r="A84" s="4" t="s">
        <v>6</v>
      </c>
      <c r="B84" s="38">
        <f>'Автоматизированный расчет'!$C$38*$K77/3</f>
        <v>550.07475187780312</v>
      </c>
      <c r="C84" s="37">
        <f t="shared" si="15"/>
        <v>552</v>
      </c>
      <c r="D84" s="65">
        <f t="shared" si="16"/>
        <v>3.4877683373132351E-3</v>
      </c>
      <c r="E84" s="36"/>
      <c r="F84" s="74">
        <v>552</v>
      </c>
      <c r="G84" s="74">
        <v>0</v>
      </c>
      <c r="H84" s="74">
        <v>0</v>
      </c>
      <c r="I84" s="65">
        <f t="shared" si="17"/>
        <v>0</v>
      </c>
    </row>
    <row r="85" spans="1:12" x14ac:dyDescent="0.35">
      <c r="A85" t="s">
        <v>37</v>
      </c>
      <c r="B85" s="38">
        <f>'Автоматизированный расчет'!$H$2*$K77/3</f>
        <v>111.11111111111113</v>
      </c>
      <c r="C85" s="37">
        <f t="shared" si="15"/>
        <v>110</v>
      </c>
      <c r="D85" s="65">
        <f t="shared" si="16"/>
        <v>-1.0101010101010166E-2</v>
      </c>
      <c r="E85" s="36"/>
      <c r="F85" s="74">
        <v>110</v>
      </c>
      <c r="G85" s="74">
        <v>0</v>
      </c>
      <c r="H85" s="74">
        <v>0</v>
      </c>
      <c r="I85" s="65">
        <f t="shared" si="17"/>
        <v>0</v>
      </c>
    </row>
    <row r="86" spans="1:12" x14ac:dyDescent="0.35">
      <c r="A86" t="s">
        <v>38</v>
      </c>
      <c r="B86" s="38">
        <f>'Автоматизированный расчет'!$H$6*$K77/3</f>
        <v>52.173913043478258</v>
      </c>
      <c r="C86" s="37">
        <f t="shared" si="15"/>
        <v>53</v>
      </c>
      <c r="D86" s="65">
        <f t="shared" si="16"/>
        <v>1.5586546349466879E-2</v>
      </c>
      <c r="E86" s="36"/>
      <c r="F86" s="74">
        <v>53</v>
      </c>
      <c r="G86" s="74">
        <v>0</v>
      </c>
      <c r="H86" s="74">
        <v>0</v>
      </c>
      <c r="I86" s="65">
        <f t="shared" si="17"/>
        <v>0</v>
      </c>
    </row>
    <row r="87" spans="1:12" x14ac:dyDescent="0.35">
      <c r="A87" t="s">
        <v>39</v>
      </c>
      <c r="B87" s="38">
        <f>'Автоматизированный расчет'!$H$10*$K77/3</f>
        <v>136.36363636363635</v>
      </c>
      <c r="C87" s="37">
        <f t="shared" si="15"/>
        <v>139</v>
      </c>
      <c r="D87" s="65">
        <f t="shared" si="16"/>
        <v>1.8966644865925586E-2</v>
      </c>
      <c r="E87" s="36"/>
      <c r="F87" s="74">
        <v>139</v>
      </c>
      <c r="G87" s="74">
        <v>0</v>
      </c>
      <c r="H87" s="74">
        <v>0</v>
      </c>
      <c r="I87" s="65">
        <f t="shared" si="17"/>
        <v>0</v>
      </c>
    </row>
    <row r="88" spans="1:12" x14ac:dyDescent="0.35">
      <c r="A88" t="s">
        <v>40</v>
      </c>
      <c r="B88" s="38">
        <f>'Автоматизированный расчет'!$H$17*$K77/3</f>
        <v>291.26213592233006</v>
      </c>
      <c r="C88" s="37">
        <f t="shared" si="15"/>
        <v>291</v>
      </c>
      <c r="D88" s="65">
        <f t="shared" si="16"/>
        <v>-9.0081072965664255E-4</v>
      </c>
      <c r="E88" s="36"/>
      <c r="F88" s="74">
        <v>291</v>
      </c>
      <c r="G88" s="74">
        <v>0</v>
      </c>
      <c r="H88" s="74">
        <v>0</v>
      </c>
      <c r="I88" s="65">
        <f t="shared" si="17"/>
        <v>0</v>
      </c>
    </row>
    <row r="89" spans="1:12" x14ac:dyDescent="0.35">
      <c r="A89" t="s">
        <v>41</v>
      </c>
      <c r="B89" s="38">
        <f>'Автоматизированный расчет'!$H$24*$K77/3</f>
        <v>122.44897959183675</v>
      </c>
      <c r="C89" s="37">
        <f t="shared" si="15"/>
        <v>122</v>
      </c>
      <c r="D89" s="65">
        <f t="shared" si="16"/>
        <v>-3.6801605888256983E-3</v>
      </c>
      <c r="E89" s="36"/>
      <c r="F89" s="74">
        <v>122</v>
      </c>
      <c r="G89" s="74">
        <v>0</v>
      </c>
      <c r="H89" s="74">
        <v>0</v>
      </c>
      <c r="I89" s="65">
        <f t="shared" si="17"/>
        <v>0</v>
      </c>
    </row>
    <row r="91" spans="1:12" x14ac:dyDescent="0.35">
      <c r="A91" s="106" t="s">
        <v>76</v>
      </c>
      <c r="B91" s="106"/>
      <c r="C91" s="106"/>
      <c r="D91" s="106"/>
      <c r="E91" s="106"/>
      <c r="F91" s="106"/>
      <c r="G91" s="106"/>
      <c r="H91" s="106"/>
      <c r="I91" s="106"/>
    </row>
    <row r="92" spans="1:12" x14ac:dyDescent="0.35">
      <c r="A92" s="4" t="s">
        <v>1</v>
      </c>
      <c r="B92" s="4" t="s">
        <v>2</v>
      </c>
      <c r="C92" s="4" t="s">
        <v>3</v>
      </c>
      <c r="D92" s="4" t="s">
        <v>4</v>
      </c>
      <c r="F92" s="34" t="s">
        <v>7</v>
      </c>
      <c r="G92" s="34" t="s">
        <v>8</v>
      </c>
      <c r="H92" s="34" t="s">
        <v>9</v>
      </c>
      <c r="I92" s="32" t="s">
        <v>52</v>
      </c>
    </row>
    <row r="93" spans="1:12" x14ac:dyDescent="0.35">
      <c r="A93" s="4" t="s">
        <v>5</v>
      </c>
      <c r="B93" s="38">
        <v>1601.2514589472921</v>
      </c>
      <c r="C93" s="37">
        <f>F93</f>
        <v>1605</v>
      </c>
      <c r="D93" s="65">
        <f>1-B93/C93</f>
        <v>2.3355395967027404E-3</v>
      </c>
      <c r="E93" s="36"/>
      <c r="F93" s="74">
        <v>1605</v>
      </c>
      <c r="G93" s="74">
        <v>0</v>
      </c>
      <c r="H93" s="74">
        <v>0</v>
      </c>
      <c r="I93" s="65">
        <f>G93/(F93+G93+H93)</f>
        <v>0</v>
      </c>
    </row>
    <row r="94" spans="1:12" x14ac:dyDescent="0.35">
      <c r="A94" s="4" t="s">
        <v>46</v>
      </c>
      <c r="B94" s="38">
        <v>1040.7072412602172</v>
      </c>
      <c r="C94" s="37">
        <f t="shared" ref="C94:C104" si="18">F94</f>
        <v>1039</v>
      </c>
      <c r="D94" s="65">
        <f t="shared" ref="D94:D104" si="19">1-B94/C94</f>
        <v>-1.6431580945304169E-3</v>
      </c>
      <c r="E94" s="36"/>
      <c r="F94" s="74">
        <v>1039</v>
      </c>
      <c r="G94" s="74">
        <v>0</v>
      </c>
      <c r="H94" s="74">
        <v>0</v>
      </c>
      <c r="I94" s="65">
        <f t="shared" ref="I94:I104" si="20">G94/(F94+G94+H94)</f>
        <v>0</v>
      </c>
    </row>
    <row r="95" spans="1:12" x14ac:dyDescent="0.35">
      <c r="A95" s="4" t="s">
        <v>47</v>
      </c>
      <c r="B95" s="38">
        <v>915.48984995586932</v>
      </c>
      <c r="C95" s="37">
        <f t="shared" si="18"/>
        <v>914</v>
      </c>
      <c r="D95" s="65">
        <f t="shared" si="19"/>
        <v>-1.6300327744740439E-3</v>
      </c>
      <c r="E95" s="36"/>
      <c r="F95" s="74">
        <v>914</v>
      </c>
      <c r="G95" s="74">
        <v>0</v>
      </c>
      <c r="H95" s="74">
        <v>0</v>
      </c>
      <c r="I95" s="65">
        <f t="shared" si="20"/>
        <v>0</v>
      </c>
    </row>
    <row r="96" spans="1:12" x14ac:dyDescent="0.35">
      <c r="A96" s="4" t="s">
        <v>48</v>
      </c>
      <c r="B96" s="38">
        <v>629.12621359223294</v>
      </c>
      <c r="C96" s="37">
        <f t="shared" si="18"/>
        <v>629</v>
      </c>
      <c r="D96" s="65">
        <f t="shared" si="19"/>
        <v>-2.0065753932096975E-4</v>
      </c>
      <c r="E96" s="36"/>
      <c r="F96" s="74">
        <v>629</v>
      </c>
      <c r="G96" s="74">
        <v>0</v>
      </c>
      <c r="H96" s="74">
        <v>0</v>
      </c>
      <c r="I96" s="65">
        <f t="shared" si="20"/>
        <v>0</v>
      </c>
    </row>
    <row r="97" spans="1:9" x14ac:dyDescent="0.35">
      <c r="A97" s="4" t="s">
        <v>49</v>
      </c>
      <c r="B97" s="38">
        <v>580.24118738404457</v>
      </c>
      <c r="C97" s="37">
        <f t="shared" si="18"/>
        <v>581</v>
      </c>
      <c r="D97" s="65">
        <f t="shared" si="19"/>
        <v>1.3060458105945694E-3</v>
      </c>
      <c r="E97" s="36"/>
      <c r="F97" s="74">
        <v>581</v>
      </c>
      <c r="G97" s="74">
        <v>0</v>
      </c>
      <c r="H97" s="74">
        <v>0</v>
      </c>
      <c r="I97" s="65">
        <f t="shared" si="20"/>
        <v>0</v>
      </c>
    </row>
    <row r="98" spans="1:9" x14ac:dyDescent="0.35">
      <c r="A98" s="4" t="s">
        <v>50</v>
      </c>
      <c r="B98" s="38">
        <v>293.87755102040819</v>
      </c>
      <c r="C98" s="37">
        <f t="shared" si="18"/>
        <v>280</v>
      </c>
      <c r="D98" s="65">
        <f t="shared" si="19"/>
        <v>-4.9562682215743559E-2</v>
      </c>
      <c r="E98" s="36"/>
      <c r="F98" s="74">
        <v>280</v>
      </c>
      <c r="G98" s="74">
        <v>16</v>
      </c>
      <c r="H98" s="74">
        <v>0</v>
      </c>
      <c r="I98" s="65">
        <f t="shared" si="20"/>
        <v>5.4054054054054057E-2</v>
      </c>
    </row>
    <row r="99" spans="1:9" x14ac:dyDescent="0.35">
      <c r="A99" s="4" t="s">
        <v>6</v>
      </c>
      <c r="B99" s="38">
        <v>1209.3674009762776</v>
      </c>
      <c r="C99" s="37">
        <f t="shared" si="18"/>
        <v>1195</v>
      </c>
      <c r="D99" s="65">
        <f t="shared" si="19"/>
        <v>-1.2022929687261596E-2</v>
      </c>
      <c r="E99" s="36"/>
      <c r="F99" s="74">
        <v>1195</v>
      </c>
      <c r="G99" s="74">
        <v>0</v>
      </c>
      <c r="H99" s="74">
        <v>0</v>
      </c>
      <c r="I99" s="65">
        <f t="shared" si="20"/>
        <v>0</v>
      </c>
    </row>
    <row r="100" spans="1:9" x14ac:dyDescent="0.35">
      <c r="A100" t="s">
        <v>37</v>
      </c>
      <c r="B100" s="38">
        <v>266.66666666666669</v>
      </c>
      <c r="C100" s="37">
        <f t="shared" si="18"/>
        <v>266</v>
      </c>
      <c r="D100" s="65">
        <f t="shared" si="19"/>
        <v>-2.5062656641605674E-3</v>
      </c>
      <c r="E100" s="36"/>
      <c r="F100" s="74">
        <v>266</v>
      </c>
      <c r="G100" s="74">
        <v>0</v>
      </c>
      <c r="H100" s="74">
        <v>0</v>
      </c>
      <c r="I100" s="65">
        <f t="shared" si="20"/>
        <v>0</v>
      </c>
    </row>
    <row r="101" spans="1:9" x14ac:dyDescent="0.35">
      <c r="A101" t="s">
        <v>38</v>
      </c>
      <c r="B101" s="38">
        <v>125.21739130434783</v>
      </c>
      <c r="C101" s="37">
        <f t="shared" si="18"/>
        <v>125</v>
      </c>
      <c r="D101" s="65">
        <f t="shared" si="19"/>
        <v>-1.7391304347826875E-3</v>
      </c>
      <c r="E101" s="36"/>
      <c r="F101" s="74">
        <v>125</v>
      </c>
      <c r="G101" s="74">
        <v>0</v>
      </c>
      <c r="H101" s="74">
        <v>0</v>
      </c>
      <c r="I101" s="65">
        <f t="shared" si="20"/>
        <v>0</v>
      </c>
    </row>
    <row r="102" spans="1:9" x14ac:dyDescent="0.35">
      <c r="A102" t="s">
        <v>39</v>
      </c>
      <c r="B102" s="38">
        <v>286.36363636363637</v>
      </c>
      <c r="C102" s="37">
        <f t="shared" si="18"/>
        <v>286</v>
      </c>
      <c r="D102" s="65">
        <f t="shared" si="19"/>
        <v>-1.2714558169104606E-3</v>
      </c>
      <c r="E102" s="36"/>
      <c r="F102" s="74">
        <v>286</v>
      </c>
      <c r="G102" s="74">
        <v>0</v>
      </c>
      <c r="H102" s="74">
        <v>0</v>
      </c>
      <c r="I102" s="65">
        <f t="shared" si="20"/>
        <v>0</v>
      </c>
    </row>
    <row r="103" spans="1:9" x14ac:dyDescent="0.35">
      <c r="A103" t="s">
        <v>40</v>
      </c>
      <c r="B103" s="38">
        <v>629.12621359223294</v>
      </c>
      <c r="C103" s="37">
        <f t="shared" si="18"/>
        <v>629</v>
      </c>
      <c r="D103" s="65">
        <f t="shared" si="19"/>
        <v>-2.0065753932096975E-4</v>
      </c>
      <c r="E103" s="36"/>
      <c r="F103" s="74">
        <v>629</v>
      </c>
      <c r="G103" s="74">
        <v>0</v>
      </c>
      <c r="H103" s="74">
        <v>0</v>
      </c>
      <c r="I103" s="65">
        <f t="shared" si="20"/>
        <v>0</v>
      </c>
    </row>
    <row r="104" spans="1:9" x14ac:dyDescent="0.35">
      <c r="A104" t="s">
        <v>41</v>
      </c>
      <c r="B104" s="38">
        <v>293.87755102040819</v>
      </c>
      <c r="C104" s="37">
        <f t="shared" si="18"/>
        <v>280</v>
      </c>
      <c r="D104" s="65">
        <f t="shared" si="19"/>
        <v>-4.9562682215743559E-2</v>
      </c>
      <c r="E104" s="36"/>
      <c r="F104" s="74">
        <v>280</v>
      </c>
      <c r="G104" s="74">
        <v>16</v>
      </c>
      <c r="H104" s="74">
        <v>0</v>
      </c>
      <c r="I104" s="65">
        <f t="shared" si="20"/>
        <v>5.4054054054054057E-2</v>
      </c>
    </row>
    <row r="106" spans="1:9" x14ac:dyDescent="0.35">
      <c r="G106" t="s">
        <v>79</v>
      </c>
    </row>
    <row r="109" spans="1:9" x14ac:dyDescent="0.35">
      <c r="F109" s="7"/>
    </row>
  </sheetData>
  <mergeCells count="7">
    <mergeCell ref="A76:I76"/>
    <mergeCell ref="A91:I91"/>
    <mergeCell ref="A1:I1"/>
    <mergeCell ref="A16:I16"/>
    <mergeCell ref="A31:I31"/>
    <mergeCell ref="A46:I46"/>
    <mergeCell ref="A61:I6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Normal="100" workbookViewId="0">
      <selection activeCell="K18" sqref="K18"/>
    </sheetView>
  </sheetViews>
  <sheetFormatPr defaultRowHeight="14.5" x14ac:dyDescent="0.35"/>
  <cols>
    <col min="1" max="1" width="26.08984375" customWidth="1"/>
  </cols>
  <sheetData>
    <row r="1" spans="1:18" x14ac:dyDescent="0.35">
      <c r="A1" s="45"/>
      <c r="B1" s="47"/>
      <c r="C1" s="109" t="s">
        <v>51</v>
      </c>
      <c r="D1" s="110"/>
      <c r="E1" s="109" t="s">
        <v>64</v>
      </c>
      <c r="F1" s="111"/>
      <c r="G1" s="111"/>
      <c r="H1" s="111"/>
      <c r="I1" s="111"/>
      <c r="J1" s="111"/>
      <c r="K1" s="111"/>
      <c r="L1" s="111"/>
      <c r="M1" s="111"/>
      <c r="N1" s="110"/>
      <c r="O1" s="44" t="s">
        <v>65</v>
      </c>
      <c r="P1" s="47"/>
    </row>
    <row r="2" spans="1:18" x14ac:dyDescent="0.35">
      <c r="A2" s="45"/>
      <c r="B2" s="47"/>
      <c r="C2" s="107">
        <v>1</v>
      </c>
      <c r="D2" s="108"/>
      <c r="E2" s="109" t="s">
        <v>66</v>
      </c>
      <c r="F2" s="112"/>
      <c r="G2" s="113" t="s">
        <v>67</v>
      </c>
      <c r="H2" s="112"/>
      <c r="I2" s="113" t="s">
        <v>68</v>
      </c>
      <c r="J2" s="112"/>
      <c r="K2" s="113" t="s">
        <v>69</v>
      </c>
      <c r="L2" s="112"/>
      <c r="M2" s="111" t="s">
        <v>70</v>
      </c>
      <c r="N2" s="110"/>
      <c r="O2" s="107" t="s">
        <v>78</v>
      </c>
      <c r="P2" s="108"/>
    </row>
    <row r="3" spans="1:18" ht="15" thickBot="1" x14ac:dyDescent="0.4">
      <c r="A3" s="51" t="s">
        <v>1</v>
      </c>
      <c r="B3" s="48" t="s">
        <v>60</v>
      </c>
      <c r="C3" s="46" t="s">
        <v>61</v>
      </c>
      <c r="D3" s="48" t="s">
        <v>62</v>
      </c>
      <c r="E3" s="46" t="s">
        <v>61</v>
      </c>
      <c r="F3" s="52" t="s">
        <v>62</v>
      </c>
      <c r="G3" s="53" t="s">
        <v>61</v>
      </c>
      <c r="H3" s="52" t="s">
        <v>62</v>
      </c>
      <c r="I3" s="53" t="s">
        <v>61</v>
      </c>
      <c r="J3" s="52" t="s">
        <v>62</v>
      </c>
      <c r="K3" s="53" t="s">
        <v>61</v>
      </c>
      <c r="L3" s="52" t="s">
        <v>62</v>
      </c>
      <c r="M3" s="50" t="s">
        <v>61</v>
      </c>
      <c r="N3" s="48" t="s">
        <v>62</v>
      </c>
      <c r="O3" s="46" t="s">
        <v>61</v>
      </c>
      <c r="P3" s="48" t="s">
        <v>62</v>
      </c>
    </row>
    <row r="4" spans="1:18" x14ac:dyDescent="0.35">
      <c r="A4" s="49" t="s">
        <v>5</v>
      </c>
      <c r="B4" s="56">
        <v>2.5</v>
      </c>
      <c r="C4" s="87">
        <v>0.26900000000000002</v>
      </c>
      <c r="D4" s="60" t="str">
        <f>IF(C4&lt;=$B4,"Pass","Fail")</f>
        <v>Pass</v>
      </c>
      <c r="E4" s="83">
        <v>0.26400000000000001</v>
      </c>
      <c r="F4" s="71" t="str">
        <f>IF(E4&lt;=$B4,"Pass","Fail")</f>
        <v>Pass</v>
      </c>
      <c r="G4" s="89">
        <v>0.26800000000000002</v>
      </c>
      <c r="H4" s="70" t="str">
        <f>IF(G4&lt;=$B4,"Pass","Fail")</f>
        <v>Pass</v>
      </c>
      <c r="I4" s="64">
        <v>0.27200000000000002</v>
      </c>
      <c r="J4" s="71" t="str">
        <f>IF(I4&lt;=$B4,"Pass","Fail")</f>
        <v>Pass</v>
      </c>
      <c r="K4" s="59">
        <v>0.41</v>
      </c>
      <c r="L4" s="70" t="str">
        <f>IF(K4&lt;=$B4,"Pass","Fail")</f>
        <v>Pass</v>
      </c>
      <c r="M4" s="64">
        <v>2.778</v>
      </c>
      <c r="N4" s="67" t="str">
        <f>IF(M4&lt;=$B4,"Pass","Fail")</f>
        <v>Fail</v>
      </c>
      <c r="O4" s="44">
        <v>0.28499999999999998</v>
      </c>
      <c r="P4" s="60" t="str">
        <f>IF(O4&lt;=$B4,"Pass","Fail")</f>
        <v>Pass</v>
      </c>
      <c r="R4" s="64"/>
    </row>
    <row r="5" spans="1:18" x14ac:dyDescent="0.35">
      <c r="A5" s="49" t="s">
        <v>46</v>
      </c>
      <c r="B5" s="56">
        <v>2.5</v>
      </c>
      <c r="C5" s="87">
        <v>0.14699999999999999</v>
      </c>
      <c r="D5" s="60" t="str">
        <f t="shared" ref="D5:F15" si="0">IF(C5&lt;=$B5,"Pass","Fail")</f>
        <v>Pass</v>
      </c>
      <c r="E5" s="83">
        <v>0.151</v>
      </c>
      <c r="F5" s="54" t="str">
        <f t="shared" si="0"/>
        <v>Pass</v>
      </c>
      <c r="G5" s="90">
        <v>0.14899999999999999</v>
      </c>
      <c r="H5" s="70" t="str">
        <f t="shared" ref="H5" si="1">IF(G5&lt;=$B5,"Pass","Fail")</f>
        <v>Pass</v>
      </c>
      <c r="I5" s="69">
        <v>0.154</v>
      </c>
      <c r="J5" s="54" t="str">
        <f t="shared" ref="J5" si="2">IF(I5&lt;=$B5,"Pass","Fail")</f>
        <v>Pass</v>
      </c>
      <c r="K5" s="73">
        <v>0.151</v>
      </c>
      <c r="L5" s="70" t="str">
        <f t="shared" ref="L5" si="3">IF(K5&lt;=$B5,"Pass","Fail")</f>
        <v>Pass</v>
      </c>
      <c r="M5" s="69">
        <v>1.1910000000000001</v>
      </c>
      <c r="N5" s="60" t="str">
        <f t="shared" ref="N5" si="4">IF(M5&lt;=$B5,"Pass","Fail")</f>
        <v>Pass</v>
      </c>
      <c r="O5" s="44">
        <v>0.16</v>
      </c>
      <c r="P5" s="60" t="str">
        <f t="shared" ref="P5" si="5">IF(O5&lt;=$B5,"Pass","Fail")</f>
        <v>Pass</v>
      </c>
    </row>
    <row r="6" spans="1:18" x14ac:dyDescent="0.35">
      <c r="A6" s="49" t="s">
        <v>47</v>
      </c>
      <c r="B6" s="56">
        <v>2.5</v>
      </c>
      <c r="C6" s="87">
        <v>0.17499999999999999</v>
      </c>
      <c r="D6" s="60" t="str">
        <f t="shared" si="0"/>
        <v>Pass</v>
      </c>
      <c r="E6" s="83">
        <v>0.188</v>
      </c>
      <c r="F6" s="54" t="str">
        <f t="shared" si="0"/>
        <v>Pass</v>
      </c>
      <c r="G6" s="91">
        <v>0.183</v>
      </c>
      <c r="H6" s="70" t="str">
        <f t="shared" ref="H6" si="6">IF(G6&lt;=$B6,"Pass","Fail")</f>
        <v>Pass</v>
      </c>
      <c r="I6" s="69">
        <v>0.189</v>
      </c>
      <c r="J6" s="54" t="str">
        <f t="shared" ref="J6" si="7">IF(I6&lt;=$B6,"Pass","Fail")</f>
        <v>Pass</v>
      </c>
      <c r="K6" s="73">
        <v>0.19400000000000001</v>
      </c>
      <c r="L6" s="70" t="str">
        <f t="shared" ref="L6" si="8">IF(K6&lt;=$B6,"Pass","Fail")</f>
        <v>Pass</v>
      </c>
      <c r="M6" s="69">
        <v>0.19600000000000001</v>
      </c>
      <c r="N6" s="60" t="str">
        <f t="shared" ref="N6" si="9">IF(M6&lt;=$B6,"Pass","Fail")</f>
        <v>Pass</v>
      </c>
      <c r="O6" s="44">
        <v>0.185</v>
      </c>
      <c r="P6" s="60" t="str">
        <f t="shared" ref="P6" si="10">IF(O6&lt;=$B6,"Pass","Fail")</f>
        <v>Pass</v>
      </c>
    </row>
    <row r="7" spans="1:18" x14ac:dyDescent="0.35">
      <c r="A7" s="49" t="s">
        <v>48</v>
      </c>
      <c r="B7" s="56">
        <v>2.5</v>
      </c>
      <c r="C7" s="87">
        <v>0.16500000000000001</v>
      </c>
      <c r="D7" s="60" t="str">
        <f t="shared" si="0"/>
        <v>Pass</v>
      </c>
      <c r="E7" s="83">
        <v>0.158</v>
      </c>
      <c r="F7" s="54" t="str">
        <f t="shared" si="0"/>
        <v>Pass</v>
      </c>
      <c r="G7" s="92">
        <v>0.16300000000000001</v>
      </c>
      <c r="H7" s="70" t="str">
        <f t="shared" ref="H7" si="11">IF(G7&lt;=$B7,"Pass","Fail")</f>
        <v>Pass</v>
      </c>
      <c r="I7" s="69">
        <v>0.154</v>
      </c>
      <c r="J7" s="54" t="str">
        <f t="shared" ref="J7" si="12">IF(I7&lt;=$B7,"Pass","Fail")</f>
        <v>Pass</v>
      </c>
      <c r="K7" s="73">
        <v>0.20300000000000001</v>
      </c>
      <c r="L7" s="70" t="str">
        <f t="shared" ref="L7" si="13">IF(K7&lt;=$B7,"Pass","Fail")</f>
        <v>Pass</v>
      </c>
      <c r="M7" s="69">
        <v>1.843</v>
      </c>
      <c r="N7" s="60" t="str">
        <f t="shared" ref="N7" si="14">IF(M7&lt;=$B7,"Pass","Fail")</f>
        <v>Pass</v>
      </c>
      <c r="O7" s="44">
        <v>0.17399999999999999</v>
      </c>
      <c r="P7" s="60" t="str">
        <f t="shared" ref="P7" si="15">IF(O7&lt;=$B7,"Pass","Fail")</f>
        <v>Pass</v>
      </c>
    </row>
    <row r="8" spans="1:18" x14ac:dyDescent="0.35">
      <c r="A8" s="49" t="s">
        <v>49</v>
      </c>
      <c r="B8" s="56">
        <v>2.5</v>
      </c>
      <c r="C8" s="87">
        <v>0.65900000000000003</v>
      </c>
      <c r="D8" s="60" t="str">
        <f t="shared" si="0"/>
        <v>Pass</v>
      </c>
      <c r="E8" s="83">
        <v>0.59499999999999997</v>
      </c>
      <c r="F8" s="54" t="str">
        <f t="shared" si="0"/>
        <v>Pass</v>
      </c>
      <c r="G8" s="93">
        <v>0.61699999999999999</v>
      </c>
      <c r="H8" s="70" t="str">
        <f t="shared" ref="H8" si="16">IF(G8&lt;=$B8,"Pass","Fail")</f>
        <v>Pass</v>
      </c>
      <c r="I8" s="69">
        <v>0.65500000000000003</v>
      </c>
      <c r="J8" s="54" t="str">
        <f t="shared" ref="J8" si="17">IF(I8&lt;=$B8,"Pass","Fail")</f>
        <v>Pass</v>
      </c>
      <c r="K8" s="73">
        <v>0.81799999999999995</v>
      </c>
      <c r="L8" s="70" t="str">
        <f t="shared" ref="L8" si="18">IF(K8&lt;=$B8,"Pass","Fail")</f>
        <v>Pass</v>
      </c>
      <c r="M8" s="69">
        <v>1.722</v>
      </c>
      <c r="N8" s="60" t="str">
        <f t="shared" ref="N8" si="19">IF(M8&lt;=$B8,"Pass","Fail")</f>
        <v>Pass</v>
      </c>
      <c r="O8" s="44">
        <v>0.81299999999999994</v>
      </c>
      <c r="P8" s="60" t="str">
        <f t="shared" ref="P8" si="20">IF(O8&lt;=$B8,"Pass","Fail")</f>
        <v>Pass</v>
      </c>
    </row>
    <row r="9" spans="1:18" x14ac:dyDescent="0.35">
      <c r="A9" s="49" t="s">
        <v>50</v>
      </c>
      <c r="B9" s="56">
        <v>2.5</v>
      </c>
      <c r="C9" s="87">
        <v>0.61299999999999999</v>
      </c>
      <c r="D9" s="60" t="str">
        <f t="shared" si="0"/>
        <v>Pass</v>
      </c>
      <c r="E9" s="83">
        <v>0.59399999999999997</v>
      </c>
      <c r="F9" s="54" t="str">
        <f t="shared" si="0"/>
        <v>Pass</v>
      </c>
      <c r="G9" s="94">
        <v>0.68</v>
      </c>
      <c r="H9" s="70" t="str">
        <f t="shared" ref="H9" si="21">IF(G9&lt;=$B9,"Pass","Fail")</f>
        <v>Pass</v>
      </c>
      <c r="I9" s="69">
        <v>0.63</v>
      </c>
      <c r="J9" s="54" t="str">
        <f t="shared" ref="J9" si="22">IF(I9&lt;=$B9,"Pass","Fail")</f>
        <v>Pass</v>
      </c>
      <c r="K9" s="73">
        <v>0.68700000000000006</v>
      </c>
      <c r="L9" s="70" t="str">
        <f t="shared" ref="L9" si="23">IF(K9&lt;=$B9,"Pass","Fail")</f>
        <v>Pass</v>
      </c>
      <c r="M9" s="69">
        <v>0.75</v>
      </c>
      <c r="N9" s="60" t="str">
        <f t="shared" ref="N9" si="24">IF(M9&lt;=$B9,"Pass","Fail")</f>
        <v>Pass</v>
      </c>
      <c r="O9" s="44">
        <v>0.51100000000000001</v>
      </c>
      <c r="P9" s="60" t="str">
        <f t="shared" ref="P9" si="25">IF(O9&lt;=$B9,"Pass","Fail")</f>
        <v>Pass</v>
      </c>
    </row>
    <row r="10" spans="1:18" x14ac:dyDescent="0.35">
      <c r="A10" s="49" t="s">
        <v>6</v>
      </c>
      <c r="B10" s="56">
        <v>2.5</v>
      </c>
      <c r="C10" s="87">
        <v>0.217</v>
      </c>
      <c r="D10" s="60" t="str">
        <f t="shared" si="0"/>
        <v>Pass</v>
      </c>
      <c r="E10" s="83">
        <v>0.215</v>
      </c>
      <c r="F10" s="54" t="str">
        <f t="shared" si="0"/>
        <v>Pass</v>
      </c>
      <c r="G10" s="95">
        <v>0.23</v>
      </c>
      <c r="H10" s="70" t="str">
        <f t="shared" ref="H10" si="26">IF(G10&lt;=$B10,"Pass","Fail")</f>
        <v>Pass</v>
      </c>
      <c r="I10" s="69">
        <v>0.24</v>
      </c>
      <c r="J10" s="54" t="str">
        <f t="shared" ref="J10" si="27">IF(I10&lt;=$B10,"Pass","Fail")</f>
        <v>Pass</v>
      </c>
      <c r="K10" s="73">
        <v>0.248</v>
      </c>
      <c r="L10" s="70" t="str">
        <f t="shared" ref="L10" si="28">IF(K10&lt;=$B10,"Pass","Fail")</f>
        <v>Pass</v>
      </c>
      <c r="M10" s="69">
        <v>0.25800000000000001</v>
      </c>
      <c r="N10" s="60" t="str">
        <f t="shared" ref="N10" si="29">IF(M10&lt;=$B10,"Pass","Fail")</f>
        <v>Pass</v>
      </c>
      <c r="O10" s="44">
        <v>0.23899999999999999</v>
      </c>
      <c r="P10" s="60" t="str">
        <f t="shared" ref="P10" si="30">IF(O10&lt;=$B10,"Pass","Fail")</f>
        <v>Pass</v>
      </c>
    </row>
    <row r="11" spans="1:18" x14ac:dyDescent="0.35">
      <c r="A11" s="45" t="s">
        <v>37</v>
      </c>
      <c r="B11" s="56">
        <f>'Автоматизированный расчет'!Q2</f>
        <v>54</v>
      </c>
      <c r="C11" s="87">
        <v>18.992999999999999</v>
      </c>
      <c r="D11" s="60" t="str">
        <f t="shared" si="0"/>
        <v>Pass</v>
      </c>
      <c r="E11" s="83">
        <v>18.984999999999999</v>
      </c>
      <c r="F11" s="54" t="str">
        <f t="shared" si="0"/>
        <v>Pass</v>
      </c>
      <c r="G11" s="96">
        <v>18.994</v>
      </c>
      <c r="H11" s="70" t="str">
        <f t="shared" ref="H11" si="31">IF(G11&lt;=$B11,"Pass","Fail")</f>
        <v>Pass</v>
      </c>
      <c r="I11" s="69">
        <v>19.056000000000001</v>
      </c>
      <c r="J11" s="54" t="str">
        <f t="shared" ref="J11" si="32">IF(I11&lt;=$B11,"Pass","Fail")</f>
        <v>Pass</v>
      </c>
      <c r="K11" s="73">
        <v>19.713999999999999</v>
      </c>
      <c r="L11" s="70" t="str">
        <f t="shared" ref="L11" si="33">IF(K11&lt;=$B11,"Pass","Fail")</f>
        <v>Pass</v>
      </c>
      <c r="M11" s="69">
        <v>23.678000000000001</v>
      </c>
      <c r="N11" s="60" t="str">
        <f t="shared" ref="N11" si="34">IF(M11&lt;=$B11,"Pass","Fail")</f>
        <v>Pass</v>
      </c>
      <c r="O11" s="44">
        <v>19.114999999999998</v>
      </c>
      <c r="P11" s="60" t="str">
        <f t="shared" ref="P11" si="35">IF(O11&lt;=$B11,"Pass","Fail")</f>
        <v>Pass</v>
      </c>
    </row>
    <row r="12" spans="1:18" x14ac:dyDescent="0.35">
      <c r="A12" s="45" t="s">
        <v>38</v>
      </c>
      <c r="B12" s="56">
        <f>'Автоматизированный расчет'!Q3</f>
        <v>115</v>
      </c>
      <c r="C12" s="87">
        <v>17.795000000000002</v>
      </c>
      <c r="D12" s="60" t="str">
        <f t="shared" si="0"/>
        <v>Pass</v>
      </c>
      <c r="E12" s="83">
        <v>17.792999999999999</v>
      </c>
      <c r="F12" s="54" t="str">
        <f t="shared" si="0"/>
        <v>Pass</v>
      </c>
      <c r="G12" s="96">
        <v>17.809000000000001</v>
      </c>
      <c r="H12" s="70" t="str">
        <f t="shared" ref="H12" si="36">IF(G12&lt;=$B12,"Pass","Fail")</f>
        <v>Pass</v>
      </c>
      <c r="I12" s="69">
        <v>17.829999999999998</v>
      </c>
      <c r="J12" s="54" t="str">
        <f t="shared" ref="J12" si="37">IF(I12&lt;=$B12,"Pass","Fail")</f>
        <v>Pass</v>
      </c>
      <c r="K12" s="73">
        <v>18.731000000000002</v>
      </c>
      <c r="L12" s="70" t="str">
        <f t="shared" ref="L12" si="38">IF(K12&lt;=$B12,"Pass","Fail")</f>
        <v>Pass</v>
      </c>
      <c r="M12" s="69">
        <v>22.422000000000001</v>
      </c>
      <c r="N12" s="60" t="str">
        <f t="shared" ref="N12" si="39">IF(M12&lt;=$B12,"Pass","Fail")</f>
        <v>Pass</v>
      </c>
      <c r="O12" s="44">
        <v>18.289000000000001</v>
      </c>
      <c r="P12" s="60" t="str">
        <f t="shared" ref="P12" si="40">IF(O12&lt;=$B12,"Pass","Fail")</f>
        <v>Pass</v>
      </c>
    </row>
    <row r="13" spans="1:18" x14ac:dyDescent="0.35">
      <c r="A13" s="45" t="s">
        <v>39</v>
      </c>
      <c r="B13" s="56">
        <f>'Автоматизированный расчет'!Q4</f>
        <v>88</v>
      </c>
      <c r="C13" s="87">
        <v>18.693000000000001</v>
      </c>
      <c r="D13" s="60" t="str">
        <f t="shared" si="0"/>
        <v>Pass</v>
      </c>
      <c r="E13" s="83">
        <v>18.669</v>
      </c>
      <c r="F13" s="54" t="str">
        <f t="shared" si="0"/>
        <v>Pass</v>
      </c>
      <c r="G13" s="96">
        <v>18.722000000000001</v>
      </c>
      <c r="H13" s="70" t="str">
        <f t="shared" ref="H13" si="41">IF(G13&lt;=$B13,"Pass","Fail")</f>
        <v>Pass</v>
      </c>
      <c r="I13" s="69">
        <v>18.863</v>
      </c>
      <c r="J13" s="54" t="str">
        <f t="shared" ref="J13" si="42">IF(I13&lt;=$B13,"Pass","Fail")</f>
        <v>Pass</v>
      </c>
      <c r="K13" s="73">
        <v>19.588999999999999</v>
      </c>
      <c r="L13" s="70" t="str">
        <f t="shared" ref="L13" si="43">IF(K13&lt;=$B13,"Pass","Fail")</f>
        <v>Pass</v>
      </c>
      <c r="M13" s="69">
        <v>25.219000000000001</v>
      </c>
      <c r="N13" s="60" t="str">
        <f t="shared" ref="N13" si="44">IF(M13&lt;=$B13,"Pass","Fail")</f>
        <v>Pass</v>
      </c>
      <c r="O13" s="44">
        <v>19.241</v>
      </c>
      <c r="P13" s="60" t="str">
        <f t="shared" ref="P13" si="45">IF(O13&lt;=$B13,"Pass","Fail")</f>
        <v>Pass</v>
      </c>
    </row>
    <row r="14" spans="1:18" x14ac:dyDescent="0.35">
      <c r="A14" s="45" t="s">
        <v>40</v>
      </c>
      <c r="B14" s="56">
        <f>'Автоматизированный расчет'!Q5</f>
        <v>103</v>
      </c>
      <c r="C14" s="87">
        <v>39.28</v>
      </c>
      <c r="D14" s="60" t="str">
        <f t="shared" si="0"/>
        <v>Pass</v>
      </c>
      <c r="E14" s="83">
        <v>39.290999999999997</v>
      </c>
      <c r="F14" s="54" t="str">
        <f t="shared" si="0"/>
        <v>Pass</v>
      </c>
      <c r="G14" s="96">
        <v>39.366999999999997</v>
      </c>
      <c r="H14" s="70" t="str">
        <f t="shared" ref="H14" si="46">IF(G14&lt;=$B14,"Pass","Fail")</f>
        <v>Pass</v>
      </c>
      <c r="I14" s="69">
        <v>39.414000000000001</v>
      </c>
      <c r="J14" s="54" t="str">
        <f t="shared" ref="J14" si="47">IF(I14&lt;=$B14,"Pass","Fail")</f>
        <v>Pass</v>
      </c>
      <c r="K14" s="73">
        <v>39.692</v>
      </c>
      <c r="L14" s="70" t="str">
        <f t="shared" ref="L14" si="48">IF(K14&lt;=$B14,"Pass","Fail")</f>
        <v>Pass</v>
      </c>
      <c r="M14" s="69">
        <v>43.784999999999997</v>
      </c>
      <c r="N14" s="60" t="str">
        <f t="shared" ref="N14" si="49">IF(M14&lt;=$B14,"Pass","Fail")</f>
        <v>Pass</v>
      </c>
      <c r="O14" s="44">
        <v>39.844999999999999</v>
      </c>
      <c r="P14" s="60" t="str">
        <f t="shared" ref="P14" si="50">IF(O14&lt;=$B14,"Pass","Fail")</f>
        <v>Pass</v>
      </c>
    </row>
    <row r="15" spans="1:18" ht="15" thickBot="1" x14ac:dyDescent="0.4">
      <c r="A15" s="50" t="s">
        <v>41</v>
      </c>
      <c r="B15" s="57">
        <f>'Автоматизированный расчет'!Q6</f>
        <v>49</v>
      </c>
      <c r="C15" s="63">
        <v>12.874000000000001</v>
      </c>
      <c r="D15" s="61" t="str">
        <f t="shared" si="0"/>
        <v>Pass</v>
      </c>
      <c r="E15" s="84">
        <v>12.798</v>
      </c>
      <c r="F15" s="55" t="str">
        <f t="shared" si="0"/>
        <v>Pass</v>
      </c>
      <c r="G15" s="86">
        <v>12.811</v>
      </c>
      <c r="H15" s="68" t="str">
        <f t="shared" ref="H15" si="51">IF(G15&lt;=$B15,"Pass","Fail")</f>
        <v>Pass</v>
      </c>
      <c r="I15" s="88">
        <v>12.882999999999999</v>
      </c>
      <c r="J15" s="55" t="str">
        <f t="shared" ref="J15" si="52">IF(I15&lt;=$B15,"Pass","Fail")</f>
        <v>Pass</v>
      </c>
      <c r="K15" s="88">
        <v>13.186</v>
      </c>
      <c r="L15" s="68" t="str">
        <f t="shared" ref="L15" si="53">IF(K15&lt;=$B15,"Pass","Fail")</f>
        <v>Pass</v>
      </c>
      <c r="M15" s="88">
        <v>16.974</v>
      </c>
      <c r="N15" s="61" t="str">
        <f t="shared" ref="N15" si="54">IF(M15&lt;=$B15,"Pass","Fail")</f>
        <v>Pass</v>
      </c>
      <c r="O15" s="46">
        <v>12.763999999999999</v>
      </c>
      <c r="P15" s="61" t="str">
        <f t="shared" ref="P15" si="55">IF(O15&lt;=$B15,"Pass","Fail")</f>
        <v>Pass</v>
      </c>
    </row>
    <row r="16" spans="1:18" x14ac:dyDescent="0.35">
      <c r="C16" s="87"/>
      <c r="E16" s="87"/>
      <c r="G16" s="87"/>
      <c r="I16" s="87"/>
      <c r="K16" s="87"/>
      <c r="M16" s="87"/>
    </row>
    <row r="17" spans="1:1" x14ac:dyDescent="0.35">
      <c r="A17" t="s">
        <v>63</v>
      </c>
    </row>
  </sheetData>
  <mergeCells count="9">
    <mergeCell ref="C2:D2"/>
    <mergeCell ref="O2:P2"/>
    <mergeCell ref="C1:D1"/>
    <mergeCell ref="E1:N1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Соответствие профилю</vt:lpstr>
      <vt:lpstr>Соответствие 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2021-04-26T14:25:51Z</dcterms:modified>
</cp:coreProperties>
</file>