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courses\LoadRunner\LoadRunnerCourseTask\Документация\"/>
    </mc:Choice>
  </mc:AlternateContent>
  <bookViews>
    <workbookView xWindow="0" yWindow="0" windowWidth="28800" windowHeight="18000"/>
  </bookViews>
  <sheets>
    <sheet name="Автоматизированный расчет" sheetId="3" r:id="rId1"/>
    <sheet name="Шаблоны соотвествие профилю" sheetId="2" r:id="rId2"/>
  </sheets>
  <calcPr calcId="162913"/>
  <pivotCaches>
    <pivotCache cacheId="24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3" l="1"/>
  <c r="G34" i="3"/>
  <c r="G35" i="3"/>
  <c r="G36" i="3"/>
  <c r="G37" i="3"/>
  <c r="G38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B42" i="3"/>
  <c r="H28" i="3" l="1"/>
  <c r="H24" i="3"/>
  <c r="H20" i="3"/>
  <c r="H16" i="3"/>
  <c r="H12" i="3"/>
  <c r="H8" i="3"/>
  <c r="H4" i="3"/>
  <c r="H19" i="3"/>
  <c r="H3" i="3"/>
  <c r="H27" i="3"/>
  <c r="H23" i="3"/>
  <c r="H15" i="3"/>
  <c r="H11" i="3"/>
  <c r="H7" i="3"/>
  <c r="H25" i="3"/>
  <c r="H21" i="3"/>
  <c r="H17" i="3"/>
  <c r="H13" i="3"/>
  <c r="H9" i="3"/>
  <c r="H5" i="3"/>
  <c r="H26" i="3"/>
  <c r="H22" i="3"/>
  <c r="H18" i="3"/>
  <c r="H14" i="3"/>
  <c r="H6" i="3"/>
  <c r="H10" i="3"/>
  <c r="E2" i="3"/>
  <c r="W2" i="3" l="1"/>
  <c r="V3" i="3" s="1"/>
  <c r="S4" i="3"/>
  <c r="P3" i="3"/>
  <c r="P2" i="3" l="1"/>
  <c r="P4" i="3"/>
  <c r="P5" i="3"/>
  <c r="P6" i="3"/>
  <c r="D2" i="3"/>
  <c r="V2" i="3"/>
  <c r="S2" i="3"/>
  <c r="U2" i="3" s="1"/>
  <c r="S6" i="3"/>
  <c r="S5" i="3"/>
  <c r="U4" i="3"/>
  <c r="S3" i="3"/>
  <c r="U3" i="3" s="1"/>
  <c r="C36" i="3"/>
  <c r="C35" i="3"/>
  <c r="C38" i="3"/>
  <c r="C34" i="3"/>
  <c r="C37" i="3"/>
  <c r="C33" i="3"/>
  <c r="C32" i="3"/>
  <c r="G32" i="3" l="1"/>
  <c r="I32" i="3" s="1"/>
  <c r="D32" i="3"/>
  <c r="U6" i="3"/>
  <c r="U5" i="3"/>
  <c r="I34" i="3"/>
  <c r="I36" i="3"/>
  <c r="I35" i="3"/>
  <c r="I38" i="3"/>
  <c r="I37" i="3"/>
  <c r="I33" i="3"/>
  <c r="F2" i="3"/>
  <c r="H2" i="3" s="1"/>
  <c r="D35" i="3"/>
  <c r="D36" i="3"/>
  <c r="D33" i="3"/>
  <c r="D38" i="3"/>
  <c r="D34" i="3"/>
  <c r="D37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U7" i="3" l="1"/>
  <c r="V7" i="3"/>
  <c r="I40" i="2"/>
  <c r="I44" i="2"/>
  <c r="I41" i="2"/>
  <c r="I32" i="2"/>
  <c r="I31" i="2"/>
  <c r="I30" i="2"/>
  <c r="I29" i="2"/>
  <c r="I28" i="2"/>
  <c r="I27" i="2"/>
  <c r="I26" i="2"/>
  <c r="C39" i="3" l="1"/>
  <c r="D39" i="3" s="1"/>
</calcChain>
</file>

<file path=xl/sharedStrings.xml><?xml version="1.0" encoding="utf-8"?>
<sst xmlns="http://schemas.openxmlformats.org/spreadsheetml/2006/main" count="182" uniqueCount="71">
  <si>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</si>
  <si>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</si>
  <si>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</si>
  <si>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</si>
  <si>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</si>
  <si>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</si>
  <si>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</si>
  <si>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</si>
  <si>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</si>
  <si>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</si>
  <si>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</si>
  <si>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</si>
  <si>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</si>
  <si>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</si>
  <si>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</si>
  <si>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</si>
  <si>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</si>
  <si>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</si>
  <si>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</si>
  <si>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</si>
  <si>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</si>
  <si>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</si>
  <si>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</si>
  <si>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</si>
  <si>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</si>
  <si>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</si>
  <si>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</si>
  <si>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</si>
  <si>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</si>
  <si>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</si>
  <si>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</si>
  <si>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</si>
  <si>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</si>
  <si>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</si>
  <si>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</si>
  <si>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</si>
  <si>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</si>
  <si>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</si>
  <si>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</si>
  <si>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</si>
  <si>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</si>
  <si>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</si>
  <si>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</si>
  <si>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</si>
  <si>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</si>
  <si>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</si>
  <si>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</si>
  <si>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</si>
  <si>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</si>
  <si>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</si>
  <si>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</si>
  <si>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</si>
  <si>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</si>
  <si>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</si>
  <si>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</si>
  <si>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</si>
  <si>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</si>
  <si>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UC_01_SignUp</t>
  </si>
  <si>
    <t>UC_02_LoginAndLogout</t>
  </si>
  <si>
    <t>UC_03_SearchFlights</t>
  </si>
  <si>
    <t>UC_04_BuyTickets</t>
  </si>
  <si>
    <t>UC_05_CancelReservations</t>
  </si>
  <si>
    <t>open_main_page</t>
  </si>
  <si>
    <t>open_sign_up_page</t>
  </si>
  <si>
    <t>sign_up</t>
  </si>
  <si>
    <t>open_flights_page</t>
  </si>
  <si>
    <t>search_flights</t>
  </si>
  <si>
    <t>choose_flight</t>
  </si>
  <si>
    <t>buy_ticket</t>
  </si>
  <si>
    <t>open_itinerary</t>
  </si>
  <si>
    <t>cancel_reservations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</si>
</sst>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291.962029861112" createdVersion="6" refreshedVersion="6" minRefreshableVersion="3" recordCount="27">
  <cacheSource type="worksheet">
    <worksheetSource ref="A1:H28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open_main_page"/>
        <s v="open_sign_up_page"/>
        <s v="sign_up"/>
        <s v="login"/>
        <s v="open_flights_page"/>
        <s v="search_flights"/>
        <s v="choose_flight"/>
        <s v="open_itinerary"/>
        <s v="logout"/>
        <s v="buy_ticket"/>
        <s v="cancel_reservations"/>
      </sharedItems>
    </cacheField>
    <cacheField name="count" numFmtId="0">
      <sharedItems containsSemiMixedTypes="0" containsString="0" containsNumber="1" containsInteger="1" minValue="1" maxValue="2"/>
    </cacheField>
    <cacheField name="VU" numFmtId="0">
      <sharedItems containsSemiMixedTypes="0" containsString="0" containsNumber="1" containsInteger="1" minValue="1" maxValue="5"/>
    </cacheField>
    <cacheField name="pacing" numFmtId="0">
      <sharedItems containsSemiMixedTypes="0" containsString="0" containsNumber="1" containsInteger="1" minValue="49" maxValue="115"/>
    </cacheField>
    <cacheField name="одним пользователем в минуту" numFmtId="2">
      <sharedItems containsSemiMixedTypes="0" containsString="0" containsNumber="1" minValue="0.52173913043478259" maxValue="1.224489795918367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31.304347826086957" maxValue="174.75728155339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UC_01_SignUp"/>
    <x v="0"/>
    <n v="2"/>
    <n v="1"/>
    <n v="54"/>
    <n v="1.1111111111111112"/>
    <n v="60"/>
    <n v="66.666666666666671"/>
  </r>
  <r>
    <s v="UC_01_SignUp"/>
    <x v="1"/>
    <n v="1"/>
    <n v="1"/>
    <n v="54"/>
    <n v="1.1111111111111112"/>
    <n v="60"/>
    <n v="66.666666666666671"/>
  </r>
  <r>
    <s v="UC_01_SignUp"/>
    <x v="2"/>
    <n v="1"/>
    <n v="1"/>
    <n v="54"/>
    <n v="1.1111111111111112"/>
    <n v="60"/>
    <n v="66.666666666666671"/>
  </r>
  <r>
    <s v="UC_01_SignUp"/>
    <x v="3"/>
    <n v="1"/>
    <n v="1"/>
    <n v="54"/>
    <n v="1.1111111111111112"/>
    <n v="60"/>
    <n v="66.666666666666671"/>
  </r>
  <r>
    <s v="UC_02_LoginAndLogout"/>
    <x v="0"/>
    <n v="1"/>
    <n v="1"/>
    <n v="115"/>
    <n v="0.52173913043478259"/>
    <n v="60"/>
    <n v="31.304347826086957"/>
  </r>
  <r>
    <s v="UC_02_LoginAndLogout"/>
    <x v="3"/>
    <n v="1"/>
    <n v="1"/>
    <n v="115"/>
    <n v="0.52173913043478259"/>
    <n v="60"/>
    <n v="31.304347826086957"/>
  </r>
  <r>
    <s v="UC_02_LoginAndLogout"/>
    <x v="4"/>
    <n v="1"/>
    <n v="1"/>
    <n v="115"/>
    <n v="0.52173913043478259"/>
    <n v="60"/>
    <n v="31.304347826086957"/>
  </r>
  <r>
    <s v="UC_02_LoginAndLogout"/>
    <x v="5"/>
    <n v="1"/>
    <n v="1"/>
    <n v="115"/>
    <n v="0.52173913043478259"/>
    <n v="60"/>
    <n v="31.304347826086957"/>
  </r>
  <r>
    <s v="UC_03_SearchFlights"/>
    <x v="0"/>
    <n v="1"/>
    <n v="2"/>
    <n v="88"/>
    <n v="0.68181818181818177"/>
    <n v="60"/>
    <n v="81.818181818181813"/>
  </r>
  <r>
    <s v="UC_03_SearchFlights"/>
    <x v="3"/>
    <n v="1"/>
    <n v="2"/>
    <n v="88"/>
    <n v="0.68181818181818177"/>
    <n v="60"/>
    <n v="81.818181818181813"/>
  </r>
  <r>
    <s v="UC_03_SearchFlights"/>
    <x v="4"/>
    <n v="1"/>
    <n v="2"/>
    <n v="88"/>
    <n v="0.68181818181818177"/>
    <n v="60"/>
    <n v="81.818181818181813"/>
  </r>
  <r>
    <s v="UC_03_SearchFlights"/>
    <x v="5"/>
    <n v="1"/>
    <n v="2"/>
    <n v="88"/>
    <n v="0.68181818181818177"/>
    <n v="60"/>
    <n v="81.818181818181813"/>
  </r>
  <r>
    <s v="UC_03_SearchFlights"/>
    <x v="6"/>
    <n v="1"/>
    <n v="2"/>
    <n v="88"/>
    <n v="0.68181818181818177"/>
    <n v="60"/>
    <n v="81.818181818181813"/>
  </r>
  <r>
    <s v="UC_03_SearchFlights"/>
    <x v="7"/>
    <n v="1"/>
    <n v="2"/>
    <n v="88"/>
    <n v="0.68181818181818177"/>
    <n v="60"/>
    <n v="81.818181818181813"/>
  </r>
  <r>
    <s v="UC_03_SearchFlights"/>
    <x v="8"/>
    <n v="1"/>
    <n v="2"/>
    <n v="88"/>
    <n v="0.68181818181818177"/>
    <n v="60"/>
    <n v="81.818181818181813"/>
  </r>
  <r>
    <s v="UC_04_BuyTickets"/>
    <x v="0"/>
    <n v="1"/>
    <n v="5"/>
    <n v="103"/>
    <n v="0.58252427184466016"/>
    <n v="60"/>
    <n v="174.75728155339803"/>
  </r>
  <r>
    <s v="UC_04_BuyTickets"/>
    <x v="3"/>
    <n v="1"/>
    <n v="5"/>
    <n v="103"/>
    <n v="0.58252427184466016"/>
    <n v="60"/>
    <n v="174.75728155339803"/>
  </r>
  <r>
    <s v="UC_04_BuyTickets"/>
    <x v="4"/>
    <n v="1"/>
    <n v="5"/>
    <n v="103"/>
    <n v="0.58252427184466016"/>
    <n v="60"/>
    <n v="174.75728155339803"/>
  </r>
  <r>
    <s v="UC_04_BuyTickets"/>
    <x v="5"/>
    <n v="1"/>
    <n v="5"/>
    <n v="103"/>
    <n v="0.58252427184466016"/>
    <n v="60"/>
    <n v="174.75728155339803"/>
  </r>
  <r>
    <s v="UC_04_BuyTickets"/>
    <x v="6"/>
    <n v="1"/>
    <n v="5"/>
    <n v="103"/>
    <n v="0.58252427184466016"/>
    <n v="60"/>
    <n v="174.75728155339803"/>
  </r>
  <r>
    <s v="UC_04_BuyTickets"/>
    <x v="9"/>
    <n v="1"/>
    <n v="5"/>
    <n v="103"/>
    <n v="0.58252427184466016"/>
    <n v="60"/>
    <n v="174.75728155339803"/>
  </r>
  <r>
    <s v="UC_04_BuyTickets"/>
    <x v="8"/>
    <n v="1"/>
    <n v="5"/>
    <n v="103"/>
    <n v="0.58252427184466016"/>
    <n v="60"/>
    <n v="174.75728155339803"/>
  </r>
  <r>
    <s v="UC_05_CancelReservations"/>
    <x v="0"/>
    <n v="1"/>
    <n v="1"/>
    <n v="49"/>
    <n v="1.2244897959183674"/>
    <n v="60"/>
    <n v="73.469387755102048"/>
  </r>
  <r>
    <s v="UC_05_CancelReservations"/>
    <x v="3"/>
    <n v="1"/>
    <n v="1"/>
    <n v="49"/>
    <n v="1.2244897959183674"/>
    <n v="60"/>
    <n v="73.469387755102048"/>
  </r>
  <r>
    <s v="UC_05_CancelReservations"/>
    <x v="7"/>
    <n v="1"/>
    <n v="1"/>
    <n v="49"/>
    <n v="1.2244897959183674"/>
    <n v="60"/>
    <n v="73.469387755102048"/>
  </r>
  <r>
    <s v="UC_05_CancelReservations"/>
    <x v="10"/>
    <n v="1"/>
    <n v="1"/>
    <n v="49"/>
    <n v="1.2244897959183674"/>
    <n v="60"/>
    <n v="73.469387755102048"/>
  </r>
  <r>
    <s v="UC_05_CancelReservations"/>
    <x v="8"/>
    <n v="1"/>
    <n v="1"/>
    <n v="49"/>
    <n v="1.2244897959183674"/>
    <n v="60"/>
    <n v="73.469387755102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24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0"/>
        <item x="1"/>
        <item x="2"/>
        <item x="3"/>
        <item x="8"/>
        <item x="4"/>
        <item x="5"/>
        <item x="6"/>
        <item x="9"/>
        <item x="7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topLeftCell="A22" zoomScale="70" zoomScaleNormal="70" workbookViewId="0">
      <selection activeCell="J37" sqref="J37"/>
    </sheetView>
  </sheetViews>
  <sheetFormatPr defaultColWidth="10.90625" defaultRowHeight="14.5" x14ac:dyDescent="0.35"/>
  <cols>
    <col min="1" max="1" width="23.6328125" customWidth="1"/>
    <col min="2" max="2" width="31.453125" bestFit="1" customWidth="1"/>
    <col min="3" max="3" width="18.1796875" customWidth="1"/>
    <col min="4" max="4" width="17.81640625" customWidth="1"/>
    <col min="7" max="7" width="18.6328125" bestFit="1" customWidth="1"/>
    <col min="8" max="8" width="17" customWidth="1"/>
    <col min="9" max="9" width="17.7265625" customWidth="1"/>
    <col min="10" max="10" width="20.26953125" customWidth="1"/>
    <col min="11" max="11" width="18.6328125" customWidth="1"/>
    <col min="12" max="12" width="27.453125" bestFit="1" customWidth="1"/>
    <col min="13" max="13" width="35.81640625" bestFit="1" customWidth="1"/>
    <col min="19" max="19" width="44" bestFit="1" customWidth="1"/>
  </cols>
  <sheetData>
    <row r="1" spans="1:24" ht="15" thickBot="1" x14ac:dyDescent="0.4">
      <c r="A1" t="s">
        <v>30</v>
      </c>
      <c r="B1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  <c r="I1" s="17" t="s">
        <v>33</v>
      </c>
      <c r="J1" t="s">
        <v>46</v>
      </c>
      <c r="M1" t="s">
        <v>36</v>
      </c>
      <c r="N1" t="s">
        <v>38</v>
      </c>
      <c r="O1" t="s">
        <v>39</v>
      </c>
      <c r="P1" t="s">
        <v>50</v>
      </c>
      <c r="Q1" t="s">
        <v>40</v>
      </c>
      <c r="R1" t="s">
        <v>37</v>
      </c>
      <c r="S1" t="s">
        <v>41</v>
      </c>
      <c r="T1" s="26" t="s">
        <v>42</v>
      </c>
      <c r="U1" s="26" t="s">
        <v>43</v>
      </c>
      <c r="V1" s="26" t="s">
        <v>44</v>
      </c>
      <c r="X1" t="s">
        <v>45</v>
      </c>
    </row>
    <row r="2" spans="1:24" x14ac:dyDescent="0.35">
      <c r="A2" s="44" t="s">
        <v>57</v>
      </c>
      <c r="B2" s="44" t="s">
        <v>62</v>
      </c>
      <c r="C2">
        <v>2</v>
      </c>
      <c r="D2" s="23">
        <f t="shared" ref="D2:D28" si="0">VLOOKUP(A2,$M$1:$W$8,6,FALSE)</f>
        <v>1</v>
      </c>
      <c r="E2">
        <f>VLOOKUP(A2,$M$1:$W$8,5,FALSE)</f>
        <v>54</v>
      </c>
      <c r="F2" s="22">
        <f>60/E2</f>
        <v>1.1111111111111112</v>
      </c>
      <c r="G2">
        <v>60</v>
      </c>
      <c r="H2" s="21">
        <f>D2*F2*G2</f>
        <v>66.666666666666671</v>
      </c>
      <c r="I2" s="18" t="s">
        <v>62</v>
      </c>
      <c r="J2" s="16">
        <v>428.01586561943554</v>
      </c>
      <c r="K2" s="16"/>
      <c r="M2" t="s">
        <v>57</v>
      </c>
      <c r="N2" s="30">
        <v>1.1236999999999999</v>
      </c>
      <c r="O2" s="30">
        <v>18.0975</v>
      </c>
      <c r="P2" s="45">
        <f>N2+O2</f>
        <v>19.2212</v>
      </c>
      <c r="Q2" s="19">
        <v>54</v>
      </c>
      <c r="R2" s="19">
        <v>1</v>
      </c>
      <c r="S2" s="20">
        <f>60/(Q2)</f>
        <v>1.1111111111111112</v>
      </c>
      <c r="T2" s="26">
        <v>20</v>
      </c>
      <c r="U2" s="27">
        <f>ROUND(R2*S2*T2,0)</f>
        <v>22</v>
      </c>
      <c r="V2" s="28">
        <f>R2/W$2</f>
        <v>0.1</v>
      </c>
      <c r="W2">
        <f>SUM(R2:R6)</f>
        <v>10</v>
      </c>
    </row>
    <row r="3" spans="1:24" x14ac:dyDescent="0.35">
      <c r="A3" s="44" t="s">
        <v>57</v>
      </c>
      <c r="B3" s="44" t="s">
        <v>63</v>
      </c>
      <c r="C3">
        <v>1</v>
      </c>
      <c r="D3" s="24">
        <f t="shared" si="0"/>
        <v>1</v>
      </c>
      <c r="E3">
        <f t="shared" ref="E3:E28" si="1">VLOOKUP(A3,$M$1:$W$8,5,FALSE)</f>
        <v>54</v>
      </c>
      <c r="F3" s="22">
        <f t="shared" ref="F3:F28" si="2">60/E3</f>
        <v>1.1111111111111112</v>
      </c>
      <c r="G3">
        <v>60</v>
      </c>
      <c r="H3" s="21">
        <f t="shared" ref="H3:H28" si="3">D3*F3*G3</f>
        <v>66.666666666666671</v>
      </c>
      <c r="I3" s="18" t="s">
        <v>63</v>
      </c>
      <c r="J3" s="16">
        <v>66.666666666666671</v>
      </c>
      <c r="K3" s="16"/>
      <c r="M3" t="s">
        <v>58</v>
      </c>
      <c r="N3" s="30">
        <v>1.0129999999999999</v>
      </c>
      <c r="O3" s="30">
        <v>17.160799999999998</v>
      </c>
      <c r="P3" s="45">
        <f t="shared" ref="P3:P6" si="4">N3+O3</f>
        <v>18.1738</v>
      </c>
      <c r="Q3" s="19">
        <v>115</v>
      </c>
      <c r="R3" s="19">
        <v>1</v>
      </c>
      <c r="S3" s="20">
        <f t="shared" ref="S3:S6" si="5">60/(Q3)</f>
        <v>0.52173913043478259</v>
      </c>
      <c r="T3" s="26">
        <v>20</v>
      </c>
      <c r="U3" s="27">
        <f t="shared" ref="U3:U6" si="6">ROUND(R3*S3*T3,0)</f>
        <v>10</v>
      </c>
      <c r="V3" s="28">
        <f>R3/W$2</f>
        <v>0.1</v>
      </c>
    </row>
    <row r="4" spans="1:24" x14ac:dyDescent="0.35">
      <c r="A4" s="44" t="s">
        <v>57</v>
      </c>
      <c r="B4" s="44" t="s">
        <v>64</v>
      </c>
      <c r="C4">
        <v>1</v>
      </c>
      <c r="D4" s="24">
        <f t="shared" si="0"/>
        <v>1</v>
      </c>
      <c r="E4">
        <f t="shared" si="1"/>
        <v>54</v>
      </c>
      <c r="F4" s="22">
        <f t="shared" si="2"/>
        <v>1.1111111111111112</v>
      </c>
      <c r="G4">
        <v>60</v>
      </c>
      <c r="H4" s="21">
        <f t="shared" si="3"/>
        <v>66.666666666666671</v>
      </c>
      <c r="I4" s="18" t="s">
        <v>64</v>
      </c>
      <c r="J4" s="16">
        <v>66.666666666666671</v>
      </c>
      <c r="K4" s="16"/>
      <c r="M4" t="s">
        <v>59</v>
      </c>
      <c r="N4" s="30">
        <v>1.6932</v>
      </c>
      <c r="O4" s="30">
        <v>16.93</v>
      </c>
      <c r="P4" s="45">
        <f t="shared" si="4"/>
        <v>18.623200000000001</v>
      </c>
      <c r="Q4" s="19">
        <v>88</v>
      </c>
      <c r="R4" s="19">
        <v>2</v>
      </c>
      <c r="S4" s="20">
        <f t="shared" si="5"/>
        <v>0.68181818181818177</v>
      </c>
      <c r="T4" s="26">
        <v>20</v>
      </c>
      <c r="U4" s="27">
        <f t="shared" si="6"/>
        <v>27</v>
      </c>
      <c r="V4" s="28">
        <f t="shared" ref="V4:V6" si="7">R4/W$2</f>
        <v>0.2</v>
      </c>
    </row>
    <row r="5" spans="1:24" ht="15" thickBot="1" x14ac:dyDescent="0.4">
      <c r="A5" s="44" t="s">
        <v>57</v>
      </c>
      <c r="B5" s="44" t="s">
        <v>17</v>
      </c>
      <c r="C5">
        <v>1</v>
      </c>
      <c r="D5" s="25">
        <f t="shared" si="0"/>
        <v>1</v>
      </c>
      <c r="E5">
        <f t="shared" si="1"/>
        <v>54</v>
      </c>
      <c r="F5" s="22">
        <f t="shared" si="2"/>
        <v>1.1111111111111112</v>
      </c>
      <c r="G5">
        <v>60</v>
      </c>
      <c r="H5" s="21">
        <f t="shared" si="3"/>
        <v>66.666666666666671</v>
      </c>
      <c r="I5" s="18" t="s">
        <v>17</v>
      </c>
      <c r="J5" s="16">
        <v>428.01586561943554</v>
      </c>
      <c r="K5" s="16"/>
      <c r="M5" t="s">
        <v>60</v>
      </c>
      <c r="N5" s="30">
        <v>1.6254</v>
      </c>
      <c r="O5" s="30">
        <v>38.062399999999997</v>
      </c>
      <c r="P5" s="45">
        <f t="shared" si="4"/>
        <v>39.687799999999996</v>
      </c>
      <c r="Q5" s="19">
        <v>103</v>
      </c>
      <c r="R5" s="19">
        <v>5</v>
      </c>
      <c r="S5" s="20">
        <f t="shared" si="5"/>
        <v>0.58252427184466016</v>
      </c>
      <c r="T5" s="26">
        <v>20</v>
      </c>
      <c r="U5" s="27">
        <f t="shared" si="6"/>
        <v>58</v>
      </c>
      <c r="V5" s="28">
        <f t="shared" si="7"/>
        <v>0.5</v>
      </c>
    </row>
    <row r="6" spans="1:24" x14ac:dyDescent="0.35">
      <c r="A6" s="44" t="s">
        <v>58</v>
      </c>
      <c r="B6" s="44" t="s">
        <v>62</v>
      </c>
      <c r="C6">
        <v>1</v>
      </c>
      <c r="D6" s="23">
        <f t="shared" si="0"/>
        <v>1</v>
      </c>
      <c r="E6">
        <f t="shared" si="1"/>
        <v>115</v>
      </c>
      <c r="F6" s="22">
        <f t="shared" si="2"/>
        <v>0.52173913043478259</v>
      </c>
      <c r="G6">
        <v>60</v>
      </c>
      <c r="H6" s="21">
        <f t="shared" si="3"/>
        <v>31.304347826086957</v>
      </c>
      <c r="I6" s="18" t="s">
        <v>18</v>
      </c>
      <c r="J6" s="16">
        <v>330.04485112668192</v>
      </c>
      <c r="K6" s="16"/>
      <c r="M6" t="s">
        <v>61</v>
      </c>
      <c r="N6" s="30">
        <v>2.0428000000000002</v>
      </c>
      <c r="O6" s="30">
        <v>10.6448</v>
      </c>
      <c r="P6" s="45">
        <f t="shared" si="4"/>
        <v>12.6876</v>
      </c>
      <c r="Q6" s="19">
        <v>49</v>
      </c>
      <c r="R6" s="19">
        <v>1</v>
      </c>
      <c r="S6" s="20">
        <f t="shared" si="5"/>
        <v>1.2244897959183674</v>
      </c>
      <c r="T6" s="26">
        <v>20</v>
      </c>
      <c r="U6" s="27">
        <f t="shared" si="6"/>
        <v>24</v>
      </c>
      <c r="V6" s="28">
        <f t="shared" si="7"/>
        <v>0.1</v>
      </c>
    </row>
    <row r="7" spans="1:24" x14ac:dyDescent="0.35">
      <c r="A7" s="44" t="s">
        <v>58</v>
      </c>
      <c r="B7" s="44" t="s">
        <v>17</v>
      </c>
      <c r="C7">
        <v>1</v>
      </c>
      <c r="D7" s="24">
        <f t="shared" si="0"/>
        <v>1</v>
      </c>
      <c r="E7">
        <f t="shared" si="1"/>
        <v>115</v>
      </c>
      <c r="F7" s="22">
        <f t="shared" si="2"/>
        <v>0.52173913043478259</v>
      </c>
      <c r="G7">
        <v>60</v>
      </c>
      <c r="H7" s="21">
        <f t="shared" si="3"/>
        <v>31.304347826086957</v>
      </c>
      <c r="I7" s="18" t="s">
        <v>65</v>
      </c>
      <c r="J7" s="16">
        <v>287.87981119766681</v>
      </c>
      <c r="K7" s="16"/>
      <c r="T7" s="26"/>
      <c r="U7" s="27">
        <f>SUM(U2:U6)</f>
        <v>141</v>
      </c>
      <c r="V7" s="28">
        <f>SUM(V2:V6)</f>
        <v>1</v>
      </c>
    </row>
    <row r="8" spans="1:24" x14ac:dyDescent="0.35">
      <c r="A8" s="44" t="s">
        <v>58</v>
      </c>
      <c r="B8" s="44" t="s">
        <v>65</v>
      </c>
      <c r="C8">
        <v>1</v>
      </c>
      <c r="D8" s="24">
        <f t="shared" si="0"/>
        <v>1</v>
      </c>
      <c r="E8">
        <f t="shared" si="1"/>
        <v>115</v>
      </c>
      <c r="F8" s="22">
        <f t="shared" si="2"/>
        <v>0.52173913043478259</v>
      </c>
      <c r="G8">
        <v>60</v>
      </c>
      <c r="H8" s="21">
        <f t="shared" si="3"/>
        <v>31.304347826086957</v>
      </c>
      <c r="I8" s="18" t="s">
        <v>66</v>
      </c>
      <c r="J8" s="16">
        <v>287.87981119766681</v>
      </c>
      <c r="K8" s="16"/>
    </row>
    <row r="9" spans="1:24" ht="15" thickBot="1" x14ac:dyDescent="0.4">
      <c r="A9" s="44" t="s">
        <v>58</v>
      </c>
      <c r="B9" s="44" t="s">
        <v>66</v>
      </c>
      <c r="C9">
        <v>1</v>
      </c>
      <c r="D9" s="24">
        <f t="shared" si="0"/>
        <v>1</v>
      </c>
      <c r="E9">
        <f t="shared" si="1"/>
        <v>115</v>
      </c>
      <c r="F9" s="22">
        <f t="shared" si="2"/>
        <v>0.52173913043478259</v>
      </c>
      <c r="G9">
        <v>60</v>
      </c>
      <c r="H9" s="21">
        <f t="shared" si="3"/>
        <v>31.304347826086957</v>
      </c>
      <c r="I9" s="18" t="s">
        <v>67</v>
      </c>
      <c r="J9" s="16">
        <v>256.57546337157987</v>
      </c>
      <c r="K9" s="16"/>
    </row>
    <row r="10" spans="1:24" x14ac:dyDescent="0.35">
      <c r="A10" s="44" t="s">
        <v>59</v>
      </c>
      <c r="B10" s="44" t="s">
        <v>62</v>
      </c>
      <c r="C10">
        <v>1</v>
      </c>
      <c r="D10" s="23">
        <f t="shared" si="0"/>
        <v>2</v>
      </c>
      <c r="E10">
        <f t="shared" si="1"/>
        <v>88</v>
      </c>
      <c r="F10" s="22">
        <f t="shared" si="2"/>
        <v>0.68181818181818177</v>
      </c>
      <c r="G10">
        <v>60</v>
      </c>
      <c r="H10" s="21">
        <f t="shared" si="3"/>
        <v>81.818181818181813</v>
      </c>
      <c r="I10" s="18" t="s">
        <v>68</v>
      </c>
      <c r="J10" s="16">
        <v>174.75728155339803</v>
      </c>
    </row>
    <row r="11" spans="1:24" x14ac:dyDescent="0.35">
      <c r="A11" s="44" t="s">
        <v>59</v>
      </c>
      <c r="B11" s="44" t="s">
        <v>17</v>
      </c>
      <c r="C11">
        <v>1</v>
      </c>
      <c r="D11" s="24">
        <f t="shared" si="0"/>
        <v>2</v>
      </c>
      <c r="E11">
        <f t="shared" si="1"/>
        <v>88</v>
      </c>
      <c r="F11" s="22">
        <f t="shared" si="2"/>
        <v>0.68181818181818177</v>
      </c>
      <c r="G11">
        <v>60</v>
      </c>
      <c r="H11" s="21">
        <f t="shared" si="3"/>
        <v>81.818181818181813</v>
      </c>
      <c r="I11" s="18" t="s">
        <v>69</v>
      </c>
      <c r="J11" s="16">
        <v>155.28756957328386</v>
      </c>
    </row>
    <row r="12" spans="1:24" x14ac:dyDescent="0.35">
      <c r="A12" s="44" t="s">
        <v>59</v>
      </c>
      <c r="B12" s="44" t="s">
        <v>65</v>
      </c>
      <c r="C12">
        <v>1</v>
      </c>
      <c r="D12" s="24">
        <f t="shared" si="0"/>
        <v>2</v>
      </c>
      <c r="E12">
        <f t="shared" si="1"/>
        <v>88</v>
      </c>
      <c r="F12" s="22">
        <f t="shared" si="2"/>
        <v>0.68181818181818177</v>
      </c>
      <c r="G12">
        <v>60</v>
      </c>
      <c r="H12" s="21">
        <f t="shared" si="3"/>
        <v>81.818181818181813</v>
      </c>
      <c r="I12" s="18" t="s">
        <v>70</v>
      </c>
      <c r="J12" s="16">
        <v>73.469387755102048</v>
      </c>
    </row>
    <row r="13" spans="1:24" x14ac:dyDescent="0.35">
      <c r="A13" s="44" t="s">
        <v>59</v>
      </c>
      <c r="B13" s="44" t="s">
        <v>66</v>
      </c>
      <c r="C13">
        <v>1</v>
      </c>
      <c r="D13" s="24">
        <f t="shared" si="0"/>
        <v>2</v>
      </c>
      <c r="E13">
        <f t="shared" si="1"/>
        <v>88</v>
      </c>
      <c r="F13" s="22">
        <f t="shared" si="2"/>
        <v>0.68181818181818177</v>
      </c>
      <c r="G13">
        <v>60</v>
      </c>
      <c r="H13" s="21">
        <f t="shared" si="3"/>
        <v>81.818181818181813</v>
      </c>
      <c r="I13" s="18" t="s">
        <v>34</v>
      </c>
      <c r="J13" s="16">
        <v>2555.2592403475837</v>
      </c>
    </row>
    <row r="14" spans="1:24" x14ac:dyDescent="0.35">
      <c r="A14" s="44" t="s">
        <v>59</v>
      </c>
      <c r="B14" s="44" t="s">
        <v>67</v>
      </c>
      <c r="C14">
        <v>1</v>
      </c>
      <c r="D14" s="24">
        <f t="shared" si="0"/>
        <v>2</v>
      </c>
      <c r="E14">
        <f t="shared" si="1"/>
        <v>88</v>
      </c>
      <c r="F14" s="22">
        <f t="shared" si="2"/>
        <v>0.68181818181818177</v>
      </c>
      <c r="G14">
        <v>60</v>
      </c>
      <c r="H14" s="21">
        <f t="shared" si="3"/>
        <v>81.818181818181813</v>
      </c>
    </row>
    <row r="15" spans="1:24" x14ac:dyDescent="0.35">
      <c r="A15" s="44" t="s">
        <v>59</v>
      </c>
      <c r="B15" s="44" t="s">
        <v>69</v>
      </c>
      <c r="C15">
        <v>1</v>
      </c>
      <c r="D15" s="24">
        <f t="shared" si="0"/>
        <v>2</v>
      </c>
      <c r="E15">
        <f t="shared" si="1"/>
        <v>88</v>
      </c>
      <c r="F15" s="22">
        <f t="shared" si="2"/>
        <v>0.68181818181818177</v>
      </c>
      <c r="G15">
        <v>60</v>
      </c>
      <c r="H15" s="21">
        <f t="shared" si="3"/>
        <v>81.818181818181813</v>
      </c>
    </row>
    <row r="16" spans="1:24" ht="15" thickBot="1" x14ac:dyDescent="0.4">
      <c r="A16" s="44" t="s">
        <v>59</v>
      </c>
      <c r="B16" s="44" t="s">
        <v>18</v>
      </c>
      <c r="C16">
        <v>1</v>
      </c>
      <c r="D16" s="24">
        <f t="shared" si="0"/>
        <v>2</v>
      </c>
      <c r="E16">
        <f t="shared" si="1"/>
        <v>88</v>
      </c>
      <c r="F16" s="22">
        <f t="shared" si="2"/>
        <v>0.68181818181818177</v>
      </c>
      <c r="G16">
        <v>60</v>
      </c>
      <c r="H16" s="21">
        <f t="shared" si="3"/>
        <v>81.818181818181813</v>
      </c>
    </row>
    <row r="17" spans="1:9" x14ac:dyDescent="0.35">
      <c r="A17" s="44" t="s">
        <v>60</v>
      </c>
      <c r="B17" s="44" t="s">
        <v>62</v>
      </c>
      <c r="C17">
        <v>1</v>
      </c>
      <c r="D17" s="23">
        <f t="shared" si="0"/>
        <v>5</v>
      </c>
      <c r="E17">
        <f t="shared" si="1"/>
        <v>103</v>
      </c>
      <c r="F17" s="22">
        <f t="shared" si="2"/>
        <v>0.58252427184466016</v>
      </c>
      <c r="G17">
        <v>60</v>
      </c>
      <c r="H17" s="21">
        <f t="shared" si="3"/>
        <v>174.75728155339803</v>
      </c>
    </row>
    <row r="18" spans="1:9" x14ac:dyDescent="0.35">
      <c r="A18" s="44" t="s">
        <v>60</v>
      </c>
      <c r="B18" s="44" t="s">
        <v>17</v>
      </c>
      <c r="C18">
        <v>1</v>
      </c>
      <c r="D18" s="24">
        <f t="shared" si="0"/>
        <v>5</v>
      </c>
      <c r="E18">
        <f t="shared" si="1"/>
        <v>103</v>
      </c>
      <c r="F18" s="22">
        <f t="shared" si="2"/>
        <v>0.58252427184466016</v>
      </c>
      <c r="G18">
        <v>60</v>
      </c>
      <c r="H18" s="21">
        <f t="shared" si="3"/>
        <v>174.75728155339803</v>
      </c>
    </row>
    <row r="19" spans="1:9" x14ac:dyDescent="0.35">
      <c r="A19" s="44" t="s">
        <v>60</v>
      </c>
      <c r="B19" s="44" t="s">
        <v>65</v>
      </c>
      <c r="C19">
        <v>1</v>
      </c>
      <c r="D19" s="24">
        <f t="shared" si="0"/>
        <v>5</v>
      </c>
      <c r="E19">
        <f t="shared" si="1"/>
        <v>103</v>
      </c>
      <c r="F19" s="22">
        <f t="shared" si="2"/>
        <v>0.58252427184466016</v>
      </c>
      <c r="G19">
        <v>60</v>
      </c>
      <c r="H19" s="21">
        <f t="shared" si="3"/>
        <v>174.75728155339803</v>
      </c>
    </row>
    <row r="20" spans="1:9" x14ac:dyDescent="0.35">
      <c r="A20" s="44" t="s">
        <v>60</v>
      </c>
      <c r="B20" s="44" t="s">
        <v>66</v>
      </c>
      <c r="C20">
        <v>1</v>
      </c>
      <c r="D20" s="24">
        <f t="shared" si="0"/>
        <v>5</v>
      </c>
      <c r="E20">
        <f t="shared" si="1"/>
        <v>103</v>
      </c>
      <c r="F20" s="22">
        <f t="shared" si="2"/>
        <v>0.58252427184466016</v>
      </c>
      <c r="G20">
        <v>60</v>
      </c>
      <c r="H20" s="21">
        <f t="shared" si="3"/>
        <v>174.75728155339803</v>
      </c>
    </row>
    <row r="21" spans="1:9" x14ac:dyDescent="0.35">
      <c r="A21" s="44" t="s">
        <v>60</v>
      </c>
      <c r="B21" s="44" t="s">
        <v>67</v>
      </c>
      <c r="C21">
        <v>1</v>
      </c>
      <c r="D21" s="24">
        <f t="shared" si="0"/>
        <v>5</v>
      </c>
      <c r="E21">
        <f t="shared" si="1"/>
        <v>103</v>
      </c>
      <c r="F21" s="22">
        <f t="shared" si="2"/>
        <v>0.58252427184466016</v>
      </c>
      <c r="G21">
        <v>60</v>
      </c>
      <c r="H21" s="21">
        <f t="shared" si="3"/>
        <v>174.75728155339803</v>
      </c>
    </row>
    <row r="22" spans="1:9" x14ac:dyDescent="0.35">
      <c r="A22" s="44" t="s">
        <v>60</v>
      </c>
      <c r="B22" s="44" t="s">
        <v>68</v>
      </c>
      <c r="C22">
        <v>1</v>
      </c>
      <c r="D22" s="24">
        <f t="shared" si="0"/>
        <v>5</v>
      </c>
      <c r="E22">
        <f t="shared" si="1"/>
        <v>103</v>
      </c>
      <c r="F22" s="22">
        <f t="shared" si="2"/>
        <v>0.58252427184466016</v>
      </c>
      <c r="G22">
        <v>60</v>
      </c>
      <c r="H22" s="21">
        <f t="shared" si="3"/>
        <v>174.75728155339803</v>
      </c>
    </row>
    <row r="23" spans="1:9" ht="15" thickBot="1" x14ac:dyDescent="0.4">
      <c r="A23" s="44" t="s">
        <v>60</v>
      </c>
      <c r="B23" s="44" t="s">
        <v>18</v>
      </c>
      <c r="C23">
        <v>1</v>
      </c>
      <c r="D23" s="24">
        <f t="shared" si="0"/>
        <v>5</v>
      </c>
      <c r="E23">
        <f t="shared" si="1"/>
        <v>103</v>
      </c>
      <c r="F23" s="22">
        <f t="shared" si="2"/>
        <v>0.58252427184466016</v>
      </c>
      <c r="G23">
        <v>60</v>
      </c>
      <c r="H23" s="21">
        <f t="shared" si="3"/>
        <v>174.75728155339803</v>
      </c>
    </row>
    <row r="24" spans="1:9" x14ac:dyDescent="0.35">
      <c r="A24" s="44" t="s">
        <v>61</v>
      </c>
      <c r="B24" s="44" t="s">
        <v>62</v>
      </c>
      <c r="C24">
        <v>1</v>
      </c>
      <c r="D24" s="23">
        <f t="shared" si="0"/>
        <v>1</v>
      </c>
      <c r="E24">
        <f t="shared" si="1"/>
        <v>49</v>
      </c>
      <c r="F24" s="22">
        <f t="shared" si="2"/>
        <v>1.2244897959183674</v>
      </c>
      <c r="G24">
        <v>60</v>
      </c>
      <c r="H24" s="21">
        <f t="shared" si="3"/>
        <v>73.469387755102048</v>
      </c>
    </row>
    <row r="25" spans="1:9" x14ac:dyDescent="0.35">
      <c r="A25" s="44" t="s">
        <v>61</v>
      </c>
      <c r="B25" s="44" t="s">
        <v>17</v>
      </c>
      <c r="C25">
        <v>1</v>
      </c>
      <c r="D25" s="24">
        <f t="shared" si="0"/>
        <v>1</v>
      </c>
      <c r="E25">
        <f t="shared" si="1"/>
        <v>49</v>
      </c>
      <c r="F25" s="22">
        <f t="shared" si="2"/>
        <v>1.2244897959183674</v>
      </c>
      <c r="G25">
        <v>60</v>
      </c>
      <c r="H25" s="21">
        <f t="shared" si="3"/>
        <v>73.469387755102048</v>
      </c>
    </row>
    <row r="26" spans="1:9" x14ac:dyDescent="0.35">
      <c r="A26" s="44" t="s">
        <v>61</v>
      </c>
      <c r="B26" s="44" t="s">
        <v>69</v>
      </c>
      <c r="C26">
        <v>1</v>
      </c>
      <c r="D26" s="24">
        <f t="shared" si="0"/>
        <v>1</v>
      </c>
      <c r="E26">
        <f t="shared" si="1"/>
        <v>49</v>
      </c>
      <c r="F26" s="22">
        <f t="shared" si="2"/>
        <v>1.2244897959183674</v>
      </c>
      <c r="G26">
        <v>60</v>
      </c>
      <c r="H26" s="21">
        <f t="shared" si="3"/>
        <v>73.469387755102048</v>
      </c>
    </row>
    <row r="27" spans="1:9" x14ac:dyDescent="0.35">
      <c r="A27" s="44" t="s">
        <v>61</v>
      </c>
      <c r="B27" s="44" t="s">
        <v>70</v>
      </c>
      <c r="C27">
        <v>1</v>
      </c>
      <c r="D27" s="24">
        <f t="shared" si="0"/>
        <v>1</v>
      </c>
      <c r="E27">
        <f t="shared" si="1"/>
        <v>49</v>
      </c>
      <c r="F27" s="22">
        <f t="shared" si="2"/>
        <v>1.2244897959183674</v>
      </c>
      <c r="G27">
        <v>60</v>
      </c>
      <c r="H27" s="21">
        <f t="shared" si="3"/>
        <v>73.469387755102048</v>
      </c>
    </row>
    <row r="28" spans="1:9" ht="15" thickBot="1" x14ac:dyDescent="0.4">
      <c r="A28" s="44" t="s">
        <v>61</v>
      </c>
      <c r="B28" s="44" t="s">
        <v>18</v>
      </c>
      <c r="C28">
        <v>1</v>
      </c>
      <c r="D28" s="25">
        <f t="shared" si="0"/>
        <v>1</v>
      </c>
      <c r="E28">
        <f t="shared" si="1"/>
        <v>49</v>
      </c>
      <c r="F28" s="22">
        <f t="shared" si="2"/>
        <v>1.2244897959183674</v>
      </c>
      <c r="G28">
        <v>60</v>
      </c>
      <c r="H28" s="21">
        <f t="shared" si="3"/>
        <v>73.469387755102048</v>
      </c>
    </row>
    <row r="31" spans="1:9" ht="93" customHeight="1" x14ac:dyDescent="0.45">
      <c r="A31" s="40" t="s">
        <v>35</v>
      </c>
      <c r="B31" s="40" t="s">
        <v>54</v>
      </c>
      <c r="C31" s="39" t="s">
        <v>52</v>
      </c>
      <c r="D31" s="39" t="s">
        <v>53</v>
      </c>
      <c r="E31" s="35"/>
      <c r="F31" s="35"/>
      <c r="G31" s="36" t="s">
        <v>51</v>
      </c>
      <c r="H31" s="36" t="s">
        <v>55</v>
      </c>
      <c r="I31" s="36" t="s">
        <v>56</v>
      </c>
    </row>
    <row r="32" spans="1:9" ht="18" x14ac:dyDescent="0.35">
      <c r="A32" s="41" t="s">
        <v>17</v>
      </c>
      <c r="B32" s="42">
        <v>422</v>
      </c>
      <c r="C32" s="37">
        <f>GETPIVOTDATA("Итого",$I$1,"transaction rq",A32)</f>
        <v>428.01586561943554</v>
      </c>
      <c r="D32" s="38">
        <f>1-B32/C32</f>
        <v>1.4055239776519124E-2</v>
      </c>
      <c r="G32" s="29">
        <f>C32/3</f>
        <v>142.67195520647851</v>
      </c>
      <c r="H32" s="29">
        <v>142</v>
      </c>
      <c r="I32" s="32">
        <f>1-G32/H32</f>
        <v>-4.7320789188627366E-3</v>
      </c>
    </row>
    <row r="33" spans="1:9" ht="18" x14ac:dyDescent="0.35">
      <c r="A33" s="41" t="s">
        <v>66</v>
      </c>
      <c r="B33" s="42">
        <v>282</v>
      </c>
      <c r="C33" s="33">
        <f>GETPIVOTDATA("Итого",$I$1,"transaction rq",A33)</f>
        <v>287.87981119766681</v>
      </c>
      <c r="D33" s="31">
        <f>1-B33/C33</f>
        <v>2.0424534715390519E-2</v>
      </c>
      <c r="G33" s="29">
        <f t="shared" ref="G33:G38" si="8">C33/3</f>
        <v>95.959937065888937</v>
      </c>
      <c r="H33" s="29">
        <v>95</v>
      </c>
      <c r="I33" s="32">
        <f t="shared" ref="I33:I38" si="9">1-G33/H33</f>
        <v>-1.0104600693567667E-2</v>
      </c>
    </row>
    <row r="34" spans="1:9" ht="18" x14ac:dyDescent="0.35">
      <c r="A34" s="41" t="s">
        <v>67</v>
      </c>
      <c r="B34" s="42">
        <v>251</v>
      </c>
      <c r="C34" s="33">
        <f>GETPIVOTDATA("Итого",$I$1,"transaction rq",A34)</f>
        <v>256.57546337157987</v>
      </c>
      <c r="D34" s="31">
        <f>1-B34/C34</f>
        <v>2.1730306157550672E-2</v>
      </c>
      <c r="G34" s="29">
        <f t="shared" si="8"/>
        <v>85.525154457193295</v>
      </c>
      <c r="H34" s="29">
        <v>84</v>
      </c>
      <c r="I34" s="32">
        <f t="shared" si="9"/>
        <v>-1.8156600680872659E-2</v>
      </c>
    </row>
    <row r="35" spans="1:9" ht="18" x14ac:dyDescent="0.35">
      <c r="A35" s="41" t="s">
        <v>68</v>
      </c>
      <c r="B35" s="42">
        <v>175</v>
      </c>
      <c r="C35" s="33">
        <f>GETPIVOTDATA("Итого",$I$1,"transaction rq",A35)</f>
        <v>174.75728155339803</v>
      </c>
      <c r="D35" s="31">
        <f>1-B35/C35</f>
        <v>-1.388888888889106E-3</v>
      </c>
      <c r="G35" s="29">
        <f t="shared" si="8"/>
        <v>58.252427184466008</v>
      </c>
      <c r="H35" s="29">
        <v>59</v>
      </c>
      <c r="I35" s="32">
        <f t="shared" si="9"/>
        <v>1.2670725687016771E-2</v>
      </c>
    </row>
    <row r="36" spans="1:9" ht="18" x14ac:dyDescent="0.35">
      <c r="A36" s="41" t="s">
        <v>69</v>
      </c>
      <c r="B36" s="42">
        <v>159</v>
      </c>
      <c r="C36" s="33">
        <f>GETPIVOTDATA("Итого",$I$1,"transaction rq",A36)</f>
        <v>155.28756957328386</v>
      </c>
      <c r="D36" s="31">
        <f>1-B36/C36</f>
        <v>-2.3906810035842385E-2</v>
      </c>
      <c r="G36" s="29">
        <f t="shared" si="8"/>
        <v>51.762523191094623</v>
      </c>
      <c r="H36" s="29">
        <v>50</v>
      </c>
      <c r="I36" s="32">
        <f t="shared" si="9"/>
        <v>-3.5250463821892453E-2</v>
      </c>
    </row>
    <row r="37" spans="1:9" ht="18" x14ac:dyDescent="0.35">
      <c r="A37" s="41" t="s">
        <v>70</v>
      </c>
      <c r="B37" s="42">
        <v>73</v>
      </c>
      <c r="C37" s="33">
        <f>GETPIVOTDATA("Итого",$I$1,"transaction rq",A37)</f>
        <v>73.469387755102048</v>
      </c>
      <c r="D37" s="31">
        <f>1-B37/C37</f>
        <v>6.3888888888889994E-3</v>
      </c>
      <c r="G37" s="29">
        <f t="shared" si="8"/>
        <v>24.489795918367349</v>
      </c>
      <c r="H37" s="29">
        <v>25</v>
      </c>
      <c r="I37" s="32">
        <f t="shared" si="9"/>
        <v>2.0408163265306034E-2</v>
      </c>
    </row>
    <row r="38" spans="1:9" ht="18" x14ac:dyDescent="0.35">
      <c r="A38" s="41" t="s">
        <v>18</v>
      </c>
      <c r="B38" s="42">
        <v>326</v>
      </c>
      <c r="C38" s="33">
        <f>GETPIVOTDATA("Итого",$I$1,"transaction rq",A38)</f>
        <v>330.04485112668192</v>
      </c>
      <c r="D38" s="31">
        <f>1-B38/C38</f>
        <v>1.2255458956180965E-2</v>
      </c>
      <c r="G38" s="29">
        <f t="shared" si="8"/>
        <v>110.01495037556064</v>
      </c>
      <c r="H38" s="29">
        <v>109</v>
      </c>
      <c r="I38" s="32">
        <f t="shared" si="9"/>
        <v>-9.3114713354187639E-3</v>
      </c>
    </row>
    <row r="39" spans="1:9" ht="18" x14ac:dyDescent="0.35">
      <c r="A39" s="43" t="s">
        <v>6</v>
      </c>
      <c r="B39" s="42">
        <v>1688</v>
      </c>
      <c r="C39" s="34">
        <f>SUM(C32:C38)</f>
        <v>1706.0302301971483</v>
      </c>
      <c r="D39" s="31">
        <f>1-B39/C39</f>
        <v>1.0568529137414351E-2</v>
      </c>
      <c r="E39" s="1"/>
    </row>
    <row r="42" spans="1:9" x14ac:dyDescent="0.35">
      <c r="B42">
        <f>B32-B38</f>
        <v>96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8" workbookViewId="0">
      <selection activeCell="L14" sqref="L14"/>
    </sheetView>
  </sheetViews>
  <sheetFormatPr defaultColWidth="8.81640625" defaultRowHeight="14.5" x14ac:dyDescent="0.35"/>
  <cols>
    <col min="2" max="2" width="4.453125" customWidth="1"/>
    <col min="3" max="4" width="9.1796875" hidden="1" customWidth="1"/>
    <col min="5" max="5" width="20.453125" customWidth="1"/>
    <col min="6" max="6" width="18.81640625" customWidth="1"/>
    <col min="7" max="7" width="15.36328125" customWidth="1"/>
    <col min="8" max="8" width="15.1796875" customWidth="1"/>
    <col min="9" max="9" width="14" customWidth="1"/>
    <col min="11" max="11" width="1.453125" customWidth="1"/>
    <col min="12" max="12" width="40.36328125" customWidth="1"/>
    <col min="13" max="13" width="6" bestFit="1" customWidth="1"/>
    <col min="14" max="14" width="4.1796875" bestFit="1" customWidth="1"/>
    <col min="15" max="15" width="5" bestFit="1" customWidth="1"/>
    <col min="16" max="16" width="14.1796875" bestFit="1" customWidth="1"/>
    <col min="17" max="17" width="19.453125" bestFit="1" customWidth="1"/>
  </cols>
  <sheetData>
    <row r="9" spans="5:9" x14ac:dyDescent="0.35">
      <c r="E9" s="46" t="s">
        <v>26</v>
      </c>
      <c r="F9" s="46"/>
      <c r="G9" s="46"/>
      <c r="H9" s="46"/>
      <c r="I9" s="46"/>
    </row>
    <row r="11" spans="5:9" ht="28" x14ac:dyDescent="0.35"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</row>
    <row r="12" spans="5:9" ht="15" x14ac:dyDescent="0.35">
      <c r="E12" s="3" t="s">
        <v>0</v>
      </c>
      <c r="F12" s="4" t="s">
        <v>17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0" x14ac:dyDescent="0.35">
      <c r="E13" s="3" t="s">
        <v>1</v>
      </c>
      <c r="F13" s="4" t="s">
        <v>16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0" x14ac:dyDescent="0.35">
      <c r="E14" s="3" t="s">
        <v>2</v>
      </c>
      <c r="F14" s="4" t="s">
        <v>19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" x14ac:dyDescent="0.35">
      <c r="E15" s="3" t="s">
        <v>3</v>
      </c>
      <c r="F15" s="4" t="s">
        <v>12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0" x14ac:dyDescent="0.35">
      <c r="E16" s="3" t="s">
        <v>13</v>
      </c>
      <c r="F16" s="4" t="s">
        <v>15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5" x14ac:dyDescent="0.35">
      <c r="E17" s="3" t="s">
        <v>4</v>
      </c>
      <c r="F17" s="4" t="s">
        <v>14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" x14ac:dyDescent="0.35">
      <c r="E18" s="3" t="s">
        <v>5</v>
      </c>
      <c r="F18" s="4" t="s">
        <v>18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35">
      <c r="E23" s="46" t="s">
        <v>24</v>
      </c>
      <c r="F23" s="46"/>
      <c r="G23" s="46"/>
      <c r="H23" s="46"/>
      <c r="I23" s="46"/>
    </row>
    <row r="25" spans="5:9" x14ac:dyDescent="0.35"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</row>
    <row r="26" spans="5:9" ht="15" x14ac:dyDescent="0.35">
      <c r="E26" s="14" t="s">
        <v>0</v>
      </c>
      <c r="F26" s="13" t="s">
        <v>17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" x14ac:dyDescent="0.35">
      <c r="E27" s="14" t="s">
        <v>1</v>
      </c>
      <c r="F27" s="13" t="s">
        <v>16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" x14ac:dyDescent="0.35">
      <c r="E28" s="14" t="s">
        <v>2</v>
      </c>
      <c r="F28" s="13" t="s">
        <v>19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" x14ac:dyDescent="0.35">
      <c r="E29" s="14" t="s">
        <v>3</v>
      </c>
      <c r="F29" s="13" t="s">
        <v>12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" x14ac:dyDescent="0.35">
      <c r="E30" s="14" t="s">
        <v>13</v>
      </c>
      <c r="F30" s="13" t="s">
        <v>15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" x14ac:dyDescent="0.35">
      <c r="E31" s="14" t="s">
        <v>4</v>
      </c>
      <c r="F31" s="13" t="s">
        <v>14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" x14ac:dyDescent="0.35">
      <c r="E32" s="14" t="s">
        <v>5</v>
      </c>
      <c r="F32" s="13" t="s">
        <v>18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35">
      <c r="E35" s="46" t="s">
        <v>25</v>
      </c>
      <c r="F35" s="46"/>
      <c r="G35" s="46"/>
      <c r="H35" s="46"/>
      <c r="I35" s="46"/>
    </row>
    <row r="37" spans="5:15" x14ac:dyDescent="0.35"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L37" s="15" t="s">
        <v>20</v>
      </c>
      <c r="M37" s="15" t="s">
        <v>21</v>
      </c>
      <c r="N37" s="15" t="s">
        <v>22</v>
      </c>
      <c r="O37" s="15" t="s">
        <v>23</v>
      </c>
    </row>
    <row r="38" spans="5:15" ht="15" x14ac:dyDescent="0.35">
      <c r="E38" s="14" t="s">
        <v>0</v>
      </c>
      <c r="F38" s="13" t="s">
        <v>17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14</v>
      </c>
      <c r="M38" s="15">
        <v>377</v>
      </c>
      <c r="N38" s="15">
        <v>27</v>
      </c>
      <c r="O38" s="15">
        <v>0</v>
      </c>
    </row>
    <row r="39" spans="5:15" ht="15" x14ac:dyDescent="0.35">
      <c r="E39" s="14" t="s">
        <v>1</v>
      </c>
      <c r="F39" s="13" t="s">
        <v>16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15</v>
      </c>
      <c r="M39" s="15">
        <v>998</v>
      </c>
      <c r="N39" s="15">
        <v>1</v>
      </c>
      <c r="O39" s="15">
        <v>0</v>
      </c>
    </row>
    <row r="40" spans="5:15" ht="15" x14ac:dyDescent="0.35">
      <c r="E40" s="14" t="s">
        <v>2</v>
      </c>
      <c r="F40" s="13" t="s">
        <v>19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16</v>
      </c>
      <c r="M40" s="15" t="s">
        <v>27</v>
      </c>
      <c r="N40" s="15">
        <v>0</v>
      </c>
      <c r="O40" s="15">
        <v>0</v>
      </c>
    </row>
    <row r="41" spans="5:15" ht="15" x14ac:dyDescent="0.35">
      <c r="E41" s="14" t="s">
        <v>3</v>
      </c>
      <c r="F41" s="13" t="s">
        <v>12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17</v>
      </c>
      <c r="M41" s="15" t="s">
        <v>28</v>
      </c>
      <c r="N41" s="15">
        <v>139</v>
      </c>
      <c r="O41" s="15">
        <v>0</v>
      </c>
    </row>
    <row r="42" spans="5:15" ht="15" x14ac:dyDescent="0.35">
      <c r="E42" s="14" t="s">
        <v>13</v>
      </c>
      <c r="F42" s="13" t="s">
        <v>15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18</v>
      </c>
      <c r="M42" s="15" t="s">
        <v>29</v>
      </c>
      <c r="N42" s="15">
        <v>1</v>
      </c>
      <c r="O42" s="15">
        <v>0</v>
      </c>
    </row>
    <row r="43" spans="5:15" ht="15" x14ac:dyDescent="0.35">
      <c r="E43" s="14" t="s">
        <v>4</v>
      </c>
      <c r="F43" s="13" t="s">
        <v>14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12</v>
      </c>
      <c r="M43" s="15">
        <v>924</v>
      </c>
      <c r="N43" s="15">
        <v>0</v>
      </c>
      <c r="O43" s="15">
        <v>0</v>
      </c>
    </row>
    <row r="44" spans="5:15" ht="15" x14ac:dyDescent="0.35">
      <c r="E44" s="14" t="s">
        <v>5</v>
      </c>
      <c r="F44" s="13" t="s">
        <v>18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19</v>
      </c>
      <c r="M44" s="15" t="s">
        <v>27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</cp:lastModifiedBy>
  <dcterms:created xsi:type="dcterms:W3CDTF">2015-06-05T18:19:34Z</dcterms:created>
  <dcterms:modified xsi:type="dcterms:W3CDTF">2021-04-06T14:20:33Z</dcterms:modified>
</cp:coreProperties>
</file>