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7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13" r:id="rId6"/>
    <sheet name="Sheet1" sheetId="14" r:id="rId7"/>
    <sheet name="Sheet3" sheetId="15" r:id="rId8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V110" i="14" l="1"/>
  <c r="V109" i="14"/>
  <c r="V108" i="14"/>
  <c r="V107" i="14"/>
  <c r="V106" i="14"/>
  <c r="V105" i="14"/>
  <c r="V104" i="14"/>
  <c r="V103" i="14"/>
  <c r="V102" i="14"/>
  <c r="V101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O10" i="14" l="1"/>
  <c r="O11" i="14"/>
  <c r="P11" i="14"/>
  <c r="Q11" i="14"/>
  <c r="R11" i="14"/>
  <c r="S11" i="14"/>
  <c r="N11" i="14"/>
  <c r="P10" i="14"/>
  <c r="Q10" i="14"/>
  <c r="R10" i="14"/>
  <c r="S10" i="14"/>
  <c r="N10" i="14"/>
  <c r="BX13" i="13" l="1"/>
  <c r="CA6" i="13" l="1"/>
  <c r="AB29" i="4" l="1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8" i="4"/>
  <c r="BX3" i="13" l="1"/>
  <c r="BX4" i="13"/>
  <c r="BX5" i="13"/>
  <c r="BX6" i="13"/>
  <c r="BX7" i="13"/>
  <c r="BX8" i="13"/>
  <c r="BX9" i="13"/>
  <c r="BX10" i="13"/>
  <c r="BX11" i="13"/>
  <c r="BX12" i="13"/>
  <c r="BX14" i="13"/>
  <c r="BX15" i="13"/>
  <c r="BX16" i="13"/>
  <c r="BX17" i="13"/>
  <c r="BX18" i="13"/>
  <c r="BX19" i="13"/>
  <c r="BX20" i="13"/>
  <c r="BX21" i="13"/>
  <c r="BX22" i="13"/>
  <c r="BX23" i="13"/>
  <c r="BX24" i="13"/>
  <c r="BX25" i="13"/>
  <c r="BX26" i="13"/>
  <c r="BX27" i="13"/>
  <c r="BX28" i="13"/>
  <c r="BX29" i="13"/>
  <c r="BX30" i="13"/>
  <c r="BX31" i="13"/>
  <c r="BX32" i="13"/>
  <c r="BX33" i="13"/>
  <c r="BX34" i="13"/>
  <c r="BX35" i="13"/>
  <c r="BX36" i="13"/>
  <c r="BX37" i="13"/>
  <c r="BX38" i="13"/>
  <c r="BX39" i="13"/>
  <c r="BX40" i="13"/>
  <c r="BX41" i="13"/>
  <c r="BX42" i="13"/>
  <c r="BX43" i="13"/>
  <c r="BX44" i="13"/>
  <c r="BX45" i="13"/>
  <c r="BX46" i="13"/>
  <c r="BX47" i="13"/>
  <c r="BX48" i="13"/>
  <c r="BX49" i="13"/>
  <c r="BX50" i="13"/>
  <c r="BX51" i="13"/>
  <c r="BX52" i="13"/>
  <c r="BX53" i="13"/>
  <c r="BX54" i="13"/>
  <c r="BX55" i="13"/>
  <c r="BX56" i="13"/>
  <c r="BX57" i="13"/>
  <c r="BX58" i="13"/>
  <c r="BX59" i="13"/>
  <c r="BX60" i="13"/>
  <c r="BX61" i="13"/>
  <c r="BX62" i="13"/>
  <c r="BX63" i="13"/>
  <c r="BX64" i="13"/>
  <c r="BX65" i="13"/>
  <c r="BX66" i="13"/>
  <c r="BX67" i="13"/>
  <c r="BX68" i="13"/>
  <c r="BX69" i="13"/>
  <c r="BX70" i="13"/>
  <c r="BX71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K36" i="13"/>
  <c r="O3" i="13"/>
  <c r="O21" i="13" l="1"/>
  <c r="P21" i="13" s="1"/>
  <c r="P102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4" i="5"/>
  <c r="O36" i="13" l="1"/>
  <c r="P36" i="13" s="1"/>
  <c r="O8" i="13" l="1"/>
  <c r="P8" i="13" s="1"/>
  <c r="N36" i="13"/>
  <c r="BU36" i="13"/>
  <c r="BS36" i="13"/>
  <c r="BQ36" i="13"/>
  <c r="BO36" i="13"/>
  <c r="BM36" i="13"/>
  <c r="BK36" i="13"/>
  <c r="BU35" i="13"/>
  <c r="BS35" i="13"/>
  <c r="BQ35" i="13"/>
  <c r="BO35" i="13"/>
  <c r="BM35" i="13"/>
  <c r="BK35" i="13"/>
  <c r="BU34" i="13"/>
  <c r="BS34" i="13"/>
  <c r="BQ34" i="13"/>
  <c r="BO34" i="13"/>
  <c r="BM34" i="13"/>
  <c r="BK34" i="13"/>
  <c r="BU33" i="13"/>
  <c r="BS33" i="13"/>
  <c r="BQ33" i="13"/>
  <c r="BO33" i="13"/>
  <c r="BM33" i="13"/>
  <c r="BK33" i="13"/>
  <c r="BU32" i="13"/>
  <c r="BS32" i="13"/>
  <c r="BQ32" i="13"/>
  <c r="BO32" i="13"/>
  <c r="BM32" i="13"/>
  <c r="BK32" i="13"/>
  <c r="BJ31" i="13"/>
  <c r="BI31" i="13"/>
  <c r="BH31" i="13"/>
  <c r="BG31" i="13"/>
  <c r="BU31" i="13" s="1"/>
  <c r="BF31" i="13"/>
  <c r="BE31" i="13"/>
  <c r="BD31" i="13"/>
  <c r="BC31" i="13"/>
  <c r="BS31" i="13" s="1"/>
  <c r="BB31" i="13"/>
  <c r="BA31" i="13"/>
  <c r="AZ31" i="13"/>
  <c r="AY31" i="13"/>
  <c r="BQ31" i="13" s="1"/>
  <c r="AX31" i="13"/>
  <c r="AW31" i="13"/>
  <c r="AV31" i="13"/>
  <c r="AU31" i="13"/>
  <c r="BO31" i="13" s="1"/>
  <c r="AT31" i="13"/>
  <c r="AS31" i="13"/>
  <c r="AR31" i="13"/>
  <c r="AQ31" i="13"/>
  <c r="BM31" i="13" s="1"/>
  <c r="AP31" i="13"/>
  <c r="AO31" i="13"/>
  <c r="AN31" i="13"/>
  <c r="BK31" i="13"/>
  <c r="BJ30" i="13"/>
  <c r="BI30" i="13"/>
  <c r="BH30" i="13"/>
  <c r="BG30" i="13"/>
  <c r="BU30" i="13" s="1"/>
  <c r="BF30" i="13"/>
  <c r="BE30" i="13"/>
  <c r="BD30" i="13"/>
  <c r="BC30" i="13"/>
  <c r="BS30" i="13" s="1"/>
  <c r="BB30" i="13"/>
  <c r="BA30" i="13"/>
  <c r="AZ30" i="13"/>
  <c r="AY30" i="13"/>
  <c r="BQ30" i="13" s="1"/>
  <c r="AX30" i="13"/>
  <c r="AW30" i="13"/>
  <c r="AV30" i="13"/>
  <c r="AU30" i="13"/>
  <c r="BO30" i="13" s="1"/>
  <c r="AT30" i="13"/>
  <c r="AS30" i="13"/>
  <c r="AR30" i="13"/>
  <c r="AQ30" i="13"/>
  <c r="BM30" i="13" s="1"/>
  <c r="AP30" i="13"/>
  <c r="AO30" i="13"/>
  <c r="AN30" i="13"/>
  <c r="BK30" i="13"/>
  <c r="BJ29" i="13"/>
  <c r="BI29" i="13"/>
  <c r="BH29" i="13"/>
  <c r="BG29" i="13"/>
  <c r="BU29" i="13" s="1"/>
  <c r="BF29" i="13"/>
  <c r="BE29" i="13"/>
  <c r="BD29" i="13"/>
  <c r="BC29" i="13"/>
  <c r="BS29" i="13" s="1"/>
  <c r="BB29" i="13"/>
  <c r="BA29" i="13"/>
  <c r="AZ29" i="13"/>
  <c r="AY29" i="13"/>
  <c r="BQ29" i="13" s="1"/>
  <c r="AX29" i="13"/>
  <c r="AW29" i="13"/>
  <c r="AV29" i="13"/>
  <c r="AU29" i="13"/>
  <c r="BO29" i="13" s="1"/>
  <c r="AT29" i="13"/>
  <c r="AS29" i="13"/>
  <c r="AR29" i="13"/>
  <c r="AQ29" i="13"/>
  <c r="BM29" i="13" s="1"/>
  <c r="AP29" i="13"/>
  <c r="AO29" i="13"/>
  <c r="AN29" i="13"/>
  <c r="BK29" i="13"/>
  <c r="BJ28" i="13"/>
  <c r="BI28" i="13"/>
  <c r="BH28" i="13"/>
  <c r="BG28" i="13"/>
  <c r="BU28" i="13" s="1"/>
  <c r="BF28" i="13"/>
  <c r="BE28" i="13"/>
  <c r="BD28" i="13"/>
  <c r="BC28" i="13"/>
  <c r="BS28" i="13" s="1"/>
  <c r="BB28" i="13"/>
  <c r="BA28" i="13"/>
  <c r="AZ28" i="13"/>
  <c r="AY28" i="13"/>
  <c r="BQ28" i="13" s="1"/>
  <c r="AX28" i="13"/>
  <c r="AW28" i="13"/>
  <c r="AV28" i="13"/>
  <c r="AU28" i="13"/>
  <c r="BO28" i="13" s="1"/>
  <c r="AT28" i="13"/>
  <c r="AS28" i="13"/>
  <c r="AR28" i="13"/>
  <c r="AQ28" i="13"/>
  <c r="BM28" i="13" s="1"/>
  <c r="AP28" i="13"/>
  <c r="AO28" i="13"/>
  <c r="AN28" i="13"/>
  <c r="BK28" i="13"/>
  <c r="BJ27" i="13"/>
  <c r="BI27" i="13"/>
  <c r="BH27" i="13"/>
  <c r="BG27" i="13"/>
  <c r="BU27" i="13" s="1"/>
  <c r="BF27" i="13"/>
  <c r="BE27" i="13"/>
  <c r="BD27" i="13"/>
  <c r="BC27" i="13"/>
  <c r="BS27" i="13" s="1"/>
  <c r="BB27" i="13"/>
  <c r="BA27" i="13"/>
  <c r="AZ27" i="13"/>
  <c r="AY27" i="13"/>
  <c r="BQ27" i="13" s="1"/>
  <c r="AX27" i="13"/>
  <c r="AW27" i="13"/>
  <c r="AV27" i="13"/>
  <c r="AU27" i="13"/>
  <c r="BO27" i="13" s="1"/>
  <c r="AT27" i="13"/>
  <c r="AS27" i="13"/>
  <c r="AR27" i="13"/>
  <c r="AQ27" i="13"/>
  <c r="BM27" i="13" s="1"/>
  <c r="AP27" i="13"/>
  <c r="AO27" i="13"/>
  <c r="AN27" i="13"/>
  <c r="BK27" i="13"/>
  <c r="BJ26" i="13"/>
  <c r="BI26" i="13"/>
  <c r="BH26" i="13"/>
  <c r="BG26" i="13"/>
  <c r="BU26" i="13" s="1"/>
  <c r="BF26" i="13"/>
  <c r="BE26" i="13"/>
  <c r="BD26" i="13"/>
  <c r="BC26" i="13"/>
  <c r="BS26" i="13" s="1"/>
  <c r="BB26" i="13"/>
  <c r="BA26" i="13"/>
  <c r="AZ26" i="13"/>
  <c r="AY26" i="13"/>
  <c r="BQ26" i="13" s="1"/>
  <c r="AX26" i="13"/>
  <c r="AW26" i="13"/>
  <c r="AV26" i="13"/>
  <c r="AU26" i="13"/>
  <c r="BO26" i="13" s="1"/>
  <c r="AT26" i="13"/>
  <c r="AS26" i="13"/>
  <c r="AR26" i="13"/>
  <c r="AQ26" i="13"/>
  <c r="BM26" i="13" s="1"/>
  <c r="AP26" i="13"/>
  <c r="AO26" i="13"/>
  <c r="AN26" i="13"/>
  <c r="BK26" i="13"/>
  <c r="BJ25" i="13"/>
  <c r="BI25" i="13"/>
  <c r="BH25" i="13"/>
  <c r="BG25" i="13"/>
  <c r="BU25" i="13" s="1"/>
  <c r="BF25" i="13"/>
  <c r="BE25" i="13"/>
  <c r="BD25" i="13"/>
  <c r="BC25" i="13"/>
  <c r="BS25" i="13" s="1"/>
  <c r="BB25" i="13"/>
  <c r="BA25" i="13"/>
  <c r="AZ25" i="13"/>
  <c r="AY25" i="13"/>
  <c r="BQ25" i="13" s="1"/>
  <c r="AX25" i="13"/>
  <c r="AW25" i="13"/>
  <c r="AV25" i="13"/>
  <c r="AU25" i="13"/>
  <c r="BO25" i="13" s="1"/>
  <c r="AT25" i="13"/>
  <c r="AS25" i="13"/>
  <c r="AR25" i="13"/>
  <c r="AQ25" i="13"/>
  <c r="BM25" i="13" s="1"/>
  <c r="AP25" i="13"/>
  <c r="AO25" i="13"/>
  <c r="AN25" i="13"/>
  <c r="BK25" i="13"/>
  <c r="BJ24" i="13"/>
  <c r="BI24" i="13"/>
  <c r="BH24" i="13"/>
  <c r="BG24" i="13"/>
  <c r="BU24" i="13" s="1"/>
  <c r="BF24" i="13"/>
  <c r="BE24" i="13"/>
  <c r="BD24" i="13"/>
  <c r="BC24" i="13"/>
  <c r="BS24" i="13" s="1"/>
  <c r="BB24" i="13"/>
  <c r="BA24" i="13"/>
  <c r="AZ24" i="13"/>
  <c r="AY24" i="13"/>
  <c r="BQ24" i="13" s="1"/>
  <c r="AX24" i="13"/>
  <c r="AW24" i="13"/>
  <c r="AV24" i="13"/>
  <c r="AU24" i="13"/>
  <c r="BO24" i="13" s="1"/>
  <c r="AT24" i="13"/>
  <c r="AS24" i="13"/>
  <c r="AR24" i="13"/>
  <c r="AQ24" i="13"/>
  <c r="BM24" i="13" s="1"/>
  <c r="AP24" i="13"/>
  <c r="AO24" i="13"/>
  <c r="AN24" i="13"/>
  <c r="BK24" i="13"/>
  <c r="BJ23" i="13"/>
  <c r="BI23" i="13"/>
  <c r="BH23" i="13"/>
  <c r="BG23" i="13"/>
  <c r="BU23" i="13" s="1"/>
  <c r="BF23" i="13"/>
  <c r="BE23" i="13"/>
  <c r="BD23" i="13"/>
  <c r="BC23" i="13"/>
  <c r="BS23" i="13" s="1"/>
  <c r="BB23" i="13"/>
  <c r="BA23" i="13"/>
  <c r="AZ23" i="13"/>
  <c r="AY23" i="13"/>
  <c r="BQ23" i="13" s="1"/>
  <c r="AX23" i="13"/>
  <c r="AW23" i="13"/>
  <c r="AV23" i="13"/>
  <c r="AU23" i="13"/>
  <c r="BO23" i="13" s="1"/>
  <c r="AT23" i="13"/>
  <c r="AS23" i="13"/>
  <c r="AR23" i="13"/>
  <c r="AQ23" i="13"/>
  <c r="BM23" i="13" s="1"/>
  <c r="AP23" i="13"/>
  <c r="AO23" i="13"/>
  <c r="AN23" i="13"/>
  <c r="BK23" i="13"/>
  <c r="BJ22" i="13"/>
  <c r="BI22" i="13"/>
  <c r="BH22" i="13"/>
  <c r="BG22" i="13"/>
  <c r="BU22" i="13" s="1"/>
  <c r="BF22" i="13"/>
  <c r="BE22" i="13"/>
  <c r="BD22" i="13"/>
  <c r="BC22" i="13"/>
  <c r="BS22" i="13" s="1"/>
  <c r="BB22" i="13"/>
  <c r="BA22" i="13"/>
  <c r="AZ22" i="13"/>
  <c r="AY22" i="13"/>
  <c r="BQ22" i="13" s="1"/>
  <c r="AX22" i="13"/>
  <c r="AW22" i="13"/>
  <c r="AV22" i="13"/>
  <c r="AU22" i="13"/>
  <c r="BO22" i="13" s="1"/>
  <c r="AT22" i="13"/>
  <c r="AS22" i="13"/>
  <c r="AR22" i="13"/>
  <c r="AQ22" i="13"/>
  <c r="BM22" i="13" s="1"/>
  <c r="AP22" i="13"/>
  <c r="AO22" i="13"/>
  <c r="AN22" i="13"/>
  <c r="BK22" i="13"/>
  <c r="BJ21" i="13"/>
  <c r="BI21" i="13"/>
  <c r="BH21" i="13"/>
  <c r="BG21" i="13"/>
  <c r="BU21" i="13" s="1"/>
  <c r="BF21" i="13"/>
  <c r="BE21" i="13"/>
  <c r="BD21" i="13"/>
  <c r="BC21" i="13"/>
  <c r="BS21" i="13" s="1"/>
  <c r="BB21" i="13"/>
  <c r="BA21" i="13"/>
  <c r="AZ21" i="13"/>
  <c r="AY21" i="13"/>
  <c r="BQ21" i="13" s="1"/>
  <c r="AX21" i="13"/>
  <c r="AW21" i="13"/>
  <c r="AV21" i="13"/>
  <c r="AU21" i="13"/>
  <c r="BO21" i="13" s="1"/>
  <c r="AT21" i="13"/>
  <c r="AS21" i="13"/>
  <c r="AR21" i="13"/>
  <c r="AQ21" i="13"/>
  <c r="BM21" i="13" s="1"/>
  <c r="AP21" i="13"/>
  <c r="AO21" i="13"/>
  <c r="AN21" i="13"/>
  <c r="BK21" i="13"/>
  <c r="BJ10" i="13"/>
  <c r="BJ14" i="13" s="1"/>
  <c r="BI10" i="13"/>
  <c r="BI14" i="13" s="1"/>
  <c r="BH10" i="13"/>
  <c r="BH14" i="13" s="1"/>
  <c r="BG10" i="13"/>
  <c r="BF10" i="13"/>
  <c r="BF14" i="13" s="1"/>
  <c r="BE10" i="13"/>
  <c r="BE14" i="13" s="1"/>
  <c r="BD10" i="13"/>
  <c r="BD14" i="13" s="1"/>
  <c r="BC10" i="13"/>
  <c r="BS10" i="13" s="1"/>
  <c r="BB10" i="13"/>
  <c r="BB14" i="13" s="1"/>
  <c r="BA10" i="13"/>
  <c r="BA14" i="13" s="1"/>
  <c r="AZ10" i="13"/>
  <c r="AZ14" i="13" s="1"/>
  <c r="AY10" i="13"/>
  <c r="AY14" i="13" s="1"/>
  <c r="BQ14" i="13" s="1"/>
  <c r="AX10" i="13"/>
  <c r="AX14" i="13" s="1"/>
  <c r="AW10" i="13"/>
  <c r="AV10" i="13"/>
  <c r="AV14" i="13" s="1"/>
  <c r="AU10" i="13"/>
  <c r="AU14" i="13" s="1"/>
  <c r="BO14" i="13" s="1"/>
  <c r="AT10" i="13"/>
  <c r="AT14" i="13" s="1"/>
  <c r="AS10" i="13"/>
  <c r="AS14" i="13" s="1"/>
  <c r="AR10" i="13"/>
  <c r="AR14" i="13" s="1"/>
  <c r="AQ10" i="13"/>
  <c r="AQ14" i="13" s="1"/>
  <c r="BM14" i="13" s="1"/>
  <c r="AP10" i="13"/>
  <c r="AP14" i="13" s="1"/>
  <c r="AO10" i="13"/>
  <c r="AO14" i="13" s="1"/>
  <c r="AN10" i="13"/>
  <c r="AN14" i="13" s="1"/>
  <c r="O10" i="13"/>
  <c r="P10" i="13" s="1"/>
  <c r="BJ9" i="13"/>
  <c r="BI9" i="13"/>
  <c r="BI13" i="13" s="1"/>
  <c r="BH9" i="13"/>
  <c r="BG9" i="13"/>
  <c r="BG13" i="13" s="1"/>
  <c r="BU13" i="13" s="1"/>
  <c r="BF9" i="13"/>
  <c r="BE9" i="13"/>
  <c r="BD9" i="13"/>
  <c r="BC9" i="13"/>
  <c r="BS9" i="13" s="1"/>
  <c r="BB9" i="13"/>
  <c r="BB13" i="13" s="1"/>
  <c r="BA9" i="13"/>
  <c r="AZ9" i="13"/>
  <c r="AY9" i="13"/>
  <c r="BQ9" i="13" s="1"/>
  <c r="AX9" i="13"/>
  <c r="AX13" i="13" s="1"/>
  <c r="AW9" i="13"/>
  <c r="AW13" i="13" s="1"/>
  <c r="AV9" i="13"/>
  <c r="AU9" i="13"/>
  <c r="AU13" i="13" s="1"/>
  <c r="BO13" i="13" s="1"/>
  <c r="AT9" i="13"/>
  <c r="AT13" i="13" s="1"/>
  <c r="AS9" i="13"/>
  <c r="AR9" i="13"/>
  <c r="AQ9" i="13"/>
  <c r="AQ13" i="13" s="1"/>
  <c r="BM13" i="13" s="1"/>
  <c r="AP9" i="13"/>
  <c r="AP13" i="13" s="1"/>
  <c r="AO9" i="13"/>
  <c r="AN9" i="13"/>
  <c r="O9" i="13"/>
  <c r="P9" i="13" s="1"/>
  <c r="BJ8" i="13"/>
  <c r="BI8" i="13"/>
  <c r="BI12" i="13" s="1"/>
  <c r="BH8" i="13"/>
  <c r="BG8" i="13"/>
  <c r="BG12" i="13" s="1"/>
  <c r="BU12" i="13" s="1"/>
  <c r="BF8" i="13"/>
  <c r="BE8" i="13"/>
  <c r="BD8" i="13"/>
  <c r="BC8" i="13"/>
  <c r="BC12" i="13" s="1"/>
  <c r="BS12" i="13" s="1"/>
  <c r="BB8" i="13"/>
  <c r="BB12" i="13" s="1"/>
  <c r="BA8" i="13"/>
  <c r="BA12" i="13" s="1"/>
  <c r="AZ8" i="13"/>
  <c r="AY8" i="13"/>
  <c r="BQ8" i="13" s="1"/>
  <c r="AX8" i="13"/>
  <c r="AW8" i="13"/>
  <c r="AV8" i="13"/>
  <c r="AU8" i="13"/>
  <c r="AU12" i="13" s="1"/>
  <c r="BO12" i="13" s="1"/>
  <c r="AT8" i="13"/>
  <c r="AT12" i="13" s="1"/>
  <c r="AS8" i="13"/>
  <c r="AR8" i="13"/>
  <c r="AQ8" i="13"/>
  <c r="AQ12" i="13" s="1"/>
  <c r="BM12" i="13" s="1"/>
  <c r="AP8" i="13"/>
  <c r="AP12" i="13" s="1"/>
  <c r="AO8" i="13"/>
  <c r="AO12" i="13" s="1"/>
  <c r="AN8" i="13"/>
  <c r="AN12" i="13" s="1"/>
  <c r="BJ5" i="13"/>
  <c r="BI5" i="13"/>
  <c r="BH5" i="13"/>
  <c r="BG5" i="13"/>
  <c r="BG11" i="13" s="1"/>
  <c r="BU11" i="13" s="1"/>
  <c r="BF5" i="13"/>
  <c r="BE5" i="13"/>
  <c r="BE11" i="13" s="1"/>
  <c r="BD5" i="13"/>
  <c r="BC5" i="13"/>
  <c r="BC11" i="13" s="1"/>
  <c r="BS11" i="13" s="1"/>
  <c r="BB5" i="13"/>
  <c r="BA5" i="13"/>
  <c r="AZ5" i="13"/>
  <c r="AZ11" i="13" s="1"/>
  <c r="AY5" i="13"/>
  <c r="BQ5" i="13" s="1"/>
  <c r="AX5" i="13"/>
  <c r="AW5" i="13"/>
  <c r="AV5" i="13"/>
  <c r="AU5" i="13"/>
  <c r="AU11" i="13" s="1"/>
  <c r="BO11" i="13" s="1"/>
  <c r="AT5" i="13"/>
  <c r="AS5" i="13"/>
  <c r="AS11" i="13" s="1"/>
  <c r="AR5" i="13"/>
  <c r="AQ5" i="13"/>
  <c r="AQ11" i="13" s="1"/>
  <c r="BM11" i="13" s="1"/>
  <c r="AP5" i="13"/>
  <c r="AP11" i="13" s="1"/>
  <c r="AO5" i="13"/>
  <c r="AN5" i="13"/>
  <c r="O5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O4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CA3" i="13" l="1"/>
  <c r="O18" i="13"/>
  <c r="P18" i="13" s="1"/>
  <c r="P5" i="13"/>
  <c r="O11" i="13"/>
  <c r="P11" i="13" s="1"/>
  <c r="O12" i="13"/>
  <c r="P12" i="13" s="1"/>
  <c r="O13" i="13"/>
  <c r="P13" i="13" s="1"/>
  <c r="BK10" i="13"/>
  <c r="AN20" i="13"/>
  <c r="AR20" i="13"/>
  <c r="BK5" i="13"/>
  <c r="BA20" i="13"/>
  <c r="BF19" i="13"/>
  <c r="CC5" i="13"/>
  <c r="CS5" i="13"/>
  <c r="CD4" i="13"/>
  <c r="BU8" i="13"/>
  <c r="BU9" i="13"/>
  <c r="BO5" i="13"/>
  <c r="AU16" i="13"/>
  <c r="BO16" i="13" s="1"/>
  <c r="CF3" i="13"/>
  <c r="CJ3" i="13"/>
  <c r="CV3" i="13"/>
  <c r="AS19" i="13"/>
  <c r="AW18" i="13"/>
  <c r="BA13" i="13"/>
  <c r="BA16" i="13"/>
  <c r="BB20" i="13"/>
  <c r="CI3" i="13"/>
  <c r="CL4" i="13"/>
  <c r="AW16" i="13"/>
  <c r="BA15" i="13"/>
  <c r="BI16" i="13"/>
  <c r="BU5" i="13"/>
  <c r="AX18" i="13"/>
  <c r="CX4" i="13"/>
  <c r="BO9" i="13"/>
  <c r="BG20" i="13"/>
  <c r="BU20" i="13" s="1"/>
  <c r="BJ12" i="13"/>
  <c r="BC13" i="13"/>
  <c r="BS13" i="13" s="1"/>
  <c r="BC16" i="13"/>
  <c r="BS16" i="13" s="1"/>
  <c r="CQ3" i="13"/>
  <c r="CT4" i="13"/>
  <c r="AX16" i="13"/>
  <c r="CP3" i="13"/>
  <c r="CJ5" i="13"/>
  <c r="CJ7" i="13" s="1"/>
  <c r="CN5" i="13"/>
  <c r="O16" i="13"/>
  <c r="P16" i="13" s="1"/>
  <c r="BG16" i="13"/>
  <c r="BU16" i="13" s="1"/>
  <c r="BO10" i="13"/>
  <c r="AR11" i="13"/>
  <c r="BH11" i="13"/>
  <c r="AW12" i="13"/>
  <c r="AR13" i="13"/>
  <c r="BG14" i="13"/>
  <c r="BU14" i="13" s="1"/>
  <c r="AS15" i="13"/>
  <c r="BA18" i="13"/>
  <c r="BI18" i="13"/>
  <c r="CU3" i="13"/>
  <c r="CE4" i="13"/>
  <c r="CM4" i="13"/>
  <c r="CU4" i="13"/>
  <c r="CG5" i="13"/>
  <c r="BQ10" i="13"/>
  <c r="BI11" i="13"/>
  <c r="AX12" i="13"/>
  <c r="AS13" i="13"/>
  <c r="O14" i="13"/>
  <c r="P14" i="13" s="1"/>
  <c r="AQ17" i="13"/>
  <c r="BM17" i="13" s="1"/>
  <c r="AP18" i="13"/>
  <c r="BB18" i="13"/>
  <c r="BG19" i="13"/>
  <c r="BU19" i="13" s="1"/>
  <c r="BC20" i="13"/>
  <c r="BS20" i="13" s="1"/>
  <c r="CE3" i="13"/>
  <c r="CM3" i="13"/>
  <c r="CH4" i="13"/>
  <c r="CP4" i="13"/>
  <c r="BM8" i="13"/>
  <c r="CK5" i="13"/>
  <c r="BU10" i="13"/>
  <c r="BC15" i="13"/>
  <c r="BS15" i="13" s="1"/>
  <c r="BC17" i="13"/>
  <c r="BS17" i="13" s="1"/>
  <c r="AS18" i="13"/>
  <c r="BC18" i="13"/>
  <c r="BS18" i="13" s="1"/>
  <c r="AQ19" i="13"/>
  <c r="BM19" i="13" s="1"/>
  <c r="CI4" i="13"/>
  <c r="CQ4" i="13"/>
  <c r="BM5" i="13"/>
  <c r="BO8" i="13"/>
  <c r="BM9" i="13"/>
  <c r="BC14" i="13"/>
  <c r="BS14" i="13" s="1"/>
  <c r="AQ15" i="13"/>
  <c r="BM15" i="13" s="1"/>
  <c r="BG15" i="13"/>
  <c r="BU15" i="13" s="1"/>
  <c r="BG17" i="13"/>
  <c r="BU17" i="13" s="1"/>
  <c r="AU18" i="13"/>
  <c r="BO18" i="13" s="1"/>
  <c r="BG18" i="13"/>
  <c r="BU18" i="13" s="1"/>
  <c r="BC19" i="13"/>
  <c r="BS19" i="13" s="1"/>
  <c r="AU20" i="13"/>
  <c r="BO20" i="13" s="1"/>
  <c r="O20" i="13"/>
  <c r="P20" i="13" s="1"/>
  <c r="CA4" i="13"/>
  <c r="AT17" i="13"/>
  <c r="AT16" i="13"/>
  <c r="AT15" i="13"/>
  <c r="BB17" i="13"/>
  <c r="BB15" i="13"/>
  <c r="BF16" i="13"/>
  <c r="BF11" i="13"/>
  <c r="BJ17" i="13"/>
  <c r="BJ16" i="13"/>
  <c r="BJ15" i="13"/>
  <c r="CH5" i="13"/>
  <c r="CX5" i="13"/>
  <c r="AX11" i="13"/>
  <c r="AS17" i="13"/>
  <c r="AW19" i="13"/>
  <c r="AS20" i="13"/>
  <c r="CL3" i="13"/>
  <c r="CD5" i="13"/>
  <c r="CO5" i="13"/>
  <c r="CT5" i="13"/>
  <c r="AN19" i="13"/>
  <c r="AN18" i="13"/>
  <c r="AR19" i="13"/>
  <c r="AR18" i="13"/>
  <c r="AV19" i="13"/>
  <c r="AV18" i="13"/>
  <c r="AV12" i="13"/>
  <c r="AZ19" i="13"/>
  <c r="AZ18" i="13"/>
  <c r="BD19" i="13"/>
  <c r="BD18" i="13"/>
  <c r="BH19" i="13"/>
  <c r="BH18" i="13"/>
  <c r="AV20" i="13"/>
  <c r="AV13" i="13"/>
  <c r="AZ20" i="13"/>
  <c r="AZ13" i="13"/>
  <c r="BD20" i="13"/>
  <c r="BD13" i="13"/>
  <c r="BH20" i="13"/>
  <c r="BH13" i="13"/>
  <c r="BD12" i="13"/>
  <c r="AW14" i="13"/>
  <c r="AP16" i="13"/>
  <c r="AW17" i="13"/>
  <c r="BF17" i="13"/>
  <c r="AP19" i="13"/>
  <c r="AX19" i="13"/>
  <c r="CB3" i="13"/>
  <c r="CH3" i="13"/>
  <c r="CR3" i="13"/>
  <c r="CX3" i="13"/>
  <c r="CB4" i="13"/>
  <c r="CF4" i="13"/>
  <c r="CJ4" i="13"/>
  <c r="CN4" i="13"/>
  <c r="CR4" i="13"/>
  <c r="CV4" i="13"/>
  <c r="AN17" i="13"/>
  <c r="AN16" i="13"/>
  <c r="AN15" i="13"/>
  <c r="AR17" i="13"/>
  <c r="AR16" i="13"/>
  <c r="AR15" i="13"/>
  <c r="AV17" i="13"/>
  <c r="AV16" i="13"/>
  <c r="AV15" i="13"/>
  <c r="AV11" i="13"/>
  <c r="AZ17" i="13"/>
  <c r="AZ16" i="13"/>
  <c r="AZ15" i="13"/>
  <c r="BD17" i="13"/>
  <c r="BD16" i="13"/>
  <c r="BD15" i="13"/>
  <c r="BH17" i="13"/>
  <c r="BH16" i="13"/>
  <c r="BH15" i="13"/>
  <c r="CF5" i="13"/>
  <c r="CP5" i="13"/>
  <c r="CV5" i="13"/>
  <c r="CV7" i="13" s="1"/>
  <c r="AO19" i="13"/>
  <c r="AO18" i="13"/>
  <c r="BE19" i="13"/>
  <c r="BE18" i="13"/>
  <c r="BI19" i="13"/>
  <c r="AO20" i="13"/>
  <c r="BE20" i="13"/>
  <c r="BE13" i="13"/>
  <c r="AN11" i="13"/>
  <c r="AT11" i="13"/>
  <c r="BB11" i="13"/>
  <c r="AR12" i="13"/>
  <c r="BE12" i="13"/>
  <c r="AN13" i="13"/>
  <c r="AW15" i="13"/>
  <c r="BF15" i="13"/>
  <c r="AS16" i="13"/>
  <c r="BB16" i="13"/>
  <c r="AP17" i="13"/>
  <c r="AX17" i="13"/>
  <c r="BA19" i="13"/>
  <c r="AW20" i="13"/>
  <c r="CD3" i="13"/>
  <c r="CN3" i="13"/>
  <c r="CT3" i="13"/>
  <c r="CC4" i="13"/>
  <c r="CG4" i="13"/>
  <c r="CK4" i="13"/>
  <c r="CO4" i="13"/>
  <c r="CS4" i="13"/>
  <c r="CW4" i="13"/>
  <c r="AO17" i="13"/>
  <c r="AO16" i="13"/>
  <c r="AO15" i="13"/>
  <c r="CC3" i="13"/>
  <c r="CG3" i="13"/>
  <c r="CK3" i="13"/>
  <c r="BA11" i="13"/>
  <c r="CO3" i="13"/>
  <c r="BE17" i="13"/>
  <c r="BE16" i="13"/>
  <c r="BE15" i="13"/>
  <c r="CS3" i="13"/>
  <c r="BI17" i="13"/>
  <c r="BI15" i="13"/>
  <c r="CW3" i="13"/>
  <c r="CB5" i="13"/>
  <c r="CL5" i="13"/>
  <c r="CR5" i="13"/>
  <c r="CW5" i="13"/>
  <c r="CW7" i="13" s="1"/>
  <c r="AT19" i="13"/>
  <c r="AT18" i="13"/>
  <c r="BB19" i="13"/>
  <c r="BF18" i="13"/>
  <c r="BF12" i="13"/>
  <c r="BJ19" i="13"/>
  <c r="BJ18" i="13"/>
  <c r="AT20" i="13"/>
  <c r="AX20" i="13"/>
  <c r="BF20" i="13"/>
  <c r="BJ20" i="13"/>
  <c r="BJ13" i="13"/>
  <c r="AO11" i="13"/>
  <c r="AW11" i="13"/>
  <c r="BD11" i="13"/>
  <c r="BJ11" i="13"/>
  <c r="AS12" i="13"/>
  <c r="AZ12" i="13"/>
  <c r="BH12" i="13"/>
  <c r="AO13" i="13"/>
  <c r="BF13" i="13"/>
  <c r="AP15" i="13"/>
  <c r="AX15" i="13"/>
  <c r="BA17" i="13"/>
  <c r="AP20" i="13"/>
  <c r="BI20" i="13"/>
  <c r="AY17" i="13"/>
  <c r="BQ17" i="13" s="1"/>
  <c r="AY16" i="13"/>
  <c r="BQ16" i="13" s="1"/>
  <c r="AY15" i="13"/>
  <c r="BQ15" i="13" s="1"/>
  <c r="AY11" i="13"/>
  <c r="BQ11" i="13" s="1"/>
  <c r="BS5" i="13"/>
  <c r="CA5" i="13"/>
  <c r="CA7" i="13" s="1"/>
  <c r="CE5" i="13"/>
  <c r="CI5" i="13"/>
  <c r="CM5" i="13"/>
  <c r="CQ5" i="13"/>
  <c r="CQ7" i="13" s="1"/>
  <c r="CU5" i="13"/>
  <c r="CU7" i="13" s="1"/>
  <c r="AY19" i="13"/>
  <c r="BQ19" i="13" s="1"/>
  <c r="AY18" i="13"/>
  <c r="BQ18" i="13" s="1"/>
  <c r="AY12" i="13"/>
  <c r="BQ12" i="13" s="1"/>
  <c r="BK8" i="13"/>
  <c r="BS8" i="13"/>
  <c r="AY20" i="13"/>
  <c r="BQ20" i="13" s="1"/>
  <c r="AY13" i="13"/>
  <c r="BQ13" i="13" s="1"/>
  <c r="BK9" i="13"/>
  <c r="BM10" i="13"/>
  <c r="O15" i="13"/>
  <c r="P15" i="13" s="1"/>
  <c r="AU15" i="13"/>
  <c r="BO15" i="13" s="1"/>
  <c r="AQ16" i="13"/>
  <c r="BM16" i="13" s="1"/>
  <c r="O17" i="13"/>
  <c r="P17" i="13" s="1"/>
  <c r="AU17" i="13"/>
  <c r="BO17" i="13" s="1"/>
  <c r="AQ18" i="13"/>
  <c r="BM18" i="13" s="1"/>
  <c r="O19" i="13"/>
  <c r="P19" i="13" s="1"/>
  <c r="AU19" i="13"/>
  <c r="BO19" i="13" s="1"/>
  <c r="AQ20" i="13"/>
  <c r="BM20" i="13" s="1"/>
  <c r="CF7" i="13" l="1"/>
  <c r="P37" i="13"/>
  <c r="CI7" i="13"/>
  <c r="CL7" i="13"/>
  <c r="CT7" i="13"/>
  <c r="CE7" i="13"/>
  <c r="CB7" i="13"/>
  <c r="CP7" i="13"/>
  <c r="CH7" i="13"/>
  <c r="CK7" i="13"/>
  <c r="BW7" i="13"/>
  <c r="BW11" i="13"/>
  <c r="BW15" i="13"/>
  <c r="BW19" i="13"/>
  <c r="BW23" i="13"/>
  <c r="BW27" i="13"/>
  <c r="BW31" i="13"/>
  <c r="BW35" i="13"/>
  <c r="BW39" i="13"/>
  <c r="BW43" i="13"/>
  <c r="BW47" i="13"/>
  <c r="BW51" i="13"/>
  <c r="BW55" i="13"/>
  <c r="BW59" i="13"/>
  <c r="BW63" i="13"/>
  <c r="BW67" i="13"/>
  <c r="BW71" i="13"/>
  <c r="BW4" i="13"/>
  <c r="BW8" i="13"/>
  <c r="BW12" i="13"/>
  <c r="BW16" i="13"/>
  <c r="BW20" i="13"/>
  <c r="BW24" i="13"/>
  <c r="BW28" i="13"/>
  <c r="BW32" i="13"/>
  <c r="BW36" i="13"/>
  <c r="BW40" i="13"/>
  <c r="BW44" i="13"/>
  <c r="BW48" i="13"/>
  <c r="BW52" i="13"/>
  <c r="BW56" i="13"/>
  <c r="BW60" i="13"/>
  <c r="BW64" i="13"/>
  <c r="BW68" i="13"/>
  <c r="BW3" i="13"/>
  <c r="BW5" i="13"/>
  <c r="BW9" i="13"/>
  <c r="BW13" i="13"/>
  <c r="BW17" i="13"/>
  <c r="BW21" i="13"/>
  <c r="BW25" i="13"/>
  <c r="BW29" i="13"/>
  <c r="BW33" i="13"/>
  <c r="BW37" i="13"/>
  <c r="BW41" i="13"/>
  <c r="BW45" i="13"/>
  <c r="BW49" i="13"/>
  <c r="BW53" i="13"/>
  <c r="BW57" i="13"/>
  <c r="BW61" i="13"/>
  <c r="BW65" i="13"/>
  <c r="BW69" i="13"/>
  <c r="BW6" i="13"/>
  <c r="BW10" i="13"/>
  <c r="BW14" i="13"/>
  <c r="BW18" i="13"/>
  <c r="BW22" i="13"/>
  <c r="BW26" i="13"/>
  <c r="BW30" i="13"/>
  <c r="BW34" i="13"/>
  <c r="BW38" i="13"/>
  <c r="BW42" i="13"/>
  <c r="BW46" i="13"/>
  <c r="BW50" i="13"/>
  <c r="BW54" i="13"/>
  <c r="BW58" i="13"/>
  <c r="BW62" i="13"/>
  <c r="BW66" i="13"/>
  <c r="BW70" i="13"/>
  <c r="CK8" i="13"/>
  <c r="CK6" i="13"/>
  <c r="CN6" i="13"/>
  <c r="CN8" i="13"/>
  <c r="CX7" i="13"/>
  <c r="CA8" i="13"/>
  <c r="CH6" i="13"/>
  <c r="CH8" i="13"/>
  <c r="CE6" i="13"/>
  <c r="CE8" i="13"/>
  <c r="CX6" i="13"/>
  <c r="CX8" i="13"/>
  <c r="CD6" i="13"/>
  <c r="CD8" i="13"/>
  <c r="CW8" i="13"/>
  <c r="CW6" i="13"/>
  <c r="CG8" i="13"/>
  <c r="CG6" i="13"/>
  <c r="CJ6" i="13"/>
  <c r="CJ8" i="13"/>
  <c r="CO7" i="13"/>
  <c r="CQ6" i="13"/>
  <c r="CQ8" i="13"/>
  <c r="CG7" i="13"/>
  <c r="CN7" i="13"/>
  <c r="CT6" i="13"/>
  <c r="CT8" i="13"/>
  <c r="CS7" i="13"/>
  <c r="CS8" i="13"/>
  <c r="CS6" i="13"/>
  <c r="CC8" i="13"/>
  <c r="CC6" i="13"/>
  <c r="CV6" i="13"/>
  <c r="CV8" i="13"/>
  <c r="CF6" i="13"/>
  <c r="CF8" i="13"/>
  <c r="CD7" i="13"/>
  <c r="CI6" i="13"/>
  <c r="CI8" i="13"/>
  <c r="CU6" i="13"/>
  <c r="CU8" i="13"/>
  <c r="CL6" i="13"/>
  <c r="CL8" i="13"/>
  <c r="CC7" i="13"/>
  <c r="CM7" i="13"/>
  <c r="CR7" i="13"/>
  <c r="CO8" i="13"/>
  <c r="CO6" i="13"/>
  <c r="CR6" i="13"/>
  <c r="CR8" i="13"/>
  <c r="CB6" i="13"/>
  <c r="CB8" i="13"/>
  <c r="CP6" i="13"/>
  <c r="CP8" i="13"/>
  <c r="CM6" i="13"/>
  <c r="CM8" i="13"/>
  <c r="BK15" i="13"/>
  <c r="BK12" i="13"/>
  <c r="BK17" i="13"/>
  <c r="BK19" i="13"/>
  <c r="BK18" i="13"/>
  <c r="BK14" i="13"/>
  <c r="BK16" i="13"/>
  <c r="BK20" i="13"/>
  <c r="BK11" i="13"/>
  <c r="BK13" i="13"/>
  <c r="BU37" i="13"/>
  <c r="BO37" i="13"/>
  <c r="BM37" i="13"/>
  <c r="BS37" i="13"/>
  <c r="BQ37" i="13"/>
  <c r="BK37" i="13" l="1"/>
</calcChain>
</file>

<file path=xl/sharedStrings.xml><?xml version="1.0" encoding="utf-8"?>
<sst xmlns="http://schemas.openxmlformats.org/spreadsheetml/2006/main" count="1461" uniqueCount="372">
  <si>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</si>
  <si>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</si>
  <si>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</si>
  <si>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</si>
  <si>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</si>
  <si>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</si>
  <si>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</si>
  <si>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</si>
  <si>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</si>
  <si>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</si>
  <si>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</si>
  <si>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</si>
  <si>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</si>
  <si>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</si>
  <si>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</si>
  <si>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</si>
  <si>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</si>
  <si>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</si>
  <si>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</si>
  <si>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</si>
  <si>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</si>
  <si>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</si>
  <si>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</si>
  <si>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</si>
  <si>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</si>
  <si>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</si>
  <si>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</si>
  <si>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</si>
  <si>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</si>
  <si>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</si>
  <si>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</si>
  <si>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</si>
  <si>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</si>
  <si>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</si>
  <si>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</si>
  <si>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</si>
  <si>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</si>
  <si>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</si>
  <si>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</si>
  <si>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</si>
  <si>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</si>
  <si>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</si>
  <si>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</si>
  <si>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</si>
  <si>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</si>
  <si>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</si>
  <si>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</si>
  <si>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</si>
  <si>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</si>
  <si>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</si>
  <si>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</si>
  <si>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</si>
  <si>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</si>
  <si>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</si>
  <si>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</si>
  <si>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</si>
  <si>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</si>
  <si>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</si>
  <si>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</si>
  <si>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</si>
  <si>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</si>
  <si>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</si>
  <si>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</si>
  <si>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</si>
  <si>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</si>
  <si>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</si>
  <si>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</si>
  <si>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</si>
  <si>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</si>
  <si>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</si>
  <si>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</si>
  <si>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</si>
  <si>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</si>
  <si>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</si>
  <si>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</si>
  <si>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</si>
  <si>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</si>
  <si>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</si>
  <si>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</si>
  <si>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</si>
  <si>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</si>
  <si>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</si>
  <si>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</si>
  <si>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</si>
  <si>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</si>
  <si>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</si>
  <si>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</si>
  <si>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</si>
  <si>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</si>
  <si>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</si>
  <si>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</si>
  <si>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</si>
  <si>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</si>
  <si>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</si>
  <si>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</si>
  <si>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</si>
  <si>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</si>
  <si>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</si>
  <si>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</si>
  <si>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</si>
  <si>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</si>
  <si>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</si>
  <si>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</si>
  <si>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</si>
  <si>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</si>
  <si>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</si>
  <si>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</si>
  <si>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</si>
  <si>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</si>
  <si>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</si>
  <si>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</si>
  <si>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</si>
  <si>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</si>
  <si>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</si>
  <si>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</si>
  <si>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</si>
  <si>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</si>
  <si>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</si>
  <si>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</si>
  <si>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</si>
  <si>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</si>
  <si>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</si>
  <si>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</si>
  <si>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</si>
  <si>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</si>
  <si>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</si>
  <si>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</si>
  <si>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</si>
  <si>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</si>
  <si>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</si>
  <si>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</si>
  <si>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</si>
  <si>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</si>
  <si>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</si>
  <si>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</si>
  <si>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</si>
  <si>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</si>
  <si>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</si>
  <si>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</si>
  <si>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</si>
  <si>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</si>
  <si>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</si>
  <si>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</si>
  <si>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</si>
  <si>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</si>
  <si>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</si>
  <si>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</si>
  <si>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</si>
  <si>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</si>
  <si>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</si>
  <si>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</si>
  <si>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</si>
  <si>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</si>
  <si>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</si>
  <si>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</si>
  <si>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</si>
  <si>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</si>
  <si>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</si>
  <si>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</si>
  <si>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0.029**</t>
  </si>
  <si>
    <t>0.021**</t>
  </si>
  <si>
    <t>0.013**</t>
  </si>
  <si>
    <t>0.002***</t>
  </si>
  <si>
    <t>0.002*</t>
  </si>
  <si>
    <t>-0.004**</t>
  </si>
  <si>
    <t>-0.03**</t>
  </si>
  <si>
    <t>0.014**</t>
  </si>
  <si>
    <t>-0.009***</t>
  </si>
  <si>
    <t>-0.035***</t>
  </si>
  <si>
    <t>5.881***</t>
  </si>
  <si>
    <t>0.065***</t>
  </si>
  <si>
    <t>-0.008***</t>
  </si>
  <si>
    <t>0.015*</t>
  </si>
  <si>
    <t>0.004***</t>
  </si>
  <si>
    <t>-0.063***</t>
  </si>
  <si>
    <t>0.026**</t>
  </si>
  <si>
    <t>-0.026**</t>
  </si>
  <si>
    <t>0.019***</t>
  </si>
  <si>
    <t>0.026***</t>
  </si>
  <si>
    <t>0.007*</t>
  </si>
  <si>
    <t>-0.031***</t>
  </si>
  <si>
    <t>-0.034***</t>
  </si>
  <si>
    <t>-0.028***</t>
  </si>
  <si>
    <t>4.593***</t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</si>
  <si>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</si>
  <si>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</si>
  <si>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</si>
  <si>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</si>
  <si>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t>***</t>
    <phoneticPr fontId="1" type="noConversion"/>
  </si>
  <si>
    <t>**</t>
    <phoneticPr fontId="1" type="noConversion"/>
  </si>
  <si>
    <t>N=9713</t>
    <phoneticPr fontId="1" type="noConversion"/>
  </si>
  <si>
    <t>N=9022</t>
    <phoneticPr fontId="1" type="noConversion"/>
  </si>
  <si>
    <t>N=689</t>
    <phoneticPr fontId="1" type="noConversion"/>
  </si>
  <si>
    <t>N=2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</si>
  <si>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</si>
  <si>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</si>
  <si>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</si>
  <si>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</si>
  <si>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</si>
  <si>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</si>
  <si>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</si>
  <si>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 xml:space="preserve">0.014 </t>
  </si>
  <si>
    <t>劳动</t>
    <phoneticPr fontId="1" type="noConversion"/>
  </si>
  <si>
    <t xml:space="preserve">0 </t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</si>
  <si>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</si>
  <si>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</si>
  <si>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</si>
  <si>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</si>
  <si>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</si>
  <si>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 xml:space="preserve">-0.013 </t>
  </si>
  <si>
    <t xml:space="preserve">0.011 </t>
  </si>
  <si>
    <t xml:space="preserve">0.006 </t>
  </si>
  <si>
    <t xml:space="preserve">0.003 </t>
  </si>
  <si>
    <t xml:space="preserve">-0.003 </t>
  </si>
  <si>
    <t xml:space="preserve">0.002 </t>
  </si>
  <si>
    <t xml:space="preserve">-0.002 </t>
  </si>
  <si>
    <t xml:space="preserve">-0.009 </t>
  </si>
  <si>
    <t xml:space="preserve">0.001 </t>
  </si>
  <si>
    <t xml:space="preserve">-0.005 </t>
  </si>
  <si>
    <t xml:space="preserve">-0.007 </t>
  </si>
  <si>
    <t xml:space="preserve">-0.001 </t>
  </si>
  <si>
    <t xml:space="preserve">0.005 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</si>
  <si>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</si>
  <si>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</si>
  <si>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</si>
  <si>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</si>
  <si>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***</t>
    <phoneticPr fontId="1" type="noConversion"/>
  </si>
  <si>
    <t>***</t>
    <phoneticPr fontId="1" type="noConversion"/>
  </si>
  <si>
    <t xml:space="preserve"> </t>
    <phoneticPr fontId="1" type="noConversion"/>
  </si>
  <si>
    <t xml:space="preserve"> ***</t>
    <phoneticPr fontId="1" type="noConversion"/>
  </si>
  <si>
    <t>*</t>
    <phoneticPr fontId="1" type="noConversion"/>
  </si>
  <si>
    <t>*8</t>
    <phoneticPr fontId="1" type="noConversion"/>
  </si>
  <si>
    <t>**</t>
    <phoneticPr fontId="1" type="noConversion"/>
  </si>
  <si>
    <t>**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</si>
  <si>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</si>
  <si>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</si>
  <si>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</si>
  <si>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</si>
  <si>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</si>
  <si>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是</t>
  </si>
  <si>
    <t>否</t>
  </si>
  <si>
    <t>个体效应</t>
  </si>
  <si>
    <t>-</t>
  </si>
  <si>
    <t>时间效应</t>
  </si>
  <si>
    <t>样本数量</t>
  </si>
  <si>
    <t>R-squared</t>
  </si>
  <si>
    <t>N=9713，Cluster in id=3123</t>
  </si>
  <si>
    <t>0.047***</t>
  </si>
  <si>
    <t>-0.006***</t>
  </si>
  <si>
    <t>0.81***</t>
  </si>
  <si>
    <t>0.018 ***</t>
  </si>
  <si>
    <t>0.003***</t>
  </si>
  <si>
    <t>-0.084***</t>
  </si>
  <si>
    <t>-0.017*</t>
  </si>
  <si>
    <t>-0.003**</t>
  </si>
  <si>
    <t>0.006***</t>
  </si>
  <si>
    <t>0.017 ***</t>
  </si>
  <si>
    <t>0.021***</t>
  </si>
  <si>
    <t>0.008**</t>
  </si>
  <si>
    <t>0.005***</t>
  </si>
  <si>
    <t>3.452***</t>
  </si>
  <si>
    <t>total</t>
    <phoneticPr fontId="1" type="noConversion"/>
  </si>
  <si>
    <t xml:space="preserve">-0.017 </t>
  </si>
  <si>
    <t xml:space="preserve">0.064 </t>
  </si>
  <si>
    <t xml:space="preserve">-0.008 </t>
  </si>
  <si>
    <t>-0.002*8</t>
  </si>
  <si>
    <t xml:space="preserve">-0.064 </t>
  </si>
  <si>
    <t xml:space="preserve">0.004 </t>
  </si>
  <si>
    <t>Robust</t>
  </si>
  <si>
    <t>Std. Err.</t>
  </si>
  <si>
    <t>t    P&gt;t</t>
  </si>
  <si>
    <t>2.00   0.046</t>
  </si>
  <si>
    <t>0.61   0.540</t>
  </si>
  <si>
    <t>-1.16   0.246</t>
  </si>
  <si>
    <t>-1.26   0.207</t>
  </si>
  <si>
    <t>2.13   0.033</t>
  </si>
  <si>
    <t>0.59   0.553</t>
  </si>
  <si>
    <t>1.20   0.230</t>
  </si>
  <si>
    <t>5.05   0.000</t>
  </si>
  <si>
    <t>-1.17   0.243</t>
  </si>
  <si>
    <t>-0.62   0.538</t>
  </si>
  <si>
    <t>1.72   0.086</t>
  </si>
  <si>
    <t>1.47   0.142</t>
  </si>
  <si>
    <t>0.44   0.660</t>
  </si>
  <si>
    <t>1.18   0.237</t>
  </si>
  <si>
    <t>-2.15   0.032</t>
  </si>
  <si>
    <t>1.45   0.148</t>
  </si>
  <si>
    <t>-0.83   0.405</t>
  </si>
  <si>
    <t>-1.12   0.263</t>
  </si>
  <si>
    <t>-2.46   0.014</t>
  </si>
  <si>
    <t>2.62   0.009</t>
  </si>
  <si>
    <t>2.11   0.035</t>
  </si>
  <si>
    <t>-1.48   0.140</t>
  </si>
  <si>
    <t>-3.93   0.000</t>
  </si>
  <si>
    <t>-0.79   0.428</t>
  </si>
  <si>
    <t>-3.25   0.001</t>
  </si>
  <si>
    <t>-2.59   0.010</t>
  </si>
  <si>
    <t>-0.44   0.664</t>
  </si>
  <si>
    <t>y2</t>
  </si>
  <si>
    <t>14.71   0.000</t>
  </si>
  <si>
    <t>y3</t>
  </si>
  <si>
    <t>2.35   0.019</t>
  </si>
  <si>
    <t>y4</t>
  </si>
  <si>
    <t>9.79   0.000</t>
  </si>
  <si>
    <t>y5</t>
  </si>
  <si>
    <t>5.67   0.000</t>
  </si>
  <si>
    <t>11.92   0.000</t>
  </si>
  <si>
    <t>rho</t>
  </si>
  <si>
    <t>(fraction</t>
  </si>
  <si>
    <t>of variance due</t>
  </si>
  <si>
    <t>to</t>
  </si>
  <si>
    <t>u_i)</t>
  </si>
  <si>
    <t>lnsubsidy</t>
    <phoneticPr fontId="1" type="noConversion"/>
  </si>
  <si>
    <t xml:space="preserve">-0.02 </t>
  </si>
  <si>
    <t xml:space="preserve">-0.082 </t>
  </si>
  <si>
    <t xml:space="preserve">-0.089 </t>
  </si>
  <si>
    <t xml:space="preserve">-0.12 </t>
  </si>
  <si>
    <t>0.519 ***</t>
  </si>
  <si>
    <t xml:space="preserve">0.109 </t>
  </si>
  <si>
    <t xml:space="preserve">0.007 </t>
  </si>
  <si>
    <t xml:space="preserve">-0.023 </t>
  </si>
  <si>
    <t xml:space="preserve">0.017 </t>
  </si>
  <si>
    <t xml:space="preserve">0.019 </t>
  </si>
  <si>
    <t xml:space="preserve">0.018 </t>
  </si>
  <si>
    <t>0.014 ***</t>
  </si>
  <si>
    <t xml:space="preserve">-0.006 </t>
  </si>
  <si>
    <t>-0.041**</t>
  </si>
  <si>
    <t>总体</t>
  </si>
  <si>
    <t>劳动</t>
  </si>
  <si>
    <t>化肥</t>
  </si>
  <si>
    <t>机械</t>
  </si>
  <si>
    <t>劳动—化肥</t>
  </si>
  <si>
    <t>劳动-机械</t>
  </si>
  <si>
    <t>机械-化肥</t>
  </si>
  <si>
    <t>lnland2</t>
  </si>
  <si>
    <t>4.49   0.000</t>
  </si>
  <si>
    <t>-2.06   0.040</t>
  </si>
  <si>
    <t>10.98   0.000</t>
  </si>
  <si>
    <t>劳动-化肥</t>
    <phoneticPr fontId="1" type="noConversion"/>
  </si>
  <si>
    <t>单产</t>
    <phoneticPr fontId="1" type="noConversion"/>
  </si>
  <si>
    <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</si>
  <si>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</si>
  <si>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</si>
  <si>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</si>
  <si>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</si>
  <si>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</si>
  <si>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</si>
  <si>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</si>
  <si>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0.643***</t>
    <phoneticPr fontId="1" type="noConversion"/>
  </si>
  <si>
    <t>-0.113***</t>
    <phoneticPr fontId="1" type="noConversion"/>
  </si>
  <si>
    <t>-0.071***</t>
    <phoneticPr fontId="1" type="noConversion"/>
  </si>
  <si>
    <t>-0.014***</t>
    <phoneticPr fontId="1" type="noConversion"/>
  </si>
  <si>
    <t>-0.32***</t>
    <phoneticPr fontId="1" type="noConversion"/>
  </si>
  <si>
    <t>-0.018***</t>
    <phoneticPr fontId="1" type="noConversion"/>
  </si>
  <si>
    <r>
      <t>N=9713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Cluster in id=3123</t>
    </r>
    <phoneticPr fontId="1" type="noConversion"/>
  </si>
  <si>
    <t>0.001</t>
  </si>
  <si>
    <t>-0.082</t>
  </si>
  <si>
    <t>-0.12</t>
  </si>
  <si>
    <t>0.109</t>
  </si>
  <si>
    <t>0.007</t>
  </si>
  <si>
    <t>-0.023</t>
  </si>
  <si>
    <t>-0.007</t>
  </si>
  <si>
    <t>0.002</t>
  </si>
  <si>
    <t>0.017</t>
  </si>
  <si>
    <t>0.019</t>
  </si>
  <si>
    <t>-0.004</t>
  </si>
  <si>
    <t>0.018</t>
  </si>
  <si>
    <t>0</t>
  </si>
  <si>
    <t>-0.002</t>
  </si>
  <si>
    <t>0.014***</t>
  </si>
  <si>
    <t>-0.009</t>
  </si>
  <si>
    <t>-0.001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</si>
</sst>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_);\(0\)"/>
    <numFmt numFmtId="178" formatCode="&quot;(&quot;General&quot;)&quot;"/>
    <numFmt numFmtId="179" formatCode="0.000_);[Red]\(0.000\)"/>
    <numFmt numFmtId="180" formatCode="&quot;(&quot;0.000&quot;)&quot;"/>
    <numFmt numFmtId="181" formatCode="0.0_ "/>
    <numFmt numFmtId="182" formatCode="0.0%"/>
    <numFmt numFmtId="183" formatCode="0.00_ "/>
    <numFmt numFmtId="184" formatCode="0.00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78" fontId="2" fillId="0" borderId="0" xfId="0" applyNumberFormat="1" applyFont="1" applyBorder="1" applyAlignment="1">
      <alignment horizontal="left" vertical="center"/>
    </xf>
    <xf numFmtId="180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76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  <xf numFmtId="181" fontId="2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0" fontId="3" fillId="0" borderId="1" xfId="0" applyFont="1" applyBorder="1">
      <alignment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2" borderId="0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4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176" fontId="10" fillId="0" borderId="0" xfId="0" applyNumberFormat="1" applyFont="1" applyAlignment="1">
      <alignment horizontal="right" vertical="center"/>
    </xf>
    <xf numFmtId="0" fontId="10" fillId="0" borderId="5" xfId="0" applyFont="1" applyBorder="1" applyAlignment="1">
      <alignment vertical="center"/>
    </xf>
    <xf numFmtId="0" fontId="2" fillId="2" borderId="0" xfId="0" applyFont="1" applyFill="1" applyBorder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6" fillId="0" borderId="5" xfId="0" applyFont="1" applyBorder="1" applyAlignment="1">
      <alignment horizontal="justify" vertical="center"/>
    </xf>
    <xf numFmtId="0" fontId="14" fillId="0" borderId="6" xfId="0" applyFont="1" applyBorder="1" applyAlignment="1">
      <alignment vertical="center"/>
    </xf>
    <xf numFmtId="0" fontId="12" fillId="0" borderId="0" xfId="0" applyFont="1" applyAlignment="1">
      <alignment vertical="center"/>
    </xf>
    <xf numFmtId="184" fontId="15" fillId="0" borderId="0" xfId="0" applyNumberFormat="1" applyFont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178" fontId="12" fillId="0" borderId="0" xfId="0" applyNumberFormat="1" applyFont="1">
      <alignment vertical="center"/>
    </xf>
    <xf numFmtId="0" fontId="15" fillId="0" borderId="0" xfId="0" applyFont="1" applyAlignment="1">
      <alignment vertical="center"/>
    </xf>
    <xf numFmtId="178" fontId="15" fillId="0" borderId="7" xfId="0" applyNumberFormat="1" applyFont="1" applyBorder="1" applyAlignment="1">
      <alignment vertical="center"/>
    </xf>
    <xf numFmtId="178" fontId="12" fillId="0" borderId="0" xfId="0" applyNumberFormat="1" applyFont="1" applyAlignment="1">
      <alignment vertical="center"/>
    </xf>
    <xf numFmtId="184" fontId="12" fillId="0" borderId="0" xfId="0" quotePrefix="1" applyNumberFormat="1" applyFont="1">
      <alignment vertical="center"/>
    </xf>
    <xf numFmtId="184" fontId="15" fillId="0" borderId="7" xfId="0" quotePrefix="1" applyNumberFormat="1" applyFont="1" applyBorder="1" applyAlignment="1">
      <alignment vertical="center"/>
    </xf>
    <xf numFmtId="184" fontId="12" fillId="0" borderId="0" xfId="0" quotePrefix="1" applyNumberFormat="1" applyFont="1" applyAlignment="1">
      <alignment vertical="center"/>
    </xf>
    <xf numFmtId="184" fontId="15" fillId="0" borderId="0" xfId="0" quotePrefix="1" applyNumberFormat="1" applyFont="1">
      <alignment vertical="center"/>
    </xf>
    <xf numFmtId="0" fontId="15" fillId="0" borderId="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5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6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各要素回归!$AA$28:$AA$228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各要素回归!$AB$28:$AB$228</c:f>
              <c:numCache>
                <c:formatCode>General</c:formatCode>
                <c:ptCount val="201"/>
                <c:pt idx="0">
                  <c:v>1</c:v>
                </c:pt>
                <c:pt idx="1">
                  <c:v>1.479127365122378</c:v>
                </c:pt>
                <c:pt idx="2">
                  <c:v>1.7683399212816422</c:v>
                </c:pt>
                <c:pt idx="3">
                  <c:v>1.9624470702031014</c:v>
                </c:pt>
                <c:pt idx="4">
                  <c:v>2.100303757603927</c:v>
                </c:pt>
                <c:pt idx="5">
                  <c:v>2.2016089640782885</c:v>
                </c:pt>
                <c:pt idx="6">
                  <c:v>2.2776594254657221</c:v>
                </c:pt>
                <c:pt idx="7">
                  <c:v>2.335485312118696</c:v>
                </c:pt>
                <c:pt idx="8">
                  <c:v>2.3797259935017396</c:v>
                </c:pt>
                <c:pt idx="9">
                  <c:v>2.4135819245785677</c:v>
                </c:pt>
                <c:pt idx="10">
                  <c:v>2.4393390791408089</c:v>
                </c:pt>
                <c:pt idx="11">
                  <c:v>2.4586767042332878</c:v>
                </c:pt>
                <c:pt idx="12">
                  <c:v>2.472857208423445</c:v>
                </c:pt>
                <c:pt idx="13">
                  <c:v>2.4828482165847752</c:v>
                </c:pt>
                <c:pt idx="14">
                  <c:v>2.489403740264621</c:v>
                </c:pt>
                <c:pt idx="15">
                  <c:v>2.4931197365830875</c:v>
                </c:pt>
                <c:pt idx="16">
                  <c:v>2.4944730885781072</c:v>
                </c:pt>
                <c:pt idx="17">
                  <c:v>2.4938495470657291</c:v>
                </c:pt>
                <c:pt idx="18">
                  <c:v>2.4915641400970294</c:v>
                </c:pt>
                <c:pt idx="19">
                  <c:v>2.4878763304111047</c:v>
                </c:pt>
                <c:pt idx="20">
                  <c:v>2.4830014402533482</c:v>
                </c:pt>
                <c:pt idx="21">
                  <c:v>2.4771193777593403</c:v>
                </c:pt>
                <c:pt idx="22">
                  <c:v>2.4703813824522434</c:v>
                </c:pt>
                <c:pt idx="23">
                  <c:v>2.4629152963410896</c:v>
                </c:pt>
                <c:pt idx="24">
                  <c:v>2.4548297237362746</c:v>
                </c:pt>
                <c:pt idx="25">
                  <c:v>2.4462173438215236</c:v>
                </c:pt>
                <c:pt idx="26">
                  <c:v>2.4371575704752888</c:v>
                </c:pt>
                <c:pt idx="27">
                  <c:v>2.4277187043143931</c:v>
                </c:pt>
                <c:pt idx="28">
                  <c:v>2.4179596862060793</c:v>
                </c:pt>
                <c:pt idx="29">
                  <c:v>2.4079315354060236</c:v>
                </c:pt>
                <c:pt idx="30">
                  <c:v>2.3976785362148272</c:v>
                </c:pt>
                <c:pt idx="31">
                  <c:v>2.3872392226711563</c:v>
                </c:pt>
                <c:pt idx="32">
                  <c:v>2.3766471999705447</c:v>
                </c:pt>
                <c:pt idx="33">
                  <c:v>2.3659318330667558</c:v>
                </c:pt>
                <c:pt idx="34">
                  <c:v>2.3551188266020628</c:v>
                </c:pt>
                <c:pt idx="35">
                  <c:v>2.3442307154369169</c:v>
                </c:pt>
                <c:pt idx="36">
                  <c:v>2.3332872812542269</c:v>
                </c:pt>
                <c:pt idx="37">
                  <c:v>2.3223059077387038</c:v>
                </c:pt>
                <c:pt idx="38">
                  <c:v>2.311301884484787</c:v>
                </c:pt>
                <c:pt idx="39">
                  <c:v>2.3002886679235144</c:v>
                </c:pt>
                <c:pt idx="40">
                  <c:v>2.2892781060709835</c:v>
                </c:pt>
                <c:pt idx="41">
                  <c:v>2.2782806327064806</c:v>
                </c:pt>
                <c:pt idx="42">
                  <c:v>2.2673054356241651</c:v>
                </c:pt>
                <c:pt idx="43">
                  <c:v>2.2563606028200347</c:v>
                </c:pt>
                <c:pt idx="44">
                  <c:v>2.2454532498383664</c:v>
                </c:pt>
                <c:pt idx="45">
                  <c:v>2.2345896309799174</c:v>
                </c:pt>
                <c:pt idx="46">
                  <c:v>2.2237752366449484</c:v>
                </c:pt>
                <c:pt idx="47">
                  <c:v>2.2130148787298016</c:v>
                </c:pt>
                <c:pt idx="48">
                  <c:v>2.2023127657020276</c:v>
                </c:pt>
                <c:pt idx="49">
                  <c:v>2.191672568734675</c:v>
                </c:pt>
                <c:pt idx="50">
                  <c:v>2.1810974800763234</c:v>
                </c:pt>
                <c:pt idx="51">
                  <c:v>2.1705902646624353</c:v>
                </c:pt>
                <c:pt idx="52">
                  <c:v>2.1601533058298998</c:v>
                </c:pt>
                <c:pt idx="53">
                  <c:v>2.1497886458754509</c:v>
                </c:pt>
                <c:pt idx="54">
                  <c:v>2.139498022096086</c:v>
                </c:pt>
                <c:pt idx="55">
                  <c:v>2.1292828988626877</c:v>
                </c:pt>
                <c:pt idx="56">
                  <c:v>2.1191444962040342</c:v>
                </c:pt>
                <c:pt idx="57">
                  <c:v>2.1090838153152882</c:v>
                </c:pt>
                <c:pt idx="58">
                  <c:v>2.0991016613510807</c:v>
                </c:pt>
                <c:pt idx="59">
                  <c:v>2.0891986638170321</c:v>
                </c:pt>
                <c:pt idx="60">
                  <c:v>2.0793752948337767</c:v>
                </c:pt>
                <c:pt idx="61">
                  <c:v>2.0696318855133122</c:v>
                </c:pt>
                <c:pt idx="62">
                  <c:v>2.0599686406579019</c:v>
                </c:pt>
                <c:pt idx="63">
                  <c:v>2.050385651966165</c:v>
                </c:pt>
                <c:pt idx="64">
                  <c:v>2.0408829099088219</c:v>
                </c:pt>
                <c:pt idx="65">
                  <c:v>2.0314603144172483</c:v>
                </c:pt>
                <c:pt idx="66">
                  <c:v>2.0221176845112354</c:v>
                </c:pt>
                <c:pt idx="67">
                  <c:v>2.0128547669776866</c:v>
                </c:pt>
                <c:pt idx="68">
                  <c:v>2.0036712441992335</c:v>
                </c:pt>
                <c:pt idx="69">
                  <c:v>1.9945667412205044</c:v>
                </c:pt>
                <c:pt idx="70">
                  <c:v>1.9855408321300032</c:v>
                </c:pt>
                <c:pt idx="71">
                  <c:v>1.9765930458269081</c:v>
                </c:pt>
                <c:pt idx="72">
                  <c:v>1.9677228712345278</c:v>
                </c:pt>
                <c:pt idx="73">
                  <c:v>1.9589297620154629</c:v>
                </c:pt>
                <c:pt idx="74">
                  <c:v>1.9502131408376169</c:v>
                </c:pt>
                <c:pt idx="75">
                  <c:v>1.9415724032349984</c:v>
                </c:pt>
                <c:pt idx="76">
                  <c:v>1.9330069211026351</c:v>
                </c:pt>
                <c:pt idx="77">
                  <c:v>1.9245160458608381</c:v>
                </c:pt>
                <c:pt idx="78">
                  <c:v>1.9160991113204022</c:v>
                </c:pt>
                <c:pt idx="79">
                  <c:v>1.9077554362771572</c:v>
                </c:pt>
                <c:pt idx="80">
                  <c:v>1.899484326861347</c:v>
                </c:pt>
                <c:pt idx="81">
                  <c:v>1.8912850786648094</c:v>
                </c:pt>
                <c:pt idx="82">
                  <c:v>1.8831569786666338</c:v>
                </c:pt>
                <c:pt idx="83">
                  <c:v>1.8750993069759196</c:v>
                </c:pt>
                <c:pt idx="84">
                  <c:v>1.8671113384084714</c:v>
                </c:pt>
                <c:pt idx="85">
                  <c:v>1.859192343912623</c:v>
                </c:pt>
                <c:pt idx="86">
                  <c:v>1.8513415918578924</c:v>
                </c:pt>
                <c:pt idx="87">
                  <c:v>1.8435583491989318</c:v>
                </c:pt>
                <c:pt idx="88">
                  <c:v>1.8358418825259841</c:v>
                </c:pt>
                <c:pt idx="89">
                  <c:v>1.8281914590120505</c:v>
                </c:pt>
                <c:pt idx="90">
                  <c:v>1.8206063472660112</c:v>
                </c:pt>
                <c:pt idx="91">
                  <c:v>1.8130858181000813</c:v>
                </c:pt>
                <c:pt idx="92">
                  <c:v>1.8056291452192046</c:v>
                </c:pt>
                <c:pt idx="93">
                  <c:v>1.7982356058393252</c:v>
                </c:pt>
                <c:pt idx="94">
                  <c:v>1.790904481240809</c:v>
                </c:pt>
                <c:pt idx="95">
                  <c:v>1.7836350572627411</c:v>
                </c:pt>
                <c:pt idx="96">
                  <c:v>1.7764266247433105</c:v>
                </c:pt>
                <c:pt idx="97">
                  <c:v>1.769278479911035</c:v>
                </c:pt>
                <c:pt idx="98">
                  <c:v>1.7621899247311363</c:v>
                </c:pt>
                <c:pt idx="99">
                  <c:v>1.7551602672110094</c:v>
                </c:pt>
                <c:pt idx="100">
                  <c:v>1.7481888216684134</c:v>
                </c:pt>
                <c:pt idx="101">
                  <c:v>1.7412749089656094</c:v>
                </c:pt>
                <c:pt idx="102">
                  <c:v>1.7344178567125077</c:v>
                </c:pt>
                <c:pt idx="103">
                  <c:v>1.7276169994415209</c:v>
                </c:pt>
                <c:pt idx="104">
                  <c:v>1.7208716787566352</c:v>
                </c:pt>
                <c:pt idx="105">
                  <c:v>1.7141812434590018</c:v>
                </c:pt>
                <c:pt idx="106">
                  <c:v>1.7075450496511309</c:v>
                </c:pt>
                <c:pt idx="107">
                  <c:v>1.700962460821591</c:v>
                </c:pt>
                <c:pt idx="108">
                  <c:v>1.6944328479120059</c:v>
                </c:pt>
                <c:pt idx="109">
                  <c:v>1.6879555893679059</c:v>
                </c:pt>
                <c:pt idx="110">
                  <c:v>1.6815300711749335</c:v>
                </c:pt>
                <c:pt idx="111">
                  <c:v>1.6751556868817472</c:v>
                </c:pt>
                <c:pt idx="112">
                  <c:v>1.6688318376108371</c:v>
                </c:pt>
                <c:pt idx="113">
                  <c:v>1.6625579320584156</c:v>
                </c:pt>
                <c:pt idx="114">
                  <c:v>1.6563333864843766</c:v>
                </c:pt>
                <c:pt idx="115">
                  <c:v>1.6501576246933096</c:v>
                </c:pt>
                <c:pt idx="116">
                  <c:v>1.6440300780074237</c:v>
                </c:pt>
                <c:pt idx="117">
                  <c:v>1.6379501852321725</c:v>
                </c:pt>
                <c:pt idx="118">
                  <c:v>1.6319173926153239</c:v>
                </c:pt>
                <c:pt idx="119">
                  <c:v>1.6259311538001375</c:v>
                </c:pt>
                <c:pt idx="120">
                  <c:v>1.6199909297732715</c:v>
                </c:pt>
                <c:pt idx="121">
                  <c:v>1.614096188807973</c:v>
                </c:pt>
                <c:pt idx="122">
                  <c:v>1.6082464064030746</c:v>
                </c:pt>
                <c:pt idx="123">
                  <c:v>1.6024410652182761</c:v>
                </c:pt>
                <c:pt idx="124">
                  <c:v>1.5966796550061333</c:v>
                </c:pt>
                <c:pt idx="125">
                  <c:v>1.5909616725411577</c:v>
                </c:pt>
                <c:pt idx="126">
                  <c:v>1.5852866215463997</c:v>
                </c:pt>
                <c:pt idx="127">
                  <c:v>1.5796540126178282</c:v>
                </c:pt>
                <c:pt idx="128">
                  <c:v>1.5740633631468421</c:v>
                </c:pt>
                <c:pt idx="129">
                  <c:v>1.5685141972411609</c:v>
                </c:pt>
                <c:pt idx="130">
                  <c:v>1.5630060456443731</c:v>
                </c:pt>
                <c:pt idx="131">
                  <c:v>1.5575384456543688</c:v>
                </c:pt>
                <c:pt idx="132">
                  <c:v>1.5521109410408687</c:v>
                </c:pt>
                <c:pt idx="133">
                  <c:v>1.5467230819622488</c:v>
                </c:pt>
                <c:pt idx="134">
                  <c:v>1.5413744248818257</c:v>
                </c:pt>
                <c:pt idx="135">
                  <c:v>1.536064532483798</c:v>
                </c:pt>
                <c:pt idx="136">
                  <c:v>1.5307929735889412</c:v>
                </c:pt>
                <c:pt idx="137">
                  <c:v>1.5255593230702393</c:v>
                </c:pt>
                <c:pt idx="138">
                  <c:v>1.5203631617685438</c:v>
                </c:pt>
                <c:pt idx="139">
                  <c:v>1.5152040764083876</c:v>
                </c:pt>
                <c:pt idx="140">
                  <c:v>1.5100816595140412</c:v>
                </c:pt>
                <c:pt idx="141">
                  <c:v>1.5049955093259197</c:v>
                </c:pt>
                <c:pt idx="142">
                  <c:v>1.4999452297174052</c:v>
                </c:pt>
                <c:pt idx="143">
                  <c:v>1.4949304301121633</c:v>
                </c:pt>
                <c:pt idx="144">
                  <c:v>1.4899507254020357</c:v>
                </c:pt>
                <c:pt idx="145">
                  <c:v>1.4850057358655435</c:v>
                </c:pt>
                <c:pt idx="146">
                  <c:v>1.480095087087075</c:v>
                </c:pt>
                <c:pt idx="147">
                  <c:v>1.4752184098767924</c:v>
                </c:pt>
                <c:pt idx="148">
                  <c:v>1.4703753401913113</c:v>
                </c:pt>
                <c:pt idx="149">
                  <c:v>1.4655655190551824</c:v>
                </c:pt>
                <c:pt idx="150">
                  <c:v>1.4607885924832058</c:v>
                </c:pt>
                <c:pt idx="151">
                  <c:v>1.4560442114036192</c:v>
                </c:pt>
                <c:pt idx="152">
                  <c:v>1.4513320315821718</c:v>
                </c:pt>
                <c:pt idx="153">
                  <c:v>1.4466517135471091</c:v>
                </c:pt>
                <c:pt idx="154">
                  <c:v>1.4420029225150988</c:v>
                </c:pt>
                <c:pt idx="155">
                  <c:v>1.4373853283180831</c:v>
                </c:pt>
                <c:pt idx="156">
                  <c:v>1.4327986053311113</c:v>
                </c:pt>
                <c:pt idx="157">
                  <c:v>1.4282424324011262</c:v>
                </c:pt>
                <c:pt idx="158">
                  <c:v>1.4237164927767343</c:v>
                </c:pt>
                <c:pt idx="159">
                  <c:v>1.4192204740389498</c:v>
                </c:pt>
                <c:pt idx="160">
                  <c:v>1.4147540680329385</c:v>
                </c:pt>
                <c:pt idx="161">
                  <c:v>1.4103169708007377</c:v>
                </c:pt>
                <c:pt idx="162">
                  <c:v>1.4059088825149668</c:v>
                </c:pt>
                <c:pt idx="163">
                  <c:v>1.4015295074135354</c:v>
                </c:pt>
                <c:pt idx="164">
                  <c:v>1.3971785537353261</c:v>
                </c:pt>
                <c:pt idx="165">
                  <c:v>1.3928557336568625</c:v>
                </c:pt>
                <c:pt idx="166">
                  <c:v>1.3885607632299639</c:v>
                </c:pt>
                <c:pt idx="167">
                  <c:v>1.3842933623203613</c:v>
                </c:pt>
                <c:pt idx="168">
                  <c:v>1.3800532545472843</c:v>
                </c:pt>
                <c:pt idx="169">
                  <c:v>1.3758401672240159</c:v>
                </c:pt>
                <c:pt idx="170">
                  <c:v>1.3716538312993847</c:v>
                </c:pt>
                <c:pt idx="171">
                  <c:v>1.3674939813002132</c:v>
                </c:pt>
                <c:pt idx="172">
                  <c:v>1.3633603552746874</c:v>
                </c:pt>
                <c:pt idx="173">
                  <c:v>1.3592526947366741</c:v>
                </c:pt>
                <c:pt idx="174">
                  <c:v>1.3551707446109271</c:v>
                </c:pt>
                <c:pt idx="175">
                  <c:v>1.3511142531792182</c:v>
                </c:pt>
                <c:pt idx="176">
                  <c:v>1.3470829720273496</c:v>
                </c:pt>
                <c:pt idx="177">
                  <c:v>1.3430766559930643</c:v>
                </c:pt>
                <c:pt idx="178">
                  <c:v>1.3390950631148146</c:v>
                </c:pt>
                <c:pt idx="179">
                  <c:v>1.3351379545814028</c:v>
                </c:pt>
                <c:pt idx="180">
                  <c:v>1.3312050946824603</c:v>
                </c:pt>
                <c:pt idx="181">
                  <c:v>1.327296250759781</c:v>
                </c:pt>
                <c:pt idx="182">
                  <c:v>1.323411193159463</c:v>
                </c:pt>
                <c:pt idx="183">
                  <c:v>1.3195496951848784</c:v>
                </c:pt>
                <c:pt idx="184">
                  <c:v>1.3157115330504392</c:v>
                </c:pt>
                <c:pt idx="185">
                  <c:v>1.3118964858361506</c:v>
                </c:pt>
                <c:pt idx="186">
                  <c:v>1.3081043354429556</c:v>
                </c:pt>
                <c:pt idx="187">
                  <c:v>1.3043348665488266</c:v>
                </c:pt>
                <c:pt idx="188">
                  <c:v>1.300587866565631</c:v>
                </c:pt>
                <c:pt idx="189">
                  <c:v>1.2968631255967236</c:v>
                </c:pt>
                <c:pt idx="190">
                  <c:v>1.2931604363952789</c:v>
                </c:pt>
                <c:pt idx="191">
                  <c:v>1.2894795943233397</c:v>
                </c:pt>
                <c:pt idx="192">
                  <c:v>1.2858203973115709</c:v>
                </c:pt>
                <c:pt idx="193">
                  <c:v>1.2821826458197079</c:v>
                </c:pt>
                <c:pt idx="194">
                  <c:v>1.2785661427976918</c:v>
                </c:pt>
                <c:pt idx="195">
                  <c:v>1.2749706936474743</c:v>
                </c:pt>
                <c:pt idx="196">
                  <c:v>1.2713961061854808</c:v>
                </c:pt>
                <c:pt idx="197">
                  <c:v>1.2678421906057287</c:v>
                </c:pt>
                <c:pt idx="198">
                  <c:v>1.2643087594435773</c:v>
                </c:pt>
                <c:pt idx="199">
                  <c:v>1.2607956275401091</c:v>
                </c:pt>
                <c:pt idx="200">
                  <c:v>1.257302612007122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B-49E1-BABC-1477C6CC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048"/>
        <c:axId val="343793376"/>
      </c:scatterChart>
      <c:valAx>
        <c:axId val="343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376"/>
        <c:crosses val="autoZero"/>
        <c:crossBetween val="midCat"/>
      </c:valAx>
      <c:valAx>
        <c:axId val="3437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718233333333333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Sheet2!$BW$3:$BW$71</c:f>
              <c:numCache>
                <c:formatCode>General</c:formatCode>
                <c:ptCount val="69"/>
                <c:pt idx="0">
                  <c:v>525.73266336911809</c:v>
                </c:pt>
                <c:pt idx="1">
                  <c:v>536.32888587265097</c:v>
                </c:pt>
                <c:pt idx="2">
                  <c:v>542.65789959979782</c:v>
                </c:pt>
                <c:pt idx="3">
                  <c:v>547.21615718884721</c:v>
                </c:pt>
                <c:pt idx="4">
                  <c:v>550.79566426165934</c:v>
                </c:pt>
                <c:pt idx="5">
                  <c:v>553.7520532142147</c:v>
                </c:pt>
                <c:pt idx="6">
                  <c:v>556.27619163977465</c:v>
                </c:pt>
                <c:pt idx="7">
                  <c:v>558.48257582179008</c:v>
                </c:pt>
                <c:pt idx="8">
                  <c:v>560.44536678523207</c:v>
                </c:pt>
                <c:pt idx="9">
                  <c:v>562.21538402275007</c:v>
                </c:pt>
                <c:pt idx="10">
                  <c:v>574.27831550124586</c:v>
                </c:pt>
                <c:pt idx="11">
                  <c:v>586.40454021095297</c:v>
                </c:pt>
                <c:pt idx="12">
                  <c:v>587.43128411701173</c:v>
                </c:pt>
                <c:pt idx="13">
                  <c:v>592.02785029005531</c:v>
                </c:pt>
                <c:pt idx="14">
                  <c:v>595.96456599069097</c:v>
                </c:pt>
                <c:pt idx="15">
                  <c:v>599.44456504282709</c:v>
                </c:pt>
                <c:pt idx="16">
                  <c:v>602.58962104532577</c:v>
                </c:pt>
                <c:pt idx="17">
                  <c:v>605.47855693551855</c:v>
                </c:pt>
                <c:pt idx="18">
                  <c:v>608.16535176992261</c:v>
                </c:pt>
                <c:pt idx="19">
                  <c:v>610.68860425079424</c:v>
                </c:pt>
                <c:pt idx="20">
                  <c:v>613.07687703040347</c:v>
                </c:pt>
                <c:pt idx="21">
                  <c:v>615.35190289041043</c:v>
                </c:pt>
                <c:pt idx="22">
                  <c:v>617.53060405263682</c:v>
                </c:pt>
                <c:pt idx="23">
                  <c:v>619.62641589962118</c:v>
                </c:pt>
                <c:pt idx="24">
                  <c:v>621.65018430688849</c:v>
                </c:pt>
                <c:pt idx="25">
                  <c:v>623.61079153678668</c:v>
                </c:pt>
                <c:pt idx="26">
                  <c:v>625.51560366629735</c:v>
                </c:pt>
                <c:pt idx="27">
                  <c:v>627.37079735632619</c:v>
                </c:pt>
                <c:pt idx="28">
                  <c:v>629.18160303275181</c:v>
                </c:pt>
                <c:pt idx="29">
                  <c:v>630.95248890304993</c:v>
                </c:pt>
                <c:pt idx="30">
                  <c:v>632.68730228929894</c:v>
                </c:pt>
                <c:pt idx="31">
                  <c:v>634.38937963763067</c:v>
                </c:pt>
                <c:pt idx="32">
                  <c:v>636.06163318517656</c:v>
                </c:pt>
                <c:pt idx="33">
                  <c:v>637.70661998880996</c:v>
                </c:pt>
                <c:pt idx="34">
                  <c:v>639.32659745666592</c:v>
                </c:pt>
                <c:pt idx="35">
                  <c:v>640.92356843149673</c:v>
                </c:pt>
                <c:pt idx="36">
                  <c:v>642.49931810018381</c:v>
                </c:pt>
                <c:pt idx="37">
                  <c:v>644.05544444618215</c:v>
                </c:pt>
                <c:pt idx="38">
                  <c:v>645.59338355507623</c:v>
                </c:pt>
                <c:pt idx="39">
                  <c:v>647.11443078332002</c:v>
                </c:pt>
                <c:pt idx="40">
                  <c:v>648.61975857623588</c:v>
                </c:pt>
                <c:pt idx="41">
                  <c:v>650.11043155236916</c:v>
                </c:pt>
                <c:pt idx="42">
                  <c:v>651.58741934261491</c:v>
                </c:pt>
                <c:pt idx="43">
                  <c:v>653.0516075736565</c:v>
                </c:pt>
                <c:pt idx="44">
                  <c:v>654.5038073085841</c:v>
                </c:pt>
                <c:pt idx="45">
                  <c:v>655.94476319770104</c:v>
                </c:pt>
                <c:pt idx="46">
                  <c:v>657.37516054538969</c:v>
                </c:pt>
                <c:pt idx="47">
                  <c:v>658.79563146156079</c:v>
                </c:pt>
                <c:pt idx="48">
                  <c:v>660.20676023640624</c:v>
                </c:pt>
                <c:pt idx="49">
                  <c:v>661.60908805324823</c:v>
                </c:pt>
                <c:pt idx="50">
                  <c:v>663.00311713496058</c:v>
                </c:pt>
                <c:pt idx="51">
                  <c:v>664.3893144037429</c:v>
                </c:pt>
                <c:pt idx="52">
                  <c:v>665.76811472121574</c:v>
                </c:pt>
                <c:pt idx="53">
                  <c:v>667.13992376529472</c:v>
                </c:pt>
                <c:pt idx="54">
                  <c:v>668.50512059163611</c:v>
                </c:pt>
                <c:pt idx="55">
                  <c:v>669.86405992025777</c:v>
                </c:pt>
                <c:pt idx="56">
                  <c:v>671.21707418198343</c:v>
                </c:pt>
                <c:pt idx="57">
                  <c:v>672.56447535434825</c:v>
                </c:pt>
                <c:pt idx="58">
                  <c:v>673.90655661244091</c:v>
                </c:pt>
                <c:pt idx="59">
                  <c:v>675.24359381661486</c:v>
                </c:pt>
                <c:pt idx="60">
                  <c:v>676.57584685604377</c:v>
                </c:pt>
                <c:pt idx="61">
                  <c:v>677.90356086455336</c:v>
                </c:pt>
                <c:pt idx="62">
                  <c:v>679.22696732303382</c:v>
                </c:pt>
                <c:pt idx="63">
                  <c:v>680.54628506088773</c:v>
                </c:pt>
                <c:pt idx="64">
                  <c:v>681.86172116741307</c:v>
                </c:pt>
                <c:pt idx="65">
                  <c:v>683.17347182266292</c:v>
                </c:pt>
                <c:pt idx="66">
                  <c:v>684.48172305617129</c:v>
                </c:pt>
                <c:pt idx="67">
                  <c:v>685.78665144093065</c:v>
                </c:pt>
                <c:pt idx="68">
                  <c:v>687.08842472913159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Sheet2!$BX$3:$BX$71</c:f>
              <c:numCache>
                <c:formatCode>0.000_ </c:formatCode>
                <c:ptCount val="69"/>
                <c:pt idx="0">
                  <c:v>2.8725899999999999E-2</c:v>
                </c:pt>
                <c:pt idx="1">
                  <c:v>2.8867500000000001E-2</c:v>
                </c:pt>
                <c:pt idx="2">
                  <c:v>2.9009099999999999E-2</c:v>
                </c:pt>
                <c:pt idx="3">
                  <c:v>2.9150700000000002E-2</c:v>
                </c:pt>
                <c:pt idx="4">
                  <c:v>2.92923E-2</c:v>
                </c:pt>
                <c:pt idx="5">
                  <c:v>2.9433899999999999E-2</c:v>
                </c:pt>
                <c:pt idx="6">
                  <c:v>2.9575500000000001E-2</c:v>
                </c:pt>
                <c:pt idx="7">
                  <c:v>2.97171E-2</c:v>
                </c:pt>
                <c:pt idx="8">
                  <c:v>2.9858699999999998E-2</c:v>
                </c:pt>
                <c:pt idx="9">
                  <c:v>3.0000300000000001E-2</c:v>
                </c:pt>
                <c:pt idx="10">
                  <c:v>3.1416300000000001E-2</c:v>
                </c:pt>
                <c:pt idx="11">
                  <c:v>3.3965099999999998E-2</c:v>
                </c:pt>
                <c:pt idx="12">
                  <c:v>3.4248300000000002E-2</c:v>
                </c:pt>
                <c:pt idx="13">
                  <c:v>3.5664299999999996E-2</c:v>
                </c:pt>
                <c:pt idx="14">
                  <c:v>3.7080299999999997E-2</c:v>
                </c:pt>
                <c:pt idx="15">
                  <c:v>3.8496299999999997E-2</c:v>
                </c:pt>
                <c:pt idx="16">
                  <c:v>3.9912299999999998E-2</c:v>
                </c:pt>
                <c:pt idx="17">
                  <c:v>4.1328299999999998E-2</c:v>
                </c:pt>
                <c:pt idx="18">
                  <c:v>4.2744299999999999E-2</c:v>
                </c:pt>
                <c:pt idx="19">
                  <c:v>4.41603E-2</c:v>
                </c:pt>
                <c:pt idx="20">
                  <c:v>4.55763E-2</c:v>
                </c:pt>
                <c:pt idx="21">
                  <c:v>4.6992300000000001E-2</c:v>
                </c:pt>
                <c:pt idx="22">
                  <c:v>4.8408300000000001E-2</c:v>
                </c:pt>
                <c:pt idx="23">
                  <c:v>4.9824300000000002E-2</c:v>
                </c:pt>
                <c:pt idx="24">
                  <c:v>5.1240300000000003E-2</c:v>
                </c:pt>
                <c:pt idx="25">
                  <c:v>5.2656300000000003E-2</c:v>
                </c:pt>
                <c:pt idx="26">
                  <c:v>5.4072300000000004E-2</c:v>
                </c:pt>
                <c:pt idx="27">
                  <c:v>5.5488299999999997E-2</c:v>
                </c:pt>
                <c:pt idx="28">
                  <c:v>5.6904299999999998E-2</c:v>
                </c:pt>
                <c:pt idx="29">
                  <c:v>5.8320299999999999E-2</c:v>
                </c:pt>
                <c:pt idx="30">
                  <c:v>5.9736299999999999E-2</c:v>
                </c:pt>
                <c:pt idx="31">
                  <c:v>6.11523E-2</c:v>
                </c:pt>
                <c:pt idx="32">
                  <c:v>6.2568299999999993E-2</c:v>
                </c:pt>
                <c:pt idx="33">
                  <c:v>6.3984299999999994E-2</c:v>
                </c:pt>
                <c:pt idx="34">
                  <c:v>6.5400299999999995E-2</c:v>
                </c:pt>
                <c:pt idx="35">
                  <c:v>6.6816299999999995E-2</c:v>
                </c:pt>
                <c:pt idx="36">
                  <c:v>6.8232299999999996E-2</c:v>
                </c:pt>
                <c:pt idx="37">
                  <c:v>6.9648299999999996E-2</c:v>
                </c:pt>
                <c:pt idx="38">
                  <c:v>7.1064299999999997E-2</c:v>
                </c:pt>
                <c:pt idx="39">
                  <c:v>7.2480299999999998E-2</c:v>
                </c:pt>
                <c:pt idx="40">
                  <c:v>7.3896299999999998E-2</c:v>
                </c:pt>
                <c:pt idx="41">
                  <c:v>7.5312299999999999E-2</c:v>
                </c:pt>
                <c:pt idx="42">
                  <c:v>7.6728299999999999E-2</c:v>
                </c:pt>
                <c:pt idx="43">
                  <c:v>7.81443E-2</c:v>
                </c:pt>
                <c:pt idx="44">
                  <c:v>7.95603E-2</c:v>
                </c:pt>
                <c:pt idx="45">
                  <c:v>8.0976300000000001E-2</c:v>
                </c:pt>
                <c:pt idx="46">
                  <c:v>8.2392300000000002E-2</c:v>
                </c:pt>
                <c:pt idx="47">
                  <c:v>8.3808300000000002E-2</c:v>
                </c:pt>
                <c:pt idx="48">
                  <c:v>8.5224300000000003E-2</c:v>
                </c:pt>
                <c:pt idx="49">
                  <c:v>8.6640300000000003E-2</c:v>
                </c:pt>
                <c:pt idx="50">
                  <c:v>8.8056300000000004E-2</c:v>
                </c:pt>
                <c:pt idx="51">
                  <c:v>8.9472300000000005E-2</c:v>
                </c:pt>
                <c:pt idx="52">
                  <c:v>9.0888300000000005E-2</c:v>
                </c:pt>
                <c:pt idx="53">
                  <c:v>9.2304300000000006E-2</c:v>
                </c:pt>
                <c:pt idx="54">
                  <c:v>9.3720300000000006E-2</c:v>
                </c:pt>
                <c:pt idx="55">
                  <c:v>9.5136300000000007E-2</c:v>
                </c:pt>
                <c:pt idx="56">
                  <c:v>9.6552300000000008E-2</c:v>
                </c:pt>
                <c:pt idx="57">
                  <c:v>9.7968300000000008E-2</c:v>
                </c:pt>
                <c:pt idx="58">
                  <c:v>9.9384300000000009E-2</c:v>
                </c:pt>
                <c:pt idx="59">
                  <c:v>0.10080030000000001</c:v>
                </c:pt>
                <c:pt idx="60">
                  <c:v>0.10221630000000001</c:v>
                </c:pt>
                <c:pt idx="61">
                  <c:v>0.10363230000000001</c:v>
                </c:pt>
                <c:pt idx="62">
                  <c:v>0.10504829999999998</c:v>
                </c:pt>
                <c:pt idx="63">
                  <c:v>0.10646429999999998</c:v>
                </c:pt>
                <c:pt idx="64">
                  <c:v>0.10788029999999998</c:v>
                </c:pt>
                <c:pt idx="65">
                  <c:v>0.10929629999999999</c:v>
                </c:pt>
                <c:pt idx="66">
                  <c:v>0.11071229999999999</c:v>
                </c:pt>
                <c:pt idx="67">
                  <c:v>0.11212829999999999</c:v>
                </c:pt>
                <c:pt idx="68">
                  <c:v>0.11354429999999999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两熟玉米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Sheet1!$U$10:$U$110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Sheet1!$V$10:$V$110</c:f>
              <c:numCache>
                <c:formatCode>General</c:formatCode>
                <c:ptCount val="101"/>
                <c:pt idx="0">
                  <c:v>1</c:v>
                </c:pt>
                <c:pt idx="1">
                  <c:v>0.9455960666106995</c:v>
                </c:pt>
                <c:pt idx="2">
                  <c:v>0.90946500591190305</c:v>
                </c:pt>
                <c:pt idx="3">
                  <c:v>0.88220372544351155</c:v>
                </c:pt>
                <c:pt idx="4">
                  <c:v>0.86024834574600451</c:v>
                </c:pt>
                <c:pt idx="5">
                  <c:v>0.84184400405010951</c:v>
                </c:pt>
                <c:pt idx="6">
                  <c:v>0.82599087817180372</c:v>
                </c:pt>
                <c:pt idx="7">
                  <c:v>0.81206294024049308</c:v>
                </c:pt>
                <c:pt idx="8">
                  <c:v>0.799641252075868</c:v>
                </c:pt>
                <c:pt idx="9">
                  <c:v>0.78843121223402735</c:v>
                </c:pt>
                <c:pt idx="10">
                  <c:v>0.77821753281990902</c:v>
                </c:pt>
                <c:pt idx="11">
                  <c:v>0.76883797533480436</c:v>
                </c:pt>
                <c:pt idx="12">
                  <c:v>0.76016716399061413</c:v>
                </c:pt>
                <c:pt idx="13">
                  <c:v>0.75210615558850658</c:v>
                </c:pt>
                <c:pt idx="14">
                  <c:v>0.74457546641616834</c:v>
                </c:pt>
                <c:pt idx="15">
                  <c:v>0.73751026339536663</c:v>
                </c:pt>
                <c:pt idx="16">
                  <c:v>0.73085695865894129</c:v>
                </c:pt>
                <c:pt idx="17">
                  <c:v>0.72457074205912653</c:v>
                </c:pt>
                <c:pt idx="18">
                  <c:v>0.71861375712032827</c:v>
                </c:pt>
                <c:pt idx="19">
                  <c:v>0.71295372864149864</c:v>
                </c:pt>
                <c:pt idx="20">
                  <c:v>0.70756291380547331</c:v>
                </c:pt>
                <c:pt idx="21">
                  <c:v>0.70241728922285718</c:v>
                </c:pt>
                <c:pt idx="22">
                  <c:v>0.6974959128446464</c:v>
                </c:pt>
                <c:pt idx="23">
                  <c:v>0.69278041738340346</c:v>
                </c:pt>
                <c:pt idx="24">
                  <c:v>0.68825460394738025</c:v>
                </c:pt>
                <c:pt idx="25">
                  <c:v>0.6839041129620842</c:v>
                </c:pt>
                <c:pt idx="26">
                  <c:v>0.67971615535654517</c:v>
                </c:pt>
                <c:pt idx="27">
                  <c:v>0.67567929121692782</c:v>
                </c:pt>
                <c:pt idx="28">
                  <c:v>0.67178324617654306</c:v>
                </c:pt>
                <c:pt idx="29">
                  <c:v>0.66801875806483613</c:v>
                </c:pt>
                <c:pt idx="30">
                  <c:v>0.66437744801347376</c:v>
                </c:pt>
                <c:pt idx="31">
                  <c:v>0.66085171147694555</c:v>
                </c:pt>
                <c:pt idx="32">
                  <c:v>0.65743462558107779</c:v>
                </c:pt>
                <c:pt idx="33">
                  <c:v>0.65411986994539106</c:v>
                </c:pt>
                <c:pt idx="34">
                  <c:v>0.65090165869145278</c:v>
                </c:pt>
                <c:pt idx="35">
                  <c:v>0.64777468179062647</c:v>
                </c:pt>
                <c:pt idx="36">
                  <c:v>0.64473405425112984</c:v>
                </c:pt>
                <c:pt idx="37">
                  <c:v>0.64177527191837569</c:v>
                </c:pt>
                <c:pt idx="38">
                  <c:v>0.63889417288082018</c:v>
                </c:pt>
                <c:pt idx="39">
                  <c:v>0.63608690364844567</c:v>
                </c:pt>
                <c:pt idx="40">
                  <c:v>0.63334988941203196</c:v>
                </c:pt>
                <c:pt idx="41">
                  <c:v>0.63067980780572153</c:v>
                </c:pt>
                <c:pt idx="42">
                  <c:v>0.62807356568861983</c:v>
                </c:pt>
                <c:pt idx="43">
                  <c:v>0.6255282785375782</c:v>
                </c:pt>
                <c:pt idx="44">
                  <c:v>0.62304125210622219</c:v>
                </c:pt>
                <c:pt idx="45">
                  <c:v>0.62060996605735319</c:v>
                </c:pt>
                <c:pt idx="46">
                  <c:v>0.61823205931910763</c:v>
                </c:pt>
                <c:pt idx="47">
                  <c:v>0.61590531695136319</c:v>
                </c:pt>
                <c:pt idx="48">
                  <c:v>0.61362765833913613</c:v>
                </c:pt>
                <c:pt idx="49">
                  <c:v>0.6113971265551571</c:v>
                </c:pt>
                <c:pt idx="50">
                  <c:v>0.60921187875530347</c:v>
                </c:pt>
                <c:pt idx="51">
                  <c:v>0.60707017748876246</c:v>
                </c:pt>
                <c:pt idx="52">
                  <c:v>0.60497038282028293</c:v>
                </c:pt>
                <c:pt idx="53">
                  <c:v>0.60291094517506549</c:v>
                </c:pt>
                <c:pt idx="54">
                  <c:v>0.60089039882814221</c:v>
                </c:pt>
                <c:pt idx="55">
                  <c:v>0.59890735596978162</c:v>
                </c:pt>
                <c:pt idx="56">
                  <c:v>0.59696050128680211</c:v>
                </c:pt>
                <c:pt idx="57">
                  <c:v>0.59504858700687202</c:v>
                </c:pt>
                <c:pt idx="58">
                  <c:v>0.59317042835910583</c:v>
                </c:pt>
                <c:pt idx="59">
                  <c:v>0.59132489940967348</c:v>
                </c:pt>
                <c:pt idx="60">
                  <c:v>0.58951092923583448</c:v>
                </c:pt>
                <c:pt idx="61">
                  <c:v>0.58772749840591798</c:v>
                </c:pt>
                <c:pt idx="62">
                  <c:v>0.58597363573633954</c:v>
                </c:pt>
                <c:pt idx="63">
                  <c:v>0.58424841529989457</c:v>
                </c:pt>
                <c:pt idx="64">
                  <c:v>0.58255095366231369</c:v>
                </c:pt>
                <c:pt idx="65">
                  <c:v>0.58088040732649304</c:v>
                </c:pt>
                <c:pt idx="66">
                  <c:v>0.57923597036594543</c:v>
                </c:pt>
                <c:pt idx="67">
                  <c:v>0.57761687223090397</c:v>
                </c:pt>
                <c:pt idx="68">
                  <c:v>0.57602237571218029</c:v>
                </c:pt>
                <c:pt idx="69">
                  <c:v>0.57445177504935585</c:v>
                </c:pt>
                <c:pt idx="70">
                  <c:v>0.57290439417120087</c:v>
                </c:pt>
                <c:pt idx="71">
                  <c:v>0.57137958505738362</c:v>
                </c:pt>
                <c:pt idx="72">
                  <c:v>0.56987672621157226</c:v>
                </c:pt>
                <c:pt idx="73">
                  <c:v>0.56839522123696451</c:v>
                </c:pt>
                <c:pt idx="74">
                  <c:v>0.56693449750610792</c:v>
                </c:pt>
                <c:pt idx="75">
                  <c:v>0.56549400491762003</c:v>
                </c:pt>
                <c:pt idx="76">
                  <c:v>0.56407321473308558</c:v>
                </c:pt>
                <c:pt idx="77">
                  <c:v>0.56267161848800384</c:v>
                </c:pt>
                <c:pt idx="78">
                  <c:v>0.56128872697120202</c:v>
                </c:pt>
                <c:pt idx="79">
                  <c:v>0.55992406926761418</c:v>
                </c:pt>
                <c:pt idx="80">
                  <c:v>0.5585771918597644</c:v>
                </c:pt>
                <c:pt idx="81">
                  <c:v>0.55724765778368524</c:v>
                </c:pt>
                <c:pt idx="82">
                  <c:v>0.55593504583536379</c:v>
                </c:pt>
                <c:pt idx="83">
                  <c:v>0.55463894982412998</c:v>
                </c:pt>
                <c:pt idx="84">
                  <c:v>0.55335897786969257</c:v>
                </c:pt>
                <c:pt idx="85">
                  <c:v>0.55209475173980072</c:v>
                </c:pt>
                <c:pt idx="86">
                  <c:v>0.55084590622574237</c:v>
                </c:pt>
                <c:pt idx="87">
                  <c:v>0.54961208855312049</c:v>
                </c:pt>
                <c:pt idx="88">
                  <c:v>0.54839295782553921</c:v>
                </c:pt>
                <c:pt idx="89">
                  <c:v>0.54718818449902173</c:v>
                </c:pt>
                <c:pt idx="90">
                  <c:v>0.54599744988514609</c:v>
                </c:pt>
                <c:pt idx="91">
                  <c:v>0.5448204456810346</c:v>
                </c:pt>
                <c:pt idx="92">
                  <c:v>0.54365687352447745</c:v>
                </c:pt>
                <c:pt idx="93">
                  <c:v>0.54250644457259356</c:v>
                </c:pt>
                <c:pt idx="94">
                  <c:v>0.54136887910255127</c:v>
                </c:pt>
                <c:pt idx="95">
                  <c:v>0.54024390613297824</c:v>
                </c:pt>
                <c:pt idx="96">
                  <c:v>0.5391312630647872</c:v>
                </c:pt>
                <c:pt idx="97">
                  <c:v>0.53803069534023629</c:v>
                </c:pt>
                <c:pt idx="98">
                  <c:v>0.53694195611912421</c:v>
                </c:pt>
                <c:pt idx="99">
                  <c:v>0.53586480597109776</c:v>
                </c:pt>
                <c:pt idx="100">
                  <c:v>0.53479901258312035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2-48BE-B709-52633871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28040"/>
        <c:axId val="264028368"/>
      </c:scatterChart>
      <c:valAx>
        <c:axId val="2640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64028368"/>
        <c:crosses val="autoZero"/>
        <c:crossBetween val="midCat"/>
      </c:valAx>
      <c:valAx>
        <c:axId val="26402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28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85725</xdr:colOff>
      <xdr:row>23</xdr:row>
      <xdr:rowOff>128587</xdr:rowOff>
    </xdr:from>
    <xdr:to>
      <xdr:col>25</xdr:col>
      <xdr:colOff>314325</xdr:colOff>
      <xdr:row>38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14</xdr:col>
      <xdr:colOff>542925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328612</xdr:colOff>
      <xdr:row>16</xdr:row>
      <xdr:rowOff>185737</xdr:rowOff>
    </xdr:from>
    <xdr:to>
      <xdr:col>73</xdr:col>
      <xdr:colOff>242212</xdr:colOff>
      <xdr:row>32</xdr:row>
      <xdr:rowOff>17737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5</xdr:row>
      <xdr:rowOff>138112</xdr:rowOff>
    </xdr:from>
    <xdr:to>
      <xdr:col>19</xdr:col>
      <xdr:colOff>247650</xdr:colOff>
      <xdr:row>20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619125</xdr:colOff>
      <xdr:row>15</xdr:row>
      <xdr:rowOff>95250</xdr:rowOff>
    </xdr:from>
    <xdr:to>
      <xdr:col>10</xdr:col>
      <xdr:colOff>403114</xdr:colOff>
      <xdr:row>29</xdr:row>
      <xdr:rowOff>183881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525" y="28289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18</xdr:row>
      <xdr:rowOff>133350</xdr:rowOff>
    </xdr:from>
    <xdr:to>
      <xdr:col>17</xdr:col>
      <xdr:colOff>612664</xdr:colOff>
      <xdr:row>33</xdr:row>
      <xdr:rowOff>31481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675" y="34385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workbookViewId="0">
      <selection activeCell="G12" sqref="G12"/>
    </sheetView>
  </sheetViews>
  <sheetFormatPr defaultRowHeight="13.5" x14ac:dyDescent="0.15"/>
  <cols>
    <col min="1" max="1" width="24.5" bestFit="1" customWidth="1"/>
    <col min="3" max="3" width="6" customWidth="1"/>
    <col min="4" max="5" width="7.125" customWidth="1"/>
    <col min="6" max="6" width="9.125" bestFit="1" customWidth="1"/>
    <col min="7" max="7" width="6" customWidth="1"/>
    <col min="8" max="9" width="7.125" customWidth="1"/>
    <col min="10" max="10" width="4.125" customWidth="1"/>
    <col min="11" max="11" width="6" customWidth="1"/>
    <col min="12" max="13" width="7.125" customWidth="1"/>
    <col min="14" max="14" width="4.125" customWidth="1"/>
    <col min="15" max="15" width="6" customWidth="1"/>
    <col min="16" max="17" width="7.125" customWidth="1"/>
    <col min="18" max="18" width="4.5" customWidth="1"/>
    <col min="19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36" t="s">
        <v>123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4" t="s">
        <v>30</v>
      </c>
      <c r="B2" s="20"/>
      <c r="C2" s="84" t="s">
        <v>13</v>
      </c>
      <c r="D2" s="84"/>
      <c r="E2" s="84"/>
      <c r="F2" s="20"/>
      <c r="G2" s="84">
        <v>1</v>
      </c>
      <c r="H2" s="84"/>
      <c r="I2" s="84"/>
      <c r="J2" s="20"/>
      <c r="K2" s="84">
        <v>2</v>
      </c>
      <c r="L2" s="84"/>
      <c r="M2" s="84"/>
      <c r="N2" s="20"/>
      <c r="O2" s="84">
        <v>3</v>
      </c>
      <c r="P2" s="84"/>
      <c r="Q2" s="84"/>
      <c r="R2" s="20"/>
      <c r="S2" s="3"/>
    </row>
    <row r="3" spans="1:45" ht="15" x14ac:dyDescent="0.15">
      <c r="A3" s="85"/>
      <c r="B3" s="6"/>
      <c r="C3" s="37" t="s">
        <v>124</v>
      </c>
      <c r="D3" s="37" t="s">
        <v>125</v>
      </c>
      <c r="E3" s="37" t="s">
        <v>126</v>
      </c>
      <c r="F3" s="6"/>
      <c r="G3" s="37" t="s">
        <v>124</v>
      </c>
      <c r="H3" s="37" t="s">
        <v>125</v>
      </c>
      <c r="I3" s="37" t="s">
        <v>126</v>
      </c>
      <c r="J3" s="6"/>
      <c r="K3" s="37" t="s">
        <v>124</v>
      </c>
      <c r="L3" s="37" t="s">
        <v>125</v>
      </c>
      <c r="M3" s="37" t="s">
        <v>126</v>
      </c>
      <c r="N3" s="6"/>
      <c r="O3" s="37" t="s">
        <v>124</v>
      </c>
      <c r="P3" s="37" t="s">
        <v>125</v>
      </c>
      <c r="Q3" s="37" t="s">
        <v>126</v>
      </c>
      <c r="R3" s="42"/>
    </row>
    <row r="4" spans="1:45" ht="15" x14ac:dyDescent="0.15">
      <c r="A4" s="40" t="s">
        <v>128</v>
      </c>
      <c r="B4" s="33"/>
      <c r="C4" s="41">
        <v>459.14659999999998</v>
      </c>
      <c r="D4" s="41">
        <v>650</v>
      </c>
      <c r="E4" s="41">
        <v>200</v>
      </c>
      <c r="F4" s="41"/>
      <c r="G4" s="41">
        <v>458.80329999999998</v>
      </c>
      <c r="H4" s="41">
        <v>650</v>
      </c>
      <c r="I4" s="41">
        <v>200</v>
      </c>
      <c r="J4" s="41"/>
      <c r="K4" s="41">
        <v>463.6961</v>
      </c>
      <c r="L4" s="41">
        <v>650</v>
      </c>
      <c r="M4" s="41">
        <v>200</v>
      </c>
      <c r="N4" s="41"/>
      <c r="O4" s="41">
        <v>440.38459999999998</v>
      </c>
      <c r="P4" s="41">
        <v>480.76920000000001</v>
      </c>
      <c r="Q4" s="41">
        <v>400</v>
      </c>
      <c r="R4" s="39"/>
      <c r="T4" s="41">
        <v>459.14659999999998</v>
      </c>
      <c r="U4" s="41">
        <v>458.80329999999998</v>
      </c>
      <c r="V4" s="41">
        <v>463.6961</v>
      </c>
      <c r="W4" s="41">
        <v>440.38459999999998</v>
      </c>
    </row>
    <row r="5" spans="1:45" ht="15" x14ac:dyDescent="0.15">
      <c r="A5" s="40" t="s">
        <v>129</v>
      </c>
      <c r="B5" s="33"/>
      <c r="C5" s="41">
        <v>3.837126</v>
      </c>
      <c r="D5" s="41">
        <v>52</v>
      </c>
      <c r="E5" s="41">
        <v>0.1</v>
      </c>
      <c r="F5" s="41"/>
      <c r="G5" s="41">
        <v>3.055021</v>
      </c>
      <c r="H5" s="41">
        <v>9.8000000000000007</v>
      </c>
      <c r="I5" s="41">
        <v>0.1</v>
      </c>
      <c r="J5" s="41"/>
      <c r="K5" s="41">
        <v>13.94136</v>
      </c>
      <c r="L5" s="41">
        <v>40</v>
      </c>
      <c r="M5" s="41">
        <v>10</v>
      </c>
      <c r="N5" s="41"/>
      <c r="O5" s="41">
        <v>51</v>
      </c>
      <c r="P5" s="41">
        <v>52</v>
      </c>
      <c r="Q5" s="41">
        <v>50</v>
      </c>
      <c r="R5" s="39"/>
      <c r="T5" s="41">
        <v>3.837126</v>
      </c>
      <c r="U5" s="41">
        <v>3.055021</v>
      </c>
      <c r="V5" s="41">
        <v>13.94136</v>
      </c>
      <c r="W5" s="41">
        <v>51</v>
      </c>
    </row>
    <row r="6" spans="1:45" ht="15" x14ac:dyDescent="0.15">
      <c r="A6" s="40" t="s">
        <v>130</v>
      </c>
      <c r="B6" s="33"/>
      <c r="C6" s="41">
        <v>13.868069999999999</v>
      </c>
      <c r="D6" s="41">
        <v>75</v>
      </c>
      <c r="E6" s="41">
        <v>1.351351</v>
      </c>
      <c r="F6" s="41"/>
      <c r="G6" s="41">
        <v>14.5215</v>
      </c>
      <c r="H6" s="41">
        <v>75</v>
      </c>
      <c r="I6" s="41">
        <v>1.351351</v>
      </c>
      <c r="J6" s="41" t="s">
        <v>188</v>
      </c>
      <c r="K6" s="41">
        <v>5.3424740000000002</v>
      </c>
      <c r="L6" s="41">
        <v>50</v>
      </c>
      <c r="M6" s="41">
        <v>1.351351</v>
      </c>
      <c r="N6" s="41"/>
      <c r="O6" s="41">
        <v>3.3038460000000001</v>
      </c>
      <c r="P6" s="41">
        <v>4.8076930000000004</v>
      </c>
      <c r="Q6" s="41">
        <v>1.8</v>
      </c>
      <c r="R6" s="39"/>
      <c r="T6" s="41">
        <v>13.868069999999999</v>
      </c>
      <c r="U6" s="41">
        <v>14.5215</v>
      </c>
      <c r="V6" s="41">
        <v>5.3424740000000002</v>
      </c>
      <c r="W6" s="41">
        <v>3.3038460000000001</v>
      </c>
    </row>
    <row r="7" spans="1:45" ht="15" x14ac:dyDescent="0.15">
      <c r="A7" s="40" t="s">
        <v>131</v>
      </c>
      <c r="B7" s="33"/>
      <c r="C7" s="41">
        <v>13.81907</v>
      </c>
      <c r="D7" s="41">
        <v>75.001000000000005</v>
      </c>
      <c r="E7" s="41">
        <v>1E-3</v>
      </c>
      <c r="F7" s="41"/>
      <c r="G7" s="41">
        <v>14.477080000000001</v>
      </c>
      <c r="H7" s="41">
        <v>75.001000000000005</v>
      </c>
      <c r="I7" s="41">
        <v>1E-3</v>
      </c>
      <c r="J7" s="41" t="s">
        <v>188</v>
      </c>
      <c r="K7" s="41">
        <v>5.2374869999999998</v>
      </c>
      <c r="L7" s="41">
        <v>50.000999999999998</v>
      </c>
      <c r="M7" s="41">
        <v>1E-3</v>
      </c>
      <c r="N7" s="41"/>
      <c r="O7" s="41">
        <v>1.8625389999999999</v>
      </c>
      <c r="P7" s="41">
        <v>1.924077</v>
      </c>
      <c r="Q7" s="41">
        <v>1.8009999999999999</v>
      </c>
      <c r="R7" s="39"/>
      <c r="T7" s="41">
        <v>13.81907</v>
      </c>
      <c r="U7" s="41">
        <v>14.477080000000001</v>
      </c>
      <c r="V7" s="41">
        <v>5.2374869999999998</v>
      </c>
      <c r="W7" s="41">
        <v>1.8625389999999999</v>
      </c>
    </row>
    <row r="8" spans="1:45" ht="15" x14ac:dyDescent="0.15">
      <c r="A8" s="40" t="s">
        <v>132</v>
      </c>
      <c r="B8" s="33"/>
      <c r="C8" s="41">
        <v>5.1001499999999998E-2</v>
      </c>
      <c r="D8" s="41">
        <v>12.72827</v>
      </c>
      <c r="E8" s="41">
        <v>1E-3</v>
      </c>
      <c r="F8" s="41"/>
      <c r="G8" s="41">
        <v>4.6417300000000002E-2</v>
      </c>
      <c r="H8" s="41">
        <v>12.72827</v>
      </c>
      <c r="I8" s="41">
        <v>1E-3</v>
      </c>
      <c r="J8" s="41" t="s">
        <v>189</v>
      </c>
      <c r="K8" s="41">
        <v>0.1069876</v>
      </c>
      <c r="L8" s="41">
        <v>12.72827</v>
      </c>
      <c r="M8" s="41">
        <v>1E-3</v>
      </c>
      <c r="N8" s="41" t="s">
        <v>188</v>
      </c>
      <c r="O8" s="41">
        <v>1.443308</v>
      </c>
      <c r="P8" s="41">
        <v>2.885615</v>
      </c>
      <c r="Q8" s="41">
        <v>1E-3</v>
      </c>
      <c r="R8" s="39" t="s">
        <v>188</v>
      </c>
      <c r="T8" s="41">
        <v>5.1001499999999998E-2</v>
      </c>
      <c r="U8" s="41">
        <v>4.6417300000000002E-2</v>
      </c>
      <c r="V8" s="41">
        <v>0.1069876</v>
      </c>
      <c r="W8" s="41">
        <v>1.443308</v>
      </c>
    </row>
    <row r="9" spans="1:45" ht="15" x14ac:dyDescent="0.15">
      <c r="A9" s="40" t="s">
        <v>133</v>
      </c>
      <c r="B9" s="33"/>
      <c r="C9" s="41">
        <v>140.09469999999999</v>
      </c>
      <c r="D9" s="41">
        <v>350.00099999999998</v>
      </c>
      <c r="E9" s="41">
        <v>10.000999999999999</v>
      </c>
      <c r="F9" s="41"/>
      <c r="G9" s="41">
        <v>141.49160000000001</v>
      </c>
      <c r="H9" s="41">
        <v>350.00099999999998</v>
      </c>
      <c r="I9" s="41">
        <v>10.000999999999999</v>
      </c>
      <c r="J9" s="41"/>
      <c r="K9" s="41">
        <v>121.6416</v>
      </c>
      <c r="L9" s="41">
        <v>267.44290000000001</v>
      </c>
      <c r="M9" s="41">
        <v>10.000999999999999</v>
      </c>
      <c r="N9" s="41" t="s">
        <v>188</v>
      </c>
      <c r="O9" s="41">
        <v>195.38560000000001</v>
      </c>
      <c r="P9" s="41">
        <v>230.77019999999999</v>
      </c>
      <c r="Q9" s="41">
        <v>160.001</v>
      </c>
      <c r="R9" s="39" t="s">
        <v>188</v>
      </c>
      <c r="T9" s="41">
        <v>140.09469999999999</v>
      </c>
      <c r="U9" s="41">
        <v>141.49160000000001</v>
      </c>
      <c r="V9" s="41">
        <v>121.6416</v>
      </c>
      <c r="W9" s="41">
        <v>195.38560000000001</v>
      </c>
    </row>
    <row r="10" spans="1:45" ht="15" x14ac:dyDescent="0.15">
      <c r="A10" s="40" t="s">
        <v>134</v>
      </c>
      <c r="B10" s="33"/>
      <c r="C10" s="41">
        <v>59.963610000000003</v>
      </c>
      <c r="D10" s="41">
        <v>250.001</v>
      </c>
      <c r="E10" s="41">
        <v>1E-3</v>
      </c>
      <c r="F10" s="41"/>
      <c r="G10" s="41">
        <v>57.560760000000002</v>
      </c>
      <c r="H10" s="41">
        <v>250.001</v>
      </c>
      <c r="I10" s="41">
        <v>1E-3</v>
      </c>
      <c r="J10" s="41" t="s">
        <v>188</v>
      </c>
      <c r="K10" s="41">
        <v>91.186729999999997</v>
      </c>
      <c r="L10" s="41">
        <v>240.001</v>
      </c>
      <c r="M10" s="41">
        <v>1E-3</v>
      </c>
      <c r="N10" s="41"/>
      <c r="O10" s="41">
        <v>142.84719999999999</v>
      </c>
      <c r="P10" s="41">
        <v>157.69329999999999</v>
      </c>
      <c r="Q10" s="41">
        <v>128.001</v>
      </c>
      <c r="R10" s="39"/>
      <c r="T10" s="41">
        <v>59.963610000000003</v>
      </c>
      <c r="U10" s="41">
        <v>57.560760000000002</v>
      </c>
      <c r="V10" s="41">
        <v>91.186729999999997</v>
      </c>
      <c r="W10" s="41">
        <v>142.84719999999999</v>
      </c>
    </row>
    <row r="11" spans="1:45" ht="15" x14ac:dyDescent="0.15">
      <c r="A11" s="40" t="s">
        <v>135</v>
      </c>
      <c r="B11" s="33"/>
      <c r="C11" s="41">
        <v>94.886269999999996</v>
      </c>
      <c r="D11" s="41">
        <v>167.501</v>
      </c>
      <c r="E11" s="41">
        <v>46.667670000000001</v>
      </c>
      <c r="F11" s="41"/>
      <c r="G11" s="41">
        <v>95.535359999999997</v>
      </c>
      <c r="H11" s="41">
        <v>167.501</v>
      </c>
      <c r="I11" s="41">
        <v>46.667670000000001</v>
      </c>
      <c r="J11" s="41" t="s">
        <v>188</v>
      </c>
      <c r="K11" s="41">
        <v>86.46069</v>
      </c>
      <c r="L11" s="41">
        <v>167.501</v>
      </c>
      <c r="M11" s="41">
        <v>46.667670000000001</v>
      </c>
      <c r="N11" s="41"/>
      <c r="O11" s="41">
        <v>69.462540000000004</v>
      </c>
      <c r="P11" s="41">
        <v>76.924080000000004</v>
      </c>
      <c r="Q11" s="41">
        <v>62.000999999999998</v>
      </c>
      <c r="R11" s="39"/>
      <c r="T11" s="41">
        <v>94.886269999999996</v>
      </c>
      <c r="U11" s="41">
        <v>95.535359999999997</v>
      </c>
      <c r="V11" s="41">
        <v>86.46069</v>
      </c>
      <c r="W11" s="41">
        <v>69.462540000000004</v>
      </c>
    </row>
    <row r="12" spans="1:45" ht="15" x14ac:dyDescent="0.15">
      <c r="A12" s="40" t="s">
        <v>136</v>
      </c>
      <c r="B12" s="33"/>
      <c r="C12" s="41">
        <v>100.7687</v>
      </c>
      <c r="D12" s="41">
        <v>431.00099999999998</v>
      </c>
      <c r="E12" s="41">
        <v>1E-3</v>
      </c>
      <c r="F12" s="41"/>
      <c r="G12" s="41">
        <v>102.01439999999999</v>
      </c>
      <c r="H12" s="41">
        <v>431.00099999999998</v>
      </c>
      <c r="I12" s="41">
        <v>1E-3</v>
      </c>
      <c r="J12" s="41" t="s">
        <v>188</v>
      </c>
      <c r="K12" s="41">
        <v>84.715760000000003</v>
      </c>
      <c r="L12" s="41">
        <v>431.00099999999998</v>
      </c>
      <c r="M12" s="41">
        <v>1E-3</v>
      </c>
      <c r="N12" s="41"/>
      <c r="O12" s="41">
        <v>11.61609</v>
      </c>
      <c r="P12" s="41">
        <v>14.831189999999999</v>
      </c>
      <c r="Q12" s="41">
        <v>8.4009999999999998</v>
      </c>
      <c r="R12" s="39"/>
      <c r="T12" s="41">
        <v>100.7687</v>
      </c>
      <c r="U12" s="41">
        <v>102.01439999999999</v>
      </c>
      <c r="V12" s="41">
        <v>84.715760000000003</v>
      </c>
      <c r="W12" s="41">
        <v>11.61609</v>
      </c>
    </row>
    <row r="13" spans="1:45" ht="15" x14ac:dyDescent="0.15">
      <c r="A13" s="40" t="s">
        <v>127</v>
      </c>
      <c r="B13" s="33"/>
      <c r="C13" s="41">
        <v>0.16730159999999999</v>
      </c>
      <c r="D13" s="41">
        <v>1</v>
      </c>
      <c r="E13" s="41">
        <v>0</v>
      </c>
      <c r="F13" s="41"/>
      <c r="G13" s="41">
        <v>0.1569497</v>
      </c>
      <c r="H13" s="41">
        <v>1</v>
      </c>
      <c r="I13" s="41">
        <v>0</v>
      </c>
      <c r="J13" s="41" t="s">
        <v>188</v>
      </c>
      <c r="K13" s="41">
        <v>0.3033382</v>
      </c>
      <c r="L13" s="41">
        <v>1</v>
      </c>
      <c r="M13" s="41">
        <v>0</v>
      </c>
      <c r="N13" s="41"/>
      <c r="O13" s="41">
        <v>0</v>
      </c>
      <c r="P13" s="41">
        <v>0</v>
      </c>
      <c r="Q13" s="41">
        <v>0</v>
      </c>
      <c r="R13" s="39"/>
      <c r="T13" s="41">
        <v>0.16730159999999999</v>
      </c>
      <c r="U13" s="41">
        <v>0.1569497</v>
      </c>
      <c r="V13" s="41">
        <v>0.3033382</v>
      </c>
      <c r="W13" s="41">
        <v>0</v>
      </c>
    </row>
    <row r="14" spans="1:45" ht="15" x14ac:dyDescent="0.15">
      <c r="A14" s="40" t="s">
        <v>137</v>
      </c>
      <c r="B14" s="33"/>
      <c r="C14" s="41">
        <v>1.649357</v>
      </c>
      <c r="D14" s="41">
        <v>50</v>
      </c>
      <c r="E14" s="41">
        <v>0</v>
      </c>
      <c r="F14" s="41"/>
      <c r="G14" s="41">
        <v>1.532708</v>
      </c>
      <c r="H14" s="41">
        <v>23</v>
      </c>
      <c r="I14" s="41">
        <v>0</v>
      </c>
      <c r="J14" s="41" t="s">
        <v>188</v>
      </c>
      <c r="K14" s="41">
        <v>3.093629</v>
      </c>
      <c r="L14" s="41">
        <v>15</v>
      </c>
      <c r="M14" s="41">
        <v>0.2</v>
      </c>
      <c r="N14" s="41" t="s">
        <v>188</v>
      </c>
      <c r="O14" s="41">
        <v>30.3</v>
      </c>
      <c r="P14" s="41">
        <v>50</v>
      </c>
      <c r="Q14" s="41">
        <v>10.6</v>
      </c>
      <c r="R14" s="33" t="s">
        <v>188</v>
      </c>
      <c r="T14" s="41">
        <v>1.649357</v>
      </c>
      <c r="U14" s="41">
        <v>1.532708</v>
      </c>
      <c r="V14" s="41">
        <v>3.093629</v>
      </c>
      <c r="W14" s="41">
        <v>30.3</v>
      </c>
    </row>
    <row r="15" spans="1:45" ht="15" x14ac:dyDescent="0.15">
      <c r="A15" s="40" t="s">
        <v>138</v>
      </c>
      <c r="B15" s="33"/>
      <c r="C15" s="41">
        <v>0.73363670000000003</v>
      </c>
      <c r="D15" s="41">
        <v>2.7641659999999999</v>
      </c>
      <c r="E15" s="41">
        <v>0</v>
      </c>
      <c r="F15" s="41"/>
      <c r="G15" s="41">
        <v>0.73408209999999996</v>
      </c>
      <c r="H15" s="41">
        <v>2.7641659999999999</v>
      </c>
      <c r="I15" s="41">
        <v>0</v>
      </c>
      <c r="J15" s="41"/>
      <c r="K15" s="41">
        <v>0.72896680000000003</v>
      </c>
      <c r="L15" s="41">
        <v>2.7641659999999999</v>
      </c>
      <c r="M15" s="41">
        <v>0</v>
      </c>
      <c r="N15" s="41"/>
      <c r="O15" s="41">
        <v>0.3333333</v>
      </c>
      <c r="P15" s="41">
        <v>0.66666669999999995</v>
      </c>
      <c r="Q15" s="41">
        <v>0</v>
      </c>
      <c r="R15" s="39"/>
      <c r="T15" s="41">
        <v>0.73363670000000003</v>
      </c>
      <c r="U15" s="41">
        <v>0.73408209999999996</v>
      </c>
      <c r="V15" s="41">
        <v>0.72896680000000003</v>
      </c>
      <c r="W15" s="41">
        <v>0.3333333</v>
      </c>
    </row>
    <row r="16" spans="1:45" ht="15" x14ac:dyDescent="0.15">
      <c r="A16" s="40" t="s">
        <v>139</v>
      </c>
      <c r="B16" s="33"/>
      <c r="C16" s="41">
        <v>0.67147999999999997</v>
      </c>
      <c r="D16" s="41">
        <v>1</v>
      </c>
      <c r="E16" s="41">
        <v>0</v>
      </c>
      <c r="F16" s="41"/>
      <c r="G16" s="41">
        <v>0.67883590000000005</v>
      </c>
      <c r="H16" s="41">
        <v>1</v>
      </c>
      <c r="I16" s="41">
        <v>0</v>
      </c>
      <c r="J16" s="41" t="s">
        <v>188</v>
      </c>
      <c r="K16" s="41">
        <v>0.57601480000000005</v>
      </c>
      <c r="L16" s="41">
        <v>0.98635320000000004</v>
      </c>
      <c r="M16" s="41">
        <v>0</v>
      </c>
      <c r="N16" s="41"/>
      <c r="O16" s="41">
        <v>0.37652819999999998</v>
      </c>
      <c r="P16" s="41">
        <v>0.40740589999999999</v>
      </c>
      <c r="Q16" s="41">
        <v>0.34565050000000003</v>
      </c>
      <c r="R16" s="39"/>
      <c r="T16" s="41">
        <v>0.67147999999999997</v>
      </c>
      <c r="U16" s="41">
        <v>0.67883590000000005</v>
      </c>
      <c r="V16" s="41">
        <v>0.57601480000000005</v>
      </c>
      <c r="W16" s="41">
        <v>0.37652819999999998</v>
      </c>
    </row>
    <row r="17" spans="1:45" ht="15" x14ac:dyDescent="0.15">
      <c r="A17" s="40" t="s">
        <v>140</v>
      </c>
      <c r="B17" s="33"/>
      <c r="C17" s="41">
        <v>0.54864610000000003</v>
      </c>
      <c r="D17" s="41">
        <v>1</v>
      </c>
      <c r="E17" s="41">
        <v>0</v>
      </c>
      <c r="F17" s="41"/>
      <c r="G17" s="41">
        <v>0.54799379999999998</v>
      </c>
      <c r="H17" s="41">
        <v>1</v>
      </c>
      <c r="I17" s="41">
        <v>0</v>
      </c>
      <c r="J17" s="41"/>
      <c r="K17" s="41">
        <v>0.55732950000000003</v>
      </c>
      <c r="L17" s="41">
        <v>1</v>
      </c>
      <c r="M17" s="41">
        <v>0</v>
      </c>
      <c r="N17" s="41"/>
      <c r="O17" s="41">
        <v>0.5</v>
      </c>
      <c r="P17" s="41">
        <v>1</v>
      </c>
      <c r="Q17" s="41">
        <v>0</v>
      </c>
      <c r="R17" s="39"/>
      <c r="T17" s="41">
        <v>0.54864610000000003</v>
      </c>
      <c r="U17" s="41">
        <v>0.54799379999999998</v>
      </c>
      <c r="V17" s="41">
        <v>0.55732950000000003</v>
      </c>
      <c r="W17" s="41">
        <v>0.5</v>
      </c>
    </row>
    <row r="18" spans="1:45" ht="15" x14ac:dyDescent="0.15">
      <c r="A18" s="40" t="s">
        <v>141</v>
      </c>
      <c r="B18" s="33"/>
      <c r="C18" s="41">
        <v>54.654940000000003</v>
      </c>
      <c r="D18" s="41">
        <v>76</v>
      </c>
      <c r="E18" s="41">
        <v>31</v>
      </c>
      <c r="F18" s="41"/>
      <c r="G18" s="41">
        <v>54.775350000000003</v>
      </c>
      <c r="H18" s="41">
        <v>76</v>
      </c>
      <c r="I18" s="41">
        <v>31</v>
      </c>
      <c r="J18" s="41" t="s">
        <v>188</v>
      </c>
      <c r="K18" s="41">
        <v>53.070489999999999</v>
      </c>
      <c r="L18" s="41">
        <v>76</v>
      </c>
      <c r="M18" s="41">
        <v>31</v>
      </c>
      <c r="N18" s="41"/>
      <c r="O18" s="41">
        <v>57.329729999999998</v>
      </c>
      <c r="P18" s="41">
        <v>60</v>
      </c>
      <c r="Q18" s="41">
        <v>54.659469999999999</v>
      </c>
      <c r="R18" s="39"/>
      <c r="T18" s="41">
        <v>54.654940000000003</v>
      </c>
      <c r="U18" s="41">
        <v>54.775350000000003</v>
      </c>
      <c r="V18" s="41">
        <v>53.070489999999999</v>
      </c>
      <c r="W18" s="41">
        <v>57.329729999999998</v>
      </c>
    </row>
    <row r="19" spans="1:45" ht="15" x14ac:dyDescent="0.15">
      <c r="A19" s="40" t="s">
        <v>142</v>
      </c>
      <c r="B19" s="33"/>
      <c r="C19" s="41">
        <v>7.0690710000000001</v>
      </c>
      <c r="D19" s="41">
        <v>17</v>
      </c>
      <c r="E19" s="41">
        <v>0</v>
      </c>
      <c r="F19" s="41"/>
      <c r="G19" s="41">
        <v>7.0596579999999998</v>
      </c>
      <c r="H19" s="41">
        <v>17</v>
      </c>
      <c r="I19" s="41">
        <v>0</v>
      </c>
      <c r="J19" s="41"/>
      <c r="K19" s="41">
        <v>7.1895259999999999</v>
      </c>
      <c r="L19" s="41">
        <v>15</v>
      </c>
      <c r="M19" s="41">
        <v>0</v>
      </c>
      <c r="N19" s="41" t="s">
        <v>189</v>
      </c>
      <c r="O19" s="41">
        <v>8.0345359999999992</v>
      </c>
      <c r="P19" s="41">
        <v>9</v>
      </c>
      <c r="Q19" s="41">
        <v>7.0690710000000001</v>
      </c>
      <c r="R19" s="39" t="s">
        <v>189</v>
      </c>
      <c r="T19" s="41">
        <v>7.0690710000000001</v>
      </c>
      <c r="U19" s="41">
        <v>7.0596579999999998</v>
      </c>
      <c r="V19" s="41">
        <v>7.1895259999999999</v>
      </c>
      <c r="W19" s="41">
        <v>8.0345359999999992</v>
      </c>
    </row>
    <row r="20" spans="1:45" ht="15" x14ac:dyDescent="0.15">
      <c r="A20" s="40" t="s">
        <v>143</v>
      </c>
      <c r="B20" s="33"/>
      <c r="C20" s="41">
        <v>5.4257199999999998E-2</v>
      </c>
      <c r="D20" s="41">
        <v>1</v>
      </c>
      <c r="E20" s="41">
        <v>0</v>
      </c>
      <c r="F20" s="41"/>
      <c r="G20" s="41">
        <v>5.50876E-2</v>
      </c>
      <c r="H20" s="41">
        <v>1</v>
      </c>
      <c r="I20" s="41">
        <v>0</v>
      </c>
      <c r="J20" s="41"/>
      <c r="K20" s="41">
        <v>4.2090000000000002E-2</v>
      </c>
      <c r="L20" s="41">
        <v>1</v>
      </c>
      <c r="M20" s="41">
        <v>0</v>
      </c>
      <c r="N20" s="41"/>
      <c r="O20" s="41">
        <v>0.5</v>
      </c>
      <c r="P20" s="41">
        <v>1</v>
      </c>
      <c r="Q20" s="41">
        <v>0</v>
      </c>
      <c r="R20" s="39"/>
      <c r="T20" s="41">
        <v>5.4257199999999998E-2</v>
      </c>
      <c r="U20" s="41">
        <v>5.50876E-2</v>
      </c>
      <c r="V20" s="41">
        <v>4.2090000000000002E-2</v>
      </c>
      <c r="W20" s="41">
        <v>0.5</v>
      </c>
    </row>
    <row r="21" spans="1:45" ht="15" x14ac:dyDescent="0.15">
      <c r="A21" s="40" t="s">
        <v>144</v>
      </c>
      <c r="B21" s="33"/>
      <c r="C21" s="41">
        <v>4.2605789999999999</v>
      </c>
      <c r="D21" s="41">
        <v>5</v>
      </c>
      <c r="E21" s="41">
        <v>1</v>
      </c>
      <c r="F21" s="41"/>
      <c r="G21" s="41">
        <v>4.2562620000000004</v>
      </c>
      <c r="H21" s="41">
        <v>5</v>
      </c>
      <c r="I21" s="41">
        <v>1</v>
      </c>
      <c r="J21" s="41" t="s">
        <v>189</v>
      </c>
      <c r="K21" s="41">
        <v>4.3164009999999999</v>
      </c>
      <c r="L21" s="41">
        <v>5</v>
      </c>
      <c r="M21" s="41">
        <v>3</v>
      </c>
      <c r="N21" s="41"/>
      <c r="O21" s="41">
        <v>4.5</v>
      </c>
      <c r="P21" s="41">
        <v>5</v>
      </c>
      <c r="Q21" s="41">
        <v>4</v>
      </c>
      <c r="R21" s="39"/>
      <c r="T21" s="41">
        <v>4.2605789999999999</v>
      </c>
      <c r="U21" s="41">
        <v>4.2562620000000004</v>
      </c>
      <c r="V21" s="41">
        <v>4.3164009999999999</v>
      </c>
      <c r="W21" s="41">
        <v>4.5</v>
      </c>
    </row>
    <row r="22" spans="1:45" ht="15" x14ac:dyDescent="0.15">
      <c r="A22" s="40" t="s">
        <v>145</v>
      </c>
      <c r="B22" s="33"/>
      <c r="C22" s="41">
        <v>0.20765980000000001</v>
      </c>
      <c r="D22" s="41">
        <v>1</v>
      </c>
      <c r="E22" s="41">
        <v>0</v>
      </c>
      <c r="F22" s="41"/>
      <c r="G22" s="41">
        <v>0.2094879</v>
      </c>
      <c r="H22" s="41">
        <v>1</v>
      </c>
      <c r="I22" s="41">
        <v>0</v>
      </c>
      <c r="J22" s="41"/>
      <c r="K22" s="41">
        <v>0.18142240000000001</v>
      </c>
      <c r="L22" s="41">
        <v>1</v>
      </c>
      <c r="M22" s="41">
        <v>0</v>
      </c>
      <c r="N22" s="41" t="s">
        <v>189</v>
      </c>
      <c r="O22" s="41">
        <v>1</v>
      </c>
      <c r="P22" s="41">
        <v>1</v>
      </c>
      <c r="Q22" s="41">
        <v>1</v>
      </c>
      <c r="R22" s="39" t="s">
        <v>189</v>
      </c>
      <c r="T22" s="41">
        <v>0.20765980000000001</v>
      </c>
      <c r="U22" s="41">
        <v>0.2094879</v>
      </c>
      <c r="V22" s="41">
        <v>0.18142240000000001</v>
      </c>
      <c r="W22" s="41">
        <v>1</v>
      </c>
    </row>
    <row r="23" spans="1:45" ht="15" x14ac:dyDescent="0.15">
      <c r="A23" s="37" t="s">
        <v>146</v>
      </c>
      <c r="B23" s="6"/>
      <c r="C23" s="87" t="s">
        <v>190</v>
      </c>
      <c r="D23" s="87"/>
      <c r="E23" s="87"/>
      <c r="F23" s="38"/>
      <c r="G23" s="87" t="s">
        <v>191</v>
      </c>
      <c r="H23" s="87"/>
      <c r="I23" s="87"/>
      <c r="J23" s="38"/>
      <c r="K23" s="87" t="s">
        <v>192</v>
      </c>
      <c r="L23" s="87"/>
      <c r="M23" s="87"/>
      <c r="N23" s="38"/>
      <c r="O23" s="87" t="s">
        <v>193</v>
      </c>
      <c r="P23" s="87"/>
      <c r="Q23" s="87"/>
      <c r="R23" s="42"/>
    </row>
    <row r="25" spans="1:45" ht="15" x14ac:dyDescent="0.15">
      <c r="A25" s="86" t="s">
        <v>31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</row>
    <row r="26" spans="1:45" ht="15" x14ac:dyDescent="0.15">
      <c r="A26" s="82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83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>
        <v>423.77069999999998</v>
      </c>
      <c r="AM28" s="5">
        <v>425.65820000000002</v>
      </c>
      <c r="AN28" s="5">
        <v>390.17570000000001</v>
      </c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>
        <v>3.5970979999999999</v>
      </c>
      <c r="AM29" s="5">
        <v>3.0185019999999998</v>
      </c>
      <c r="AN29" s="5">
        <v>13.89495</v>
      </c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>
        <v>14.42389</v>
      </c>
      <c r="AM30" s="5">
        <v>14.959960000000001</v>
      </c>
      <c r="AN30" s="5">
        <v>4.8828649999999998</v>
      </c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>
        <v>14.3675</v>
      </c>
      <c r="AM31" s="5">
        <v>14.9061</v>
      </c>
      <c r="AN31" s="5">
        <v>4.7815079999999996</v>
      </c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>
        <v>5.8387300000000003E-2</v>
      </c>
      <c r="AM32" s="5">
        <v>5.5860600000000003E-2</v>
      </c>
      <c r="AN32" s="5">
        <v>0.1033569</v>
      </c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>
        <v>129.38980000000001</v>
      </c>
      <c r="AM33" s="5">
        <v>130.3408</v>
      </c>
      <c r="AN33" s="5">
        <v>112.46510000000001</v>
      </c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>
        <v>46.80836</v>
      </c>
      <c r="AM34" s="5">
        <v>45.510480000000001</v>
      </c>
      <c r="AN34" s="5">
        <v>69.908029999999997</v>
      </c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>
        <v>82.699309999999997</v>
      </c>
      <c r="AM35" s="5">
        <v>83.266670000000005</v>
      </c>
      <c r="AN35" s="5">
        <v>72.60154</v>
      </c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>
        <v>92.995909999999995</v>
      </c>
      <c r="AM36" s="5">
        <v>93.844710000000006</v>
      </c>
      <c r="AN36" s="5">
        <v>77.888990000000007</v>
      </c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>
        <v>9.1348700000000005E-2</v>
      </c>
      <c r="AM37" s="5">
        <v>9.2508499999999994E-2</v>
      </c>
      <c r="AN37" s="5">
        <v>7.0707099999999995E-2</v>
      </c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>
        <v>1.5811839999999999</v>
      </c>
      <c r="AM38" s="5">
        <v>1.4891300000000001</v>
      </c>
      <c r="AN38" s="5">
        <v>3.2195520000000002</v>
      </c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>
        <v>0.70418670000000005</v>
      </c>
      <c r="AM39" s="5">
        <v>0.70455350000000005</v>
      </c>
      <c r="AN39" s="5">
        <v>0.69765909999999998</v>
      </c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>
        <v>0.66220950000000001</v>
      </c>
      <c r="AM40" s="5">
        <v>0.66867900000000002</v>
      </c>
      <c r="AN40" s="5">
        <v>0.5470661</v>
      </c>
      <c r="AP40" s="5"/>
      <c r="AQ40" s="5"/>
      <c r="AR40" s="5"/>
      <c r="AS40" s="1"/>
    </row>
    <row r="41" spans="1:45" ht="15" x14ac:dyDescent="0.15">
      <c r="A41" s="4" t="s">
        <v>187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>
        <v>0.88447070000000005</v>
      </c>
      <c r="AM41" s="5">
        <v>0.87911459999999997</v>
      </c>
      <c r="AN41" s="5">
        <v>0.97979799999999995</v>
      </c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>
        <v>54.445279999999997</v>
      </c>
      <c r="AM42" s="5">
        <v>54.626370000000001</v>
      </c>
      <c r="AN42" s="5">
        <v>51.22222</v>
      </c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>
        <v>6.9458409999999997</v>
      </c>
      <c r="AM43" s="5">
        <v>6.926183</v>
      </c>
      <c r="AN43" s="5">
        <v>7.2957200000000002</v>
      </c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>
        <v>7.2004299999999993E-2</v>
      </c>
      <c r="AM44" s="5">
        <v>7.2644700000000006E-2</v>
      </c>
      <c r="AN44" s="5">
        <v>6.0606100000000003E-2</v>
      </c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>
        <v>4.4094569999999997</v>
      </c>
      <c r="AM45" s="5">
        <v>4.4063559999999997</v>
      </c>
      <c r="AN45" s="5">
        <v>4.4646460000000001</v>
      </c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>
        <v>0.19935520000000001</v>
      </c>
      <c r="AM46" s="6">
        <v>0.19807040000000001</v>
      </c>
      <c r="AN46" s="6">
        <v>0.22222220000000001</v>
      </c>
      <c r="AP46" s="6"/>
      <c r="AQ46" s="6"/>
      <c r="AR46" s="6"/>
      <c r="AS46" s="4"/>
    </row>
    <row r="49" spans="1:50" ht="15" x14ac:dyDescent="0.15">
      <c r="A49" s="21" t="s">
        <v>32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50" ht="15" x14ac:dyDescent="0.15">
      <c r="A50" s="82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50" ht="15" x14ac:dyDescent="0.15">
      <c r="A51" s="83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50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112</v>
      </c>
      <c r="AF52" s="1" t="s">
        <v>112</v>
      </c>
      <c r="AG52" s="1" t="s">
        <v>112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  <c r="AU52" s="1">
        <v>473.28570000000002</v>
      </c>
      <c r="AV52" s="1">
        <v>473.14510000000001</v>
      </c>
      <c r="AW52" s="1">
        <v>476.23840000000001</v>
      </c>
      <c r="AX52" s="1">
        <v>400</v>
      </c>
    </row>
    <row r="53" spans="1:50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112</v>
      </c>
      <c r="AF53" s="1" t="s">
        <v>112</v>
      </c>
      <c r="AG53" s="1" t="s">
        <v>112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  <c r="AU53" s="1">
        <v>3.6643249999999998</v>
      </c>
      <c r="AV53" s="1">
        <v>3.0495350000000001</v>
      </c>
      <c r="AW53" s="1">
        <v>13.56967</v>
      </c>
      <c r="AX53" s="1">
        <v>50</v>
      </c>
    </row>
    <row r="54" spans="1:50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112</v>
      </c>
      <c r="AF54" s="1" t="s">
        <v>112</v>
      </c>
      <c r="AG54" s="1" t="s">
        <v>112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  <c r="AU54" s="1">
        <v>14.07005</v>
      </c>
      <c r="AV54" s="1">
        <v>14.583819999999999</v>
      </c>
      <c r="AW54" s="1">
        <v>5.5756240000000004</v>
      </c>
      <c r="AX54" s="1">
        <v>1.8</v>
      </c>
    </row>
    <row r="55" spans="1:50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112</v>
      </c>
      <c r="AF55" s="1" t="s">
        <v>112</v>
      </c>
      <c r="AG55" s="1" t="s">
        <v>112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  <c r="AU55" s="1">
        <v>14.016529999999999</v>
      </c>
      <c r="AV55" s="1">
        <v>14.535959999999999</v>
      </c>
      <c r="AW55" s="1">
        <v>5.4268099999999997</v>
      </c>
      <c r="AX55" s="1">
        <v>1.8009999999999999</v>
      </c>
    </row>
    <row r="56" spans="1:50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112</v>
      </c>
      <c r="AF56" s="1" t="s">
        <v>112</v>
      </c>
      <c r="AG56" s="1" t="s">
        <v>112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  <c r="AU56" s="1">
        <v>5.55217E-2</v>
      </c>
      <c r="AV56" s="1">
        <v>4.9852399999999998E-2</v>
      </c>
      <c r="AW56" s="1">
        <v>0.15081369999999999</v>
      </c>
      <c r="AX56" s="1">
        <v>1E-3</v>
      </c>
    </row>
    <row r="57" spans="1:50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112</v>
      </c>
      <c r="AF57" s="1" t="s">
        <v>112</v>
      </c>
      <c r="AG57" s="1" t="s">
        <v>112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  <c r="AU57" s="1">
        <v>141.905</v>
      </c>
      <c r="AV57" s="1">
        <v>142.49629999999999</v>
      </c>
      <c r="AW57" s="1">
        <v>131.86359999999999</v>
      </c>
      <c r="AX57" s="1">
        <v>160.001</v>
      </c>
    </row>
    <row r="58" spans="1:50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112</v>
      </c>
      <c r="AF58" s="1" t="s">
        <v>112</v>
      </c>
      <c r="AG58" s="1" t="s">
        <v>112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  <c r="AU58" s="1">
        <v>53.598750000000003</v>
      </c>
      <c r="AV58" s="1">
        <v>51.823430000000002</v>
      </c>
      <c r="AW58" s="1">
        <v>82.689160000000001</v>
      </c>
      <c r="AX58" s="1">
        <v>128.001</v>
      </c>
    </row>
    <row r="59" spans="1:50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112</v>
      </c>
      <c r="AF59" s="1" t="s">
        <v>112</v>
      </c>
      <c r="AG59" s="1" t="s">
        <v>112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  <c r="AU59" s="1">
        <v>90.315700000000007</v>
      </c>
      <c r="AV59" s="1">
        <v>90.796909999999997</v>
      </c>
      <c r="AW59" s="1">
        <v>82.497349999999997</v>
      </c>
      <c r="AX59" s="1">
        <v>62.000999999999998</v>
      </c>
    </row>
    <row r="60" spans="1:50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112</v>
      </c>
      <c r="AF60" s="1" t="s">
        <v>112</v>
      </c>
      <c r="AG60" s="1" t="s">
        <v>112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  <c r="AU60" s="1">
        <v>94.348320000000001</v>
      </c>
      <c r="AV60" s="1">
        <v>95.00891</v>
      </c>
      <c r="AW60" s="1">
        <v>84.001509999999996</v>
      </c>
      <c r="AX60" s="1">
        <v>8.4009999999999998</v>
      </c>
    </row>
    <row r="61" spans="1:50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112</v>
      </c>
      <c r="AF61" s="1" t="s">
        <v>112</v>
      </c>
      <c r="AG61" s="1" t="s">
        <v>112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  <c r="AU61" s="1">
        <v>0.12707950000000001</v>
      </c>
      <c r="AV61" s="1">
        <v>0.12150909999999999</v>
      </c>
      <c r="AW61" s="1">
        <v>0.22131149999999999</v>
      </c>
      <c r="AX61" s="1">
        <v>0</v>
      </c>
    </row>
    <row r="62" spans="1:50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112</v>
      </c>
      <c r="AF62" s="1" t="s">
        <v>112</v>
      </c>
      <c r="AG62" s="1" t="s">
        <v>112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  <c r="AU62" s="1">
        <v>1.6292150000000001</v>
      </c>
      <c r="AV62" s="1">
        <v>1.5011159999999999</v>
      </c>
      <c r="AW62" s="1">
        <v>3.3757649999999999</v>
      </c>
      <c r="AX62" s="1">
        <v>50</v>
      </c>
    </row>
    <row r="63" spans="1:50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112</v>
      </c>
      <c r="AF63" s="1" t="s">
        <v>112</v>
      </c>
      <c r="AG63" s="1" t="s">
        <v>112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  <c r="AU63" s="1">
        <v>0.84710600000000003</v>
      </c>
      <c r="AV63" s="1">
        <v>0.85746310000000003</v>
      </c>
      <c r="AW63" s="1">
        <v>0.67531509999999995</v>
      </c>
      <c r="AX63" s="1">
        <v>0.66666669999999995</v>
      </c>
    </row>
    <row r="64" spans="1:50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112</v>
      </c>
      <c r="AF64" s="1" t="s">
        <v>112</v>
      </c>
      <c r="AG64" s="1" t="s">
        <v>112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  <c r="AU64" s="1">
        <v>0.66900990000000005</v>
      </c>
      <c r="AV64" s="1">
        <v>0.67656139999999998</v>
      </c>
      <c r="AW64" s="1">
        <v>0.54532639999999999</v>
      </c>
      <c r="AX64" s="1">
        <v>0.34565050000000003</v>
      </c>
    </row>
    <row r="65" spans="1:51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112</v>
      </c>
      <c r="AF65" s="1" t="s">
        <v>112</v>
      </c>
      <c r="AG65" s="1" t="s">
        <v>112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  <c r="AU65" s="1">
        <v>0.89463959999999998</v>
      </c>
      <c r="AV65" s="1">
        <v>0.89024990000000004</v>
      </c>
      <c r="AW65" s="1">
        <v>0.96721310000000005</v>
      </c>
      <c r="AX65" s="1">
        <v>1</v>
      </c>
    </row>
    <row r="66" spans="1:51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112</v>
      </c>
      <c r="AF66" s="1" t="s">
        <v>112</v>
      </c>
      <c r="AG66" s="1" t="s">
        <v>112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  <c r="AU66" s="1">
        <v>54.112749999999998</v>
      </c>
      <c r="AV66" s="1">
        <v>54.292499999999997</v>
      </c>
      <c r="AW66" s="1">
        <v>51.057380000000002</v>
      </c>
      <c r="AX66" s="1">
        <v>60</v>
      </c>
    </row>
    <row r="67" spans="1:51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112</v>
      </c>
      <c r="AF67" s="1" t="s">
        <v>112</v>
      </c>
      <c r="AG67" s="1" t="s">
        <v>112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  <c r="AU67" s="1">
        <v>7.1009000000000002</v>
      </c>
      <c r="AV67" s="1">
        <v>7.0848990000000001</v>
      </c>
      <c r="AW67" s="1">
        <v>7.3530249999999997</v>
      </c>
      <c r="AX67" s="1">
        <v>9</v>
      </c>
    </row>
    <row r="68" spans="1:51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112</v>
      </c>
      <c r="AF68" s="1" t="s">
        <v>112</v>
      </c>
      <c r="AG68" s="1" t="s">
        <v>112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  <c r="AU68" s="1">
        <v>8.1330899999999998E-2</v>
      </c>
      <c r="AV68" s="1">
        <v>8.0352800000000002E-2</v>
      </c>
      <c r="AW68" s="1">
        <v>9.0163900000000005E-2</v>
      </c>
      <c r="AX68" s="1">
        <v>1</v>
      </c>
    </row>
    <row r="69" spans="1:51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112</v>
      </c>
      <c r="AF69" s="1" t="s">
        <v>112</v>
      </c>
      <c r="AG69" s="1" t="s">
        <v>112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  <c r="AU69" s="1">
        <v>4.424677</v>
      </c>
      <c r="AV69" s="1">
        <v>4.4164630000000002</v>
      </c>
      <c r="AW69" s="1">
        <v>4.5573769999999998</v>
      </c>
      <c r="AX69" s="1">
        <v>5</v>
      </c>
    </row>
    <row r="70" spans="1:51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112</v>
      </c>
      <c r="AF70" s="4" t="s">
        <v>112</v>
      </c>
      <c r="AG70" s="4" t="s">
        <v>112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  <c r="AU70" s="4">
        <v>0.22412199999999999</v>
      </c>
      <c r="AV70" s="4">
        <v>0.22831950000000001</v>
      </c>
      <c r="AW70" s="4">
        <v>0.14754100000000001</v>
      </c>
      <c r="AX70" s="4">
        <v>1</v>
      </c>
    </row>
    <row r="73" spans="1:51" ht="15" x14ac:dyDescent="0.15">
      <c r="A73" s="21" t="s">
        <v>33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51" ht="15" x14ac:dyDescent="0.15">
      <c r="A74" s="82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51" ht="15" x14ac:dyDescent="0.15">
      <c r="A75" s="83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51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112</v>
      </c>
      <c r="AF76" s="1" t="s">
        <v>112</v>
      </c>
      <c r="AG76" s="1" t="s">
        <v>112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  <c r="AV76" s="1">
        <v>451.88909999999998</v>
      </c>
      <c r="AW76" s="1">
        <v>452.4631</v>
      </c>
      <c r="AX76" s="1">
        <v>444.85820000000001</v>
      </c>
      <c r="AY76" s="1">
        <v>480.76920000000001</v>
      </c>
    </row>
    <row r="77" spans="1:51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112</v>
      </c>
      <c r="AF77" s="1" t="s">
        <v>112</v>
      </c>
      <c r="AG77" s="1" t="s">
        <v>112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  <c r="AV77" s="1">
        <v>3.9315349999999998</v>
      </c>
      <c r="AW77" s="1">
        <v>3.1078670000000002</v>
      </c>
      <c r="AX77" s="1">
        <v>13.48133</v>
      </c>
      <c r="AY77" s="1">
        <v>52</v>
      </c>
    </row>
    <row r="78" spans="1:51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112</v>
      </c>
      <c r="AF78" s="1" t="s">
        <v>112</v>
      </c>
      <c r="AG78" s="1" t="s">
        <v>112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  <c r="AV78" s="1">
        <v>13.43216</v>
      </c>
      <c r="AW78" s="1">
        <v>14.10154</v>
      </c>
      <c r="AX78" s="1">
        <v>5.4878470000000004</v>
      </c>
      <c r="AY78" s="1">
        <v>4.8076930000000004</v>
      </c>
    </row>
    <row r="79" spans="1:51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112</v>
      </c>
      <c r="AF79" s="1" t="s">
        <v>112</v>
      </c>
      <c r="AG79" s="1" t="s">
        <v>112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  <c r="AV79" s="1">
        <v>13.379289999999999</v>
      </c>
      <c r="AW79" s="1">
        <v>14.05761</v>
      </c>
      <c r="AX79" s="1">
        <v>5.3452250000000001</v>
      </c>
      <c r="AY79" s="1">
        <v>1.924077</v>
      </c>
    </row>
    <row r="80" spans="1:51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112</v>
      </c>
      <c r="AF80" s="1" t="s">
        <v>112</v>
      </c>
      <c r="AG80" s="1" t="s">
        <v>112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  <c r="AV80" s="1">
        <v>5.4871200000000002E-2</v>
      </c>
      <c r="AW80" s="1">
        <v>4.5930600000000002E-2</v>
      </c>
      <c r="AX80" s="1">
        <v>0.144622</v>
      </c>
      <c r="AY80" s="1">
        <v>2.885615</v>
      </c>
    </row>
    <row r="81" spans="1:51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112</v>
      </c>
      <c r="AF81" s="1" t="s">
        <v>112</v>
      </c>
      <c r="AG81" s="1" t="s">
        <v>112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  <c r="AV81" s="1">
        <v>144.37260000000001</v>
      </c>
      <c r="AW81" s="1">
        <v>145.9889</v>
      </c>
      <c r="AX81" s="1">
        <v>124.5444</v>
      </c>
      <c r="AY81" s="1">
        <v>230.77019999999999</v>
      </c>
    </row>
    <row r="82" spans="1:51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112</v>
      </c>
      <c r="AF82" s="1" t="s">
        <v>112</v>
      </c>
      <c r="AG82" s="1" t="s">
        <v>112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  <c r="AV82" s="1">
        <v>62.93065</v>
      </c>
      <c r="AW82" s="1">
        <v>60.181840000000001</v>
      </c>
      <c r="AX82" s="1">
        <v>95.196529999999996</v>
      </c>
      <c r="AY82" s="1">
        <v>157.69329999999999</v>
      </c>
    </row>
    <row r="83" spans="1:51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112</v>
      </c>
      <c r="AF83" s="1" t="s">
        <v>112</v>
      </c>
      <c r="AG83" s="1" t="s">
        <v>112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  <c r="AV83" s="1">
        <v>95.497829999999993</v>
      </c>
      <c r="AW83" s="1">
        <v>96.462040000000002</v>
      </c>
      <c r="AX83" s="1">
        <v>84.091459999999998</v>
      </c>
      <c r="AY83" s="1">
        <v>76.924080000000004</v>
      </c>
    </row>
    <row r="84" spans="1:51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112</v>
      </c>
      <c r="AF84" s="1" t="s">
        <v>112</v>
      </c>
      <c r="AG84" s="1" t="s">
        <v>112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  <c r="AV84" s="1">
        <v>106.4718</v>
      </c>
      <c r="AW84" s="1">
        <v>108.0971</v>
      </c>
      <c r="AX84" s="1">
        <v>87.607960000000006</v>
      </c>
      <c r="AY84" s="1">
        <v>14.831189999999999</v>
      </c>
    </row>
    <row r="85" spans="1:51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112</v>
      </c>
      <c r="AF85" s="1" t="s">
        <v>112</v>
      </c>
      <c r="AG85" s="1" t="s">
        <v>112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  <c r="AV85" s="1">
        <v>0.21023259999999999</v>
      </c>
      <c r="AW85" s="1">
        <v>0.1986889</v>
      </c>
      <c r="AX85" s="1">
        <v>0.34939759999999997</v>
      </c>
      <c r="AY85" s="1">
        <v>0</v>
      </c>
    </row>
    <row r="86" spans="1:51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112</v>
      </c>
      <c r="AF86" s="1" t="s">
        <v>112</v>
      </c>
      <c r="AG86" s="1" t="s">
        <v>112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  <c r="AV86" s="1">
        <v>1.7576259999999999</v>
      </c>
      <c r="AW86" s="1">
        <v>1.646665</v>
      </c>
      <c r="AX86" s="1">
        <v>3.029874</v>
      </c>
      <c r="AY86" s="1">
        <v>10.6</v>
      </c>
    </row>
    <row r="87" spans="1:51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112</v>
      </c>
      <c r="AF87" s="1" t="s">
        <v>112</v>
      </c>
      <c r="AG87" s="1" t="s">
        <v>112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  <c r="AV87" s="1">
        <v>0.70121259999999996</v>
      </c>
      <c r="AW87" s="1">
        <v>0.69829790000000003</v>
      </c>
      <c r="AX87" s="1">
        <v>0.74025549999999996</v>
      </c>
      <c r="AY87" s="1">
        <v>0</v>
      </c>
    </row>
    <row r="88" spans="1:51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112</v>
      </c>
      <c r="AF88" s="1" t="s">
        <v>112</v>
      </c>
      <c r="AG88" s="1" t="s">
        <v>112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  <c r="AV88" s="1">
        <v>0.65853589999999995</v>
      </c>
      <c r="AW88" s="1">
        <v>0.66266099999999994</v>
      </c>
      <c r="AX88" s="1">
        <v>0.61077170000000003</v>
      </c>
      <c r="AY88" s="1">
        <v>0.40740589999999999</v>
      </c>
    </row>
    <row r="89" spans="1:51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112</v>
      </c>
      <c r="J89" s="1" t="s">
        <v>112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112</v>
      </c>
      <c r="U89" s="1" t="s">
        <v>112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112</v>
      </c>
      <c r="AF89" s="1" t="s">
        <v>112</v>
      </c>
      <c r="AG89" s="1" t="s">
        <v>112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112</v>
      </c>
      <c r="AQ89" s="1" t="s">
        <v>112</v>
      </c>
      <c r="AR89" s="1">
        <v>0</v>
      </c>
      <c r="AS89" s="1">
        <v>2150</v>
      </c>
      <c r="AV89" s="1">
        <v>0</v>
      </c>
      <c r="AW89" s="1">
        <v>0</v>
      </c>
      <c r="AX89" s="1">
        <v>0</v>
      </c>
      <c r="AY89" s="1">
        <v>0</v>
      </c>
    </row>
    <row r="90" spans="1:51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112</v>
      </c>
      <c r="J90" s="1" t="s">
        <v>112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112</v>
      </c>
      <c r="U90" s="1" t="s">
        <v>112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112</v>
      </c>
      <c r="AF90" s="1" t="s">
        <v>112</v>
      </c>
      <c r="AG90" s="1" t="s">
        <v>112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112</v>
      </c>
      <c r="AQ90" s="1" t="s">
        <v>112</v>
      </c>
      <c r="AR90" s="1">
        <v>0</v>
      </c>
      <c r="AS90" s="1">
        <v>2150</v>
      </c>
      <c r="AV90" s="1">
        <v>54.659469999999999</v>
      </c>
      <c r="AW90" s="1">
        <v>54.659469999999999</v>
      </c>
      <c r="AX90" s="1">
        <v>54.659469999999999</v>
      </c>
      <c r="AY90" s="1">
        <v>54.659469999999999</v>
      </c>
    </row>
    <row r="91" spans="1:51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112</v>
      </c>
      <c r="J91" s="1" t="s">
        <v>112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112</v>
      </c>
      <c r="U91" s="1" t="s">
        <v>112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112</v>
      </c>
      <c r="AF91" s="1" t="s">
        <v>112</v>
      </c>
      <c r="AG91" s="1" t="s">
        <v>112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112</v>
      </c>
      <c r="AQ91" s="1" t="s">
        <v>112</v>
      </c>
      <c r="AR91" s="1">
        <v>0</v>
      </c>
      <c r="AS91" s="1">
        <v>2150</v>
      </c>
      <c r="AV91" s="1">
        <v>7.0690710000000001</v>
      </c>
      <c r="AW91" s="1">
        <v>7.0690710000000001</v>
      </c>
      <c r="AX91" s="1">
        <v>7.0690710000000001</v>
      </c>
      <c r="AY91" s="1">
        <v>7.0690710000000001</v>
      </c>
    </row>
    <row r="92" spans="1:51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112</v>
      </c>
      <c r="J92" s="1" t="s">
        <v>112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112</v>
      </c>
      <c r="U92" s="1" t="s">
        <v>112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112</v>
      </c>
      <c r="AF92" s="1" t="s">
        <v>112</v>
      </c>
      <c r="AG92" s="1" t="s">
        <v>112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112</v>
      </c>
      <c r="AQ92" s="1" t="s">
        <v>112</v>
      </c>
      <c r="AR92" s="1">
        <v>0</v>
      </c>
      <c r="AS92" s="1">
        <v>2150</v>
      </c>
      <c r="AV92" s="1">
        <v>0</v>
      </c>
      <c r="AW92" s="1">
        <v>0</v>
      </c>
      <c r="AX92" s="1">
        <v>0</v>
      </c>
      <c r="AY92" s="1">
        <v>0</v>
      </c>
    </row>
    <row r="93" spans="1:51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112</v>
      </c>
      <c r="J93" s="1" t="s">
        <v>112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112</v>
      </c>
      <c r="U93" s="1" t="s">
        <v>112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112</v>
      </c>
      <c r="AF93" s="1" t="s">
        <v>112</v>
      </c>
      <c r="AG93" s="1" t="s">
        <v>112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112</v>
      </c>
      <c r="AQ93" s="1" t="s">
        <v>112</v>
      </c>
      <c r="AR93" s="1">
        <v>0</v>
      </c>
      <c r="AS93" s="1">
        <v>2150</v>
      </c>
      <c r="AV93" s="1">
        <v>4</v>
      </c>
      <c r="AW93" s="1">
        <v>4</v>
      </c>
      <c r="AX93" s="1">
        <v>4</v>
      </c>
      <c r="AY93" s="1">
        <v>4</v>
      </c>
    </row>
    <row r="94" spans="1:51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112</v>
      </c>
      <c r="AF94" s="4" t="s">
        <v>112</v>
      </c>
      <c r="AG94" s="4" t="s">
        <v>112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  <c r="AV94" s="4">
        <v>0.20232559999999999</v>
      </c>
      <c r="AW94" s="4">
        <v>0.20373169999999999</v>
      </c>
      <c r="AX94" s="4">
        <v>0.18072289999999999</v>
      </c>
      <c r="AY94" s="4">
        <v>1</v>
      </c>
    </row>
    <row r="96" spans="1:51" ht="15" x14ac:dyDescent="0.15">
      <c r="A96" s="21" t="s">
        <v>34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45" ht="15" x14ac:dyDescent="0.15">
      <c r="A97" s="82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261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83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>
        <v>476.67090000000002</v>
      </c>
      <c r="AM99" s="1">
        <v>473.79289999999997</v>
      </c>
      <c r="AN99" s="1">
        <v>505.71269999999998</v>
      </c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>
        <v>4.1159840000000001</v>
      </c>
      <c r="AM100" s="1">
        <v>3.1678489999999999</v>
      </c>
      <c r="AN100" s="1">
        <v>13.68352</v>
      </c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>
        <v>13.45853</v>
      </c>
      <c r="AM101" s="1">
        <v>14.279859999999999</v>
      </c>
      <c r="AN101" s="1">
        <v>5.170528</v>
      </c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>
        <v>13.41325</v>
      </c>
      <c r="AM102" s="1">
        <v>14.240690000000001</v>
      </c>
      <c r="AN102" s="1">
        <v>5.0636419999999998</v>
      </c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>
        <v>4.7281200000000002E-2</v>
      </c>
      <c r="AM103" s="1">
        <v>4.1176299999999999E-2</v>
      </c>
      <c r="AN103" s="1">
        <v>0.1088857</v>
      </c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>
        <v>141.04060000000001</v>
      </c>
      <c r="AM104" s="1">
        <v>143.26679999999999</v>
      </c>
      <c r="AN104" s="1">
        <v>118.5763</v>
      </c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>
        <v>69.646050000000002</v>
      </c>
      <c r="AM105" s="1">
        <v>66.410219999999995</v>
      </c>
      <c r="AN105" s="1">
        <v>102.2985</v>
      </c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>
        <v>102.8888</v>
      </c>
      <c r="AM106" s="1">
        <v>104.2225</v>
      </c>
      <c r="AN106" s="1">
        <v>89.430359999999993</v>
      </c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>
        <v>107.7908</v>
      </c>
      <c r="AM107" s="1">
        <v>109.9781</v>
      </c>
      <c r="AN107" s="1">
        <v>85.71942</v>
      </c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>
        <v>0.21567620000000001</v>
      </c>
      <c r="AM108" s="1">
        <v>0.19932430000000001</v>
      </c>
      <c r="AN108" s="1">
        <v>0.38068180000000001</v>
      </c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>
        <v>1.641702</v>
      </c>
      <c r="AM109" s="1">
        <v>1.523442</v>
      </c>
      <c r="AN109" s="1">
        <v>2.8350559999999998</v>
      </c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>
        <v>0.69728540000000006</v>
      </c>
      <c r="AM110" s="1">
        <v>0.69631609999999999</v>
      </c>
      <c r="AN110" s="1">
        <v>0.70706610000000003</v>
      </c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>
        <v>0.6797742</v>
      </c>
      <c r="AM111" s="1">
        <v>0.68891069999999999</v>
      </c>
      <c r="AN111" s="1">
        <v>0.58757879999999996</v>
      </c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>
        <v>0.89497950000000004</v>
      </c>
      <c r="AM112" s="1">
        <v>0.88851349999999996</v>
      </c>
      <c r="AN112" s="1">
        <v>0.96022730000000001</v>
      </c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>
        <v>55.447229999999998</v>
      </c>
      <c r="AM113" s="1">
        <v>55.7027</v>
      </c>
      <c r="AN113" s="1">
        <v>52.869320000000002</v>
      </c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>
        <v>7.1512700000000002</v>
      </c>
      <c r="AM114" s="1">
        <v>7.1448260000000001</v>
      </c>
      <c r="AN114" s="1">
        <v>7.2163019999999998</v>
      </c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>
        <v>0.111168</v>
      </c>
      <c r="AM115" s="1">
        <v>0.1154279</v>
      </c>
      <c r="AN115" s="1">
        <v>6.8181800000000001E-2</v>
      </c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>
        <v>4.4354509999999996</v>
      </c>
      <c r="AM116" s="1">
        <v>4.420045</v>
      </c>
      <c r="AN116" s="1">
        <v>4.5909089999999999</v>
      </c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>
        <v>0.20286889999999999</v>
      </c>
      <c r="AM117" s="4">
        <v>0.2066441</v>
      </c>
      <c r="AN117" s="4">
        <v>0.16477269999999999</v>
      </c>
      <c r="AO117" s="4"/>
      <c r="AP117" s="4"/>
      <c r="AQ117" s="4"/>
      <c r="AR117" s="4"/>
      <c r="AS117" s="4"/>
    </row>
    <row r="119" spans="1:45" ht="15" x14ac:dyDescent="0.15">
      <c r="A119" s="21" t="s">
        <v>35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45" ht="15" x14ac:dyDescent="0.15">
      <c r="A120" s="82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">
        <v>261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83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>
        <v>469.63459999999998</v>
      </c>
      <c r="AL122" s="1">
        <v>469.13299999999998</v>
      </c>
      <c r="AM122" s="1">
        <v>475.44630000000001</v>
      </c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>
        <v>3.8833540000000002</v>
      </c>
      <c r="AL123" s="1">
        <v>2.8977400000000002</v>
      </c>
      <c r="AM123" s="1">
        <v>15.30397</v>
      </c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>
        <v>14.03525</v>
      </c>
      <c r="AL124" s="1">
        <v>14.76956</v>
      </c>
      <c r="AM124" s="1">
        <v>5.5265050000000002</v>
      </c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>
        <v>14.001749999999999</v>
      </c>
      <c r="AL125" s="1">
        <v>14.734310000000001</v>
      </c>
      <c r="AM125" s="1">
        <v>5.5133330000000003</v>
      </c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>
        <v>3.5500400000000001E-2</v>
      </c>
      <c r="AL126" s="1">
        <v>3.7254700000000002E-2</v>
      </c>
      <c r="AM126" s="1">
        <v>1.51723E-2</v>
      </c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>
        <v>143.22210000000001</v>
      </c>
      <c r="AL127" s="1">
        <v>145.27690000000001</v>
      </c>
      <c r="AM127" s="1">
        <v>119.41160000000001</v>
      </c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>
        <v>68.145349999999993</v>
      </c>
      <c r="AL128" s="1">
        <v>65.799310000000006</v>
      </c>
      <c r="AM128" s="1">
        <v>95.329520000000002</v>
      </c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>
        <v>104.7444</v>
      </c>
      <c r="AL129" s="1">
        <v>105.14</v>
      </c>
      <c r="AM129" s="1">
        <v>100.16079999999999</v>
      </c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>
        <v>102.2758</v>
      </c>
      <c r="AL130" s="1">
        <v>103.71850000000001</v>
      </c>
      <c r="AM130" s="1">
        <v>85.558930000000004</v>
      </c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>
        <v>0.19356870000000001</v>
      </c>
      <c r="AL131" s="1">
        <v>0.1760274</v>
      </c>
      <c r="AM131" s="1">
        <v>0.39682539999999999</v>
      </c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>
        <v>1.6194850000000001</v>
      </c>
      <c r="AL132" s="1">
        <v>1.4859599999999999</v>
      </c>
      <c r="AM132" s="1">
        <v>3.1666840000000001</v>
      </c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>
        <v>0.70206550000000001</v>
      </c>
      <c r="AL133" s="1">
        <v>0.69178119999999999</v>
      </c>
      <c r="AM133" s="1">
        <v>0.82123310000000005</v>
      </c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>
        <v>0.69306699999999999</v>
      </c>
      <c r="AL134" s="1">
        <v>0.70398729999999998</v>
      </c>
      <c r="AM134" s="1">
        <v>0.56653039999999999</v>
      </c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112</v>
      </c>
      <c r="J135" s="1" t="s">
        <v>112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112</v>
      </c>
      <c r="U135" s="1" t="s">
        <v>112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112</v>
      </c>
      <c r="AF135" s="1" t="s">
        <v>112</v>
      </c>
      <c r="AG135" s="1">
        <v>0</v>
      </c>
      <c r="AH135" s="1">
        <v>1586</v>
      </c>
      <c r="AI135" s="1"/>
      <c r="AJ135" s="1"/>
      <c r="AK135" s="1">
        <v>0</v>
      </c>
      <c r="AL135" s="1">
        <v>0</v>
      </c>
      <c r="AM135" s="1">
        <v>0</v>
      </c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112</v>
      </c>
      <c r="J136" s="1" t="s">
        <v>112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112</v>
      </c>
      <c r="U136" s="1" t="s">
        <v>112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112</v>
      </c>
      <c r="AF136" s="1" t="s">
        <v>112</v>
      </c>
      <c r="AG136" s="1">
        <v>0</v>
      </c>
      <c r="AH136" s="1">
        <v>1586</v>
      </c>
      <c r="AI136" s="1"/>
      <c r="AJ136" s="1"/>
      <c r="AK136" s="1">
        <v>54.659469999999999</v>
      </c>
      <c r="AL136" s="1">
        <v>54.659469999999999</v>
      </c>
      <c r="AM136" s="1">
        <v>54.659469999999999</v>
      </c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112</v>
      </c>
      <c r="J137" s="1" t="s">
        <v>112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112</v>
      </c>
      <c r="U137" s="1" t="s">
        <v>112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112</v>
      </c>
      <c r="AF137" s="1" t="s">
        <v>112</v>
      </c>
      <c r="AG137" s="1">
        <v>0</v>
      </c>
      <c r="AH137" s="1">
        <v>1586</v>
      </c>
      <c r="AI137" s="1"/>
      <c r="AJ137" s="1"/>
      <c r="AK137" s="1">
        <v>7.0690710000000001</v>
      </c>
      <c r="AL137" s="1">
        <v>7.0690710000000001</v>
      </c>
      <c r="AM137" s="1">
        <v>7.0690710000000001</v>
      </c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112</v>
      </c>
      <c r="J138" s="1" t="s">
        <v>112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112</v>
      </c>
      <c r="U138" s="1" t="s">
        <v>112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112</v>
      </c>
      <c r="AF138" s="1" t="s">
        <v>112</v>
      </c>
      <c r="AG138" s="1">
        <v>0</v>
      </c>
      <c r="AH138" s="1">
        <v>1586</v>
      </c>
      <c r="AI138" s="1"/>
      <c r="AJ138" s="1"/>
      <c r="AK138" s="1">
        <v>0</v>
      </c>
      <c r="AL138" s="1">
        <v>0</v>
      </c>
      <c r="AM138" s="1">
        <v>0</v>
      </c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112</v>
      </c>
      <c r="J139" s="1" t="s">
        <v>112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112</v>
      </c>
      <c r="U139" s="1" t="s">
        <v>112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112</v>
      </c>
      <c r="AF139" s="1" t="s">
        <v>112</v>
      </c>
      <c r="AG139" s="1">
        <v>0</v>
      </c>
      <c r="AH139" s="1">
        <v>1586</v>
      </c>
      <c r="AI139" s="1"/>
      <c r="AJ139" s="1"/>
      <c r="AK139" s="1">
        <v>4</v>
      </c>
      <c r="AL139" s="1">
        <v>4</v>
      </c>
      <c r="AM139" s="1">
        <v>4</v>
      </c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>
        <v>0.20807059999999999</v>
      </c>
      <c r="AL140" s="4">
        <v>0.20821919999999999</v>
      </c>
      <c r="AM140" s="4">
        <v>0.20634920000000001</v>
      </c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113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114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115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5">
    <mergeCell ref="O2:Q2"/>
    <mergeCell ref="K2:M2"/>
    <mergeCell ref="G2:I2"/>
    <mergeCell ref="C2:E2"/>
    <mergeCell ref="C23:E23"/>
    <mergeCell ref="G23:I23"/>
    <mergeCell ref="K23:M23"/>
    <mergeCell ref="O23:Q23"/>
    <mergeCell ref="A97:A98"/>
    <mergeCell ref="A120:A121"/>
    <mergeCell ref="A50:A51"/>
    <mergeCell ref="A74:A75"/>
    <mergeCell ref="A2:A3"/>
    <mergeCell ref="A25:L25"/>
    <mergeCell ref="A26:A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88" t="s">
        <v>72</v>
      </c>
      <c r="B2" s="83"/>
      <c r="C2" s="83"/>
      <c r="E2" s="88" t="s">
        <v>72</v>
      </c>
      <c r="F2" s="83"/>
      <c r="G2" s="83"/>
      <c r="I2" s="88" t="s">
        <v>73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G228"/>
  <sheetViews>
    <sheetView topLeftCell="M13" workbookViewId="0">
      <selection activeCell="AD31" sqref="AD31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33" x14ac:dyDescent="0.15">
      <c r="Z4" t="s">
        <v>155</v>
      </c>
    </row>
    <row r="14" spans="26:33" x14ac:dyDescent="0.15">
      <c r="AC14" t="s">
        <v>268</v>
      </c>
    </row>
    <row r="15" spans="26:33" x14ac:dyDescent="0.15">
      <c r="AA15" t="s">
        <v>49</v>
      </c>
      <c r="AB15" t="s">
        <v>74</v>
      </c>
      <c r="AC15" t="s">
        <v>269</v>
      </c>
      <c r="AD15" t="s">
        <v>270</v>
      </c>
      <c r="AF15" t="s">
        <v>83</v>
      </c>
      <c r="AG15" t="s">
        <v>84</v>
      </c>
    </row>
    <row r="17" spans="19:33" x14ac:dyDescent="0.15">
      <c r="T17" s="18"/>
      <c r="V17" s="18"/>
      <c r="W17" s="18"/>
      <c r="Y17" s="18"/>
      <c r="AA17" t="s">
        <v>56</v>
      </c>
      <c r="AB17">
        <v>0.64316569999999995</v>
      </c>
      <c r="AC17">
        <v>0.1433798</v>
      </c>
      <c r="AD17" t="s">
        <v>335</v>
      </c>
      <c r="AF17">
        <v>0.36203750000000001</v>
      </c>
      <c r="AG17">
        <v>0.9242939</v>
      </c>
    </row>
    <row r="18" spans="19:33" x14ac:dyDescent="0.15">
      <c r="T18" s="18"/>
      <c r="V18" s="18"/>
      <c r="W18" s="18"/>
      <c r="Y18" s="18"/>
      <c r="AA18" t="s">
        <v>334</v>
      </c>
      <c r="AB18">
        <v>-0.11313529999999999</v>
      </c>
      <c r="AC18">
        <v>5.5008500000000002E-2</v>
      </c>
      <c r="AD18" t="s">
        <v>336</v>
      </c>
      <c r="AF18">
        <v>-0.22099179999999999</v>
      </c>
      <c r="AG18">
        <v>-5.2786999999999999E-3</v>
      </c>
    </row>
    <row r="19" spans="19:33" x14ac:dyDescent="0.15">
      <c r="T19" s="18"/>
      <c r="V19" s="18"/>
      <c r="W19" s="18"/>
      <c r="Y19" s="18"/>
      <c r="AA19" t="s">
        <v>80</v>
      </c>
      <c r="AB19">
        <v>1.211711</v>
      </c>
      <c r="AC19">
        <v>0.110404</v>
      </c>
      <c r="AD19" t="s">
        <v>337</v>
      </c>
      <c r="AF19">
        <v>0.99523870000000003</v>
      </c>
      <c r="AG19">
        <v>1.4281820000000001</v>
      </c>
    </row>
    <row r="20" spans="19:33" x14ac:dyDescent="0.15">
      <c r="T20" s="18"/>
      <c r="V20" s="18"/>
      <c r="W20" s="18"/>
      <c r="Y20" s="18"/>
    </row>
    <row r="21" spans="19:33" x14ac:dyDescent="0.15">
      <c r="T21" s="18"/>
      <c r="V21" s="18"/>
      <c r="W21" s="18"/>
      <c r="Y21" s="18"/>
      <c r="AA21" t="s">
        <v>90</v>
      </c>
      <c r="AB21">
        <v>4.1821035000000002</v>
      </c>
    </row>
    <row r="22" spans="19:33" x14ac:dyDescent="0.15">
      <c r="T22" s="18"/>
      <c r="V22" s="18"/>
      <c r="W22" s="18"/>
      <c r="Y22" s="18"/>
      <c r="AA22" t="s">
        <v>91</v>
      </c>
      <c r="AB22">
        <v>2.1818906</v>
      </c>
    </row>
    <row r="23" spans="19:33" x14ac:dyDescent="0.15">
      <c r="AA23" t="s">
        <v>307</v>
      </c>
      <c r="AB23">
        <v>0.78604447</v>
      </c>
      <c r="AC23" t="s">
        <v>308</v>
      </c>
      <c r="AD23" t="s">
        <v>309</v>
      </c>
      <c r="AE23" t="s">
        <v>310</v>
      </c>
      <c r="AF23" t="s">
        <v>311</v>
      </c>
    </row>
    <row r="28" spans="19:33" ht="14.25" x14ac:dyDescent="0.15">
      <c r="S28" s="89" t="s">
        <v>158</v>
      </c>
      <c r="T28" s="89"/>
      <c r="U28" s="89"/>
      <c r="V28" s="89"/>
      <c r="W28" s="89"/>
      <c r="X28" s="89"/>
      <c r="Y28" s="89"/>
      <c r="Z28" s="35"/>
      <c r="AA28">
        <v>1</v>
      </c>
      <c r="AB28">
        <f>EXP($AB$17*LN(AA28)+$AB$18*((LN(AA28))^2))</f>
        <v>1</v>
      </c>
    </row>
    <row r="29" spans="19:33" ht="14.25" x14ac:dyDescent="0.15">
      <c r="S29" s="90" t="s">
        <v>157</v>
      </c>
      <c r="T29" s="93" t="s">
        <v>148</v>
      </c>
      <c r="U29" s="93"/>
      <c r="V29" s="93"/>
      <c r="W29" s="93" t="s">
        <v>147</v>
      </c>
      <c r="X29" s="93"/>
      <c r="Y29" s="93"/>
      <c r="Z29" s="35"/>
      <c r="AA29">
        <v>2</v>
      </c>
      <c r="AB29">
        <f t="shared" ref="AB29:AB92" si="0">EXP($AB$17*LN(AA29)+$AB$18*((LN(AA29))^2))</f>
        <v>1.479127365122378</v>
      </c>
    </row>
    <row r="30" spans="19:33" ht="14.25" x14ac:dyDescent="0.15">
      <c r="S30" s="89"/>
      <c r="T30" s="22" t="s">
        <v>74</v>
      </c>
      <c r="U30" s="22"/>
      <c r="V30" s="22" t="s">
        <v>156</v>
      </c>
      <c r="W30" s="22" t="s">
        <v>74</v>
      </c>
      <c r="X30" s="22"/>
      <c r="Y30" s="22" t="s">
        <v>156</v>
      </c>
      <c r="Z30" s="28"/>
      <c r="AA30">
        <v>3</v>
      </c>
      <c r="AB30">
        <f t="shared" si="0"/>
        <v>1.7683399212816422</v>
      </c>
    </row>
    <row r="31" spans="19:33" ht="15" x14ac:dyDescent="0.15">
      <c r="S31" s="27" t="s">
        <v>149</v>
      </c>
      <c r="T31" s="33">
        <v>-1.7630699999999999E-2</v>
      </c>
      <c r="U31" s="33" t="s">
        <v>185</v>
      </c>
      <c r="V31" s="34">
        <v>9.0004000000000004E-3</v>
      </c>
      <c r="W31" s="33">
        <v>-0.3200442</v>
      </c>
      <c r="X31" s="34" t="s">
        <v>184</v>
      </c>
      <c r="Y31" s="34">
        <v>2.3203000000000001E-2</v>
      </c>
      <c r="Z31" s="28"/>
      <c r="AA31">
        <v>4</v>
      </c>
      <c r="AB31">
        <f t="shared" si="0"/>
        <v>1.9624470702031014</v>
      </c>
    </row>
    <row r="32" spans="19:33" ht="15" x14ac:dyDescent="0.15">
      <c r="S32" s="27" t="s">
        <v>150</v>
      </c>
      <c r="T32" s="33">
        <v>-2.8243299999999999E-2</v>
      </c>
      <c r="U32" s="33" t="s">
        <v>184</v>
      </c>
      <c r="V32" s="34">
        <v>1.0376399999999999E-2</v>
      </c>
      <c r="W32" s="33">
        <v>-0.32835389999999998</v>
      </c>
      <c r="X32" s="34" t="s">
        <v>184</v>
      </c>
      <c r="Y32" s="34">
        <v>2.5123199999999998E-2</v>
      </c>
      <c r="Z32" s="28"/>
      <c r="AA32">
        <v>5</v>
      </c>
      <c r="AB32">
        <f t="shared" si="0"/>
        <v>2.100303757603927</v>
      </c>
    </row>
    <row r="33" spans="19:28" ht="15" x14ac:dyDescent="0.15">
      <c r="S33" s="27" t="s">
        <v>151</v>
      </c>
      <c r="T33" s="33">
        <v>5.03563E-2</v>
      </c>
      <c r="U33" s="33" t="s">
        <v>185</v>
      </c>
      <c r="V33" s="34">
        <v>2.4289499999999999E-2</v>
      </c>
      <c r="W33" s="33">
        <v>0.14352570000000001</v>
      </c>
      <c r="X33" s="34" t="s">
        <v>184</v>
      </c>
      <c r="Y33" s="34">
        <v>4.6495500000000002E-2</v>
      </c>
      <c r="AA33">
        <v>6</v>
      </c>
      <c r="AB33">
        <f t="shared" si="0"/>
        <v>2.2016089640782885</v>
      </c>
    </row>
    <row r="34" spans="19:28" ht="15" x14ac:dyDescent="0.15">
      <c r="S34" s="27" t="s">
        <v>152</v>
      </c>
      <c r="T34" s="33">
        <v>-1.42995E-2</v>
      </c>
      <c r="U34" s="33" t="s">
        <v>186</v>
      </c>
      <c r="V34" s="34">
        <v>8.5654000000000008E-3</v>
      </c>
      <c r="W34" s="33">
        <v>-7.0711599999999999E-2</v>
      </c>
      <c r="X34" s="34" t="s">
        <v>184</v>
      </c>
      <c r="Y34" s="34">
        <v>2.2545800000000001E-2</v>
      </c>
      <c r="AA34">
        <v>7</v>
      </c>
      <c r="AB34">
        <f t="shared" si="0"/>
        <v>2.2776594254657221</v>
      </c>
    </row>
    <row r="35" spans="19:28" ht="15" x14ac:dyDescent="0.15">
      <c r="S35" s="27" t="s">
        <v>153</v>
      </c>
      <c r="T35" s="33">
        <v>-0.11313529999999999</v>
      </c>
      <c r="U35" s="33" t="s">
        <v>185</v>
      </c>
      <c r="V35" s="34">
        <v>5.5008500000000002E-2</v>
      </c>
      <c r="W35" s="33">
        <v>0.64316569999999995</v>
      </c>
      <c r="X35" s="34" t="s">
        <v>184</v>
      </c>
      <c r="Y35" s="34">
        <v>0.1433798</v>
      </c>
      <c r="AA35">
        <v>8</v>
      </c>
      <c r="AB35">
        <f t="shared" si="0"/>
        <v>2.335485312118696</v>
      </c>
    </row>
    <row r="36" spans="19:28" ht="15" x14ac:dyDescent="0.15">
      <c r="S36" s="4" t="s">
        <v>154</v>
      </c>
      <c r="T36" s="6">
        <v>9.4059E-3</v>
      </c>
      <c r="U36" s="6"/>
      <c r="V36" s="32">
        <v>7.2049999999999996E-3</v>
      </c>
      <c r="W36" s="6">
        <v>-9.8284999999999997E-2</v>
      </c>
      <c r="X36" s="32" t="s">
        <v>184</v>
      </c>
      <c r="Y36" s="32">
        <v>1.8197100000000001E-2</v>
      </c>
      <c r="AA36">
        <v>9</v>
      </c>
      <c r="AB36">
        <f t="shared" si="0"/>
        <v>2.3797259935017396</v>
      </c>
    </row>
    <row r="37" spans="19:28" x14ac:dyDescent="0.15">
      <c r="AA37">
        <v>10</v>
      </c>
      <c r="AB37">
        <f t="shared" si="0"/>
        <v>2.4135819245785677</v>
      </c>
    </row>
    <row r="38" spans="19:28" x14ac:dyDescent="0.15">
      <c r="U38" s="28"/>
      <c r="V38" s="26"/>
      <c r="W38" s="28"/>
      <c r="X38" s="28"/>
      <c r="AA38">
        <v>11</v>
      </c>
      <c r="AB38">
        <f t="shared" si="0"/>
        <v>2.4393390791408089</v>
      </c>
    </row>
    <row r="39" spans="19:28" ht="13.5" customHeight="1" x14ac:dyDescent="0.15">
      <c r="U39" s="28"/>
      <c r="V39" s="26"/>
      <c r="W39" s="92"/>
      <c r="X39" s="92"/>
      <c r="Y39" s="91"/>
      <c r="Z39" s="91"/>
      <c r="AA39">
        <v>12</v>
      </c>
      <c r="AB39">
        <f t="shared" si="0"/>
        <v>2.4586767042332878</v>
      </c>
    </row>
    <row r="40" spans="19:28" ht="15" x14ac:dyDescent="0.15">
      <c r="T40" s="23"/>
      <c r="U40" s="29"/>
      <c r="V40" s="27"/>
      <c r="W40" s="30"/>
      <c r="X40" s="31"/>
      <c r="Y40" s="25"/>
      <c r="Z40" s="24"/>
      <c r="AA40">
        <v>13</v>
      </c>
      <c r="AB40">
        <f t="shared" si="0"/>
        <v>2.472857208423445</v>
      </c>
    </row>
    <row r="41" spans="19:28" ht="15" x14ac:dyDescent="0.15">
      <c r="T41" s="23"/>
      <c r="U41" s="29"/>
      <c r="V41" s="27"/>
      <c r="W41" s="30"/>
      <c r="X41" s="31"/>
      <c r="Y41" s="25"/>
      <c r="Z41" s="24"/>
      <c r="AA41">
        <v>14</v>
      </c>
      <c r="AB41">
        <f t="shared" si="0"/>
        <v>2.4828482165847752</v>
      </c>
    </row>
    <row r="42" spans="19:28" ht="15" x14ac:dyDescent="0.15">
      <c r="T42" s="23"/>
      <c r="U42" s="29"/>
      <c r="V42" s="27"/>
      <c r="W42" s="30"/>
      <c r="X42" s="31"/>
      <c r="Y42" s="25"/>
      <c r="Z42" s="24"/>
      <c r="AA42">
        <v>15</v>
      </c>
      <c r="AB42">
        <f t="shared" si="0"/>
        <v>2.489403740264621</v>
      </c>
    </row>
    <row r="43" spans="19:28" ht="15" x14ac:dyDescent="0.15">
      <c r="T43" s="23"/>
      <c r="U43" s="29"/>
      <c r="V43" s="27"/>
      <c r="W43" s="30"/>
      <c r="X43" s="31"/>
      <c r="Y43" s="25"/>
      <c r="Z43" s="24"/>
      <c r="AA43">
        <v>16</v>
      </c>
      <c r="AB43">
        <f t="shared" si="0"/>
        <v>2.4931197365830875</v>
      </c>
    </row>
    <row r="44" spans="19:28" ht="15" x14ac:dyDescent="0.15">
      <c r="T44" s="23"/>
      <c r="U44" s="29"/>
      <c r="V44" s="27"/>
      <c r="W44" s="30"/>
      <c r="X44" s="31"/>
      <c r="Y44" s="25"/>
      <c r="Z44" s="24"/>
      <c r="AA44">
        <v>17</v>
      </c>
      <c r="AB44">
        <f t="shared" si="0"/>
        <v>2.4944730885781072</v>
      </c>
    </row>
    <row r="45" spans="19:28" ht="15" x14ac:dyDescent="0.15">
      <c r="T45" s="23"/>
      <c r="U45" s="29"/>
      <c r="V45" s="27"/>
      <c r="W45" s="30"/>
      <c r="X45" s="31"/>
      <c r="Y45" s="25"/>
      <c r="Z45" s="24"/>
      <c r="AA45">
        <v>18</v>
      </c>
      <c r="AB45">
        <f t="shared" si="0"/>
        <v>2.4938495470657291</v>
      </c>
    </row>
    <row r="46" spans="19:28" x14ac:dyDescent="0.15">
      <c r="U46" s="28"/>
      <c r="V46" s="28"/>
      <c r="W46" s="28"/>
      <c r="X46" s="28"/>
      <c r="AA46">
        <v>19</v>
      </c>
      <c r="AB46">
        <f t="shared" si="0"/>
        <v>2.4915641400970294</v>
      </c>
    </row>
    <row r="47" spans="19:28" x14ac:dyDescent="0.15">
      <c r="U47" s="28"/>
      <c r="V47" s="28"/>
      <c r="W47" s="28"/>
      <c r="X47" s="28"/>
      <c r="AA47">
        <v>20</v>
      </c>
      <c r="AB47">
        <f t="shared" si="0"/>
        <v>2.4878763304111047</v>
      </c>
    </row>
    <row r="48" spans="19:28" x14ac:dyDescent="0.15">
      <c r="U48" s="28"/>
      <c r="V48" s="28"/>
      <c r="W48" s="28"/>
      <c r="X48" s="28"/>
      <c r="AA48">
        <v>21</v>
      </c>
      <c r="AB48">
        <f t="shared" si="0"/>
        <v>2.4830014402533482</v>
      </c>
    </row>
    <row r="49" spans="27:28" x14ac:dyDescent="0.15">
      <c r="AA49">
        <v>22</v>
      </c>
      <c r="AB49">
        <f t="shared" si="0"/>
        <v>2.4771193777593403</v>
      </c>
    </row>
    <row r="50" spans="27:28" x14ac:dyDescent="0.15">
      <c r="AA50">
        <v>23</v>
      </c>
      <c r="AB50">
        <f t="shared" si="0"/>
        <v>2.4703813824522434</v>
      </c>
    </row>
    <row r="51" spans="27:28" x14ac:dyDescent="0.15">
      <c r="AA51">
        <v>24</v>
      </c>
      <c r="AB51">
        <f t="shared" si="0"/>
        <v>2.4629152963410896</v>
      </c>
    </row>
    <row r="52" spans="27:28" x14ac:dyDescent="0.15">
      <c r="AA52">
        <v>25</v>
      </c>
      <c r="AB52">
        <f t="shared" si="0"/>
        <v>2.4548297237362746</v>
      </c>
    </row>
    <row r="53" spans="27:28" x14ac:dyDescent="0.15">
      <c r="AA53">
        <v>26</v>
      </c>
      <c r="AB53">
        <f t="shared" si="0"/>
        <v>2.4462173438215236</v>
      </c>
    </row>
    <row r="54" spans="27:28" x14ac:dyDescent="0.15">
      <c r="AA54">
        <v>27</v>
      </c>
      <c r="AB54">
        <f t="shared" si="0"/>
        <v>2.4371575704752888</v>
      </c>
    </row>
    <row r="55" spans="27:28" x14ac:dyDescent="0.15">
      <c r="AA55">
        <v>28</v>
      </c>
      <c r="AB55">
        <f t="shared" si="0"/>
        <v>2.4277187043143931</v>
      </c>
    </row>
    <row r="56" spans="27:28" x14ac:dyDescent="0.15">
      <c r="AA56">
        <v>29</v>
      </c>
      <c r="AB56">
        <f t="shared" si="0"/>
        <v>2.4179596862060793</v>
      </c>
    </row>
    <row r="57" spans="27:28" x14ac:dyDescent="0.15">
      <c r="AA57">
        <v>30</v>
      </c>
      <c r="AB57">
        <f t="shared" si="0"/>
        <v>2.4079315354060236</v>
      </c>
    </row>
    <row r="58" spans="27:28" x14ac:dyDescent="0.15">
      <c r="AA58">
        <v>31</v>
      </c>
      <c r="AB58">
        <f t="shared" si="0"/>
        <v>2.3976785362148272</v>
      </c>
    </row>
    <row r="59" spans="27:28" x14ac:dyDescent="0.15">
      <c r="AA59">
        <v>32</v>
      </c>
      <c r="AB59">
        <f t="shared" si="0"/>
        <v>2.3872392226711563</v>
      </c>
    </row>
    <row r="60" spans="27:28" x14ac:dyDescent="0.15">
      <c r="AA60">
        <v>33</v>
      </c>
      <c r="AB60">
        <f t="shared" si="0"/>
        <v>2.3766471999705447</v>
      </c>
    </row>
    <row r="61" spans="27:28" x14ac:dyDescent="0.15">
      <c r="AA61">
        <v>34</v>
      </c>
      <c r="AB61">
        <f t="shared" si="0"/>
        <v>2.3659318330667558</v>
      </c>
    </row>
    <row r="62" spans="27:28" x14ac:dyDescent="0.15">
      <c r="AA62">
        <v>35</v>
      </c>
      <c r="AB62">
        <f t="shared" si="0"/>
        <v>2.3551188266020628</v>
      </c>
    </row>
    <row r="63" spans="27:28" x14ac:dyDescent="0.15">
      <c r="AA63">
        <v>36</v>
      </c>
      <c r="AB63">
        <f t="shared" si="0"/>
        <v>2.3442307154369169</v>
      </c>
    </row>
    <row r="64" spans="27:28" x14ac:dyDescent="0.15">
      <c r="AA64">
        <v>37</v>
      </c>
      <c r="AB64">
        <f t="shared" si="0"/>
        <v>2.3332872812542269</v>
      </c>
    </row>
    <row r="65" spans="27:28" x14ac:dyDescent="0.15">
      <c r="AA65">
        <v>38</v>
      </c>
      <c r="AB65">
        <f t="shared" si="0"/>
        <v>2.3223059077387038</v>
      </c>
    </row>
    <row r="66" spans="27:28" x14ac:dyDescent="0.15">
      <c r="AA66">
        <v>39</v>
      </c>
      <c r="AB66">
        <f t="shared" si="0"/>
        <v>2.311301884484787</v>
      </c>
    </row>
    <row r="67" spans="27:28" x14ac:dyDescent="0.15">
      <c r="AA67">
        <v>40</v>
      </c>
      <c r="AB67">
        <f t="shared" si="0"/>
        <v>2.3002886679235144</v>
      </c>
    </row>
    <row r="68" spans="27:28" x14ac:dyDescent="0.15">
      <c r="AA68">
        <v>41</v>
      </c>
      <c r="AB68">
        <f t="shared" si="0"/>
        <v>2.2892781060709835</v>
      </c>
    </row>
    <row r="69" spans="27:28" x14ac:dyDescent="0.15">
      <c r="AA69">
        <v>42</v>
      </c>
      <c r="AB69">
        <f t="shared" si="0"/>
        <v>2.2782806327064806</v>
      </c>
    </row>
    <row r="70" spans="27:28" x14ac:dyDescent="0.15">
      <c r="AA70">
        <v>43</v>
      </c>
      <c r="AB70">
        <f t="shared" si="0"/>
        <v>2.2673054356241651</v>
      </c>
    </row>
    <row r="71" spans="27:28" x14ac:dyDescent="0.15">
      <c r="AA71">
        <v>44</v>
      </c>
      <c r="AB71">
        <f t="shared" si="0"/>
        <v>2.2563606028200347</v>
      </c>
    </row>
    <row r="72" spans="27:28" x14ac:dyDescent="0.15">
      <c r="AA72">
        <v>45</v>
      </c>
      <c r="AB72">
        <f t="shared" si="0"/>
        <v>2.2454532498383664</v>
      </c>
    </row>
    <row r="73" spans="27:28" x14ac:dyDescent="0.15">
      <c r="AA73">
        <v>46</v>
      </c>
      <c r="AB73">
        <f t="shared" si="0"/>
        <v>2.2345896309799174</v>
      </c>
    </row>
    <row r="74" spans="27:28" x14ac:dyDescent="0.15">
      <c r="AA74">
        <v>47</v>
      </c>
      <c r="AB74">
        <f t="shared" si="0"/>
        <v>2.2237752366449484</v>
      </c>
    </row>
    <row r="75" spans="27:28" x14ac:dyDescent="0.15">
      <c r="AA75">
        <v>48</v>
      </c>
      <c r="AB75">
        <f t="shared" si="0"/>
        <v>2.2130148787298016</v>
      </c>
    </row>
    <row r="76" spans="27:28" x14ac:dyDescent="0.15">
      <c r="AA76">
        <v>49</v>
      </c>
      <c r="AB76">
        <f t="shared" si="0"/>
        <v>2.2023127657020276</v>
      </c>
    </row>
    <row r="77" spans="27:28" x14ac:dyDescent="0.15">
      <c r="AA77">
        <v>50</v>
      </c>
      <c r="AB77">
        <f t="shared" si="0"/>
        <v>2.191672568734675</v>
      </c>
    </row>
    <row r="78" spans="27:28" x14ac:dyDescent="0.15">
      <c r="AA78">
        <v>51</v>
      </c>
      <c r="AB78">
        <f t="shared" si="0"/>
        <v>2.1810974800763234</v>
      </c>
    </row>
    <row r="79" spans="27:28" x14ac:dyDescent="0.15">
      <c r="AA79">
        <v>52</v>
      </c>
      <c r="AB79">
        <f t="shared" si="0"/>
        <v>2.1705902646624353</v>
      </c>
    </row>
    <row r="80" spans="27:28" x14ac:dyDescent="0.15">
      <c r="AA80">
        <v>53</v>
      </c>
      <c r="AB80">
        <f t="shared" si="0"/>
        <v>2.1601533058298998</v>
      </c>
    </row>
    <row r="81" spans="27:28" x14ac:dyDescent="0.15">
      <c r="AA81">
        <v>54</v>
      </c>
      <c r="AB81">
        <f t="shared" si="0"/>
        <v>2.1497886458754509</v>
      </c>
    </row>
    <row r="82" spans="27:28" x14ac:dyDescent="0.15">
      <c r="AA82">
        <v>55</v>
      </c>
      <c r="AB82">
        <f t="shared" si="0"/>
        <v>2.139498022096086</v>
      </c>
    </row>
    <row r="83" spans="27:28" x14ac:dyDescent="0.15">
      <c r="AA83">
        <v>56</v>
      </c>
      <c r="AB83">
        <f t="shared" si="0"/>
        <v>2.1292828988626877</v>
      </c>
    </row>
    <row r="84" spans="27:28" x14ac:dyDescent="0.15">
      <c r="AA84">
        <v>57</v>
      </c>
      <c r="AB84">
        <f t="shared" si="0"/>
        <v>2.1191444962040342</v>
      </c>
    </row>
    <row r="85" spans="27:28" x14ac:dyDescent="0.15">
      <c r="AA85">
        <v>58</v>
      </c>
      <c r="AB85">
        <f t="shared" si="0"/>
        <v>2.1090838153152882</v>
      </c>
    </row>
    <row r="86" spans="27:28" x14ac:dyDescent="0.15">
      <c r="AA86">
        <v>59</v>
      </c>
      <c r="AB86">
        <f t="shared" si="0"/>
        <v>2.0991016613510807</v>
      </c>
    </row>
    <row r="87" spans="27:28" x14ac:dyDescent="0.15">
      <c r="AA87">
        <v>60</v>
      </c>
      <c r="AB87">
        <f t="shared" si="0"/>
        <v>2.0891986638170321</v>
      </c>
    </row>
    <row r="88" spans="27:28" x14ac:dyDescent="0.15">
      <c r="AA88">
        <v>61</v>
      </c>
      <c r="AB88">
        <f t="shared" si="0"/>
        <v>2.0793752948337767</v>
      </c>
    </row>
    <row r="89" spans="27:28" x14ac:dyDescent="0.15">
      <c r="AA89">
        <v>62</v>
      </c>
      <c r="AB89">
        <f t="shared" si="0"/>
        <v>2.0696318855133122</v>
      </c>
    </row>
    <row r="90" spans="27:28" x14ac:dyDescent="0.15">
      <c r="AA90">
        <v>63</v>
      </c>
      <c r="AB90">
        <f t="shared" si="0"/>
        <v>2.0599686406579019</v>
      </c>
    </row>
    <row r="91" spans="27:28" x14ac:dyDescent="0.15">
      <c r="AA91">
        <v>64</v>
      </c>
      <c r="AB91">
        <f t="shared" si="0"/>
        <v>2.050385651966165</v>
      </c>
    </row>
    <row r="92" spans="27:28" x14ac:dyDescent="0.15">
      <c r="AA92">
        <v>65</v>
      </c>
      <c r="AB92">
        <f t="shared" si="0"/>
        <v>2.0408829099088219</v>
      </c>
    </row>
    <row r="93" spans="27:28" x14ac:dyDescent="0.15">
      <c r="AA93">
        <v>66</v>
      </c>
      <c r="AB93">
        <f t="shared" ref="AB93:AB156" si="1">EXP($AB$17*LN(AA93)+$AB$18*((LN(AA93))^2))</f>
        <v>2.0314603144172483</v>
      </c>
    </row>
    <row r="94" spans="27:28" x14ac:dyDescent="0.15">
      <c r="AA94">
        <v>67</v>
      </c>
      <c r="AB94">
        <f t="shared" si="1"/>
        <v>2.0221176845112354</v>
      </c>
    </row>
    <row r="95" spans="27:28" x14ac:dyDescent="0.15">
      <c r="AA95">
        <v>68</v>
      </c>
      <c r="AB95">
        <f t="shared" si="1"/>
        <v>2.0128547669776866</v>
      </c>
    </row>
    <row r="96" spans="27:28" x14ac:dyDescent="0.15">
      <c r="AA96">
        <v>69</v>
      </c>
      <c r="AB96">
        <f t="shared" si="1"/>
        <v>2.0036712441992335</v>
      </c>
    </row>
    <row r="97" spans="27:28" x14ac:dyDescent="0.15">
      <c r="AA97">
        <v>70</v>
      </c>
      <c r="AB97">
        <f t="shared" si="1"/>
        <v>1.9945667412205044</v>
      </c>
    </row>
    <row r="98" spans="27:28" x14ac:dyDescent="0.15">
      <c r="AA98">
        <v>71</v>
      </c>
      <c r="AB98">
        <f t="shared" si="1"/>
        <v>1.9855408321300032</v>
      </c>
    </row>
    <row r="99" spans="27:28" x14ac:dyDescent="0.15">
      <c r="AA99">
        <v>72</v>
      </c>
      <c r="AB99">
        <f t="shared" si="1"/>
        <v>1.9765930458269081</v>
      </c>
    </row>
    <row r="100" spans="27:28" x14ac:dyDescent="0.15">
      <c r="AA100">
        <v>73</v>
      </c>
      <c r="AB100">
        <f t="shared" si="1"/>
        <v>1.9677228712345278</v>
      </c>
    </row>
    <row r="101" spans="27:28" x14ac:dyDescent="0.15">
      <c r="AA101">
        <v>74</v>
      </c>
      <c r="AB101">
        <f t="shared" si="1"/>
        <v>1.9589297620154629</v>
      </c>
    </row>
    <row r="102" spans="27:28" x14ac:dyDescent="0.15">
      <c r="AA102">
        <v>75</v>
      </c>
      <c r="AB102">
        <f t="shared" si="1"/>
        <v>1.9502131408376169</v>
      </c>
    </row>
    <row r="103" spans="27:28" x14ac:dyDescent="0.15">
      <c r="AA103">
        <v>76</v>
      </c>
      <c r="AB103">
        <f t="shared" si="1"/>
        <v>1.9415724032349984</v>
      </c>
    </row>
    <row r="104" spans="27:28" x14ac:dyDescent="0.15">
      <c r="AA104">
        <v>77</v>
      </c>
      <c r="AB104">
        <f t="shared" si="1"/>
        <v>1.9330069211026351</v>
      </c>
    </row>
    <row r="105" spans="27:28" x14ac:dyDescent="0.15">
      <c r="AA105">
        <v>78</v>
      </c>
      <c r="AB105">
        <f t="shared" si="1"/>
        <v>1.9245160458608381</v>
      </c>
    </row>
    <row r="106" spans="27:28" x14ac:dyDescent="0.15">
      <c r="AA106">
        <v>79</v>
      </c>
      <c r="AB106">
        <f t="shared" si="1"/>
        <v>1.9160991113204022</v>
      </c>
    </row>
    <row r="107" spans="27:28" x14ac:dyDescent="0.15">
      <c r="AA107">
        <v>80</v>
      </c>
      <c r="AB107">
        <f t="shared" si="1"/>
        <v>1.9077554362771572</v>
      </c>
    </row>
    <row r="108" spans="27:28" x14ac:dyDescent="0.15">
      <c r="AA108">
        <v>81</v>
      </c>
      <c r="AB108">
        <f t="shared" si="1"/>
        <v>1.899484326861347</v>
      </c>
    </row>
    <row r="109" spans="27:28" x14ac:dyDescent="0.15">
      <c r="AA109">
        <v>82</v>
      </c>
      <c r="AB109">
        <f t="shared" si="1"/>
        <v>1.8912850786648094</v>
      </c>
    </row>
    <row r="110" spans="27:28" x14ac:dyDescent="0.15">
      <c r="AA110">
        <v>83</v>
      </c>
      <c r="AB110">
        <f t="shared" si="1"/>
        <v>1.8831569786666338</v>
      </c>
    </row>
    <row r="111" spans="27:28" x14ac:dyDescent="0.15">
      <c r="AA111">
        <v>84</v>
      </c>
      <c r="AB111">
        <f t="shared" si="1"/>
        <v>1.8750993069759196</v>
      </c>
    </row>
    <row r="112" spans="27:28" x14ac:dyDescent="0.15">
      <c r="AA112">
        <v>85</v>
      </c>
      <c r="AB112">
        <f t="shared" si="1"/>
        <v>1.8671113384084714</v>
      </c>
    </row>
    <row r="113" spans="27:28" x14ac:dyDescent="0.15">
      <c r="AA113">
        <v>86</v>
      </c>
      <c r="AB113">
        <f t="shared" si="1"/>
        <v>1.859192343912623</v>
      </c>
    </row>
    <row r="114" spans="27:28" x14ac:dyDescent="0.15">
      <c r="AA114">
        <v>87</v>
      </c>
      <c r="AB114">
        <f t="shared" si="1"/>
        <v>1.8513415918578924</v>
      </c>
    </row>
    <row r="115" spans="27:28" x14ac:dyDescent="0.15">
      <c r="AA115">
        <v>88</v>
      </c>
      <c r="AB115">
        <f t="shared" si="1"/>
        <v>1.8435583491989318</v>
      </c>
    </row>
    <row r="116" spans="27:28" x14ac:dyDescent="0.15">
      <c r="AA116">
        <v>89</v>
      </c>
      <c r="AB116">
        <f t="shared" si="1"/>
        <v>1.8358418825259841</v>
      </c>
    </row>
    <row r="117" spans="27:28" x14ac:dyDescent="0.15">
      <c r="AA117">
        <v>90</v>
      </c>
      <c r="AB117">
        <f t="shared" si="1"/>
        <v>1.8281914590120505</v>
      </c>
    </row>
    <row r="118" spans="27:28" x14ac:dyDescent="0.15">
      <c r="AA118">
        <v>91</v>
      </c>
      <c r="AB118">
        <f t="shared" si="1"/>
        <v>1.8206063472660112</v>
      </c>
    </row>
    <row r="119" spans="27:28" x14ac:dyDescent="0.15">
      <c r="AA119">
        <v>92</v>
      </c>
      <c r="AB119">
        <f t="shared" si="1"/>
        <v>1.8130858181000813</v>
      </c>
    </row>
    <row r="120" spans="27:28" x14ac:dyDescent="0.15">
      <c r="AA120">
        <v>93</v>
      </c>
      <c r="AB120">
        <f t="shared" si="1"/>
        <v>1.8056291452192046</v>
      </c>
    </row>
    <row r="121" spans="27:28" x14ac:dyDescent="0.15">
      <c r="AA121">
        <v>94</v>
      </c>
      <c r="AB121">
        <f t="shared" si="1"/>
        <v>1.7982356058393252</v>
      </c>
    </row>
    <row r="122" spans="27:28" x14ac:dyDescent="0.15">
      <c r="AA122">
        <v>95</v>
      </c>
      <c r="AB122">
        <f t="shared" si="1"/>
        <v>1.790904481240809</v>
      </c>
    </row>
    <row r="123" spans="27:28" x14ac:dyDescent="0.15">
      <c r="AA123">
        <v>96</v>
      </c>
      <c r="AB123">
        <f t="shared" si="1"/>
        <v>1.7836350572627411</v>
      </c>
    </row>
    <row r="124" spans="27:28" x14ac:dyDescent="0.15">
      <c r="AA124">
        <v>97</v>
      </c>
      <c r="AB124">
        <f t="shared" si="1"/>
        <v>1.7764266247433105</v>
      </c>
    </row>
    <row r="125" spans="27:28" x14ac:dyDescent="0.15">
      <c r="AA125">
        <v>98</v>
      </c>
      <c r="AB125">
        <f t="shared" si="1"/>
        <v>1.769278479911035</v>
      </c>
    </row>
    <row r="126" spans="27:28" x14ac:dyDescent="0.15">
      <c r="AA126">
        <v>99</v>
      </c>
      <c r="AB126">
        <f t="shared" si="1"/>
        <v>1.7621899247311363</v>
      </c>
    </row>
    <row r="127" spans="27:28" x14ac:dyDescent="0.15">
      <c r="AA127">
        <v>100</v>
      </c>
      <c r="AB127">
        <f t="shared" si="1"/>
        <v>1.7551602672110094</v>
      </c>
    </row>
    <row r="128" spans="27:28" x14ac:dyDescent="0.15">
      <c r="AA128">
        <v>101</v>
      </c>
      <c r="AB128">
        <f t="shared" si="1"/>
        <v>1.7481888216684134</v>
      </c>
    </row>
    <row r="129" spans="27:28" x14ac:dyDescent="0.15">
      <c r="AA129">
        <v>102</v>
      </c>
      <c r="AB129">
        <f t="shared" si="1"/>
        <v>1.7412749089656094</v>
      </c>
    </row>
    <row r="130" spans="27:28" x14ac:dyDescent="0.15">
      <c r="AA130">
        <v>103</v>
      </c>
      <c r="AB130">
        <f t="shared" si="1"/>
        <v>1.7344178567125077</v>
      </c>
    </row>
    <row r="131" spans="27:28" x14ac:dyDescent="0.15">
      <c r="AA131">
        <v>104</v>
      </c>
      <c r="AB131">
        <f t="shared" si="1"/>
        <v>1.7276169994415209</v>
      </c>
    </row>
    <row r="132" spans="27:28" x14ac:dyDescent="0.15">
      <c r="AA132">
        <v>105</v>
      </c>
      <c r="AB132">
        <f t="shared" si="1"/>
        <v>1.7208716787566352</v>
      </c>
    </row>
    <row r="133" spans="27:28" x14ac:dyDescent="0.15">
      <c r="AA133">
        <v>106</v>
      </c>
      <c r="AB133">
        <f t="shared" si="1"/>
        <v>1.7141812434590018</v>
      </c>
    </row>
    <row r="134" spans="27:28" x14ac:dyDescent="0.15">
      <c r="AA134">
        <v>107</v>
      </c>
      <c r="AB134">
        <f t="shared" si="1"/>
        <v>1.7075450496511309</v>
      </c>
    </row>
    <row r="135" spans="27:28" x14ac:dyDescent="0.15">
      <c r="AA135">
        <v>108</v>
      </c>
      <c r="AB135">
        <f t="shared" si="1"/>
        <v>1.700962460821591</v>
      </c>
    </row>
    <row r="136" spans="27:28" x14ac:dyDescent="0.15">
      <c r="AA136">
        <v>109</v>
      </c>
      <c r="AB136">
        <f t="shared" si="1"/>
        <v>1.6944328479120059</v>
      </c>
    </row>
    <row r="137" spans="27:28" x14ac:dyDescent="0.15">
      <c r="AA137">
        <v>110</v>
      </c>
      <c r="AB137">
        <f t="shared" si="1"/>
        <v>1.6879555893679059</v>
      </c>
    </row>
    <row r="138" spans="27:28" x14ac:dyDescent="0.15">
      <c r="AA138">
        <v>111</v>
      </c>
      <c r="AB138">
        <f t="shared" si="1"/>
        <v>1.6815300711749335</v>
      </c>
    </row>
    <row r="139" spans="27:28" x14ac:dyDescent="0.15">
      <c r="AA139">
        <v>112</v>
      </c>
      <c r="AB139">
        <f t="shared" si="1"/>
        <v>1.6751556868817472</v>
      </c>
    </row>
    <row r="140" spans="27:28" x14ac:dyDescent="0.15">
      <c r="AA140">
        <v>113</v>
      </c>
      <c r="AB140">
        <f t="shared" si="1"/>
        <v>1.6688318376108371</v>
      </c>
    </row>
    <row r="141" spans="27:28" x14ac:dyDescent="0.15">
      <c r="AA141">
        <v>114</v>
      </c>
      <c r="AB141">
        <f t="shared" si="1"/>
        <v>1.6625579320584156</v>
      </c>
    </row>
    <row r="142" spans="27:28" x14ac:dyDescent="0.15">
      <c r="AA142">
        <v>115</v>
      </c>
      <c r="AB142">
        <f t="shared" si="1"/>
        <v>1.6563333864843766</v>
      </c>
    </row>
    <row r="143" spans="27:28" x14ac:dyDescent="0.15">
      <c r="AA143">
        <v>116</v>
      </c>
      <c r="AB143">
        <f t="shared" si="1"/>
        <v>1.6501576246933096</v>
      </c>
    </row>
    <row r="144" spans="27:28" x14ac:dyDescent="0.15">
      <c r="AA144">
        <v>117</v>
      </c>
      <c r="AB144">
        <f t="shared" si="1"/>
        <v>1.6440300780074237</v>
      </c>
    </row>
    <row r="145" spans="27:28" x14ac:dyDescent="0.15">
      <c r="AA145">
        <v>118</v>
      </c>
      <c r="AB145">
        <f t="shared" si="1"/>
        <v>1.6379501852321725</v>
      </c>
    </row>
    <row r="146" spans="27:28" x14ac:dyDescent="0.15">
      <c r="AA146">
        <v>119</v>
      </c>
      <c r="AB146">
        <f t="shared" si="1"/>
        <v>1.6319173926153239</v>
      </c>
    </row>
    <row r="147" spans="27:28" x14ac:dyDescent="0.15">
      <c r="AA147">
        <v>120</v>
      </c>
      <c r="AB147">
        <f t="shared" si="1"/>
        <v>1.6259311538001375</v>
      </c>
    </row>
    <row r="148" spans="27:28" x14ac:dyDescent="0.15">
      <c r="AA148">
        <v>121</v>
      </c>
      <c r="AB148">
        <f t="shared" si="1"/>
        <v>1.6199909297732715</v>
      </c>
    </row>
    <row r="149" spans="27:28" x14ac:dyDescent="0.15">
      <c r="AA149">
        <v>122</v>
      </c>
      <c r="AB149">
        <f t="shared" si="1"/>
        <v>1.614096188807973</v>
      </c>
    </row>
    <row r="150" spans="27:28" x14ac:dyDescent="0.15">
      <c r="AA150">
        <v>123</v>
      </c>
      <c r="AB150">
        <f t="shared" si="1"/>
        <v>1.6082464064030746</v>
      </c>
    </row>
    <row r="151" spans="27:28" x14ac:dyDescent="0.15">
      <c r="AA151">
        <v>124</v>
      </c>
      <c r="AB151">
        <f t="shared" si="1"/>
        <v>1.6024410652182761</v>
      </c>
    </row>
    <row r="152" spans="27:28" x14ac:dyDescent="0.15">
      <c r="AA152">
        <v>125</v>
      </c>
      <c r="AB152">
        <f t="shared" si="1"/>
        <v>1.5966796550061333</v>
      </c>
    </row>
    <row r="153" spans="27:28" x14ac:dyDescent="0.15">
      <c r="AA153">
        <v>126</v>
      </c>
      <c r="AB153">
        <f t="shared" si="1"/>
        <v>1.5909616725411577</v>
      </c>
    </row>
    <row r="154" spans="27:28" x14ac:dyDescent="0.15">
      <c r="AA154">
        <v>127</v>
      </c>
      <c r="AB154">
        <f t="shared" si="1"/>
        <v>1.5852866215463997</v>
      </c>
    </row>
    <row r="155" spans="27:28" x14ac:dyDescent="0.15">
      <c r="AA155">
        <v>128</v>
      </c>
      <c r="AB155">
        <f t="shared" si="1"/>
        <v>1.5796540126178282</v>
      </c>
    </row>
    <row r="156" spans="27:28" x14ac:dyDescent="0.15">
      <c r="AA156">
        <v>129</v>
      </c>
      <c r="AB156">
        <f t="shared" si="1"/>
        <v>1.5740633631468421</v>
      </c>
    </row>
    <row r="157" spans="27:28" x14ac:dyDescent="0.15">
      <c r="AA157">
        <v>130</v>
      </c>
      <c r="AB157">
        <f t="shared" ref="AB157:AB220" si="2">EXP($AB$17*LN(AA157)+$AB$18*((LN(AA157))^2))</f>
        <v>1.5685141972411609</v>
      </c>
    </row>
    <row r="158" spans="27:28" x14ac:dyDescent="0.15">
      <c r="AA158">
        <v>131</v>
      </c>
      <c r="AB158">
        <f t="shared" si="2"/>
        <v>1.5630060456443731</v>
      </c>
    </row>
    <row r="159" spans="27:28" x14ac:dyDescent="0.15">
      <c r="AA159">
        <v>132</v>
      </c>
      <c r="AB159">
        <f t="shared" si="2"/>
        <v>1.5575384456543688</v>
      </c>
    </row>
    <row r="160" spans="27:28" x14ac:dyDescent="0.15">
      <c r="AA160">
        <v>133</v>
      </c>
      <c r="AB160">
        <f t="shared" si="2"/>
        <v>1.5521109410408687</v>
      </c>
    </row>
    <row r="161" spans="27:28" x14ac:dyDescent="0.15">
      <c r="AA161">
        <v>134</v>
      </c>
      <c r="AB161">
        <f t="shared" si="2"/>
        <v>1.5467230819622488</v>
      </c>
    </row>
    <row r="162" spans="27:28" x14ac:dyDescent="0.15">
      <c r="AA162">
        <v>135</v>
      </c>
      <c r="AB162">
        <f t="shared" si="2"/>
        <v>1.5413744248818257</v>
      </c>
    </row>
    <row r="163" spans="27:28" x14ac:dyDescent="0.15">
      <c r="AA163">
        <v>136</v>
      </c>
      <c r="AB163">
        <f t="shared" si="2"/>
        <v>1.536064532483798</v>
      </c>
    </row>
    <row r="164" spans="27:28" x14ac:dyDescent="0.15">
      <c r="AA164">
        <v>137</v>
      </c>
      <c r="AB164">
        <f t="shared" si="2"/>
        <v>1.5307929735889412</v>
      </c>
    </row>
    <row r="165" spans="27:28" x14ac:dyDescent="0.15">
      <c r="AA165">
        <v>138</v>
      </c>
      <c r="AB165">
        <f t="shared" si="2"/>
        <v>1.5255593230702393</v>
      </c>
    </row>
    <row r="166" spans="27:28" x14ac:dyDescent="0.15">
      <c r="AA166">
        <v>139</v>
      </c>
      <c r="AB166">
        <f t="shared" si="2"/>
        <v>1.5203631617685438</v>
      </c>
    </row>
    <row r="167" spans="27:28" x14ac:dyDescent="0.15">
      <c r="AA167">
        <v>140</v>
      </c>
      <c r="AB167">
        <f t="shared" si="2"/>
        <v>1.5152040764083876</v>
      </c>
    </row>
    <row r="168" spans="27:28" x14ac:dyDescent="0.15">
      <c r="AA168">
        <v>141</v>
      </c>
      <c r="AB168">
        <f t="shared" si="2"/>
        <v>1.5100816595140412</v>
      </c>
    </row>
    <row r="169" spans="27:28" x14ac:dyDescent="0.15">
      <c r="AA169">
        <v>142</v>
      </c>
      <c r="AB169">
        <f t="shared" si="2"/>
        <v>1.5049955093259197</v>
      </c>
    </row>
    <row r="170" spans="27:28" x14ac:dyDescent="0.15">
      <c r="AA170">
        <v>143</v>
      </c>
      <c r="AB170">
        <f t="shared" si="2"/>
        <v>1.4999452297174052</v>
      </c>
    </row>
    <row r="171" spans="27:28" x14ac:dyDescent="0.15">
      <c r="AA171">
        <v>144</v>
      </c>
      <c r="AB171">
        <f t="shared" si="2"/>
        <v>1.4949304301121633</v>
      </c>
    </row>
    <row r="172" spans="27:28" x14ac:dyDescent="0.15">
      <c r="AA172">
        <v>145</v>
      </c>
      <c r="AB172">
        <f t="shared" si="2"/>
        <v>1.4899507254020357</v>
      </c>
    </row>
    <row r="173" spans="27:28" x14ac:dyDescent="0.15">
      <c r="AA173">
        <v>146</v>
      </c>
      <c r="AB173">
        <f t="shared" si="2"/>
        <v>1.4850057358655435</v>
      </c>
    </row>
    <row r="174" spans="27:28" x14ac:dyDescent="0.15">
      <c r="AA174">
        <v>147</v>
      </c>
      <c r="AB174">
        <f t="shared" si="2"/>
        <v>1.480095087087075</v>
      </c>
    </row>
    <row r="175" spans="27:28" x14ac:dyDescent="0.15">
      <c r="AA175">
        <v>148</v>
      </c>
      <c r="AB175">
        <f t="shared" si="2"/>
        <v>1.4752184098767924</v>
      </c>
    </row>
    <row r="176" spans="27:28" x14ac:dyDescent="0.15">
      <c r="AA176">
        <v>149</v>
      </c>
      <c r="AB176">
        <f t="shared" si="2"/>
        <v>1.4703753401913113</v>
      </c>
    </row>
    <row r="177" spans="27:28" x14ac:dyDescent="0.15">
      <c r="AA177">
        <v>150</v>
      </c>
      <c r="AB177">
        <f t="shared" si="2"/>
        <v>1.4655655190551824</v>
      </c>
    </row>
    <row r="178" spans="27:28" x14ac:dyDescent="0.15">
      <c r="AA178">
        <v>151</v>
      </c>
      <c r="AB178">
        <f t="shared" si="2"/>
        <v>1.4607885924832058</v>
      </c>
    </row>
    <row r="179" spans="27:28" x14ac:dyDescent="0.15">
      <c r="AA179">
        <v>152</v>
      </c>
      <c r="AB179">
        <f t="shared" si="2"/>
        <v>1.4560442114036192</v>
      </c>
    </row>
    <row r="180" spans="27:28" x14ac:dyDescent="0.15">
      <c r="AA180">
        <v>153</v>
      </c>
      <c r="AB180">
        <f t="shared" si="2"/>
        <v>1.4513320315821718</v>
      </c>
    </row>
    <row r="181" spans="27:28" x14ac:dyDescent="0.15">
      <c r="AA181">
        <v>154</v>
      </c>
      <c r="AB181">
        <f t="shared" si="2"/>
        <v>1.4466517135471091</v>
      </c>
    </row>
    <row r="182" spans="27:28" x14ac:dyDescent="0.15">
      <c r="AA182">
        <v>155</v>
      </c>
      <c r="AB182">
        <f t="shared" si="2"/>
        <v>1.4420029225150988</v>
      </c>
    </row>
    <row r="183" spans="27:28" x14ac:dyDescent="0.15">
      <c r="AA183">
        <v>156</v>
      </c>
      <c r="AB183">
        <f t="shared" si="2"/>
        <v>1.4373853283180831</v>
      </c>
    </row>
    <row r="184" spans="27:28" x14ac:dyDescent="0.15">
      <c r="AA184">
        <v>157</v>
      </c>
      <c r="AB184">
        <f t="shared" si="2"/>
        <v>1.4327986053311113</v>
      </c>
    </row>
    <row r="185" spans="27:28" x14ac:dyDescent="0.15">
      <c r="AA185">
        <v>158</v>
      </c>
      <c r="AB185">
        <f t="shared" si="2"/>
        <v>1.4282424324011262</v>
      </c>
    </row>
    <row r="186" spans="27:28" x14ac:dyDescent="0.15">
      <c r="AA186">
        <v>159</v>
      </c>
      <c r="AB186">
        <f t="shared" si="2"/>
        <v>1.4237164927767343</v>
      </c>
    </row>
    <row r="187" spans="27:28" x14ac:dyDescent="0.15">
      <c r="AA187">
        <v>160</v>
      </c>
      <c r="AB187">
        <f t="shared" si="2"/>
        <v>1.4192204740389498</v>
      </c>
    </row>
    <row r="188" spans="27:28" x14ac:dyDescent="0.15">
      <c r="AA188">
        <v>161</v>
      </c>
      <c r="AB188">
        <f t="shared" si="2"/>
        <v>1.4147540680329385</v>
      </c>
    </row>
    <row r="189" spans="27:28" x14ac:dyDescent="0.15">
      <c r="AA189">
        <v>162</v>
      </c>
      <c r="AB189">
        <f t="shared" si="2"/>
        <v>1.4103169708007377</v>
      </c>
    </row>
    <row r="190" spans="27:28" x14ac:dyDescent="0.15">
      <c r="AA190">
        <v>163</v>
      </c>
      <c r="AB190">
        <f t="shared" si="2"/>
        <v>1.4059088825149668</v>
      </c>
    </row>
    <row r="191" spans="27:28" x14ac:dyDescent="0.15">
      <c r="AA191">
        <v>164</v>
      </c>
      <c r="AB191">
        <f t="shared" si="2"/>
        <v>1.4015295074135354</v>
      </c>
    </row>
    <row r="192" spans="27:28" x14ac:dyDescent="0.15">
      <c r="AA192">
        <v>165</v>
      </c>
      <c r="AB192">
        <f t="shared" si="2"/>
        <v>1.3971785537353261</v>
      </c>
    </row>
    <row r="193" spans="27:28" x14ac:dyDescent="0.15">
      <c r="AA193">
        <v>166</v>
      </c>
      <c r="AB193">
        <f t="shared" si="2"/>
        <v>1.3928557336568625</v>
      </c>
    </row>
    <row r="194" spans="27:28" x14ac:dyDescent="0.15">
      <c r="AA194">
        <v>167</v>
      </c>
      <c r="AB194">
        <f t="shared" si="2"/>
        <v>1.3885607632299639</v>
      </c>
    </row>
    <row r="195" spans="27:28" x14ac:dyDescent="0.15">
      <c r="AA195">
        <v>168</v>
      </c>
      <c r="AB195">
        <f t="shared" si="2"/>
        <v>1.3842933623203613</v>
      </c>
    </row>
    <row r="196" spans="27:28" x14ac:dyDescent="0.15">
      <c r="AA196">
        <v>169</v>
      </c>
      <c r="AB196">
        <f t="shared" si="2"/>
        <v>1.3800532545472843</v>
      </c>
    </row>
    <row r="197" spans="27:28" x14ac:dyDescent="0.15">
      <c r="AA197">
        <v>170</v>
      </c>
      <c r="AB197">
        <f t="shared" si="2"/>
        <v>1.3758401672240159</v>
      </c>
    </row>
    <row r="198" spans="27:28" x14ac:dyDescent="0.15">
      <c r="AA198">
        <v>171</v>
      </c>
      <c r="AB198">
        <f t="shared" si="2"/>
        <v>1.3716538312993847</v>
      </c>
    </row>
    <row r="199" spans="27:28" x14ac:dyDescent="0.15">
      <c r="AA199">
        <v>172</v>
      </c>
      <c r="AB199">
        <f t="shared" si="2"/>
        <v>1.3674939813002132</v>
      </c>
    </row>
    <row r="200" spans="27:28" x14ac:dyDescent="0.15">
      <c r="AA200">
        <v>173</v>
      </c>
      <c r="AB200">
        <f t="shared" si="2"/>
        <v>1.3633603552746874</v>
      </c>
    </row>
    <row r="201" spans="27:28" x14ac:dyDescent="0.15">
      <c r="AA201">
        <v>174</v>
      </c>
      <c r="AB201">
        <f t="shared" si="2"/>
        <v>1.3592526947366741</v>
      </c>
    </row>
    <row r="202" spans="27:28" x14ac:dyDescent="0.15">
      <c r="AA202">
        <v>175</v>
      </c>
      <c r="AB202">
        <f t="shared" si="2"/>
        <v>1.3551707446109271</v>
      </c>
    </row>
    <row r="203" spans="27:28" x14ac:dyDescent="0.15">
      <c r="AA203">
        <v>176</v>
      </c>
      <c r="AB203">
        <f t="shared" si="2"/>
        <v>1.3511142531792182</v>
      </c>
    </row>
    <row r="204" spans="27:28" x14ac:dyDescent="0.15">
      <c r="AA204">
        <v>177</v>
      </c>
      <c r="AB204">
        <f t="shared" si="2"/>
        <v>1.3470829720273496</v>
      </c>
    </row>
    <row r="205" spans="27:28" x14ac:dyDescent="0.15">
      <c r="AA205">
        <v>178</v>
      </c>
      <c r="AB205">
        <f t="shared" si="2"/>
        <v>1.3430766559930643</v>
      </c>
    </row>
    <row r="206" spans="27:28" x14ac:dyDescent="0.15">
      <c r="AA206">
        <v>179</v>
      </c>
      <c r="AB206">
        <f t="shared" si="2"/>
        <v>1.3390950631148146</v>
      </c>
    </row>
    <row r="207" spans="27:28" x14ac:dyDescent="0.15">
      <c r="AA207">
        <v>180</v>
      </c>
      <c r="AB207">
        <f t="shared" si="2"/>
        <v>1.3351379545814028</v>
      </c>
    </row>
    <row r="208" spans="27:28" x14ac:dyDescent="0.15">
      <c r="AA208">
        <v>181</v>
      </c>
      <c r="AB208">
        <f t="shared" si="2"/>
        <v>1.3312050946824603</v>
      </c>
    </row>
    <row r="209" spans="27:28" x14ac:dyDescent="0.15">
      <c r="AA209">
        <v>182</v>
      </c>
      <c r="AB209">
        <f t="shared" si="2"/>
        <v>1.327296250759781</v>
      </c>
    </row>
    <row r="210" spans="27:28" x14ac:dyDescent="0.15">
      <c r="AA210">
        <v>183</v>
      </c>
      <c r="AB210">
        <f t="shared" si="2"/>
        <v>1.323411193159463</v>
      </c>
    </row>
    <row r="211" spans="27:28" x14ac:dyDescent="0.15">
      <c r="AA211">
        <v>184</v>
      </c>
      <c r="AB211">
        <f t="shared" si="2"/>
        <v>1.3195496951848784</v>
      </c>
    </row>
    <row r="212" spans="27:28" x14ac:dyDescent="0.15">
      <c r="AA212">
        <v>185</v>
      </c>
      <c r="AB212">
        <f t="shared" si="2"/>
        <v>1.3157115330504392</v>
      </c>
    </row>
    <row r="213" spans="27:28" x14ac:dyDescent="0.15">
      <c r="AA213">
        <v>186</v>
      </c>
      <c r="AB213">
        <f t="shared" si="2"/>
        <v>1.3118964858361506</v>
      </c>
    </row>
    <row r="214" spans="27:28" x14ac:dyDescent="0.15">
      <c r="AA214">
        <v>187</v>
      </c>
      <c r="AB214">
        <f t="shared" si="2"/>
        <v>1.3081043354429556</v>
      </c>
    </row>
    <row r="215" spans="27:28" x14ac:dyDescent="0.15">
      <c r="AA215">
        <v>188</v>
      </c>
      <c r="AB215">
        <f t="shared" si="2"/>
        <v>1.3043348665488266</v>
      </c>
    </row>
    <row r="216" spans="27:28" x14ac:dyDescent="0.15">
      <c r="AA216">
        <v>189</v>
      </c>
      <c r="AB216">
        <f t="shared" si="2"/>
        <v>1.300587866565631</v>
      </c>
    </row>
    <row r="217" spans="27:28" x14ac:dyDescent="0.15">
      <c r="AA217">
        <v>190</v>
      </c>
      <c r="AB217">
        <f t="shared" si="2"/>
        <v>1.2968631255967236</v>
      </c>
    </row>
    <row r="218" spans="27:28" x14ac:dyDescent="0.15">
      <c r="AA218">
        <v>191</v>
      </c>
      <c r="AB218">
        <f t="shared" si="2"/>
        <v>1.2931604363952789</v>
      </c>
    </row>
    <row r="219" spans="27:28" x14ac:dyDescent="0.15">
      <c r="AA219">
        <v>192</v>
      </c>
      <c r="AB219">
        <f t="shared" si="2"/>
        <v>1.2894795943233397</v>
      </c>
    </row>
    <row r="220" spans="27:28" x14ac:dyDescent="0.15">
      <c r="AA220">
        <v>193</v>
      </c>
      <c r="AB220">
        <f t="shared" si="2"/>
        <v>1.2858203973115709</v>
      </c>
    </row>
    <row r="221" spans="27:28" x14ac:dyDescent="0.15">
      <c r="AA221">
        <v>194</v>
      </c>
      <c r="AB221">
        <f t="shared" ref="AB221:AB228" si="3">EXP($AB$17*LN(AA221)+$AB$18*((LN(AA221))^2))</f>
        <v>1.2821826458197079</v>
      </c>
    </row>
    <row r="222" spans="27:28" x14ac:dyDescent="0.15">
      <c r="AA222">
        <v>195</v>
      </c>
      <c r="AB222">
        <f t="shared" si="3"/>
        <v>1.2785661427976918</v>
      </c>
    </row>
    <row r="223" spans="27:28" x14ac:dyDescent="0.15">
      <c r="AA223">
        <v>196</v>
      </c>
      <c r="AB223">
        <f t="shared" si="3"/>
        <v>1.2749706936474743</v>
      </c>
    </row>
    <row r="224" spans="27:28" x14ac:dyDescent="0.15">
      <c r="AA224">
        <v>197</v>
      </c>
      <c r="AB224">
        <f t="shared" si="3"/>
        <v>1.2713961061854808</v>
      </c>
    </row>
    <row r="225" spans="27:28" x14ac:dyDescent="0.15">
      <c r="AA225">
        <v>198</v>
      </c>
      <c r="AB225">
        <f t="shared" si="3"/>
        <v>1.2678421906057287</v>
      </c>
    </row>
    <row r="226" spans="27:28" x14ac:dyDescent="0.15">
      <c r="AA226">
        <v>199</v>
      </c>
      <c r="AB226">
        <f t="shared" si="3"/>
        <v>1.2643087594435773</v>
      </c>
    </row>
    <row r="227" spans="27:28" x14ac:dyDescent="0.15">
      <c r="AA227">
        <v>200</v>
      </c>
      <c r="AB227">
        <f t="shared" si="3"/>
        <v>1.2607956275401091</v>
      </c>
    </row>
    <row r="228" spans="27:28" x14ac:dyDescent="0.15">
      <c r="AA228">
        <v>201</v>
      </c>
      <c r="AB228">
        <f t="shared" si="3"/>
        <v>1.257302612007122</v>
      </c>
    </row>
  </sheetData>
  <mergeCells count="6">
    <mergeCell ref="S28:Y28"/>
    <mergeCell ref="S29:S30"/>
    <mergeCell ref="Y39:Z39"/>
    <mergeCell ref="W39:X39"/>
    <mergeCell ref="W29:Y29"/>
    <mergeCell ref="T29:V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52"/>
  <sheetViews>
    <sheetView topLeftCell="A19" workbookViewId="0">
      <selection activeCell="B74" sqref="B74"/>
    </sheetView>
  </sheetViews>
  <sheetFormatPr defaultRowHeight="13.5" x14ac:dyDescent="0.15"/>
  <cols>
    <col min="10" max="10" width="15.75" customWidth="1"/>
    <col min="11" max="11" width="16.375" bestFit="1" customWidth="1"/>
    <col min="12" max="12" width="6.75" customWidth="1"/>
  </cols>
  <sheetData>
    <row r="21" spans="1:24" ht="15" x14ac:dyDescent="0.15">
      <c r="A21" s="51" t="s">
        <v>116</v>
      </c>
      <c r="B21" s="50"/>
      <c r="C21" s="50"/>
      <c r="D21" s="50"/>
      <c r="E21" s="50"/>
      <c r="F21" s="50"/>
      <c r="G21" s="50"/>
    </row>
    <row r="22" spans="1:24" ht="15" x14ac:dyDescent="0.15">
      <c r="A22" s="50" t="s">
        <v>118</v>
      </c>
      <c r="B22" s="50"/>
      <c r="C22" s="50"/>
      <c r="D22" s="50"/>
      <c r="E22" s="50"/>
      <c r="F22" s="50"/>
      <c r="G22" s="50"/>
      <c r="K22" s="1"/>
    </row>
    <row r="23" spans="1:24" ht="15" x14ac:dyDescent="0.15">
      <c r="A23" s="8" t="s">
        <v>62</v>
      </c>
      <c r="B23" s="8" t="s">
        <v>74</v>
      </c>
      <c r="C23" s="8" t="s">
        <v>82</v>
      </c>
      <c r="D23" s="8" t="s">
        <v>89</v>
      </c>
      <c r="E23" s="8" t="s">
        <v>81</v>
      </c>
      <c r="F23" s="8" t="s">
        <v>83</v>
      </c>
      <c r="G23" s="8" t="s">
        <v>84</v>
      </c>
      <c r="K23" s="52" t="s">
        <v>117</v>
      </c>
      <c r="L23" s="50"/>
      <c r="M23" s="50"/>
      <c r="N23" s="50"/>
      <c r="O23" s="50"/>
      <c r="P23" s="50"/>
      <c r="Q23" s="50"/>
    </row>
    <row r="24" spans="1:24" ht="15" x14ac:dyDescent="0.15">
      <c r="A24" s="1" t="s">
        <v>56</v>
      </c>
      <c r="B24" s="5">
        <v>4.7E-2</v>
      </c>
      <c r="C24" s="5" t="s">
        <v>226</v>
      </c>
      <c r="D24" s="19">
        <v>7.0000000000000001E-3</v>
      </c>
      <c r="E24" s="5">
        <v>6.47</v>
      </c>
      <c r="F24" s="5">
        <v>3.3000000000000002E-2</v>
      </c>
      <c r="G24" s="5">
        <v>6.0999999999999999E-2</v>
      </c>
      <c r="K24" s="50" t="s">
        <v>88</v>
      </c>
      <c r="L24" s="50"/>
      <c r="M24" s="50"/>
      <c r="N24" s="50"/>
      <c r="O24" s="50"/>
      <c r="P24" s="50"/>
      <c r="Q24" s="50"/>
    </row>
    <row r="25" spans="1:24" ht="15" x14ac:dyDescent="0.15">
      <c r="A25" s="1" t="s">
        <v>1</v>
      </c>
      <c r="B25" s="5">
        <v>-6.0000000000000001E-3</v>
      </c>
      <c r="C25" s="5" t="s">
        <v>227</v>
      </c>
      <c r="D25" s="19">
        <v>1E-3</v>
      </c>
      <c r="E25" s="5">
        <v>-4.83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82</v>
      </c>
      <c r="N25" s="8" t="s">
        <v>89</v>
      </c>
      <c r="O25" s="8" t="s">
        <v>81</v>
      </c>
      <c r="P25" s="8" t="s">
        <v>93</v>
      </c>
      <c r="Q25" s="8" t="s">
        <v>84</v>
      </c>
    </row>
    <row r="26" spans="1:24" ht="15" x14ac:dyDescent="0.15">
      <c r="A26" s="1" t="s">
        <v>51</v>
      </c>
      <c r="B26" s="5">
        <v>-1.7000000000000001E-2</v>
      </c>
      <c r="C26" s="5" t="s">
        <v>228</v>
      </c>
      <c r="D26" s="19">
        <v>5.5E-2</v>
      </c>
      <c r="E26" s="5">
        <v>-0.31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5" t="s">
        <v>227</v>
      </c>
      <c r="N26" s="19">
        <v>7.0000000000000001E-3</v>
      </c>
      <c r="O26" s="5">
        <v>9.1199999999999992</v>
      </c>
      <c r="P26" s="5">
        <v>5.0999999999999997E-2</v>
      </c>
      <c r="Q26" s="5">
        <v>7.9000000000000001E-2</v>
      </c>
      <c r="R26" s="18"/>
      <c r="S26" s="18"/>
      <c r="T26" s="18"/>
      <c r="U26" s="18"/>
      <c r="V26" s="18"/>
      <c r="W26" s="18"/>
      <c r="X26" s="18"/>
    </row>
    <row r="27" spans="1:24" ht="15" x14ac:dyDescent="0.15">
      <c r="A27" s="1" t="s">
        <v>47</v>
      </c>
      <c r="B27" s="5">
        <v>6.4000000000000001E-2</v>
      </c>
      <c r="C27" s="5" t="s">
        <v>228</v>
      </c>
      <c r="D27" s="19">
        <v>7.8E-2</v>
      </c>
      <c r="E27" s="5">
        <v>0.82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5" t="s">
        <v>227</v>
      </c>
      <c r="N27" s="19">
        <v>1E-3</v>
      </c>
      <c r="O27" s="5">
        <v>-5.67</v>
      </c>
      <c r="P27" s="5">
        <v>-0.01</v>
      </c>
      <c r="Q27" s="5">
        <v>-5.0000000000000001E-3</v>
      </c>
      <c r="R27" s="18"/>
      <c r="S27" s="18"/>
      <c r="T27" s="18"/>
      <c r="U27" s="18"/>
      <c r="V27" s="18"/>
      <c r="W27" s="18"/>
    </row>
    <row r="28" spans="1:24" ht="15" x14ac:dyDescent="0.15">
      <c r="A28" s="1" t="s">
        <v>49</v>
      </c>
      <c r="B28" s="5">
        <v>1.0999999999999999E-2</v>
      </c>
      <c r="C28" s="5" t="s">
        <v>228</v>
      </c>
      <c r="D28" s="19">
        <v>0.01</v>
      </c>
      <c r="E28" s="5">
        <v>1.0900000000000001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5" t="s">
        <v>228</v>
      </c>
      <c r="N28" s="19">
        <v>5.3999999999999999E-2</v>
      </c>
      <c r="O28" s="5">
        <v>-0.37</v>
      </c>
      <c r="P28" s="5">
        <v>-0.125</v>
      </c>
      <c r="Q28" s="5">
        <v>8.5999999999999993E-2</v>
      </c>
      <c r="R28" s="18"/>
      <c r="S28" s="18"/>
      <c r="T28" s="18"/>
      <c r="U28" s="18"/>
      <c r="V28" s="18"/>
      <c r="W28" s="18"/>
    </row>
    <row r="29" spans="1:24" ht="15" x14ac:dyDescent="0.15">
      <c r="A29" s="1" t="s">
        <v>43</v>
      </c>
      <c r="B29" s="5">
        <v>0.81</v>
      </c>
      <c r="C29" s="5" t="s">
        <v>227</v>
      </c>
      <c r="D29" s="19">
        <v>0.17</v>
      </c>
      <c r="E29" s="5">
        <v>4.76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5" t="s">
        <v>228</v>
      </c>
      <c r="N29" s="19">
        <v>7.4999999999999997E-2</v>
      </c>
      <c r="O29" s="5">
        <v>-1.18</v>
      </c>
      <c r="P29" s="5">
        <v>-0.23599999999999999</v>
      </c>
      <c r="Q29" s="5">
        <v>5.8000000000000003E-2</v>
      </c>
      <c r="R29" s="18"/>
      <c r="S29" s="18"/>
      <c r="T29" s="18"/>
      <c r="U29" s="18"/>
      <c r="V29" s="18"/>
      <c r="W29" s="18"/>
    </row>
    <row r="30" spans="1:24" ht="15" x14ac:dyDescent="0.15">
      <c r="A30" s="1" t="s">
        <v>54</v>
      </c>
      <c r="B30" s="5">
        <v>1.7999999999999999E-2</v>
      </c>
      <c r="C30" s="5" t="s">
        <v>229</v>
      </c>
      <c r="D30" s="19">
        <v>4.0000000000000001E-3</v>
      </c>
      <c r="E30" s="5">
        <v>4.12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5" t="s">
        <v>230</v>
      </c>
      <c r="N30" s="19">
        <v>8.9999999999999993E-3</v>
      </c>
      <c r="O30" s="5">
        <v>1.7</v>
      </c>
      <c r="P30" s="5">
        <v>-2E-3</v>
      </c>
      <c r="Q30" s="5">
        <v>3.1E-2</v>
      </c>
      <c r="R30" s="18"/>
      <c r="S30" s="18"/>
      <c r="T30" s="18"/>
      <c r="U30" s="18"/>
      <c r="V30" s="18"/>
      <c r="W30" s="18"/>
    </row>
    <row r="31" spans="1:24" ht="15" x14ac:dyDescent="0.15">
      <c r="A31" s="1" t="s">
        <v>46</v>
      </c>
      <c r="B31" s="5">
        <v>-8.0000000000000002E-3</v>
      </c>
      <c r="C31" s="5" t="s">
        <v>228</v>
      </c>
      <c r="D31" s="19">
        <v>6.0000000000000001E-3</v>
      </c>
      <c r="E31" s="5">
        <v>-1.25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5" t="s">
        <v>229</v>
      </c>
      <c r="N31" s="19">
        <v>0.155</v>
      </c>
      <c r="O31" s="5">
        <v>3.34</v>
      </c>
      <c r="P31" s="5">
        <v>0.215</v>
      </c>
      <c r="Q31" s="5">
        <v>0.82299999999999995</v>
      </c>
      <c r="R31" s="18"/>
      <c r="S31" s="18"/>
      <c r="T31" s="18"/>
      <c r="U31" s="18"/>
      <c r="V31" s="18"/>
      <c r="W31" s="18"/>
    </row>
    <row r="32" spans="1:24" ht="15" x14ac:dyDescent="0.15">
      <c r="A32" s="1" t="s">
        <v>57</v>
      </c>
      <c r="B32" s="5">
        <v>3.0000000000000001E-3</v>
      </c>
      <c r="C32" s="5" t="s">
        <v>227</v>
      </c>
      <c r="D32" s="19">
        <v>0</v>
      </c>
      <c r="E32" s="5">
        <v>7.64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5" t="s">
        <v>228</v>
      </c>
      <c r="N32" s="19">
        <v>4.0000000000000001E-3</v>
      </c>
      <c r="O32" s="5">
        <v>1.51</v>
      </c>
      <c r="P32" s="5">
        <v>-2E-3</v>
      </c>
      <c r="Q32" s="5">
        <v>1.4E-2</v>
      </c>
      <c r="R32" s="18"/>
      <c r="S32" s="18"/>
      <c r="T32" s="18"/>
      <c r="U32" s="18"/>
      <c r="V32" s="18"/>
      <c r="W32" s="18"/>
    </row>
    <row r="33" spans="1:23" ht="15" x14ac:dyDescent="0.15">
      <c r="A33" s="1" t="s">
        <v>44</v>
      </c>
      <c r="B33" s="5">
        <v>-8.4000000000000005E-2</v>
      </c>
      <c r="C33" s="5" t="s">
        <v>227</v>
      </c>
      <c r="D33" s="19">
        <v>1.9E-2</v>
      </c>
      <c r="E33" s="5">
        <v>-4.4800000000000004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5" t="s">
        <v>228</v>
      </c>
      <c r="N33" s="19">
        <v>6.0000000000000001E-3</v>
      </c>
      <c r="O33" s="5">
        <v>0.62</v>
      </c>
      <c r="P33" s="5">
        <v>-7.0000000000000001E-3</v>
      </c>
      <c r="Q33" s="5">
        <v>1.4E-2</v>
      </c>
      <c r="R33" s="18"/>
      <c r="S33" s="18"/>
      <c r="T33" s="18"/>
      <c r="U33" s="18"/>
      <c r="V33" s="18"/>
      <c r="W33" s="18"/>
    </row>
    <row r="34" spans="1:23" ht="15" x14ac:dyDescent="0.15">
      <c r="A34" s="1" t="s">
        <v>75</v>
      </c>
      <c r="B34" s="5">
        <v>-1.7000000000000001E-2</v>
      </c>
      <c r="C34" s="5" t="s">
        <v>230</v>
      </c>
      <c r="D34" s="19">
        <v>8.9999999999999993E-3</v>
      </c>
      <c r="E34" s="5">
        <v>-1.88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5" t="s">
        <v>227</v>
      </c>
      <c r="N34" s="19">
        <v>0</v>
      </c>
      <c r="O34" s="5">
        <v>10.41</v>
      </c>
      <c r="P34" s="5">
        <v>3.0000000000000001E-3</v>
      </c>
      <c r="Q34" s="5">
        <v>4.0000000000000001E-3</v>
      </c>
      <c r="R34" s="18"/>
      <c r="S34" s="18"/>
      <c r="T34" s="18"/>
      <c r="U34" s="18"/>
      <c r="V34" s="18"/>
      <c r="W34" s="18"/>
    </row>
    <row r="35" spans="1:23" ht="15" x14ac:dyDescent="0.15">
      <c r="A35" s="1" t="s">
        <v>76</v>
      </c>
      <c r="B35" s="5">
        <v>-2E-3</v>
      </c>
      <c r="C35" s="5" t="s">
        <v>231</v>
      </c>
      <c r="D35" s="19">
        <v>1E-3</v>
      </c>
      <c r="E35" s="5">
        <v>-2.33</v>
      </c>
      <c r="F35" s="5">
        <v>-4.0000000000000001E-3</v>
      </c>
      <c r="G35" s="5">
        <v>0</v>
      </c>
      <c r="K35" s="1" t="s">
        <v>44</v>
      </c>
      <c r="L35" s="5">
        <v>-6.3E-2</v>
      </c>
      <c r="M35" s="5" t="s">
        <v>227</v>
      </c>
      <c r="N35" s="19">
        <v>1.7000000000000001E-2</v>
      </c>
      <c r="O35" s="5">
        <v>-3.69</v>
      </c>
      <c r="P35" s="5">
        <v>-9.6000000000000002E-2</v>
      </c>
      <c r="Q35" s="5">
        <v>-2.9000000000000001E-2</v>
      </c>
      <c r="R35" s="18"/>
      <c r="S35" s="18"/>
      <c r="T35" s="18"/>
      <c r="U35" s="18"/>
      <c r="V35" s="18"/>
      <c r="W35" s="18"/>
    </row>
    <row r="36" spans="1:23" ht="15" x14ac:dyDescent="0.15">
      <c r="A36" s="1" t="s">
        <v>52</v>
      </c>
      <c r="B36" s="5">
        <v>5.0000000000000001E-3</v>
      </c>
      <c r="C36" s="5" t="s">
        <v>228</v>
      </c>
      <c r="D36" s="19">
        <v>1.0999999999999999E-2</v>
      </c>
      <c r="E36" s="5">
        <v>0.46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5" t="s">
        <v>228</v>
      </c>
      <c r="N36" s="19">
        <v>8.9999999999999993E-3</v>
      </c>
      <c r="O36" s="5">
        <v>-0.56999999999999995</v>
      </c>
      <c r="P36" s="5">
        <v>-2.1999999999999999E-2</v>
      </c>
      <c r="Q36" s="5">
        <v>1.2E-2</v>
      </c>
      <c r="R36" s="18"/>
      <c r="S36" s="18"/>
      <c r="T36" s="18"/>
      <c r="U36" s="18"/>
      <c r="V36" s="18"/>
      <c r="W36" s="18"/>
    </row>
    <row r="37" spans="1:23" ht="15" x14ac:dyDescent="0.15">
      <c r="A37" s="1" t="s">
        <v>77</v>
      </c>
      <c r="B37" s="5">
        <v>-3.0000000000000001E-3</v>
      </c>
      <c r="C37" s="5" t="s">
        <v>232</v>
      </c>
      <c r="D37" s="19">
        <v>1E-3</v>
      </c>
      <c r="E37" s="5">
        <v>-2.4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5" t="s">
        <v>228</v>
      </c>
      <c r="N37" s="19">
        <v>1E-3</v>
      </c>
      <c r="O37" s="5">
        <v>-1.25</v>
      </c>
      <c r="P37" s="5">
        <v>-3.0000000000000001E-3</v>
      </c>
      <c r="Q37" s="5">
        <v>1E-3</v>
      </c>
      <c r="R37" s="18"/>
      <c r="S37" s="18"/>
      <c r="T37" s="18"/>
      <c r="U37" s="18"/>
      <c r="V37" s="18"/>
      <c r="W37" s="18"/>
    </row>
    <row r="38" spans="1:23" ht="15" x14ac:dyDescent="0.15">
      <c r="A38" s="1" t="s">
        <v>78</v>
      </c>
      <c r="B38" s="5">
        <v>1.4E-2</v>
      </c>
      <c r="C38" s="5" t="s">
        <v>228</v>
      </c>
      <c r="D38" s="19">
        <v>1.4E-2</v>
      </c>
      <c r="E38" s="5">
        <v>0.97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5" t="s">
        <v>228</v>
      </c>
      <c r="N38" s="19">
        <v>0.01</v>
      </c>
      <c r="O38" s="5">
        <v>0.38</v>
      </c>
      <c r="P38" s="5">
        <v>-1.6E-2</v>
      </c>
      <c r="Q38" s="5">
        <v>2.3E-2</v>
      </c>
      <c r="R38" s="18"/>
      <c r="S38" s="18"/>
      <c r="T38" s="18"/>
      <c r="U38" s="18"/>
      <c r="V38" s="18"/>
      <c r="W38" s="18"/>
    </row>
    <row r="39" spans="1:23" ht="15" x14ac:dyDescent="0.15">
      <c r="A39" s="1" t="s">
        <v>79</v>
      </c>
      <c r="B39" s="5">
        <v>6.0000000000000001E-3</v>
      </c>
      <c r="C39" s="5" t="s">
        <v>227</v>
      </c>
      <c r="D39" s="19">
        <v>2E-3</v>
      </c>
      <c r="E39" s="5">
        <v>3.21</v>
      </c>
      <c r="F39" s="5">
        <v>2E-3</v>
      </c>
      <c r="G39" s="5">
        <v>0.01</v>
      </c>
      <c r="K39" s="1" t="s">
        <v>77</v>
      </c>
      <c r="L39" s="5">
        <v>0</v>
      </c>
      <c r="M39" s="5" t="s">
        <v>228</v>
      </c>
      <c r="N39" s="19">
        <v>1E-3</v>
      </c>
      <c r="O39" s="5">
        <v>0.02</v>
      </c>
      <c r="P39" s="5">
        <v>-2E-3</v>
      </c>
      <c r="Q39" s="5">
        <v>2E-3</v>
      </c>
      <c r="R39" s="18"/>
      <c r="S39" s="18"/>
      <c r="T39" s="18"/>
      <c r="U39" s="18"/>
      <c r="V39" s="18"/>
      <c r="W39" s="18"/>
    </row>
    <row r="40" spans="1:23" ht="15" x14ac:dyDescent="0.15">
      <c r="A40" s="1" t="s">
        <v>14</v>
      </c>
      <c r="B40" s="5">
        <v>-3.0000000000000001E-3</v>
      </c>
      <c r="C40" s="5" t="s">
        <v>228</v>
      </c>
      <c r="D40" s="19">
        <v>1.2E-2</v>
      </c>
      <c r="E40" s="5">
        <v>-0.21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5" t="s">
        <v>233</v>
      </c>
      <c r="N40" s="19">
        <v>1.2999999999999999E-2</v>
      </c>
      <c r="O40" s="5">
        <v>1.99</v>
      </c>
      <c r="P40" s="5">
        <v>0</v>
      </c>
      <c r="Q40" s="5">
        <v>5.1999999999999998E-2</v>
      </c>
      <c r="R40" s="18"/>
      <c r="S40" s="18"/>
      <c r="T40" s="18"/>
      <c r="U40" s="18"/>
      <c r="V40" s="18"/>
      <c r="W40" s="18"/>
    </row>
    <row r="41" spans="1:23" ht="15" x14ac:dyDescent="0.15">
      <c r="A41" s="1" t="s">
        <v>15</v>
      </c>
      <c r="B41" s="5">
        <v>0</v>
      </c>
      <c r="C41" s="5" t="s">
        <v>228</v>
      </c>
      <c r="D41" s="19">
        <v>0</v>
      </c>
      <c r="E41" s="5">
        <v>1.1000000000000001</v>
      </c>
      <c r="F41" s="5">
        <v>0</v>
      </c>
      <c r="G41" s="5">
        <v>1E-3</v>
      </c>
      <c r="K41" s="1" t="s">
        <v>79</v>
      </c>
      <c r="L41" s="5">
        <v>1E-3</v>
      </c>
      <c r="M41" s="5" t="s">
        <v>228</v>
      </c>
      <c r="N41" s="19">
        <v>2E-3</v>
      </c>
      <c r="O41" s="5">
        <v>0.42</v>
      </c>
      <c r="P41" s="5">
        <v>-3.0000000000000001E-3</v>
      </c>
      <c r="Q41" s="5">
        <v>4.0000000000000001E-3</v>
      </c>
      <c r="R41" s="18"/>
      <c r="S41" s="18"/>
      <c r="T41" s="18"/>
      <c r="U41" s="18"/>
      <c r="V41" s="18"/>
      <c r="W41" s="18"/>
    </row>
    <row r="42" spans="1:23" ht="15" x14ac:dyDescent="0.15">
      <c r="A42" s="1" t="s">
        <v>16</v>
      </c>
      <c r="B42" s="5">
        <v>2E-3</v>
      </c>
      <c r="C42" s="5" t="s">
        <v>228</v>
      </c>
      <c r="D42" s="19">
        <v>2E-3</v>
      </c>
      <c r="E42" s="5">
        <v>1.44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5" t="s">
        <v>228</v>
      </c>
      <c r="N42" s="19">
        <v>1.0999999999999999E-2</v>
      </c>
      <c r="O42" s="5">
        <v>0.59</v>
      </c>
      <c r="P42" s="5">
        <v>-1.4999999999999999E-2</v>
      </c>
      <c r="Q42" s="5">
        <v>2.8000000000000001E-2</v>
      </c>
      <c r="R42" s="18"/>
      <c r="S42" s="18"/>
      <c r="T42" s="18"/>
      <c r="U42" s="18"/>
      <c r="V42" s="18"/>
      <c r="W42" s="18"/>
    </row>
    <row r="43" spans="1:23" ht="15" x14ac:dyDescent="0.15">
      <c r="A43" s="1" t="s">
        <v>17</v>
      </c>
      <c r="B43" s="5">
        <v>-1.2999999999999999E-2</v>
      </c>
      <c r="C43" s="5" t="s">
        <v>228</v>
      </c>
      <c r="D43" s="19">
        <v>1.2E-2</v>
      </c>
      <c r="E43" s="5">
        <v>-1.1200000000000001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5" t="s">
        <v>228</v>
      </c>
      <c r="N43" s="19">
        <v>0</v>
      </c>
      <c r="O43" s="5">
        <v>0.34</v>
      </c>
      <c r="P43" s="5">
        <v>-1E-3</v>
      </c>
      <c r="Q43" s="5">
        <v>1E-3</v>
      </c>
      <c r="R43" s="18"/>
      <c r="S43" s="18"/>
      <c r="T43" s="18"/>
      <c r="U43" s="18"/>
      <c r="V43" s="18"/>
      <c r="W43" s="18"/>
    </row>
    <row r="44" spans="1:23" ht="15" x14ac:dyDescent="0.15">
      <c r="A44" s="1" t="s">
        <v>18</v>
      </c>
      <c r="B44" s="5">
        <v>1.7000000000000001E-2</v>
      </c>
      <c r="C44" s="5" t="s">
        <v>229</v>
      </c>
      <c r="D44" s="19">
        <v>5.0000000000000001E-3</v>
      </c>
      <c r="E44" s="5">
        <v>3.41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5" t="s">
        <v>228</v>
      </c>
      <c r="N44" s="19">
        <v>1E-3</v>
      </c>
      <c r="O44" s="5">
        <v>1.04</v>
      </c>
      <c r="P44" s="5">
        <v>-1E-3</v>
      </c>
      <c r="Q44" s="5">
        <v>4.0000000000000001E-3</v>
      </c>
      <c r="R44" s="18"/>
      <c r="S44" s="18"/>
      <c r="T44" s="18"/>
      <c r="U44" s="18"/>
      <c r="V44" s="18"/>
      <c r="W44" s="18"/>
    </row>
    <row r="45" spans="1:23" ht="15" x14ac:dyDescent="0.15">
      <c r="A45" s="1" t="s">
        <v>19</v>
      </c>
      <c r="B45" s="5">
        <v>2.1000000000000001E-2</v>
      </c>
      <c r="C45" s="5" t="s">
        <v>227</v>
      </c>
      <c r="D45" s="19">
        <v>7.0000000000000001E-3</v>
      </c>
      <c r="E45" s="5">
        <v>3.06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5" t="s">
        <v>233</v>
      </c>
      <c r="N45" s="19">
        <v>0.01</v>
      </c>
      <c r="O45" s="5">
        <v>-2.44</v>
      </c>
      <c r="P45" s="5">
        <v>-4.5999999999999999E-2</v>
      </c>
      <c r="Q45" s="5">
        <v>-5.0000000000000001E-3</v>
      </c>
      <c r="R45" s="18"/>
      <c r="S45" s="18"/>
      <c r="T45" s="18"/>
      <c r="U45" s="18"/>
      <c r="V45" s="18"/>
      <c r="W45" s="18"/>
    </row>
    <row r="46" spans="1:23" ht="15" x14ac:dyDescent="0.15">
      <c r="A46" s="1" t="s">
        <v>11</v>
      </c>
      <c r="B46" s="5">
        <v>-1E-3</v>
      </c>
      <c r="C46" s="5" t="s">
        <v>228</v>
      </c>
      <c r="D46" s="19">
        <v>6.0000000000000001E-3</v>
      </c>
      <c r="E46" s="5">
        <v>-0.17</v>
      </c>
      <c r="F46" s="5">
        <v>-1.4E-2</v>
      </c>
      <c r="G46" s="5">
        <v>1.2E-2</v>
      </c>
      <c r="K46" s="1" t="s">
        <v>18</v>
      </c>
      <c r="L46" s="5">
        <v>1.9E-2</v>
      </c>
      <c r="M46" s="5" t="s">
        <v>227</v>
      </c>
      <c r="N46" s="19">
        <v>4.0000000000000001E-3</v>
      </c>
      <c r="O46" s="5">
        <v>4.46</v>
      </c>
      <c r="P46" s="5">
        <v>1.0999999999999999E-2</v>
      </c>
      <c r="Q46" s="5">
        <v>2.8000000000000001E-2</v>
      </c>
      <c r="R46" s="18"/>
      <c r="S46" s="18"/>
      <c r="T46" s="18"/>
      <c r="U46" s="18"/>
      <c r="V46" s="18"/>
      <c r="W46" s="18"/>
    </row>
    <row r="47" spans="1:23" ht="15" x14ac:dyDescent="0.15">
      <c r="A47" s="1" t="s">
        <v>10</v>
      </c>
      <c r="B47" s="5">
        <v>8.0000000000000002E-3</v>
      </c>
      <c r="C47" s="5" t="s">
        <v>233</v>
      </c>
      <c r="D47" s="19">
        <v>3.0000000000000001E-3</v>
      </c>
      <c r="E47" s="5">
        <v>2.52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5" t="s">
        <v>227</v>
      </c>
      <c r="N47" s="19">
        <v>6.0000000000000001E-3</v>
      </c>
      <c r="O47" s="5">
        <v>4.47</v>
      </c>
      <c r="P47" s="5">
        <v>1.4E-2</v>
      </c>
      <c r="Q47" s="5">
        <v>3.6999999999999998E-2</v>
      </c>
      <c r="R47" s="18"/>
      <c r="S47" s="18"/>
      <c r="T47" s="18"/>
      <c r="U47" s="18"/>
      <c r="V47" s="18"/>
      <c r="W47" s="18"/>
    </row>
    <row r="48" spans="1:23" ht="15" x14ac:dyDescent="0.15">
      <c r="A48" s="1" t="s">
        <v>60</v>
      </c>
      <c r="B48" s="5">
        <v>-6.4000000000000001E-2</v>
      </c>
      <c r="C48" s="5" t="s">
        <v>228</v>
      </c>
      <c r="D48" s="19">
        <v>7.0000000000000001E-3</v>
      </c>
      <c r="E48" s="5">
        <v>-8.61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5" t="s">
        <v>228</v>
      </c>
      <c r="N48" s="19">
        <v>5.0000000000000001E-3</v>
      </c>
      <c r="O48" s="5">
        <v>-1.1499999999999999</v>
      </c>
      <c r="P48" s="5">
        <v>-1.7000000000000001E-2</v>
      </c>
      <c r="Q48" s="5">
        <v>4.0000000000000001E-3</v>
      </c>
      <c r="R48" s="18"/>
      <c r="S48" s="18"/>
      <c r="T48" s="18"/>
      <c r="U48" s="18"/>
      <c r="V48" s="18"/>
      <c r="W48" s="18"/>
    </row>
    <row r="49" spans="1:23" ht="15" x14ac:dyDescent="0.15">
      <c r="A49" s="1" t="s">
        <v>58</v>
      </c>
      <c r="B49" s="5">
        <v>-2E-3</v>
      </c>
      <c r="C49" s="5" t="s">
        <v>228</v>
      </c>
      <c r="D49" s="19">
        <v>1.0999999999999999E-2</v>
      </c>
      <c r="E49" s="5">
        <v>-0.16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5" t="s">
        <v>230</v>
      </c>
      <c r="N49" s="19">
        <v>4.0000000000000001E-3</v>
      </c>
      <c r="O49" s="5">
        <v>1.93</v>
      </c>
      <c r="P49" s="5">
        <v>0</v>
      </c>
      <c r="Q49" s="5">
        <v>1.4999999999999999E-2</v>
      </c>
      <c r="R49" s="18"/>
      <c r="S49" s="18"/>
      <c r="T49" s="18"/>
      <c r="U49" s="18"/>
      <c r="V49" s="18"/>
      <c r="W49" s="18"/>
    </row>
    <row r="50" spans="1:23" ht="15" x14ac:dyDescent="0.15">
      <c r="A50" s="1" t="s">
        <v>12</v>
      </c>
      <c r="B50" s="5">
        <v>4.0000000000000001E-3</v>
      </c>
      <c r="C50" s="5" t="s">
        <v>228</v>
      </c>
      <c r="D50" s="19">
        <v>1.0999999999999999E-2</v>
      </c>
      <c r="E50" s="5">
        <v>0.37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5" t="s">
        <v>227</v>
      </c>
      <c r="N50" s="19">
        <v>7.0000000000000001E-3</v>
      </c>
      <c r="O50" s="5">
        <v>-4.26</v>
      </c>
      <c r="P50" s="5">
        <v>-4.4999999999999998E-2</v>
      </c>
      <c r="Q50" s="5">
        <v>-1.7000000000000001E-2</v>
      </c>
      <c r="R50" s="18"/>
      <c r="S50" s="18"/>
      <c r="T50" s="18"/>
      <c r="U50" s="18"/>
      <c r="V50" s="18"/>
      <c r="W50" s="18"/>
    </row>
    <row r="51" spans="1:23" ht="15" x14ac:dyDescent="0.15">
      <c r="A51" s="1" t="s">
        <v>59</v>
      </c>
      <c r="B51" s="5">
        <v>5.0000000000000001E-3</v>
      </c>
      <c r="C51" s="5" t="s">
        <v>227</v>
      </c>
      <c r="D51" s="19">
        <v>1E-3</v>
      </c>
      <c r="E51" s="5">
        <v>3.91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5" t="s">
        <v>227</v>
      </c>
      <c r="N51" s="19">
        <v>8.9999999999999993E-3</v>
      </c>
      <c r="O51" s="5">
        <v>-3.74</v>
      </c>
      <c r="P51" s="5">
        <v>-5.1999999999999998E-2</v>
      </c>
      <c r="Q51" s="5">
        <v>-1.6E-2</v>
      </c>
      <c r="R51" s="18"/>
      <c r="S51" s="18"/>
      <c r="T51" s="18"/>
      <c r="U51" s="18"/>
      <c r="V51" s="18"/>
      <c r="W51" s="18"/>
    </row>
    <row r="52" spans="1:23" ht="15" x14ac:dyDescent="0.15">
      <c r="A52" s="1" t="s">
        <v>80</v>
      </c>
      <c r="B52" s="5">
        <v>3.452</v>
      </c>
      <c r="C52" s="5" t="s">
        <v>227</v>
      </c>
      <c r="D52" s="19">
        <v>0.42399999999999999</v>
      </c>
      <c r="E52" s="5">
        <v>8.1300000000000008</v>
      </c>
      <c r="F52" s="5">
        <v>2.62</v>
      </c>
      <c r="G52" s="5">
        <v>4.2839999999999998</v>
      </c>
      <c r="K52" s="1" t="s">
        <v>12</v>
      </c>
      <c r="L52" s="5">
        <v>-2.8000000000000001E-2</v>
      </c>
      <c r="M52" s="5" t="s">
        <v>227</v>
      </c>
      <c r="N52" s="19">
        <v>1.0999999999999999E-2</v>
      </c>
      <c r="O52" s="5">
        <v>-2.66</v>
      </c>
      <c r="P52" s="5">
        <v>-4.9000000000000002E-2</v>
      </c>
      <c r="Q52" s="5">
        <v>-7.0000000000000001E-3</v>
      </c>
      <c r="R52" s="18"/>
      <c r="S52" s="18"/>
      <c r="T52" s="18"/>
      <c r="U52" s="18"/>
      <c r="V52" s="18"/>
      <c r="W52" s="18"/>
    </row>
    <row r="53" spans="1:23" ht="15" x14ac:dyDescent="0.15">
      <c r="A53" s="3" t="s">
        <v>85</v>
      </c>
      <c r="B53" s="20">
        <v>0</v>
      </c>
      <c r="C53" s="20"/>
      <c r="D53" s="20"/>
      <c r="E53" s="20"/>
      <c r="F53" s="20"/>
      <c r="G53" s="20"/>
      <c r="K53" s="1" t="s">
        <v>59</v>
      </c>
      <c r="L53" s="5">
        <v>1E-3</v>
      </c>
      <c r="M53" s="5" t="s">
        <v>228</v>
      </c>
      <c r="N53" s="19">
        <v>1E-3</v>
      </c>
      <c r="O53" s="5">
        <v>0.67</v>
      </c>
      <c r="P53" s="5">
        <v>-1E-3</v>
      </c>
      <c r="Q53" s="5">
        <v>3.0000000000000001E-3</v>
      </c>
      <c r="R53" s="18"/>
      <c r="S53" s="18"/>
      <c r="T53" s="18"/>
      <c r="U53" s="18"/>
      <c r="V53" s="18"/>
      <c r="W53" s="18"/>
    </row>
    <row r="54" spans="1:23" ht="15" x14ac:dyDescent="0.15">
      <c r="A54" s="1" t="s">
        <v>86</v>
      </c>
      <c r="B54" s="5">
        <v>0.252</v>
      </c>
      <c r="C54" s="5"/>
      <c r="D54" s="5"/>
      <c r="E54" s="5"/>
      <c r="F54" s="5"/>
      <c r="G54" s="5"/>
      <c r="K54" s="1" t="s">
        <v>80</v>
      </c>
      <c r="L54" s="5">
        <v>4.593</v>
      </c>
      <c r="M54" s="5" t="s">
        <v>227</v>
      </c>
      <c r="N54" s="19">
        <v>0.39800000000000002</v>
      </c>
      <c r="O54" s="5">
        <v>11.55</v>
      </c>
      <c r="P54" s="5">
        <v>3.8140000000000001</v>
      </c>
      <c r="Q54" s="5">
        <v>5.3719999999999999</v>
      </c>
      <c r="R54" s="18"/>
      <c r="S54" s="18"/>
      <c r="T54" s="18"/>
      <c r="U54" s="18"/>
      <c r="V54" s="18"/>
      <c r="W54" s="18"/>
    </row>
    <row r="55" spans="1:23" ht="15" x14ac:dyDescent="0.15">
      <c r="A55" s="4" t="s">
        <v>87</v>
      </c>
      <c r="B55" s="6">
        <v>0.224</v>
      </c>
      <c r="C55" s="6"/>
      <c r="D55" s="6"/>
      <c r="E55" s="6"/>
      <c r="F55" s="6"/>
      <c r="G55" s="6"/>
      <c r="K55" s="1" t="s">
        <v>90</v>
      </c>
      <c r="L55" s="5">
        <v>0.153</v>
      </c>
      <c r="M55" s="5"/>
      <c r="N55" s="5"/>
      <c r="O55" s="5"/>
      <c r="P55" s="5"/>
      <c r="Q55" s="5"/>
      <c r="R55" s="18"/>
      <c r="S55" s="18"/>
      <c r="T55" s="18"/>
      <c r="U55" s="18"/>
      <c r="V55" s="18"/>
      <c r="W55" s="18"/>
    </row>
    <row r="56" spans="1:23" ht="15" x14ac:dyDescent="0.15">
      <c r="K56" s="1" t="s">
        <v>91</v>
      </c>
      <c r="L56" s="5">
        <v>0.17299999999999999</v>
      </c>
      <c r="M56" s="5"/>
      <c r="N56" s="5"/>
      <c r="O56" s="5"/>
      <c r="P56" s="5"/>
      <c r="Q56" s="5"/>
      <c r="R56" s="18"/>
      <c r="S56" s="18"/>
      <c r="T56" s="18"/>
      <c r="U56" s="18"/>
      <c r="V56" s="18"/>
      <c r="W56" s="18"/>
    </row>
    <row r="57" spans="1:23" ht="15" x14ac:dyDescent="0.15">
      <c r="C57" s="1"/>
      <c r="F57" s="1"/>
      <c r="G57" s="1"/>
      <c r="K57" s="4" t="s">
        <v>94</v>
      </c>
      <c r="L57" s="6">
        <v>0.439</v>
      </c>
      <c r="M57" s="6"/>
      <c r="N57" s="6"/>
      <c r="O57" s="6"/>
      <c r="P57" s="6"/>
      <c r="Q57" s="6"/>
      <c r="R57" s="18"/>
      <c r="S57" s="18"/>
      <c r="T57" s="18"/>
      <c r="U57" s="18"/>
      <c r="V57" s="18"/>
      <c r="W57" s="18"/>
    </row>
    <row r="58" spans="1:23" x14ac:dyDescent="0.15">
      <c r="S58" s="18"/>
      <c r="T58" s="18"/>
      <c r="U58" s="18"/>
      <c r="V58" s="18"/>
      <c r="W58" s="18"/>
    </row>
    <row r="59" spans="1:23" x14ac:dyDescent="0.15">
      <c r="S59" s="18"/>
      <c r="T59" s="18"/>
      <c r="U59" s="18"/>
      <c r="V59" s="18"/>
      <c r="W59" s="18"/>
    </row>
    <row r="60" spans="1:23" x14ac:dyDescent="0.15">
      <c r="S60" s="18"/>
      <c r="T60" s="18"/>
      <c r="U60" s="18"/>
      <c r="V60" s="18"/>
      <c r="W60" s="18"/>
    </row>
    <row r="61" spans="1:23" x14ac:dyDescent="0.15">
      <c r="S61" s="18"/>
      <c r="T61" s="18"/>
      <c r="U61" s="18"/>
      <c r="V61" s="18"/>
      <c r="W61" s="18"/>
    </row>
    <row r="62" spans="1:23" x14ac:dyDescent="0.15">
      <c r="S62" s="18"/>
      <c r="T62" s="18"/>
      <c r="U62" s="18"/>
      <c r="V62" s="18"/>
      <c r="W62" s="18"/>
    </row>
    <row r="68" spans="1:21" ht="15" x14ac:dyDescent="0.15">
      <c r="H68" s="1"/>
      <c r="I68" s="1"/>
      <c r="J68" s="1"/>
    </row>
    <row r="71" spans="1:21" ht="15" x14ac:dyDescent="0.15">
      <c r="A71" s="52" t="s">
        <v>119</v>
      </c>
      <c r="B71" s="50"/>
      <c r="C71" s="50"/>
      <c r="D71" s="50"/>
      <c r="E71" s="50"/>
      <c r="F71" s="50"/>
      <c r="G71" s="50"/>
    </row>
    <row r="72" spans="1:21" ht="15.75" thickBot="1" x14ac:dyDescent="0.2">
      <c r="A72" s="50" t="s">
        <v>88</v>
      </c>
      <c r="B72" s="50"/>
      <c r="C72" s="50"/>
      <c r="D72" s="50"/>
      <c r="E72" s="50"/>
      <c r="F72" s="50"/>
      <c r="G72" s="50"/>
    </row>
    <row r="73" spans="1:21" ht="15.75" thickBot="1" x14ac:dyDescent="0.2">
      <c r="A73" s="8" t="s">
        <v>62</v>
      </c>
      <c r="B73" s="8" t="s">
        <v>74</v>
      </c>
      <c r="C73" s="8" t="s">
        <v>82</v>
      </c>
      <c r="D73" s="8" t="s">
        <v>89</v>
      </c>
      <c r="E73" s="8" t="s">
        <v>81</v>
      </c>
      <c r="F73" s="8" t="s">
        <v>92</v>
      </c>
      <c r="G73" s="8" t="s">
        <v>84</v>
      </c>
      <c r="O73" s="53" t="s">
        <v>234</v>
      </c>
      <c r="P73" s="99" t="s">
        <v>235</v>
      </c>
      <c r="Q73" s="99"/>
      <c r="R73" s="99" t="s">
        <v>236</v>
      </c>
      <c r="S73" s="99"/>
      <c r="T73" s="99" t="s">
        <v>237</v>
      </c>
      <c r="U73" s="99"/>
    </row>
    <row r="74" spans="1:21" ht="15" x14ac:dyDescent="0.15">
      <c r="A74" s="1" t="s">
        <v>56</v>
      </c>
      <c r="B74" s="5">
        <v>2.9000000000000001E-2</v>
      </c>
      <c r="C74" s="5" t="s">
        <v>233</v>
      </c>
      <c r="D74" s="19">
        <v>1.4E-2</v>
      </c>
      <c r="E74" s="5">
        <v>2</v>
      </c>
      <c r="F74" s="5">
        <v>1E-3</v>
      </c>
      <c r="G74" s="5">
        <v>5.7000000000000002E-2</v>
      </c>
      <c r="O74" s="54" t="s">
        <v>56</v>
      </c>
      <c r="P74" s="58" t="str">
        <f>B24&amp;C24</f>
        <v>0.047***</v>
      </c>
      <c r="Q74" s="19">
        <v>7.0000000000000001E-3</v>
      </c>
      <c r="R74" s="58" t="str">
        <f>L26&amp;M26</f>
        <v>0.065***</v>
      </c>
      <c r="S74" s="19">
        <v>7.0000000000000001E-3</v>
      </c>
      <c r="T74" s="58" t="str">
        <f>B74&amp;C74</f>
        <v>0.029**</v>
      </c>
      <c r="U74" s="19">
        <v>1.4E-2</v>
      </c>
    </row>
    <row r="75" spans="1:21" ht="15" x14ac:dyDescent="0.15">
      <c r="A75" s="1" t="s">
        <v>1</v>
      </c>
      <c r="B75" s="5">
        <v>1E-3</v>
      </c>
      <c r="C75" s="5" t="s">
        <v>228</v>
      </c>
      <c r="D75" s="19">
        <v>2E-3</v>
      </c>
      <c r="E75" s="5">
        <v>0.61</v>
      </c>
      <c r="F75" s="5">
        <v>-3.0000000000000001E-3</v>
      </c>
      <c r="G75" s="5">
        <v>6.0000000000000001E-3</v>
      </c>
      <c r="O75" s="54" t="s">
        <v>1</v>
      </c>
      <c r="P75" s="58" t="str">
        <f t="shared" ref="P75:P101" si="0">B25&amp;C25</f>
        <v>-0.006***</v>
      </c>
      <c r="Q75" s="19">
        <v>1E-3</v>
      </c>
      <c r="R75" s="58" t="str">
        <f t="shared" ref="R75:R102" si="1">L27&amp;M27</f>
        <v>-0.008***</v>
      </c>
      <c r="S75" s="19">
        <v>1E-3</v>
      </c>
      <c r="T75" s="58" t="str">
        <f t="shared" ref="T75:T102" si="2">B75&amp;C75</f>
        <v xml:space="preserve">0.001 </v>
      </c>
      <c r="U75" s="19">
        <v>2E-3</v>
      </c>
    </row>
    <row r="76" spans="1:21" ht="15" x14ac:dyDescent="0.15">
      <c r="A76" s="1" t="s">
        <v>51</v>
      </c>
      <c r="B76" s="5">
        <v>-8.2000000000000003E-2</v>
      </c>
      <c r="C76" s="5" t="s">
        <v>228</v>
      </c>
      <c r="D76" s="19">
        <v>7.0999999999999994E-2</v>
      </c>
      <c r="E76" s="5">
        <v>-1.1599999999999999</v>
      </c>
      <c r="F76" s="5">
        <v>-0.22</v>
      </c>
      <c r="G76" s="5">
        <v>5.7000000000000002E-2</v>
      </c>
      <c r="O76" s="54" t="s">
        <v>51</v>
      </c>
      <c r="P76" s="58" t="str">
        <f t="shared" si="0"/>
        <v xml:space="preserve">-0.017 </v>
      </c>
      <c r="Q76" s="19">
        <v>5.5E-2</v>
      </c>
      <c r="R76" s="58" t="str">
        <f t="shared" si="1"/>
        <v xml:space="preserve">-0.02 </v>
      </c>
      <c r="S76" s="19">
        <v>5.3999999999999999E-2</v>
      </c>
      <c r="T76" s="58" t="str">
        <f t="shared" si="2"/>
        <v xml:space="preserve">-0.082 </v>
      </c>
      <c r="U76" s="19">
        <v>7.0999999999999994E-2</v>
      </c>
    </row>
    <row r="77" spans="1:21" ht="15" x14ac:dyDescent="0.15">
      <c r="A77" s="1" t="s">
        <v>47</v>
      </c>
      <c r="B77" s="5">
        <v>-0.12</v>
      </c>
      <c r="C77" s="5" t="s">
        <v>228</v>
      </c>
      <c r="D77" s="19">
        <v>9.5000000000000001E-2</v>
      </c>
      <c r="E77" s="5">
        <v>-1.26</v>
      </c>
      <c r="F77" s="5">
        <v>-0.307</v>
      </c>
      <c r="G77" s="5">
        <v>6.7000000000000004E-2</v>
      </c>
      <c r="O77" s="54" t="s">
        <v>47</v>
      </c>
      <c r="P77" s="58" t="str">
        <f t="shared" si="0"/>
        <v xml:space="preserve">0.064 </v>
      </c>
      <c r="Q77" s="19">
        <v>7.8E-2</v>
      </c>
      <c r="R77" s="58" t="str">
        <f t="shared" si="1"/>
        <v xml:space="preserve">-0.089 </v>
      </c>
      <c r="S77" s="19">
        <v>7.4999999999999997E-2</v>
      </c>
      <c r="T77" s="58" t="str">
        <f t="shared" si="2"/>
        <v xml:space="preserve">-0.12 </v>
      </c>
      <c r="U77" s="19">
        <v>9.5000000000000001E-2</v>
      </c>
    </row>
    <row r="78" spans="1:21" ht="15" x14ac:dyDescent="0.15">
      <c r="A78" s="1" t="s">
        <v>49</v>
      </c>
      <c r="B78" s="5">
        <v>2.1000000000000001E-2</v>
      </c>
      <c r="C78" s="5" t="s">
        <v>233</v>
      </c>
      <c r="D78" s="19">
        <v>0.01</v>
      </c>
      <c r="E78" s="5">
        <v>2.13</v>
      </c>
      <c r="F78" s="5">
        <v>2E-3</v>
      </c>
      <c r="G78" s="5">
        <v>0.04</v>
      </c>
      <c r="O78" s="54" t="s">
        <v>49</v>
      </c>
      <c r="P78" s="58" t="str">
        <f t="shared" si="0"/>
        <v xml:space="preserve">0.011 </v>
      </c>
      <c r="Q78" s="19">
        <v>0.01</v>
      </c>
      <c r="R78" s="58" t="str">
        <f t="shared" si="1"/>
        <v>0.015*</v>
      </c>
      <c r="S78" s="19">
        <v>8.9999999999999993E-3</v>
      </c>
      <c r="T78" s="58" t="str">
        <f t="shared" si="2"/>
        <v>0.021**</v>
      </c>
      <c r="U78" s="19">
        <v>0.01</v>
      </c>
    </row>
    <row r="79" spans="1:21" ht="15" x14ac:dyDescent="0.15">
      <c r="A79" s="1" t="s">
        <v>43</v>
      </c>
      <c r="B79" s="5">
        <v>0.109</v>
      </c>
      <c r="C79" s="5" t="s">
        <v>228</v>
      </c>
      <c r="D79" s="19">
        <v>0.183</v>
      </c>
      <c r="E79" s="5">
        <v>0.59</v>
      </c>
      <c r="F79" s="5">
        <v>-0.251</v>
      </c>
      <c r="G79" s="5">
        <v>0.46899999999999997</v>
      </c>
      <c r="O79" s="54" t="s">
        <v>43</v>
      </c>
      <c r="P79" s="58" t="str">
        <f t="shared" si="0"/>
        <v>0.81***</v>
      </c>
      <c r="Q79" s="19">
        <v>0.17</v>
      </c>
      <c r="R79" s="58" t="str">
        <f t="shared" si="1"/>
        <v>0.519 ***</v>
      </c>
      <c r="S79" s="19">
        <v>0.155</v>
      </c>
      <c r="T79" s="58" t="str">
        <f t="shared" si="2"/>
        <v xml:space="preserve">0.109 </v>
      </c>
      <c r="U79" s="19">
        <v>0.183</v>
      </c>
    </row>
    <row r="80" spans="1:21" ht="15" x14ac:dyDescent="0.15">
      <c r="A80" s="1" t="s">
        <v>54</v>
      </c>
      <c r="B80" s="5">
        <v>7.0000000000000001E-3</v>
      </c>
      <c r="C80" s="5" t="s">
        <v>228</v>
      </c>
      <c r="D80" s="19">
        <v>5.0000000000000001E-3</v>
      </c>
      <c r="E80" s="5">
        <v>1.2</v>
      </c>
      <c r="F80" s="5">
        <v>-4.0000000000000001E-3</v>
      </c>
      <c r="G80" s="5">
        <v>1.7000000000000001E-2</v>
      </c>
      <c r="L80" s="18"/>
      <c r="M80" s="18"/>
      <c r="N80" s="18"/>
      <c r="O80" s="54" t="s">
        <v>54</v>
      </c>
      <c r="P80" s="58" t="str">
        <f t="shared" si="0"/>
        <v>0.018 ***</v>
      </c>
      <c r="Q80" s="19">
        <v>4.0000000000000001E-3</v>
      </c>
      <c r="R80" s="58" t="str">
        <f t="shared" si="1"/>
        <v xml:space="preserve">0.006 </v>
      </c>
      <c r="S80" s="19">
        <v>4.0000000000000001E-3</v>
      </c>
      <c r="T80" s="58" t="str">
        <f t="shared" si="2"/>
        <v xml:space="preserve">0.007 </v>
      </c>
      <c r="U80" s="19">
        <v>5.0000000000000001E-3</v>
      </c>
    </row>
    <row r="81" spans="1:21" ht="15" x14ac:dyDescent="0.15">
      <c r="A81" s="1" t="s">
        <v>46</v>
      </c>
      <c r="B81" s="5">
        <v>1.2999999999999999E-2</v>
      </c>
      <c r="C81" s="5" t="s">
        <v>233</v>
      </c>
      <c r="D81" s="19">
        <v>7.0000000000000001E-3</v>
      </c>
      <c r="E81" s="5">
        <v>2</v>
      </c>
      <c r="F81" s="5">
        <v>0</v>
      </c>
      <c r="G81" s="5">
        <v>2.5999999999999999E-2</v>
      </c>
      <c r="L81" s="18"/>
      <c r="M81" s="18"/>
      <c r="N81" s="18"/>
      <c r="O81" s="54" t="s">
        <v>46</v>
      </c>
      <c r="P81" s="58" t="str">
        <f t="shared" si="0"/>
        <v xml:space="preserve">-0.008 </v>
      </c>
      <c r="Q81" s="19">
        <v>6.0000000000000001E-3</v>
      </c>
      <c r="R81" s="58" t="str">
        <f t="shared" si="1"/>
        <v xml:space="preserve">0.003 </v>
      </c>
      <c r="S81" s="19">
        <v>6.0000000000000001E-3</v>
      </c>
      <c r="T81" s="58" t="str">
        <f t="shared" si="2"/>
        <v>0.013**</v>
      </c>
      <c r="U81" s="19">
        <v>7.0000000000000001E-3</v>
      </c>
    </row>
    <row r="82" spans="1:21" ht="15" x14ac:dyDescent="0.15">
      <c r="A82" s="1" t="s">
        <v>57</v>
      </c>
      <c r="B82" s="5">
        <v>2E-3</v>
      </c>
      <c r="C82" s="5" t="s">
        <v>227</v>
      </c>
      <c r="D82" s="19">
        <v>0</v>
      </c>
      <c r="E82" s="5">
        <v>5.05</v>
      </c>
      <c r="F82" s="5">
        <v>1E-3</v>
      </c>
      <c r="G82" s="5">
        <v>3.0000000000000001E-3</v>
      </c>
      <c r="H82" s="5"/>
      <c r="I82" s="5"/>
      <c r="N82" s="18"/>
      <c r="O82" s="54" t="s">
        <v>57</v>
      </c>
      <c r="P82" s="58" t="str">
        <f t="shared" si="0"/>
        <v>0.003***</v>
      </c>
      <c r="Q82" s="19">
        <v>0</v>
      </c>
      <c r="R82" s="58" t="str">
        <f t="shared" si="1"/>
        <v>0.004***</v>
      </c>
      <c r="S82" s="19">
        <v>0</v>
      </c>
      <c r="T82" s="58" t="str">
        <f t="shared" si="2"/>
        <v>0.002***</v>
      </c>
      <c r="U82" s="19">
        <v>0</v>
      </c>
    </row>
    <row r="83" spans="1:21" ht="15" x14ac:dyDescent="0.15">
      <c r="A83" s="1" t="s">
        <v>44</v>
      </c>
      <c r="B83" s="5">
        <v>-2.3E-2</v>
      </c>
      <c r="C83" s="5" t="s">
        <v>228</v>
      </c>
      <c r="D83" s="19">
        <v>0.02</v>
      </c>
      <c r="E83" s="5">
        <v>-1.17</v>
      </c>
      <c r="F83" s="5">
        <v>-6.3E-2</v>
      </c>
      <c r="G83" s="5">
        <v>1.6E-2</v>
      </c>
      <c r="H83" s="5"/>
      <c r="I83" s="5"/>
      <c r="N83" s="18"/>
      <c r="O83" s="54" t="s">
        <v>44</v>
      </c>
      <c r="P83" s="58" t="str">
        <f t="shared" si="0"/>
        <v>-0.084***</v>
      </c>
      <c r="Q83" s="19">
        <v>1.9E-2</v>
      </c>
      <c r="R83" s="58" t="str">
        <f t="shared" si="1"/>
        <v>-0.063***</v>
      </c>
      <c r="S83" s="19">
        <v>1.7000000000000001E-2</v>
      </c>
      <c r="T83" s="58" t="str">
        <f t="shared" si="2"/>
        <v xml:space="preserve">-0.023 </v>
      </c>
      <c r="U83" s="19">
        <v>0.02</v>
      </c>
    </row>
    <row r="84" spans="1:21" ht="15" x14ac:dyDescent="0.15">
      <c r="A84" s="1" t="s">
        <v>75</v>
      </c>
      <c r="B84" s="5">
        <v>-7.0000000000000001E-3</v>
      </c>
      <c r="C84" s="5" t="s">
        <v>228</v>
      </c>
      <c r="D84" s="19">
        <v>1.0999999999999999E-2</v>
      </c>
      <c r="E84" s="5">
        <v>-0.62</v>
      </c>
      <c r="F84" s="5">
        <v>-2.9000000000000001E-2</v>
      </c>
      <c r="G84" s="5">
        <v>1.4999999999999999E-2</v>
      </c>
      <c r="H84" s="5"/>
      <c r="I84" s="5"/>
      <c r="J84" s="91" t="s">
        <v>106</v>
      </c>
      <c r="K84" s="91"/>
      <c r="N84" s="18"/>
      <c r="O84" s="54" t="s">
        <v>75</v>
      </c>
      <c r="P84" s="58" t="str">
        <f t="shared" si="0"/>
        <v>-0.017*</v>
      </c>
      <c r="Q84" s="19">
        <v>8.9999999999999993E-3</v>
      </c>
      <c r="R84" s="58" t="str">
        <f t="shared" si="1"/>
        <v xml:space="preserve">-0.005 </v>
      </c>
      <c r="S84" s="19">
        <v>8.9999999999999993E-3</v>
      </c>
      <c r="T84" s="58" t="str">
        <f t="shared" si="2"/>
        <v xml:space="preserve">-0.007 </v>
      </c>
      <c r="U84" s="19">
        <v>1.0999999999999999E-2</v>
      </c>
    </row>
    <row r="85" spans="1:21" ht="15" x14ac:dyDescent="0.15">
      <c r="A85" s="1" t="s">
        <v>76</v>
      </c>
      <c r="B85" s="5">
        <v>2E-3</v>
      </c>
      <c r="C85" s="5" t="s">
        <v>230</v>
      </c>
      <c r="D85" s="19">
        <v>1E-3</v>
      </c>
      <c r="E85" s="5">
        <v>1.72</v>
      </c>
      <c r="F85" s="5">
        <v>0</v>
      </c>
      <c r="G85" s="5">
        <v>5.0000000000000001E-3</v>
      </c>
      <c r="H85" s="5"/>
      <c r="I85" s="5"/>
      <c r="J85" s="9">
        <v>-1</v>
      </c>
      <c r="K85" s="10" t="s">
        <v>96</v>
      </c>
      <c r="L85" s="2"/>
      <c r="N85" s="18"/>
      <c r="O85" s="54" t="s">
        <v>76</v>
      </c>
      <c r="P85" s="58" t="str">
        <f t="shared" si="0"/>
        <v>-0.002*8</v>
      </c>
      <c r="Q85" s="19">
        <v>1E-3</v>
      </c>
      <c r="R85" s="58" t="str">
        <f t="shared" si="1"/>
        <v xml:space="preserve">-0.001 </v>
      </c>
      <c r="S85" s="19">
        <v>1E-3</v>
      </c>
      <c r="T85" s="58" t="str">
        <f t="shared" si="2"/>
        <v>0.002*</v>
      </c>
      <c r="U85" s="19">
        <v>1E-3</v>
      </c>
    </row>
    <row r="86" spans="1:21" ht="15" x14ac:dyDescent="0.15">
      <c r="A86" s="1" t="s">
        <v>52</v>
      </c>
      <c r="B86" s="5">
        <v>1.7000000000000001E-2</v>
      </c>
      <c r="C86" s="5" t="s">
        <v>228</v>
      </c>
      <c r="D86" s="19">
        <v>1.2E-2</v>
      </c>
      <c r="E86" s="5">
        <v>1.47</v>
      </c>
      <c r="F86" s="5">
        <v>-6.0000000000000001E-3</v>
      </c>
      <c r="G86" s="5">
        <v>4.1000000000000002E-2</v>
      </c>
      <c r="H86" s="5"/>
      <c r="I86" s="5"/>
      <c r="J86" s="11">
        <v>-2</v>
      </c>
      <c r="K86" s="12" t="s">
        <v>102</v>
      </c>
      <c r="L86" s="2"/>
      <c r="N86" s="18"/>
      <c r="O86" s="54" t="s">
        <v>52</v>
      </c>
      <c r="P86" s="58" t="str">
        <f t="shared" si="0"/>
        <v xml:space="preserve">0.005 </v>
      </c>
      <c r="Q86" s="19">
        <v>1.0999999999999999E-2</v>
      </c>
      <c r="R86" s="58" t="str">
        <f t="shared" si="1"/>
        <v xml:space="preserve">0.004 </v>
      </c>
      <c r="S86" s="19">
        <v>0.01</v>
      </c>
      <c r="T86" s="58" t="str">
        <f t="shared" si="2"/>
        <v xml:space="preserve">0.017 </v>
      </c>
      <c r="U86" s="19">
        <v>1.2E-2</v>
      </c>
    </row>
    <row r="87" spans="1:21" ht="15" x14ac:dyDescent="0.15">
      <c r="A87" s="1" t="s">
        <v>77</v>
      </c>
      <c r="B87" s="5">
        <v>1E-3</v>
      </c>
      <c r="C87" s="5" t="s">
        <v>228</v>
      </c>
      <c r="D87" s="19">
        <v>1E-3</v>
      </c>
      <c r="E87" s="5">
        <v>0.44</v>
      </c>
      <c r="F87" s="5">
        <v>-2E-3</v>
      </c>
      <c r="G87" s="5">
        <v>3.0000000000000001E-3</v>
      </c>
      <c r="H87" s="5"/>
      <c r="I87" s="5"/>
      <c r="J87" s="11">
        <v>-3</v>
      </c>
      <c r="K87" s="12" t="s">
        <v>97</v>
      </c>
      <c r="L87" s="2"/>
      <c r="N87" s="18"/>
      <c r="O87" s="54" t="s">
        <v>77</v>
      </c>
      <c r="P87" s="58" t="str">
        <f t="shared" si="0"/>
        <v>-0.003**</v>
      </c>
      <c r="Q87" s="19">
        <v>1E-3</v>
      </c>
      <c r="R87" s="58" t="str">
        <f t="shared" si="1"/>
        <v xml:space="preserve">0 </v>
      </c>
      <c r="S87" s="19">
        <v>1E-3</v>
      </c>
      <c r="T87" s="58" t="str">
        <f t="shared" si="2"/>
        <v xml:space="preserve">0.001 </v>
      </c>
      <c r="U87" s="19">
        <v>1E-3</v>
      </c>
    </row>
    <row r="88" spans="1:21" ht="15" x14ac:dyDescent="0.15">
      <c r="A88" s="1" t="s">
        <v>78</v>
      </c>
      <c r="B88" s="5">
        <v>1.9E-2</v>
      </c>
      <c r="C88" s="5" t="s">
        <v>228</v>
      </c>
      <c r="D88" s="19">
        <v>1.6E-2</v>
      </c>
      <c r="E88" s="5">
        <v>1.18</v>
      </c>
      <c r="F88" s="5">
        <v>-1.2E-2</v>
      </c>
      <c r="G88" s="5">
        <v>0.05</v>
      </c>
      <c r="H88" s="5"/>
      <c r="I88" s="5"/>
      <c r="J88" s="11">
        <v>-4</v>
      </c>
      <c r="K88" s="12" t="s">
        <v>98</v>
      </c>
      <c r="L88" s="2"/>
      <c r="N88" s="18"/>
      <c r="O88" s="54" t="s">
        <v>78</v>
      </c>
      <c r="P88" s="58" t="str">
        <f t="shared" si="0"/>
        <v xml:space="preserve">0.014 </v>
      </c>
      <c r="Q88" s="19">
        <v>1.4E-2</v>
      </c>
      <c r="R88" s="58" t="str">
        <f t="shared" si="1"/>
        <v>0.026**</v>
      </c>
      <c r="S88" s="19">
        <v>1.2999999999999999E-2</v>
      </c>
      <c r="T88" s="58" t="str">
        <f t="shared" si="2"/>
        <v xml:space="preserve">0.019 </v>
      </c>
      <c r="U88" s="19">
        <v>1.6E-2</v>
      </c>
    </row>
    <row r="89" spans="1:21" ht="15" x14ac:dyDescent="0.15">
      <c r="A89" s="1" t="s">
        <v>79</v>
      </c>
      <c r="B89" s="5">
        <v>-4.0000000000000001E-3</v>
      </c>
      <c r="C89" s="5" t="s">
        <v>233</v>
      </c>
      <c r="D89" s="19">
        <v>2E-3</v>
      </c>
      <c r="E89" s="5">
        <v>-2.15</v>
      </c>
      <c r="F89" s="5">
        <v>-8.0000000000000002E-3</v>
      </c>
      <c r="G89" s="5">
        <v>0</v>
      </c>
      <c r="H89" s="5"/>
      <c r="I89" s="5"/>
      <c r="J89" s="11">
        <v>-5</v>
      </c>
      <c r="K89" s="12" t="s">
        <v>103</v>
      </c>
      <c r="L89" s="2"/>
      <c r="N89" s="18"/>
      <c r="O89" s="54" t="s">
        <v>79</v>
      </c>
      <c r="P89" s="58" t="str">
        <f t="shared" si="0"/>
        <v>0.006***</v>
      </c>
      <c r="Q89" s="19">
        <v>2E-3</v>
      </c>
      <c r="R89" s="58" t="str">
        <f t="shared" si="1"/>
        <v xml:space="preserve">0.001 </v>
      </c>
      <c r="S89" s="19">
        <v>2E-3</v>
      </c>
      <c r="T89" s="58" t="str">
        <f t="shared" si="2"/>
        <v>-0.004**</v>
      </c>
      <c r="U89" s="19">
        <v>2E-3</v>
      </c>
    </row>
    <row r="90" spans="1:21" ht="15" x14ac:dyDescent="0.15">
      <c r="A90" s="1" t="s">
        <v>14</v>
      </c>
      <c r="B90" s="5">
        <v>1.7999999999999999E-2</v>
      </c>
      <c r="C90" s="5" t="s">
        <v>228</v>
      </c>
      <c r="D90" s="19">
        <v>1.2E-2</v>
      </c>
      <c r="E90" s="5">
        <v>1.45</v>
      </c>
      <c r="F90" s="5">
        <v>-6.0000000000000001E-3</v>
      </c>
      <c r="G90" s="5">
        <v>4.2000000000000003E-2</v>
      </c>
      <c r="H90" s="5"/>
      <c r="I90" s="5"/>
      <c r="J90" s="11">
        <v>-6</v>
      </c>
      <c r="K90" s="12" t="s">
        <v>104</v>
      </c>
      <c r="L90" s="2"/>
      <c r="N90" s="18"/>
      <c r="O90" s="54" t="s">
        <v>14</v>
      </c>
      <c r="P90" s="58" t="str">
        <f t="shared" si="0"/>
        <v xml:space="preserve">-0.003 </v>
      </c>
      <c r="Q90" s="19">
        <v>1.2E-2</v>
      </c>
      <c r="R90" s="58" t="str">
        <f t="shared" si="1"/>
        <v xml:space="preserve">0.006 </v>
      </c>
      <c r="S90" s="19">
        <v>1.0999999999999999E-2</v>
      </c>
      <c r="T90" s="58" t="str">
        <f t="shared" si="2"/>
        <v xml:space="preserve">0.018 </v>
      </c>
      <c r="U90" s="19">
        <v>1.2E-2</v>
      </c>
    </row>
    <row r="91" spans="1:21" ht="15" x14ac:dyDescent="0.15">
      <c r="A91" s="1" t="s">
        <v>15</v>
      </c>
      <c r="B91" s="5">
        <v>0</v>
      </c>
      <c r="C91" s="5" t="s">
        <v>228</v>
      </c>
      <c r="D91" s="19">
        <v>0</v>
      </c>
      <c r="E91" s="5">
        <v>-0.83</v>
      </c>
      <c r="F91" s="5">
        <v>-1E-3</v>
      </c>
      <c r="G91" s="5">
        <v>0</v>
      </c>
      <c r="H91" s="5"/>
      <c r="I91" s="5"/>
      <c r="J91" s="11">
        <v>-7</v>
      </c>
      <c r="K91" s="12" t="s">
        <v>99</v>
      </c>
      <c r="L91" s="2"/>
      <c r="N91" s="18"/>
      <c r="O91" s="54" t="s">
        <v>15</v>
      </c>
      <c r="P91" s="58" t="str">
        <f t="shared" si="0"/>
        <v xml:space="preserve">0 </v>
      </c>
      <c r="Q91" s="19">
        <v>0</v>
      </c>
      <c r="R91" s="58" t="str">
        <f t="shared" si="1"/>
        <v xml:space="preserve">0 </v>
      </c>
      <c r="S91" s="19">
        <v>0</v>
      </c>
      <c r="T91" s="58" t="str">
        <f t="shared" si="2"/>
        <v xml:space="preserve">0 </v>
      </c>
      <c r="U91" s="19">
        <v>0</v>
      </c>
    </row>
    <row r="92" spans="1:21" ht="15" x14ac:dyDescent="0.15">
      <c r="A92" s="1" t="s">
        <v>16</v>
      </c>
      <c r="B92" s="5">
        <v>-2E-3</v>
      </c>
      <c r="C92" s="5" t="s">
        <v>228</v>
      </c>
      <c r="D92" s="19">
        <v>2E-3</v>
      </c>
      <c r="E92" s="5">
        <v>-1.1200000000000001</v>
      </c>
      <c r="F92" s="5">
        <v>-6.0000000000000001E-3</v>
      </c>
      <c r="G92" s="5">
        <v>2E-3</v>
      </c>
      <c r="H92" s="5"/>
      <c r="I92" s="5"/>
      <c r="J92" s="11">
        <v>-8</v>
      </c>
      <c r="K92" s="12" t="s">
        <v>105</v>
      </c>
      <c r="L92" s="2"/>
      <c r="N92" s="18"/>
      <c r="O92" s="54" t="s">
        <v>16</v>
      </c>
      <c r="P92" s="58" t="str">
        <f t="shared" si="0"/>
        <v xml:space="preserve">0.002 </v>
      </c>
      <c r="Q92" s="19">
        <v>2E-3</v>
      </c>
      <c r="R92" s="58" t="str">
        <f t="shared" si="1"/>
        <v xml:space="preserve">0.001 </v>
      </c>
      <c r="S92" s="19">
        <v>1E-3</v>
      </c>
      <c r="T92" s="58" t="str">
        <f t="shared" si="2"/>
        <v xml:space="preserve">-0.002 </v>
      </c>
      <c r="U92" s="19">
        <v>2E-3</v>
      </c>
    </row>
    <row r="93" spans="1:21" ht="15" x14ac:dyDescent="0.15">
      <c r="A93" s="1" t="s">
        <v>17</v>
      </c>
      <c r="B93" s="5">
        <v>-0.03</v>
      </c>
      <c r="C93" s="5" t="s">
        <v>233</v>
      </c>
      <c r="D93" s="19">
        <v>1.2E-2</v>
      </c>
      <c r="E93" s="5">
        <v>-2.46</v>
      </c>
      <c r="F93" s="5">
        <v>-5.3999999999999999E-2</v>
      </c>
      <c r="G93" s="5">
        <v>-6.0000000000000001E-3</v>
      </c>
      <c r="H93" s="5"/>
      <c r="I93" s="5"/>
      <c r="J93" s="11">
        <v>-9</v>
      </c>
      <c r="K93" s="12" t="s">
        <v>100</v>
      </c>
      <c r="L93" s="2"/>
      <c r="M93" s="15"/>
      <c r="N93" s="18"/>
      <c r="O93" s="54" t="s">
        <v>17</v>
      </c>
      <c r="P93" s="58" t="str">
        <f t="shared" si="0"/>
        <v xml:space="preserve">-0.013 </v>
      </c>
      <c r="Q93" s="19">
        <v>1.2E-2</v>
      </c>
      <c r="R93" s="58" t="str">
        <f t="shared" si="1"/>
        <v>-0.026**</v>
      </c>
      <c r="S93" s="19">
        <v>0.01</v>
      </c>
      <c r="T93" s="58" t="str">
        <f t="shared" si="2"/>
        <v>-0.03**</v>
      </c>
      <c r="U93" s="19">
        <v>1.2E-2</v>
      </c>
    </row>
    <row r="94" spans="1:21" ht="15" x14ac:dyDescent="0.15">
      <c r="A94" s="1" t="s">
        <v>18</v>
      </c>
      <c r="B94" s="5">
        <v>1.4E-2</v>
      </c>
      <c r="C94" s="5" t="s">
        <v>229</v>
      </c>
      <c r="D94" s="19">
        <v>5.0000000000000001E-3</v>
      </c>
      <c r="E94" s="5">
        <v>2.62</v>
      </c>
      <c r="F94" s="5">
        <v>3.0000000000000001E-3</v>
      </c>
      <c r="G94" s="5">
        <v>2.4E-2</v>
      </c>
      <c r="H94" s="5"/>
      <c r="I94" s="5"/>
      <c r="J94" s="11">
        <v>-10</v>
      </c>
      <c r="K94" s="12" t="s">
        <v>101</v>
      </c>
      <c r="L94" s="2"/>
      <c r="M94" s="15"/>
      <c r="N94" s="18"/>
      <c r="O94" s="54" t="s">
        <v>18</v>
      </c>
      <c r="P94" s="58" t="str">
        <f t="shared" si="0"/>
        <v>0.017 ***</v>
      </c>
      <c r="Q94" s="19">
        <v>5.0000000000000001E-3</v>
      </c>
      <c r="R94" s="58" t="str">
        <f t="shared" si="1"/>
        <v>0.019***</v>
      </c>
      <c r="S94" s="19">
        <v>4.0000000000000001E-3</v>
      </c>
      <c r="T94" s="58" t="str">
        <f t="shared" si="2"/>
        <v>0.014 ***</v>
      </c>
      <c r="U94" s="19">
        <v>5.0000000000000001E-3</v>
      </c>
    </row>
    <row r="95" spans="1:21" ht="15" x14ac:dyDescent="0.15">
      <c r="A95" s="1" t="s">
        <v>19</v>
      </c>
      <c r="B95" s="5">
        <v>1.4E-2</v>
      </c>
      <c r="C95" s="5" t="s">
        <v>233</v>
      </c>
      <c r="D95" s="19">
        <v>7.0000000000000001E-3</v>
      </c>
      <c r="E95" s="5">
        <v>2.11</v>
      </c>
      <c r="F95" s="5">
        <v>1E-3</v>
      </c>
      <c r="G95" s="5">
        <v>2.7E-2</v>
      </c>
      <c r="H95" s="5"/>
      <c r="I95" s="5"/>
      <c r="J95" s="2"/>
      <c r="K95" s="12" t="s">
        <v>120</v>
      </c>
      <c r="L95" s="2"/>
      <c r="M95" s="15"/>
      <c r="N95" s="18"/>
      <c r="O95" s="54" t="s">
        <v>19</v>
      </c>
      <c r="P95" s="58" t="str">
        <f t="shared" si="0"/>
        <v>0.021***</v>
      </c>
      <c r="Q95" s="19">
        <v>7.0000000000000001E-3</v>
      </c>
      <c r="R95" s="58" t="str">
        <f t="shared" si="1"/>
        <v>0.026***</v>
      </c>
      <c r="S95" s="19">
        <v>6.0000000000000001E-3</v>
      </c>
      <c r="T95" s="58" t="str">
        <f t="shared" si="2"/>
        <v>0.014**</v>
      </c>
      <c r="U95" s="19">
        <v>7.0000000000000001E-3</v>
      </c>
    </row>
    <row r="96" spans="1:21" ht="15" x14ac:dyDescent="0.15">
      <c r="A96" s="1" t="s">
        <v>11</v>
      </c>
      <c r="B96" s="5">
        <v>-8.9999999999999993E-3</v>
      </c>
      <c r="C96" s="5" t="s">
        <v>228</v>
      </c>
      <c r="D96" s="19">
        <v>6.0000000000000001E-3</v>
      </c>
      <c r="E96" s="5">
        <v>-1.48</v>
      </c>
      <c r="F96" s="5">
        <v>-0.02</v>
      </c>
      <c r="G96" s="5">
        <v>3.0000000000000001E-3</v>
      </c>
      <c r="H96" s="5"/>
      <c r="I96" s="5"/>
      <c r="J96" s="7"/>
      <c r="K96" s="13" t="s">
        <v>121</v>
      </c>
      <c r="L96" s="2"/>
      <c r="M96" s="15"/>
      <c r="N96" s="18"/>
      <c r="O96" s="54" t="s">
        <v>11</v>
      </c>
      <c r="P96" s="58" t="str">
        <f t="shared" si="0"/>
        <v xml:space="preserve">-0.001 </v>
      </c>
      <c r="Q96" s="19">
        <v>6.0000000000000001E-3</v>
      </c>
      <c r="R96" s="58" t="str">
        <f t="shared" si="1"/>
        <v xml:space="preserve">-0.006 </v>
      </c>
      <c r="S96" s="19">
        <v>5.0000000000000001E-3</v>
      </c>
      <c r="T96" s="58" t="str">
        <f t="shared" si="2"/>
        <v xml:space="preserve">-0.009 </v>
      </c>
      <c r="U96" s="19">
        <v>6.0000000000000001E-3</v>
      </c>
    </row>
    <row r="97" spans="1:21" ht="15" x14ac:dyDescent="0.15">
      <c r="A97" s="1" t="s">
        <v>10</v>
      </c>
      <c r="B97" s="5">
        <v>-8.9999999999999993E-3</v>
      </c>
      <c r="C97" s="5" t="s">
        <v>227</v>
      </c>
      <c r="D97" s="19">
        <v>2E-3</v>
      </c>
      <c r="E97" s="5">
        <v>-3.93</v>
      </c>
      <c r="F97" s="5">
        <v>-1.2999999999999999E-2</v>
      </c>
      <c r="G97" s="5">
        <v>-4.0000000000000001E-3</v>
      </c>
      <c r="H97" s="5"/>
      <c r="I97" s="5"/>
      <c r="M97" s="1"/>
      <c r="N97" s="18"/>
      <c r="O97" s="54" t="s">
        <v>10</v>
      </c>
      <c r="P97" s="58" t="str">
        <f t="shared" si="0"/>
        <v>0.008**</v>
      </c>
      <c r="Q97" s="19">
        <v>3.0000000000000001E-3</v>
      </c>
      <c r="R97" s="58" t="str">
        <f t="shared" si="1"/>
        <v>0.007*</v>
      </c>
      <c r="S97" s="19">
        <v>4.0000000000000001E-3</v>
      </c>
      <c r="T97" s="58" t="str">
        <f t="shared" si="2"/>
        <v>-0.009***</v>
      </c>
      <c r="U97" s="19">
        <v>2E-3</v>
      </c>
    </row>
    <row r="98" spans="1:21" ht="15" x14ac:dyDescent="0.15">
      <c r="A98" s="1" t="s">
        <v>60</v>
      </c>
      <c r="B98" s="5">
        <v>-7.0000000000000001E-3</v>
      </c>
      <c r="C98" s="5" t="s">
        <v>228</v>
      </c>
      <c r="D98" s="19">
        <v>8.9999999999999993E-3</v>
      </c>
      <c r="E98" s="5">
        <v>-0.79</v>
      </c>
      <c r="F98" s="5">
        <v>-2.5000000000000001E-2</v>
      </c>
      <c r="G98" s="5">
        <v>1.0999999999999999E-2</v>
      </c>
      <c r="H98" s="5"/>
      <c r="I98" s="5"/>
      <c r="J98" s="98" t="s">
        <v>111</v>
      </c>
      <c r="K98" s="98"/>
      <c r="L98" s="15"/>
      <c r="M98" s="1"/>
      <c r="N98" s="18"/>
      <c r="O98" s="54" t="s">
        <v>60</v>
      </c>
      <c r="P98" s="58" t="str">
        <f t="shared" si="0"/>
        <v xml:space="preserve">-0.064 </v>
      </c>
      <c r="Q98" s="19">
        <v>7.0000000000000001E-3</v>
      </c>
      <c r="R98" s="58" t="str">
        <f t="shared" si="1"/>
        <v>-0.031***</v>
      </c>
      <c r="S98" s="19">
        <v>7.0000000000000001E-3</v>
      </c>
      <c r="T98" s="58" t="str">
        <f t="shared" si="2"/>
        <v xml:space="preserve">-0.007 </v>
      </c>
      <c r="U98" s="19">
        <v>8.9999999999999993E-3</v>
      </c>
    </row>
    <row r="99" spans="1:21" ht="15" x14ac:dyDescent="0.15">
      <c r="A99" s="1" t="s">
        <v>58</v>
      </c>
      <c r="B99" s="5">
        <v>-3.5000000000000003E-2</v>
      </c>
      <c r="C99" s="5" t="s">
        <v>227</v>
      </c>
      <c r="D99" s="19">
        <v>1.0999999999999999E-2</v>
      </c>
      <c r="E99" s="5">
        <v>-3.25</v>
      </c>
      <c r="F99" s="5">
        <v>-5.5E-2</v>
      </c>
      <c r="G99" s="5">
        <v>-1.4E-2</v>
      </c>
      <c r="H99" s="5"/>
      <c r="I99" s="5"/>
      <c r="J99" s="16">
        <v>-1</v>
      </c>
      <c r="K99" s="17" t="s">
        <v>107</v>
      </c>
      <c r="L99" s="15"/>
      <c r="N99" s="18"/>
      <c r="O99" s="54" t="s">
        <v>58</v>
      </c>
      <c r="P99" s="58" t="str">
        <f t="shared" si="0"/>
        <v xml:space="preserve">-0.002 </v>
      </c>
      <c r="Q99" s="19">
        <v>1.0999999999999999E-2</v>
      </c>
      <c r="R99" s="58" t="str">
        <f t="shared" si="1"/>
        <v>-0.034***</v>
      </c>
      <c r="S99" s="19">
        <v>8.9999999999999993E-3</v>
      </c>
      <c r="T99" s="58" t="str">
        <f t="shared" si="2"/>
        <v>-0.035***</v>
      </c>
      <c r="U99" s="19">
        <v>1.0999999999999999E-2</v>
      </c>
    </row>
    <row r="100" spans="1:21" ht="15" x14ac:dyDescent="0.15">
      <c r="A100" s="1" t="s">
        <v>12</v>
      </c>
      <c r="B100" s="5">
        <v>-4.1000000000000002E-2</v>
      </c>
      <c r="C100" s="5" t="s">
        <v>233</v>
      </c>
      <c r="D100" s="19">
        <v>1.6E-2</v>
      </c>
      <c r="E100" s="5">
        <v>-2.59</v>
      </c>
      <c r="F100" s="5">
        <v>-7.0999999999999994E-2</v>
      </c>
      <c r="G100" s="5">
        <v>-0.01</v>
      </c>
      <c r="H100" s="5"/>
      <c r="I100" s="5"/>
      <c r="J100" s="14">
        <v>-2</v>
      </c>
      <c r="K100" s="15" t="s">
        <v>108</v>
      </c>
      <c r="L100" s="15"/>
      <c r="N100" s="18"/>
      <c r="O100" s="54" t="s">
        <v>12</v>
      </c>
      <c r="P100" s="58" t="str">
        <f t="shared" si="0"/>
        <v xml:space="preserve">0.004 </v>
      </c>
      <c r="Q100" s="19">
        <v>1.0999999999999999E-2</v>
      </c>
      <c r="R100" s="58" t="str">
        <f t="shared" si="1"/>
        <v>-0.028***</v>
      </c>
      <c r="S100" s="19">
        <v>1.0999999999999999E-2</v>
      </c>
      <c r="T100" s="58" t="str">
        <f t="shared" si="2"/>
        <v>-0.041**</v>
      </c>
      <c r="U100" s="19">
        <v>1.6E-2</v>
      </c>
    </row>
    <row r="101" spans="1:21" ht="15" x14ac:dyDescent="0.15">
      <c r="A101" s="1" t="s">
        <v>59</v>
      </c>
      <c r="B101" s="5">
        <v>-1E-3</v>
      </c>
      <c r="C101" s="5" t="s">
        <v>228</v>
      </c>
      <c r="D101" s="19">
        <v>1E-3</v>
      </c>
      <c r="E101" s="5">
        <v>-0.44</v>
      </c>
      <c r="F101" s="5">
        <v>-3.0000000000000001E-3</v>
      </c>
      <c r="G101" s="5">
        <v>2E-3</v>
      </c>
      <c r="H101" s="5"/>
      <c r="I101" s="5"/>
      <c r="J101" s="14">
        <v>-3</v>
      </c>
      <c r="K101" s="15" t="s">
        <v>109</v>
      </c>
      <c r="L101" s="15"/>
      <c r="O101" s="54" t="s">
        <v>59</v>
      </c>
      <c r="P101" s="58" t="str">
        <f t="shared" si="0"/>
        <v>0.005***</v>
      </c>
      <c r="Q101" s="19">
        <v>1E-3</v>
      </c>
      <c r="R101" s="58" t="str">
        <f t="shared" si="1"/>
        <v xml:space="preserve">0.001 </v>
      </c>
      <c r="S101" s="19">
        <v>1E-3</v>
      </c>
      <c r="T101" s="58" t="str">
        <f t="shared" si="2"/>
        <v xml:space="preserve">-0.001 </v>
      </c>
      <c r="U101" s="19">
        <v>1E-3</v>
      </c>
    </row>
    <row r="102" spans="1:21" ht="15" x14ac:dyDescent="0.15">
      <c r="A102" s="1" t="s">
        <v>80</v>
      </c>
      <c r="B102" s="5">
        <v>5.8810000000000002</v>
      </c>
      <c r="C102" s="5" t="s">
        <v>227</v>
      </c>
      <c r="D102" s="19">
        <v>0.49299999999999999</v>
      </c>
      <c r="E102" s="5">
        <v>11.92</v>
      </c>
      <c r="F102" s="5">
        <v>4.9139999999999997</v>
      </c>
      <c r="G102" s="5">
        <v>6.8479999999999999</v>
      </c>
      <c r="H102" s="5"/>
      <c r="I102" s="5"/>
      <c r="J102" s="14">
        <v>-4</v>
      </c>
      <c r="K102" s="15" t="s">
        <v>110</v>
      </c>
      <c r="L102" s="1"/>
      <c r="O102" s="54" t="s">
        <v>80</v>
      </c>
      <c r="P102" s="58" t="str">
        <f>B52&amp;C52</f>
        <v>3.452***</v>
      </c>
      <c r="Q102" s="19">
        <v>0.42399999999999999</v>
      </c>
      <c r="R102" s="58" t="str">
        <f t="shared" si="1"/>
        <v>4.593***</v>
      </c>
      <c r="S102" s="19">
        <v>0.39800000000000002</v>
      </c>
      <c r="T102" s="58" t="str">
        <f t="shared" si="2"/>
        <v>5.881***</v>
      </c>
      <c r="U102" s="19">
        <v>0.49299999999999999</v>
      </c>
    </row>
    <row r="103" spans="1:21" ht="15" x14ac:dyDescent="0.15">
      <c r="A103" s="3" t="s">
        <v>90</v>
      </c>
      <c r="B103" s="20">
        <v>0.21099999999999999</v>
      </c>
      <c r="C103" s="20"/>
      <c r="D103" s="20"/>
      <c r="E103" s="20"/>
      <c r="F103" s="20"/>
      <c r="G103" s="20"/>
      <c r="H103" s="33"/>
      <c r="I103" s="33"/>
      <c r="J103" s="1"/>
      <c r="K103" s="12" t="s">
        <v>122</v>
      </c>
      <c r="L103" s="1"/>
      <c r="O103" s="56" t="s">
        <v>238</v>
      </c>
      <c r="P103" s="94" t="s">
        <v>239</v>
      </c>
      <c r="Q103" s="94"/>
      <c r="R103" s="94" t="s">
        <v>240</v>
      </c>
      <c r="S103" s="94"/>
      <c r="T103" s="94" t="s">
        <v>240</v>
      </c>
      <c r="U103" s="94"/>
    </row>
    <row r="104" spans="1:21" ht="15" x14ac:dyDescent="0.15">
      <c r="A104" s="1" t="s">
        <v>91</v>
      </c>
      <c r="B104" s="5">
        <v>0.17299999999999999</v>
      </c>
      <c r="C104" s="5"/>
      <c r="D104" s="5"/>
      <c r="E104" s="5"/>
      <c r="F104" s="5"/>
      <c r="G104" s="5"/>
      <c r="H104" s="5"/>
      <c r="I104" s="5"/>
      <c r="J104" s="4"/>
      <c r="K104" s="13" t="s">
        <v>121</v>
      </c>
      <c r="O104" s="56" t="s">
        <v>241</v>
      </c>
      <c r="P104" s="97" t="s">
        <v>242</v>
      </c>
      <c r="Q104" s="97"/>
      <c r="R104" s="94" t="s">
        <v>239</v>
      </c>
      <c r="S104" s="94"/>
      <c r="T104" s="94" t="s">
        <v>239</v>
      </c>
      <c r="U104" s="94"/>
    </row>
    <row r="105" spans="1:21" ht="15" x14ac:dyDescent="0.15">
      <c r="A105" s="4" t="s">
        <v>95</v>
      </c>
      <c r="B105" s="6">
        <v>0.59799999999999998</v>
      </c>
      <c r="C105" s="6"/>
      <c r="D105" s="6"/>
      <c r="E105" s="6"/>
      <c r="F105" s="6"/>
      <c r="G105" s="6"/>
      <c r="H105" s="33"/>
      <c r="I105" s="33"/>
      <c r="O105" s="56" t="s">
        <v>243</v>
      </c>
      <c r="P105" s="94" t="s">
        <v>239</v>
      </c>
      <c r="Q105" s="94"/>
      <c r="R105" s="94" t="s">
        <v>239</v>
      </c>
      <c r="S105" s="94"/>
      <c r="T105" s="94" t="s">
        <v>239</v>
      </c>
      <c r="U105" s="94"/>
    </row>
    <row r="106" spans="1:21" x14ac:dyDescent="0.15">
      <c r="O106" s="56" t="s">
        <v>244</v>
      </c>
      <c r="P106" s="95" t="s">
        <v>354</v>
      </c>
      <c r="Q106" s="95"/>
      <c r="R106" s="95"/>
      <c r="S106" s="95"/>
      <c r="T106" s="95"/>
      <c r="U106" s="95"/>
    </row>
    <row r="107" spans="1:21" ht="14.25" thickBot="1" x14ac:dyDescent="0.2">
      <c r="O107" s="57" t="s">
        <v>245</v>
      </c>
      <c r="P107" s="96">
        <v>0.252</v>
      </c>
      <c r="Q107" s="96"/>
      <c r="R107" s="59"/>
      <c r="S107" s="59"/>
      <c r="T107" s="59"/>
      <c r="U107" s="59"/>
    </row>
    <row r="108" spans="1:21" x14ac:dyDescent="0.15">
      <c r="O108" s="18"/>
      <c r="Q108" s="18"/>
      <c r="R108" s="18"/>
      <c r="S108" s="18"/>
      <c r="T108" s="18"/>
      <c r="U108" s="18"/>
    </row>
    <row r="109" spans="1:21" x14ac:dyDescent="0.15">
      <c r="O109" s="18"/>
      <c r="Q109" s="18"/>
      <c r="R109" s="18"/>
      <c r="S109" s="18"/>
      <c r="T109" s="18"/>
      <c r="U109" s="18"/>
    </row>
    <row r="110" spans="1:21" x14ac:dyDescent="0.15">
      <c r="O110" s="18"/>
      <c r="Q110" s="18"/>
      <c r="R110" s="18"/>
      <c r="S110" s="18"/>
      <c r="T110" s="18"/>
      <c r="U110" s="18"/>
    </row>
    <row r="111" spans="1:21" x14ac:dyDescent="0.15">
      <c r="O111" s="18"/>
      <c r="Q111" s="18"/>
      <c r="R111" s="18"/>
      <c r="S111" s="18"/>
      <c r="T111" s="18"/>
      <c r="U111" s="18"/>
    </row>
    <row r="112" spans="1:21" x14ac:dyDescent="0.15">
      <c r="O112" s="18"/>
      <c r="Q112" s="18"/>
      <c r="R112" s="18"/>
      <c r="S112" s="18"/>
      <c r="T112" s="18"/>
      <c r="U112" s="18"/>
    </row>
    <row r="113" spans="1:21" x14ac:dyDescent="0.15">
      <c r="C113" t="s">
        <v>268</v>
      </c>
      <c r="O113" s="18"/>
      <c r="Q113" s="18"/>
      <c r="R113" s="18"/>
      <c r="S113" s="18"/>
      <c r="T113" s="18"/>
      <c r="U113" s="18"/>
    </row>
    <row r="114" spans="1:21" x14ac:dyDescent="0.15">
      <c r="A114" t="s">
        <v>62</v>
      </c>
      <c r="B114" t="s">
        <v>74</v>
      </c>
      <c r="C114" t="s">
        <v>269</v>
      </c>
      <c r="D114" t="s">
        <v>270</v>
      </c>
      <c r="F114" t="s">
        <v>83</v>
      </c>
      <c r="G114" t="s">
        <v>84</v>
      </c>
      <c r="M114" s="18"/>
      <c r="O114" s="18"/>
      <c r="P114" s="18"/>
      <c r="Q114" s="18"/>
      <c r="R114" s="18"/>
      <c r="S114" s="18"/>
    </row>
    <row r="115" spans="1:21" x14ac:dyDescent="0.15">
      <c r="M115" s="18"/>
      <c r="O115" s="18"/>
      <c r="P115" s="18"/>
      <c r="Q115" s="18"/>
      <c r="R115" s="18"/>
      <c r="S115" s="18"/>
    </row>
    <row r="116" spans="1:21" x14ac:dyDescent="0.15">
      <c r="A116" t="s">
        <v>56</v>
      </c>
      <c r="B116">
        <v>2.85843E-2</v>
      </c>
      <c r="C116">
        <v>1.42992E-2</v>
      </c>
      <c r="D116" t="s">
        <v>271</v>
      </c>
      <c r="F116">
        <v>5.4759999999999997E-4</v>
      </c>
      <c r="G116">
        <v>5.6620999999999998E-2</v>
      </c>
      <c r="M116" s="18"/>
      <c r="O116" s="18"/>
      <c r="P116" s="18"/>
      <c r="Q116" s="18"/>
      <c r="R116" s="18"/>
      <c r="S116" s="18"/>
    </row>
    <row r="117" spans="1:21" x14ac:dyDescent="0.15">
      <c r="A117" t="s">
        <v>1</v>
      </c>
      <c r="B117">
        <v>1.4159999999999999E-3</v>
      </c>
      <c r="C117">
        <v>2.3105999999999999E-3</v>
      </c>
      <c r="D117" t="s">
        <v>272</v>
      </c>
      <c r="F117">
        <v>-3.1143999999999998E-3</v>
      </c>
      <c r="G117">
        <v>5.9465000000000004E-3</v>
      </c>
      <c r="M117" s="18"/>
      <c r="O117" s="18"/>
      <c r="P117" s="18"/>
      <c r="Q117" s="18"/>
      <c r="R117" s="18"/>
      <c r="S117" s="18"/>
    </row>
    <row r="118" spans="1:21" x14ac:dyDescent="0.15">
      <c r="A118" t="s">
        <v>51</v>
      </c>
      <c r="B118">
        <v>-8.1880700000000001E-2</v>
      </c>
      <c r="C118">
        <v>7.0604299999999995E-2</v>
      </c>
      <c r="D118" t="s">
        <v>273</v>
      </c>
      <c r="F118">
        <v>-0.22031619999999999</v>
      </c>
      <c r="G118">
        <v>5.6554899999999998E-2</v>
      </c>
      <c r="S118" s="18"/>
    </row>
    <row r="119" spans="1:21" x14ac:dyDescent="0.15">
      <c r="A119" t="s">
        <v>47</v>
      </c>
      <c r="B119">
        <v>-0.120342</v>
      </c>
      <c r="C119">
        <v>9.5387799999999995E-2</v>
      </c>
      <c r="D119" t="s">
        <v>274</v>
      </c>
      <c r="F119">
        <v>-0.30737110000000001</v>
      </c>
      <c r="G119">
        <v>6.6687099999999999E-2</v>
      </c>
      <c r="S119" s="18"/>
    </row>
    <row r="120" spans="1:21" x14ac:dyDescent="0.15">
      <c r="A120" t="s">
        <v>49</v>
      </c>
      <c r="B120">
        <v>2.0879999999999999E-2</v>
      </c>
      <c r="C120">
        <v>9.7871999999999994E-3</v>
      </c>
      <c r="D120" t="s">
        <v>275</v>
      </c>
      <c r="F120">
        <v>1.6900999999999999E-3</v>
      </c>
      <c r="G120">
        <v>4.0069899999999999E-2</v>
      </c>
      <c r="S120" s="18"/>
    </row>
    <row r="121" spans="1:21" x14ac:dyDescent="0.15">
      <c r="A121" t="s">
        <v>43</v>
      </c>
      <c r="B121">
        <v>0.1088949</v>
      </c>
      <c r="C121">
        <v>0.18349199999999999</v>
      </c>
      <c r="D121" t="s">
        <v>276</v>
      </c>
      <c r="F121">
        <v>-0.2508823</v>
      </c>
      <c r="G121">
        <v>0.46867209999999998</v>
      </c>
      <c r="S121" s="18"/>
    </row>
    <row r="122" spans="1:21" x14ac:dyDescent="0.15">
      <c r="A122" t="s">
        <v>54</v>
      </c>
      <c r="B122">
        <v>6.5053999999999997E-3</v>
      </c>
      <c r="C122">
        <v>5.4190000000000002E-3</v>
      </c>
      <c r="D122" t="s">
        <v>277</v>
      </c>
      <c r="F122">
        <v>-4.1199000000000001E-3</v>
      </c>
      <c r="G122">
        <v>1.7130599999999999E-2</v>
      </c>
    </row>
    <row r="123" spans="1:21" x14ac:dyDescent="0.15">
      <c r="A123" t="s">
        <v>46</v>
      </c>
      <c r="B123">
        <v>1.32386E-2</v>
      </c>
      <c r="C123">
        <v>6.6328999999999997E-3</v>
      </c>
      <c r="D123" t="s">
        <v>271</v>
      </c>
      <c r="F123">
        <v>2.3330000000000001E-4</v>
      </c>
      <c r="G123">
        <v>2.6243800000000001E-2</v>
      </c>
    </row>
    <row r="124" spans="1:21" x14ac:dyDescent="0.15">
      <c r="A124" t="s">
        <v>57</v>
      </c>
      <c r="B124">
        <v>2.4191999999999998E-3</v>
      </c>
      <c r="C124">
        <v>4.7919999999999999E-4</v>
      </c>
      <c r="D124" t="s">
        <v>278</v>
      </c>
      <c r="F124">
        <v>1.4796E-3</v>
      </c>
      <c r="G124">
        <v>3.3587000000000001E-3</v>
      </c>
    </row>
    <row r="125" spans="1:21" x14ac:dyDescent="0.15">
      <c r="A125" t="s">
        <v>44</v>
      </c>
      <c r="B125">
        <v>-2.3345399999999999E-2</v>
      </c>
      <c r="C125">
        <v>2.0011000000000001E-2</v>
      </c>
      <c r="D125" t="s">
        <v>279</v>
      </c>
      <c r="F125">
        <v>-6.2581399999999995E-2</v>
      </c>
      <c r="G125">
        <v>1.5890600000000001E-2</v>
      </c>
    </row>
    <row r="126" spans="1:21" x14ac:dyDescent="0.15">
      <c r="A126" t="s">
        <v>75</v>
      </c>
      <c r="B126">
        <v>-6.9005000000000004E-3</v>
      </c>
      <c r="C126">
        <v>1.12075E-2</v>
      </c>
      <c r="D126" t="s">
        <v>280</v>
      </c>
      <c r="F126">
        <v>-2.88753E-2</v>
      </c>
      <c r="G126">
        <v>1.50744E-2</v>
      </c>
    </row>
    <row r="127" spans="1:21" x14ac:dyDescent="0.15">
      <c r="A127" t="s">
        <v>76</v>
      </c>
      <c r="B127">
        <v>2.1798E-3</v>
      </c>
      <c r="C127">
        <v>1.2675E-3</v>
      </c>
      <c r="D127" t="s">
        <v>281</v>
      </c>
      <c r="F127">
        <v>-3.054E-4</v>
      </c>
      <c r="G127">
        <v>4.6649999999999999E-3</v>
      </c>
    </row>
    <row r="128" spans="1:21" x14ac:dyDescent="0.15">
      <c r="A128" t="s">
        <v>52</v>
      </c>
      <c r="B128">
        <v>1.7472700000000001E-2</v>
      </c>
      <c r="C128">
        <v>1.18815E-2</v>
      </c>
      <c r="D128" t="s">
        <v>282</v>
      </c>
      <c r="F128">
        <v>-5.8236E-3</v>
      </c>
      <c r="G128">
        <v>4.0769E-2</v>
      </c>
    </row>
    <row r="129" spans="1:7" x14ac:dyDescent="0.15">
      <c r="A129" t="s">
        <v>77</v>
      </c>
      <c r="B129">
        <v>5.9360000000000001E-4</v>
      </c>
      <c r="C129">
        <v>1.3507E-3</v>
      </c>
      <c r="D129" t="s">
        <v>283</v>
      </c>
      <c r="F129">
        <v>-2.0549000000000001E-3</v>
      </c>
      <c r="G129">
        <v>3.2420000000000001E-3</v>
      </c>
    </row>
    <row r="130" spans="1:7" x14ac:dyDescent="0.15">
      <c r="A130" t="s">
        <v>78</v>
      </c>
      <c r="B130">
        <v>1.8925600000000001E-2</v>
      </c>
      <c r="C130">
        <v>1.6004600000000001E-2</v>
      </c>
      <c r="D130" t="s">
        <v>284</v>
      </c>
      <c r="F130">
        <v>-1.24551E-2</v>
      </c>
      <c r="G130">
        <v>5.0306299999999998E-2</v>
      </c>
    </row>
    <row r="131" spans="1:7" x14ac:dyDescent="0.15">
      <c r="A131" t="s">
        <v>79</v>
      </c>
      <c r="B131">
        <v>-4.3192999999999999E-3</v>
      </c>
      <c r="C131">
        <v>2.0087999999999998E-3</v>
      </c>
      <c r="D131" t="s">
        <v>285</v>
      </c>
      <c r="F131">
        <v>-8.2581000000000009E-3</v>
      </c>
      <c r="G131">
        <v>-3.8059999999999998E-4</v>
      </c>
    </row>
    <row r="132" spans="1:7" x14ac:dyDescent="0.15">
      <c r="A132" t="s">
        <v>14</v>
      </c>
      <c r="B132">
        <v>1.77555E-2</v>
      </c>
      <c r="C132">
        <v>1.2273299999999999E-2</v>
      </c>
      <c r="D132" t="s">
        <v>286</v>
      </c>
      <c r="F132">
        <v>-6.3090000000000004E-3</v>
      </c>
      <c r="G132">
        <v>4.1820099999999999E-2</v>
      </c>
    </row>
    <row r="133" spans="1:7" x14ac:dyDescent="0.15">
      <c r="A133" t="s">
        <v>15</v>
      </c>
      <c r="B133">
        <v>-3.392E-4</v>
      </c>
      <c r="C133">
        <v>4.0759999999999999E-4</v>
      </c>
      <c r="D133" t="s">
        <v>287</v>
      </c>
      <c r="F133">
        <v>-1.1383999999999999E-3</v>
      </c>
      <c r="G133">
        <v>4.5990000000000001E-4</v>
      </c>
    </row>
    <row r="134" spans="1:7" x14ac:dyDescent="0.15">
      <c r="A134" t="s">
        <v>16</v>
      </c>
      <c r="B134">
        <v>-2.0401999999999998E-3</v>
      </c>
      <c r="C134">
        <v>1.8207E-3</v>
      </c>
      <c r="D134" t="s">
        <v>288</v>
      </c>
      <c r="F134">
        <v>-5.6100999999999998E-3</v>
      </c>
      <c r="G134">
        <v>1.5296000000000001E-3</v>
      </c>
    </row>
    <row r="135" spans="1:7" x14ac:dyDescent="0.15">
      <c r="A135" t="s">
        <v>17</v>
      </c>
      <c r="B135">
        <v>-2.9965200000000001E-2</v>
      </c>
      <c r="C135">
        <v>1.2196800000000001E-2</v>
      </c>
      <c r="D135" t="s">
        <v>289</v>
      </c>
      <c r="F135">
        <v>-5.3879700000000003E-2</v>
      </c>
      <c r="G135">
        <v>-6.0507E-3</v>
      </c>
    </row>
    <row r="136" spans="1:7" x14ac:dyDescent="0.15">
      <c r="A136" t="s">
        <v>18</v>
      </c>
      <c r="B136">
        <v>1.36775E-2</v>
      </c>
      <c r="C136">
        <v>5.2119999999999996E-3</v>
      </c>
      <c r="D136" t="s">
        <v>290</v>
      </c>
      <c r="F136">
        <v>3.4581E-3</v>
      </c>
      <c r="G136">
        <v>2.3896799999999999E-2</v>
      </c>
    </row>
    <row r="137" spans="1:7" x14ac:dyDescent="0.15">
      <c r="A137" t="s">
        <v>19</v>
      </c>
      <c r="B137">
        <v>1.4077299999999999E-2</v>
      </c>
      <c r="C137">
        <v>6.6847E-3</v>
      </c>
      <c r="D137" t="s">
        <v>291</v>
      </c>
      <c r="F137">
        <v>9.7050000000000001E-4</v>
      </c>
      <c r="G137">
        <v>2.7184099999999999E-2</v>
      </c>
    </row>
    <row r="138" spans="1:7" x14ac:dyDescent="0.15">
      <c r="A138" t="s">
        <v>11</v>
      </c>
      <c r="B138">
        <v>-8.6067999999999995E-3</v>
      </c>
      <c r="C138">
        <v>5.8342999999999997E-3</v>
      </c>
      <c r="D138" t="s">
        <v>292</v>
      </c>
      <c r="F138">
        <v>-2.00463E-2</v>
      </c>
      <c r="G138">
        <v>2.8327999999999999E-3</v>
      </c>
    </row>
    <row r="139" spans="1:7" x14ac:dyDescent="0.15">
      <c r="A139" t="s">
        <v>10</v>
      </c>
      <c r="B139">
        <v>-8.7226000000000005E-3</v>
      </c>
      <c r="C139">
        <v>2.2174999999999999E-3</v>
      </c>
      <c r="D139" t="s">
        <v>293</v>
      </c>
      <c r="F139">
        <v>-1.3070500000000001E-2</v>
      </c>
      <c r="G139">
        <v>-4.3747999999999999E-3</v>
      </c>
    </row>
    <row r="140" spans="1:7" x14ac:dyDescent="0.15">
      <c r="A140" t="s">
        <v>60</v>
      </c>
      <c r="B140">
        <v>-7.2027999999999997E-3</v>
      </c>
      <c r="C140">
        <v>9.0930000000000004E-3</v>
      </c>
      <c r="D140" t="s">
        <v>294</v>
      </c>
      <c r="F140">
        <v>-2.50317E-2</v>
      </c>
      <c r="G140">
        <v>1.0626099999999999E-2</v>
      </c>
    </row>
    <row r="141" spans="1:7" x14ac:dyDescent="0.15">
      <c r="A141" t="s">
        <v>58</v>
      </c>
      <c r="B141">
        <v>-3.4551600000000002E-2</v>
      </c>
      <c r="C141">
        <v>1.0626399999999999E-2</v>
      </c>
      <c r="D141" t="s">
        <v>295</v>
      </c>
      <c r="F141">
        <v>-5.5387100000000002E-2</v>
      </c>
      <c r="G141">
        <v>-1.37161E-2</v>
      </c>
    </row>
    <row r="142" spans="1:7" x14ac:dyDescent="0.15">
      <c r="A142" t="s">
        <v>12</v>
      </c>
      <c r="B142">
        <v>-4.06305E-2</v>
      </c>
      <c r="C142">
        <v>1.5701699999999999E-2</v>
      </c>
      <c r="D142" t="s">
        <v>296</v>
      </c>
      <c r="F142">
        <v>-7.14172E-2</v>
      </c>
      <c r="G142">
        <v>-9.8438999999999992E-3</v>
      </c>
    </row>
    <row r="143" spans="1:7" x14ac:dyDescent="0.15">
      <c r="A143" t="s">
        <v>59</v>
      </c>
      <c r="B143">
        <v>-5.6099999999999998E-4</v>
      </c>
      <c r="C143">
        <v>1.2895000000000001E-3</v>
      </c>
      <c r="D143" t="s">
        <v>297</v>
      </c>
      <c r="F143">
        <v>-3.0894E-3</v>
      </c>
      <c r="G143">
        <v>1.9673999999999998E-3</v>
      </c>
    </row>
    <row r="144" spans="1:7" x14ac:dyDescent="0.15">
      <c r="A144" t="s">
        <v>298</v>
      </c>
      <c r="B144">
        <v>8.6141599999999999E-2</v>
      </c>
      <c r="C144">
        <v>5.8542999999999998E-3</v>
      </c>
      <c r="D144" t="s">
        <v>299</v>
      </c>
      <c r="F144">
        <v>7.4662900000000004E-2</v>
      </c>
      <c r="G144">
        <v>9.7620299999999993E-2</v>
      </c>
    </row>
    <row r="145" spans="1:7" x14ac:dyDescent="0.15">
      <c r="A145" t="s">
        <v>300</v>
      </c>
      <c r="B145">
        <v>3.09772E-2</v>
      </c>
      <c r="C145">
        <v>1.3159300000000001E-2</v>
      </c>
      <c r="D145" t="s">
        <v>301</v>
      </c>
      <c r="F145">
        <v>5.1754000000000001E-3</v>
      </c>
      <c r="G145">
        <v>5.6779000000000003E-2</v>
      </c>
    </row>
    <row r="146" spans="1:7" x14ac:dyDescent="0.15">
      <c r="A146" t="s">
        <v>302</v>
      </c>
      <c r="B146">
        <v>7.2803099999999996E-2</v>
      </c>
      <c r="C146">
        <v>7.4342999999999996E-3</v>
      </c>
      <c r="D146" t="s">
        <v>303</v>
      </c>
      <c r="F146">
        <v>5.8226399999999998E-2</v>
      </c>
      <c r="G146">
        <v>8.7379799999999994E-2</v>
      </c>
    </row>
    <row r="147" spans="1:7" x14ac:dyDescent="0.15">
      <c r="A147" t="s">
        <v>304</v>
      </c>
      <c r="B147">
        <v>7.5562199999999996E-2</v>
      </c>
      <c r="C147">
        <v>1.3330399999999999E-2</v>
      </c>
      <c r="D147" t="s">
        <v>305</v>
      </c>
      <c r="F147">
        <v>4.9424900000000001E-2</v>
      </c>
      <c r="G147">
        <v>0.1016995</v>
      </c>
    </row>
    <row r="148" spans="1:7" x14ac:dyDescent="0.15">
      <c r="A148" t="s">
        <v>80</v>
      </c>
      <c r="B148">
        <v>5.8811220000000004</v>
      </c>
      <c r="C148">
        <v>0.4933515</v>
      </c>
      <c r="D148" t="s">
        <v>306</v>
      </c>
      <c r="F148">
        <v>4.9137959999999996</v>
      </c>
      <c r="G148">
        <v>6.8484480000000003</v>
      </c>
    </row>
    <row r="150" spans="1:7" x14ac:dyDescent="0.15">
      <c r="A150" t="s">
        <v>90</v>
      </c>
      <c r="B150">
        <v>0.21142670999999999</v>
      </c>
    </row>
    <row r="151" spans="1:7" x14ac:dyDescent="0.15">
      <c r="A151" t="s">
        <v>91</v>
      </c>
      <c r="B151">
        <v>0.17322130999999999</v>
      </c>
    </row>
    <row r="152" spans="1:7" x14ac:dyDescent="0.15">
      <c r="A152" t="s">
        <v>307</v>
      </c>
      <c r="B152">
        <v>0.59835528000000004</v>
      </c>
      <c r="C152" t="s">
        <v>308</v>
      </c>
      <c r="D152" t="s">
        <v>309</v>
      </c>
      <c r="E152" t="s">
        <v>310</v>
      </c>
      <c r="F152" t="s">
        <v>311</v>
      </c>
    </row>
  </sheetData>
  <mergeCells count="16">
    <mergeCell ref="J84:K84"/>
    <mergeCell ref="J98:K98"/>
    <mergeCell ref="P73:Q73"/>
    <mergeCell ref="R73:S73"/>
    <mergeCell ref="T73:U73"/>
    <mergeCell ref="P103:Q103"/>
    <mergeCell ref="R103:S103"/>
    <mergeCell ref="T103:U103"/>
    <mergeCell ref="P104:Q104"/>
    <mergeCell ref="R104:S104"/>
    <mergeCell ref="T104:U104"/>
    <mergeCell ref="P105:Q105"/>
    <mergeCell ref="R105:S105"/>
    <mergeCell ref="T105:U105"/>
    <mergeCell ref="P106:U106"/>
    <mergeCell ref="P107:Q10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J7" zoomScaleNormal="100" workbookViewId="0">
      <selection activeCell="BU32" sqref="BU32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2.25" customWidth="1"/>
    <col min="79" max="83" width="9.125" bestFit="1" customWidth="1"/>
    <col min="84" max="84" width="11.125" bestFit="1" customWidth="1"/>
    <col min="85" max="85" width="8.5" customWidth="1"/>
    <col min="86" max="90" width="10.625" bestFit="1" customWidth="1"/>
    <col min="91" max="99" width="9.125" bestFit="1" customWidth="1"/>
    <col min="100" max="100" width="9.5" bestFit="1" customWidth="1"/>
    <col min="101" max="102" width="9.125" bestFit="1" customWidth="1"/>
  </cols>
  <sheetData>
    <row r="2" spans="1:102" ht="15" x14ac:dyDescent="0.15">
      <c r="A2" s="43" t="s">
        <v>157</v>
      </c>
      <c r="B2" s="100" t="s">
        <v>194</v>
      </c>
      <c r="C2" s="100"/>
      <c r="D2" s="100" t="s">
        <v>195</v>
      </c>
      <c r="E2" s="100"/>
      <c r="F2" s="100" t="s">
        <v>196</v>
      </c>
      <c r="G2" s="100"/>
      <c r="J2" s="8" t="s">
        <v>62</v>
      </c>
      <c r="K2" s="8" t="s">
        <v>74</v>
      </c>
      <c r="N2" t="s">
        <v>197</v>
      </c>
      <c r="O2" t="s">
        <v>197</v>
      </c>
      <c r="Q2">
        <v>1</v>
      </c>
      <c r="R2">
        <v>2</v>
      </c>
      <c r="S2">
        <v>3</v>
      </c>
      <c r="T2">
        <v>2011</v>
      </c>
      <c r="X2">
        <v>2012</v>
      </c>
      <c r="AB2">
        <v>2013</v>
      </c>
      <c r="AF2">
        <v>2014</v>
      </c>
      <c r="AJ2">
        <v>2015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198</v>
      </c>
      <c r="BW2" t="s">
        <v>339</v>
      </c>
      <c r="BX2" t="s">
        <v>199</v>
      </c>
      <c r="CA2" t="s">
        <v>200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27" t="s">
        <v>56</v>
      </c>
      <c r="B3" s="58" t="s">
        <v>247</v>
      </c>
      <c r="C3" s="19">
        <v>7.0000000000000001E-3</v>
      </c>
      <c r="D3" s="58" t="s">
        <v>170</v>
      </c>
      <c r="E3" s="19">
        <v>7.0000000000000001E-3</v>
      </c>
      <c r="F3" s="58" t="s">
        <v>159</v>
      </c>
      <c r="G3" s="19">
        <v>1.4E-2</v>
      </c>
      <c r="J3" s="27" t="s">
        <v>56</v>
      </c>
      <c r="K3">
        <v>2.85843E-2</v>
      </c>
      <c r="M3" s="27" t="s">
        <v>0</v>
      </c>
      <c r="N3" s="41">
        <v>459.14659999999998</v>
      </c>
      <c r="O3">
        <f>LN(N3)</f>
        <v>6.1293695490446369</v>
      </c>
      <c r="Q3" s="41">
        <v>458.80329999999998</v>
      </c>
      <c r="R3" s="41">
        <v>463.6961</v>
      </c>
      <c r="S3" s="41">
        <v>440.38459999999998</v>
      </c>
      <c r="T3" s="5">
        <v>423.77069999999998</v>
      </c>
      <c r="U3" s="5">
        <v>425.65820000000002</v>
      </c>
      <c r="V3" s="5">
        <v>390.17570000000001</v>
      </c>
      <c r="W3" s="33"/>
      <c r="X3" s="1">
        <v>473.28570000000002</v>
      </c>
      <c r="Y3" s="1">
        <v>473.14510000000001</v>
      </c>
      <c r="Z3" s="1">
        <v>476.23840000000001</v>
      </c>
      <c r="AA3" s="1">
        <v>400</v>
      </c>
      <c r="AB3" s="1">
        <v>451.88909999999998</v>
      </c>
      <c r="AC3" s="1">
        <v>452.4631</v>
      </c>
      <c r="AD3" s="1">
        <v>444.85820000000001</v>
      </c>
      <c r="AE3" s="1">
        <v>480.76920000000001</v>
      </c>
      <c r="AF3" s="1">
        <v>476.67090000000002</v>
      </c>
      <c r="AG3" s="1">
        <v>473.79289999999997</v>
      </c>
      <c r="AH3" s="1">
        <v>505.71269999999998</v>
      </c>
      <c r="AI3" s="27"/>
      <c r="AJ3" s="1">
        <v>469.63459999999998</v>
      </c>
      <c r="AK3" s="1">
        <v>469.13299999999998</v>
      </c>
      <c r="AL3" s="1">
        <v>475.44630000000001</v>
      </c>
      <c r="AM3" s="27"/>
      <c r="AN3">
        <f t="shared" ref="AN3:AW5" si="0">LN(Q3)</f>
        <v>6.1286215779058963</v>
      </c>
      <c r="AO3">
        <f t="shared" si="0"/>
        <v>6.1392293807517371</v>
      </c>
      <c r="AP3">
        <f t="shared" si="0"/>
        <v>6.0876484360264049</v>
      </c>
      <c r="AQ3">
        <f t="shared" si="0"/>
        <v>6.0491925070590815</v>
      </c>
      <c r="AR3">
        <f t="shared" si="0"/>
        <v>6.0536366767985639</v>
      </c>
      <c r="AS3">
        <f t="shared" si="0"/>
        <v>5.9665971504937731</v>
      </c>
      <c r="AT3" t="e">
        <f t="shared" si="0"/>
        <v>#NUM!</v>
      </c>
      <c r="AU3">
        <f t="shared" si="0"/>
        <v>6.1596992230604588</v>
      </c>
      <c r="AV3">
        <f t="shared" si="0"/>
        <v>6.1594021067767661</v>
      </c>
      <c r="AW3">
        <f t="shared" si="0"/>
        <v>6.1659185691888947</v>
      </c>
      <c r="AX3">
        <f t="shared" ref="AX3:BG5" si="1">LN(AA3)</f>
        <v>5.9914645471079817</v>
      </c>
      <c r="AY3">
        <f t="shared" si="1"/>
        <v>6.1134367957457174</v>
      </c>
      <c r="AZ3">
        <f t="shared" si="1"/>
        <v>6.1147062128535206</v>
      </c>
      <c r="BA3">
        <f t="shared" si="1"/>
        <v>6.0977555797006113</v>
      </c>
      <c r="BB3">
        <f t="shared" si="1"/>
        <v>6.1753873212689081</v>
      </c>
      <c r="BC3">
        <f t="shared" si="1"/>
        <v>6.1668263156652872</v>
      </c>
      <c r="BD3">
        <f t="shared" si="1"/>
        <v>6.1607703063865715</v>
      </c>
      <c r="BE3">
        <f t="shared" si="1"/>
        <v>6.2259687214743709</v>
      </c>
      <c r="BF3" t="e">
        <f t="shared" si="1"/>
        <v>#NUM!</v>
      </c>
      <c r="BG3">
        <f t="shared" si="1"/>
        <v>6.1519549455270965</v>
      </c>
      <c r="BH3">
        <f t="shared" ref="BH3:BJ5" si="2">LN(AK3)</f>
        <v>6.1508863103340312</v>
      </c>
      <c r="BI3">
        <f t="shared" si="2"/>
        <v>6.164253941854005</v>
      </c>
      <c r="BJ3" t="e">
        <f t="shared" si="2"/>
        <v>#NUM!</v>
      </c>
      <c r="BV3">
        <v>0.1</v>
      </c>
      <c r="BW3">
        <f>EXP($K$3*LN($BV3)+BV3*$K$4+$P$37)</f>
        <v>525.73266336911809</v>
      </c>
      <c r="BX3" s="18">
        <f>$K$3+BV3*$K$4</f>
        <v>2.8725899999999999E-2</v>
      </c>
      <c r="BY3" s="44"/>
      <c r="BZ3" s="44" t="s">
        <v>202</v>
      </c>
      <c r="CA3" s="18">
        <f>$K$5+2*$K$9*O5+$K$13*O8+$K$14*O9+$K$15*O10</f>
        <v>6.6990123668867058E-3</v>
      </c>
      <c r="CB3" s="18">
        <f t="shared" ref="CB3:CX3" si="3">$K$5+2*$K$9*AN5+$K$13*AN8+$K$14*AN9+$K$15*AN10</f>
        <v>7.2595527490956352E-3</v>
      </c>
      <c r="CC3" s="18">
        <f t="shared" si="3"/>
        <v>-5.4484304880558637E-3</v>
      </c>
      <c r="CD3" s="18">
        <f t="shared" si="3"/>
        <v>-1.7817936111248558E-2</v>
      </c>
      <c r="CE3" s="18">
        <f t="shared" si="3"/>
        <v>4.8169921205099553E-3</v>
      </c>
      <c r="CF3" s="18">
        <f t="shared" si="3"/>
        <v>5.299410758824688E-3</v>
      </c>
      <c r="CG3" s="18">
        <f t="shared" si="3"/>
        <v>-9.7093726689120863E-3</v>
      </c>
      <c r="CH3" s="18" t="e">
        <f t="shared" si="3"/>
        <v>#NUM!</v>
      </c>
      <c r="CI3" s="18">
        <f t="shared" si="3"/>
        <v>5.6913560637265603E-3</v>
      </c>
      <c r="CJ3" s="18">
        <f t="shared" si="3"/>
        <v>6.1487110595030287E-3</v>
      </c>
      <c r="CK3" s="18">
        <f t="shared" si="3"/>
        <v>-6.4825771497182272E-3</v>
      </c>
      <c r="CL3" s="18">
        <f t="shared" si="3"/>
        <v>-2.6565469916343176E-2</v>
      </c>
      <c r="CM3" s="18">
        <f t="shared" si="3"/>
        <v>6.2934521939657928E-3</v>
      </c>
      <c r="CN3" s="18">
        <f t="shared" si="3"/>
        <v>6.9275472721097991E-3</v>
      </c>
      <c r="CO3" s="18">
        <f t="shared" si="3"/>
        <v>-5.6535341261201161E-3</v>
      </c>
      <c r="CP3" s="18">
        <f t="shared" si="3"/>
        <v>-1.2087469418426186E-2</v>
      </c>
      <c r="CQ3" s="18">
        <f t="shared" si="3"/>
        <v>8.0036171439480802E-3</v>
      </c>
      <c r="CR3" s="18">
        <f t="shared" si="3"/>
        <v>8.7876020485766204E-3</v>
      </c>
      <c r="CS3" s="18">
        <f t="shared" si="3"/>
        <v>-4.857243929660221E-3</v>
      </c>
      <c r="CT3" s="18" t="e">
        <f t="shared" si="3"/>
        <v>#NUM!</v>
      </c>
      <c r="CU3" s="18">
        <f t="shared" si="3"/>
        <v>8.7084515789534606E-3</v>
      </c>
      <c r="CV3" s="18">
        <f t="shared" si="3"/>
        <v>9.2631570081522507E-3</v>
      </c>
      <c r="CW3" s="18">
        <f t="shared" si="3"/>
        <v>-2.2132626490337648E-3</v>
      </c>
      <c r="CX3" s="18" t="e">
        <f t="shared" si="3"/>
        <v>#NUM!</v>
      </c>
    </row>
    <row r="4" spans="1:102" ht="15" x14ac:dyDescent="0.15">
      <c r="A4" s="27" t="s">
        <v>1</v>
      </c>
      <c r="B4" s="58" t="s">
        <v>248</v>
      </c>
      <c r="C4" s="19">
        <v>1E-3</v>
      </c>
      <c r="D4" s="55" t="s">
        <v>171</v>
      </c>
      <c r="E4" s="19">
        <v>1E-3</v>
      </c>
      <c r="F4" s="55" t="s">
        <v>217</v>
      </c>
      <c r="G4" s="19">
        <v>2E-3</v>
      </c>
      <c r="J4" s="27" t="s">
        <v>1</v>
      </c>
      <c r="K4">
        <v>1.4159999999999999E-3</v>
      </c>
      <c r="M4" s="27" t="s">
        <v>1</v>
      </c>
      <c r="N4" s="41">
        <v>3.837126</v>
      </c>
      <c r="O4">
        <f>LN(N4)</f>
        <v>1.3447236488804635</v>
      </c>
      <c r="Q4" s="41">
        <v>3.055021</v>
      </c>
      <c r="R4" s="41">
        <v>13.94136</v>
      </c>
      <c r="S4" s="41">
        <v>51</v>
      </c>
      <c r="T4" s="5">
        <v>3.5970979999999999</v>
      </c>
      <c r="U4" s="5">
        <v>3.0185019999999998</v>
      </c>
      <c r="V4" s="5">
        <v>13.89495</v>
      </c>
      <c r="W4" s="33"/>
      <c r="X4" s="1">
        <v>3.6643249999999998</v>
      </c>
      <c r="Y4" s="1">
        <v>3.0495350000000001</v>
      </c>
      <c r="Z4" s="1">
        <v>13.56967</v>
      </c>
      <c r="AA4" s="1">
        <v>50</v>
      </c>
      <c r="AB4" s="1">
        <v>3.9315349999999998</v>
      </c>
      <c r="AC4" s="1">
        <v>3.1078670000000002</v>
      </c>
      <c r="AD4" s="1">
        <v>13.48133</v>
      </c>
      <c r="AE4" s="1">
        <v>52</v>
      </c>
      <c r="AF4" s="1">
        <v>4.1159840000000001</v>
      </c>
      <c r="AG4" s="1">
        <v>3.1678489999999999</v>
      </c>
      <c r="AH4" s="1">
        <v>13.68352</v>
      </c>
      <c r="AI4" s="27"/>
      <c r="AJ4" s="1">
        <v>3.8833540000000002</v>
      </c>
      <c r="AK4" s="1">
        <v>2.8977400000000002</v>
      </c>
      <c r="AL4" s="1">
        <v>15.30397</v>
      </c>
      <c r="AM4" s="27"/>
      <c r="AN4">
        <f t="shared" si="0"/>
        <v>1.1167864665770197</v>
      </c>
      <c r="AO4">
        <f t="shared" si="0"/>
        <v>2.6348599615492252</v>
      </c>
      <c r="AP4">
        <f t="shared" si="0"/>
        <v>3.9318256327243257</v>
      </c>
      <c r="AQ4">
        <f t="shared" si="0"/>
        <v>1.2801274092686781</v>
      </c>
      <c r="AR4">
        <f t="shared" si="0"/>
        <v>1.1047606818348763</v>
      </c>
      <c r="AS4">
        <f t="shared" si="0"/>
        <v>2.631525464771296</v>
      </c>
      <c r="AT4" t="e">
        <f t="shared" si="0"/>
        <v>#NUM!</v>
      </c>
      <c r="AU4">
        <f t="shared" si="0"/>
        <v>1.2986441437515563</v>
      </c>
      <c r="AV4">
        <f t="shared" si="0"/>
        <v>1.1149891199798696</v>
      </c>
      <c r="AW4">
        <f t="shared" si="0"/>
        <v>2.6078371552017821</v>
      </c>
      <c r="AX4">
        <f t="shared" si="1"/>
        <v>3.912023005428146</v>
      </c>
      <c r="AY4">
        <f t="shared" si="1"/>
        <v>1.3690299348643409</v>
      </c>
      <c r="AZ4">
        <f t="shared" si="1"/>
        <v>1.1339366387969705</v>
      </c>
      <c r="BA4">
        <f t="shared" si="1"/>
        <v>2.6013057653055482</v>
      </c>
      <c r="BB4">
        <f t="shared" si="1"/>
        <v>3.9512437185814275</v>
      </c>
      <c r="BC4">
        <f t="shared" si="1"/>
        <v>1.4148779306950543</v>
      </c>
      <c r="BD4">
        <f t="shared" si="1"/>
        <v>1.153052808674794</v>
      </c>
      <c r="BE4">
        <f t="shared" si="1"/>
        <v>2.6161921890373994</v>
      </c>
      <c r="BF4" t="e">
        <f t="shared" si="1"/>
        <v>#NUM!</v>
      </c>
      <c r="BG4">
        <f t="shared" si="1"/>
        <v>1.3566992132178508</v>
      </c>
      <c r="BH4">
        <f t="shared" si="2"/>
        <v>1.0639311228274371</v>
      </c>
      <c r="BI4">
        <f t="shared" si="2"/>
        <v>2.7281122718642061</v>
      </c>
      <c r="BJ4" t="e">
        <f t="shared" si="2"/>
        <v>#NUM!</v>
      </c>
      <c r="BK4" t="s">
        <v>197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67" si="4">EXP($K$3*LN($BV4)+BV4*$K$4+$P$37)</f>
        <v>536.32888587265097</v>
      </c>
      <c r="BX4" s="18">
        <f t="shared" ref="BX4:BX67" si="5">$K$3+BV4*$K$4</f>
        <v>2.8867500000000001E-2</v>
      </c>
      <c r="BY4" s="44"/>
      <c r="BZ4" s="44" t="s">
        <v>204</v>
      </c>
      <c r="CA4" s="18">
        <f>$K$6+2*$K$10*O8+$K$13*O5+$K$16*O9+$K$17*O10</f>
        <v>8.0963504016950211E-2</v>
      </c>
      <c r="CB4" s="18">
        <f t="shared" ref="CB4:CX4" si="6">$K$6+2*$K$10*AN8+$K$13*AN5+$K$16*AN9+$K$17*AN10</f>
        <v>8.1013243585219386E-2</v>
      </c>
      <c r="CC4" s="18">
        <f t="shared" si="6"/>
        <v>8.2295207898325839E-2</v>
      </c>
      <c r="CD4" s="18">
        <f t="shared" si="6"/>
        <v>9.4282629678893323E-2</v>
      </c>
      <c r="CE4" s="18">
        <f t="shared" si="6"/>
        <v>7.5839008273585903E-2</v>
      </c>
      <c r="CF4" s="18">
        <f t="shared" si="6"/>
        <v>7.5893796256175122E-2</v>
      </c>
      <c r="CG4" s="18">
        <f t="shared" si="6"/>
        <v>7.7375077263131892E-2</v>
      </c>
      <c r="CH4" s="18" t="e">
        <f t="shared" si="6"/>
        <v>#NUM!</v>
      </c>
      <c r="CI4" s="18">
        <f t="shared" si="6"/>
        <v>8.0202750682411866E-2</v>
      </c>
      <c r="CJ4" s="18">
        <f t="shared" si="6"/>
        <v>8.0145942293444489E-2</v>
      </c>
      <c r="CK4" s="18">
        <f t="shared" si="6"/>
        <v>8.3190744693536059E-2</v>
      </c>
      <c r="CL4" s="18">
        <f t="shared" si="6"/>
        <v>9.0967505310440067E-2</v>
      </c>
      <c r="CM4" s="18">
        <f t="shared" si="6"/>
        <v>8.2130546154899106E-2</v>
      </c>
      <c r="CN4" s="18">
        <f t="shared" si="6"/>
        <v>8.2253349541640236E-2</v>
      </c>
      <c r="CO4" s="18">
        <f t="shared" si="6"/>
        <v>8.2234067973302211E-2</v>
      </c>
      <c r="CP4" s="18">
        <f t="shared" si="6"/>
        <v>9.8090802229604479E-2</v>
      </c>
      <c r="CQ4" s="18">
        <f t="shared" si="6"/>
        <v>8.296977923662191E-2</v>
      </c>
      <c r="CR4" s="18">
        <f t="shared" si="6"/>
        <v>8.3191175902797843E-2</v>
      </c>
      <c r="CS4" s="18">
        <f t="shared" si="6"/>
        <v>8.2552569711750026E-2</v>
      </c>
      <c r="CT4" s="18" t="e">
        <f t="shared" si="6"/>
        <v>#NUM!</v>
      </c>
      <c r="CU4" s="18">
        <f t="shared" si="6"/>
        <v>8.3411985942114644E-2</v>
      </c>
      <c r="CV4" s="18">
        <f t="shared" si="6"/>
        <v>8.3487801794156505E-2</v>
      </c>
      <c r="CW4" s="18">
        <f t="shared" si="6"/>
        <v>8.4381695557692149E-2</v>
      </c>
      <c r="CX4" s="18" t="e">
        <f t="shared" si="6"/>
        <v>#NUM!</v>
      </c>
    </row>
    <row r="5" spans="1:102" ht="15" x14ac:dyDescent="0.15">
      <c r="A5" s="27" t="s">
        <v>51</v>
      </c>
      <c r="B5" s="58" t="s">
        <v>262</v>
      </c>
      <c r="C5" s="19">
        <v>5.5E-2</v>
      </c>
      <c r="D5" s="55" t="s">
        <v>313</v>
      </c>
      <c r="E5" s="19">
        <v>5.3999999999999999E-2</v>
      </c>
      <c r="F5" s="55" t="s">
        <v>314</v>
      </c>
      <c r="G5" s="19">
        <v>7.0999999999999994E-2</v>
      </c>
      <c r="J5" s="27" t="s">
        <v>51</v>
      </c>
      <c r="K5">
        <v>-8.1880700000000001E-2</v>
      </c>
      <c r="M5" s="27" t="s">
        <v>2</v>
      </c>
      <c r="N5" s="41">
        <v>13.868069999999999</v>
      </c>
      <c r="O5">
        <f>LN(N5)</f>
        <v>2.6295890754016158</v>
      </c>
      <c r="P5" s="18">
        <f>K5*O5</f>
        <v>-0.21531259420623708</v>
      </c>
      <c r="Q5" s="41">
        <v>14.5215</v>
      </c>
      <c r="R5" s="41">
        <v>5.3424740000000002</v>
      </c>
      <c r="S5" s="41">
        <v>3.3038460000000001</v>
      </c>
      <c r="T5" s="5">
        <v>14.42389</v>
      </c>
      <c r="U5" s="5">
        <v>14.959960000000001</v>
      </c>
      <c r="V5" s="5">
        <v>4.8828649999999998</v>
      </c>
      <c r="W5" s="33"/>
      <c r="X5" s="1">
        <v>14.07005</v>
      </c>
      <c r="Y5" s="1">
        <v>14.583819999999999</v>
      </c>
      <c r="Z5" s="1">
        <v>5.5756240000000004</v>
      </c>
      <c r="AA5" s="1">
        <v>1.8</v>
      </c>
      <c r="AB5" s="1">
        <v>13.43216</v>
      </c>
      <c r="AC5" s="1">
        <v>14.10154</v>
      </c>
      <c r="AD5" s="1">
        <v>5.4878470000000004</v>
      </c>
      <c r="AE5" s="1">
        <v>4.8076930000000004</v>
      </c>
      <c r="AF5" s="1">
        <v>13.45853</v>
      </c>
      <c r="AG5" s="1">
        <v>14.279859999999999</v>
      </c>
      <c r="AH5" s="1">
        <v>5.170528</v>
      </c>
      <c r="AI5" s="27"/>
      <c r="AJ5" s="1">
        <v>14.03525</v>
      </c>
      <c r="AK5" s="1">
        <v>14.76956</v>
      </c>
      <c r="AL5" s="1">
        <v>5.5265050000000002</v>
      </c>
      <c r="AM5" s="27"/>
      <c r="AN5">
        <f t="shared" si="0"/>
        <v>2.675630309846099</v>
      </c>
      <c r="AO5">
        <f t="shared" si="0"/>
        <v>1.6756888415638533</v>
      </c>
      <c r="AP5">
        <f t="shared" si="0"/>
        <v>1.1950872444029523</v>
      </c>
      <c r="AQ5">
        <f t="shared" si="0"/>
        <v>2.6688858596933454</v>
      </c>
      <c r="AR5">
        <f t="shared" si="0"/>
        <v>2.7053772987459652</v>
      </c>
      <c r="AS5">
        <f t="shared" si="0"/>
        <v>1.5857321377589819</v>
      </c>
      <c r="AT5" t="e">
        <f t="shared" si="0"/>
        <v>#NUM!</v>
      </c>
      <c r="AU5">
        <f t="shared" si="0"/>
        <v>2.6440484247802534</v>
      </c>
      <c r="AV5">
        <f t="shared" si="0"/>
        <v>2.6799126950072716</v>
      </c>
      <c r="AW5">
        <f t="shared" si="0"/>
        <v>1.7184042393338044</v>
      </c>
      <c r="AX5">
        <f t="shared" si="1"/>
        <v>0.58778666490211906</v>
      </c>
      <c r="AY5">
        <f t="shared" si="1"/>
        <v>2.5976518315565871</v>
      </c>
      <c r="AZ5">
        <f t="shared" si="1"/>
        <v>2.6462840112782242</v>
      </c>
      <c r="BA5">
        <f t="shared" si="1"/>
        <v>1.7025360110262111</v>
      </c>
      <c r="BB5">
        <f t="shared" si="1"/>
        <v>1.5702173432808089</v>
      </c>
      <c r="BC5">
        <f t="shared" si="1"/>
        <v>2.5996131057710379</v>
      </c>
      <c r="BD5">
        <f t="shared" si="1"/>
        <v>2.6588501529418109</v>
      </c>
      <c r="BE5">
        <f t="shared" si="1"/>
        <v>1.6429748109652378</v>
      </c>
      <c r="BF5" t="e">
        <f t="shared" si="1"/>
        <v>#NUM!</v>
      </c>
      <c r="BG5">
        <f t="shared" si="1"/>
        <v>2.6415720222665318</v>
      </c>
      <c r="BH5">
        <f t="shared" si="2"/>
        <v>2.6925683059844561</v>
      </c>
      <c r="BI5">
        <f t="shared" si="2"/>
        <v>1.7095556085002108</v>
      </c>
      <c r="BJ5" t="e">
        <f t="shared" si="2"/>
        <v>#NUM!</v>
      </c>
      <c r="BK5">
        <f>$K$5*O5</f>
        <v>-0.21531259420623708</v>
      </c>
      <c r="BM5">
        <f>$K$5*AQ5</f>
        <v>-0.21853024241179289</v>
      </c>
      <c r="BO5">
        <f>$K$5*AU5</f>
        <v>-0.2164965358549045</v>
      </c>
      <c r="BQ5">
        <f>$K$5*AY5</f>
        <v>-0.21269755032413545</v>
      </c>
      <c r="BS5">
        <f>$K$5*BC5</f>
        <v>-0.21285814082970661</v>
      </c>
      <c r="BU5">
        <f>$K$5*BG5</f>
        <v>-0.2162937662835992</v>
      </c>
      <c r="BV5">
        <v>0.3</v>
      </c>
      <c r="BW5">
        <f t="shared" si="4"/>
        <v>542.65789959979782</v>
      </c>
      <c r="BX5" s="18">
        <f t="shared" si="5"/>
        <v>2.9009099999999999E-2</v>
      </c>
      <c r="BY5" s="44"/>
      <c r="BZ5" s="44" t="s">
        <v>205</v>
      </c>
      <c r="CA5" s="18">
        <f>$K$7+2*$K$11*O9+$K$14*O5+$K$16*O8+$K$18*O10</f>
        <v>2.9688493474750874E-2</v>
      </c>
      <c r="CB5" s="18">
        <f t="shared" ref="CB5:CX5" si="7">$K$7+2*$K$11*AN9+$K$14*AN5+$K$16*AN8+$K$18*AN10</f>
        <v>2.9567422153801374E-2</v>
      </c>
      <c r="CC5" s="18">
        <f t="shared" si="7"/>
        <v>2.9955109383966585E-2</v>
      </c>
      <c r="CD5" s="18">
        <f t="shared" si="7"/>
        <v>3.2306097129384349E-2</v>
      </c>
      <c r="CE5" s="18">
        <f t="shared" si="7"/>
        <v>2.9122376538001621E-2</v>
      </c>
      <c r="CF5" s="18">
        <f t="shared" si="7"/>
        <v>2.9040684177226966E-2</v>
      </c>
      <c r="CG5" s="18">
        <f t="shared" si="7"/>
        <v>2.918135739536511E-2</v>
      </c>
      <c r="CH5" s="18" t="e">
        <f t="shared" si="7"/>
        <v>#NUM!</v>
      </c>
      <c r="CI5" s="18">
        <f t="shared" si="7"/>
        <v>2.9397940069744107E-2</v>
      </c>
      <c r="CJ5" s="18">
        <f t="shared" si="7"/>
        <v>2.9292659122262806E-2</v>
      </c>
      <c r="CK5" s="18">
        <f t="shared" si="7"/>
        <v>2.9825498435207244E-2</v>
      </c>
      <c r="CL5" s="18">
        <f t="shared" si="7"/>
        <v>3.0823584072773393E-2</v>
      </c>
      <c r="CM5" s="18">
        <f t="shared" si="7"/>
        <v>2.9842654785612953E-2</v>
      </c>
      <c r="CN5" s="18">
        <f t="shared" si="7"/>
        <v>2.9695784071081255E-2</v>
      </c>
      <c r="CO5" s="18">
        <f t="shared" si="7"/>
        <v>3.0355857179283505E-2</v>
      </c>
      <c r="CP5" s="18">
        <f t="shared" si="7"/>
        <v>3.3260308839722627E-2</v>
      </c>
      <c r="CQ5" s="18">
        <f t="shared" si="7"/>
        <v>3.0001664477176365E-2</v>
      </c>
      <c r="CR5" s="18">
        <f t="shared" si="7"/>
        <v>2.9854269340387016E-2</v>
      </c>
      <c r="CS5" s="18">
        <f t="shared" si="7"/>
        <v>3.0279131392235918E-2</v>
      </c>
      <c r="CT5" s="18" t="e">
        <f t="shared" si="7"/>
        <v>#NUM!</v>
      </c>
      <c r="CU5" s="18">
        <f t="shared" si="7"/>
        <v>2.991963791095887E-2</v>
      </c>
      <c r="CV5" s="18">
        <f t="shared" si="7"/>
        <v>2.9853466550568013E-2</v>
      </c>
      <c r="CW5" s="18">
        <f t="shared" si="7"/>
        <v>2.9597606735498362E-2</v>
      </c>
      <c r="CX5" s="18" t="e">
        <f t="shared" si="7"/>
        <v>#NUM!</v>
      </c>
    </row>
    <row r="6" spans="1:102" ht="15" x14ac:dyDescent="0.15">
      <c r="A6" s="27" t="s">
        <v>47</v>
      </c>
      <c r="B6" s="58" t="s">
        <v>263</v>
      </c>
      <c r="C6" s="19">
        <v>7.8E-2</v>
      </c>
      <c r="D6" s="55" t="s">
        <v>315</v>
      </c>
      <c r="E6" s="19">
        <v>7.4999999999999997E-2</v>
      </c>
      <c r="F6" s="55" t="s">
        <v>316</v>
      </c>
      <c r="G6" s="19">
        <v>9.5000000000000001E-2</v>
      </c>
      <c r="J6" s="27" t="s">
        <v>47</v>
      </c>
      <c r="K6">
        <v>-0.120342</v>
      </c>
      <c r="M6" s="27" t="s">
        <v>3</v>
      </c>
      <c r="N6" s="41">
        <v>13.81907</v>
      </c>
      <c r="P6" s="18"/>
      <c r="Q6" s="41">
        <v>14.477080000000001</v>
      </c>
      <c r="R6" s="41">
        <v>5.2374869999999998</v>
      </c>
      <c r="S6" s="41">
        <v>1.8625389999999999</v>
      </c>
      <c r="T6" s="5">
        <v>14.3675</v>
      </c>
      <c r="U6" s="5">
        <v>14.9061</v>
      </c>
      <c r="V6" s="5">
        <v>4.7815079999999996</v>
      </c>
      <c r="W6" s="33"/>
      <c r="X6" s="1">
        <v>14.016529999999999</v>
      </c>
      <c r="Y6" s="1">
        <v>14.535959999999999</v>
      </c>
      <c r="Z6" s="1">
        <v>5.4268099999999997</v>
      </c>
      <c r="AA6" s="1">
        <v>1.8009999999999999</v>
      </c>
      <c r="AB6" s="1">
        <v>13.379289999999999</v>
      </c>
      <c r="AC6" s="1">
        <v>14.05761</v>
      </c>
      <c r="AD6" s="1">
        <v>5.3452250000000001</v>
      </c>
      <c r="AE6" s="1">
        <v>1.924077</v>
      </c>
      <c r="AF6" s="1">
        <v>13.41325</v>
      </c>
      <c r="AG6" s="1">
        <v>14.240690000000001</v>
      </c>
      <c r="AH6" s="1">
        <v>5.0636419999999998</v>
      </c>
      <c r="AI6" s="27"/>
      <c r="AJ6" s="1">
        <v>14.001749999999999</v>
      </c>
      <c r="AK6" s="1">
        <v>14.734310000000001</v>
      </c>
      <c r="AL6" s="1">
        <v>5.5133330000000003</v>
      </c>
      <c r="AM6" s="27"/>
      <c r="BV6">
        <v>0.4</v>
      </c>
      <c r="BW6">
        <f t="shared" si="4"/>
        <v>547.21615718884721</v>
      </c>
      <c r="BX6" s="18">
        <f t="shared" si="5"/>
        <v>2.9150700000000002E-2</v>
      </c>
      <c r="BY6" s="44"/>
      <c r="BZ6" s="44" t="s">
        <v>206</v>
      </c>
      <c r="CA6" s="18">
        <f>(1+2*($K$13/2-(CA4/CA3)*$K$9-(CA3/CA4)*$K$10)*((CA3+CA4)^(-1)))^(-1)</f>
        <v>-1.1142247852755442</v>
      </c>
      <c r="CB6" s="18">
        <f t="shared" ref="CB6:CX6" si="8">(1+2*($K$13/2-(CB4/CB3)*$K$9-(CB3/CB4)*$K$10)*((CB3+CB4)^(-1)))^(-1)</f>
        <v>-1.3335305110388589</v>
      </c>
      <c r="CC6" s="18">
        <f t="shared" si="8"/>
        <v>0.28650716010712762</v>
      </c>
      <c r="CD6" s="18">
        <f t="shared" si="8"/>
        <v>0.53317490632358189</v>
      </c>
      <c r="CE6" s="18">
        <f t="shared" si="8"/>
        <v>-0.60749107588783768</v>
      </c>
      <c r="CF6" s="18">
        <f t="shared" si="8"/>
        <v>-0.71293361377314113</v>
      </c>
      <c r="CG6" s="18">
        <f t="shared" si="8"/>
        <v>0.40331892325434909</v>
      </c>
      <c r="CH6" s="18" t="e">
        <f t="shared" si="8"/>
        <v>#NUM!</v>
      </c>
      <c r="CI6" s="18">
        <f t="shared" si="8"/>
        <v>-0.80853815064905954</v>
      </c>
      <c r="CJ6" s="18">
        <f t="shared" si="8"/>
        <v>-0.93567035525149822</v>
      </c>
      <c r="CK6" s="18">
        <f t="shared" si="8"/>
        <v>0.32117218175440559</v>
      </c>
      <c r="CL6" s="18">
        <f t="shared" si="8"/>
        <v>0.58661261804969056</v>
      </c>
      <c r="CM6" s="18">
        <f t="shared" si="8"/>
        <v>-0.97924237358755917</v>
      </c>
      <c r="CN6" s="18">
        <f t="shared" si="8"/>
        <v>-1.1981583773808706</v>
      </c>
      <c r="CO6" s="18">
        <f t="shared" si="8"/>
        <v>0.29369302320605772</v>
      </c>
      <c r="CP6" s="18">
        <f t="shared" si="8"/>
        <v>0.45758805260559582</v>
      </c>
      <c r="CQ6" s="18">
        <f t="shared" si="8"/>
        <v>-1.7049586892284361</v>
      </c>
      <c r="CR6" s="18">
        <f t="shared" si="8"/>
        <v>-2.2494071337219435</v>
      </c>
      <c r="CS6" s="18">
        <f t="shared" si="8"/>
        <v>0.26473699735698514</v>
      </c>
      <c r="CT6" s="18" t="e">
        <f t="shared" si="8"/>
        <v>#NUM!</v>
      </c>
      <c r="CU6" s="18">
        <f t="shared" si="8"/>
        <v>-2.1847378920142768</v>
      </c>
      <c r="CV6" s="18">
        <f t="shared" si="8"/>
        <v>-2.7000055961885336</v>
      </c>
      <c r="CW6" s="18">
        <f t="shared" si="8"/>
        <v>0.14364975734263025</v>
      </c>
      <c r="CX6" s="18" t="e">
        <f t="shared" si="8"/>
        <v>#NUM!</v>
      </c>
    </row>
    <row r="7" spans="1:102" ht="15" x14ac:dyDescent="0.15">
      <c r="A7" s="27" t="s">
        <v>49</v>
      </c>
      <c r="B7" s="58" t="s">
        <v>210</v>
      </c>
      <c r="C7" s="19">
        <v>0.01</v>
      </c>
      <c r="D7" s="55" t="s">
        <v>172</v>
      </c>
      <c r="E7" s="19">
        <v>8.9999999999999993E-3</v>
      </c>
      <c r="F7" s="55" t="s">
        <v>160</v>
      </c>
      <c r="G7" s="19">
        <v>0.01</v>
      </c>
      <c r="J7" s="27" t="s">
        <v>49</v>
      </c>
      <c r="K7">
        <v>2.0879999999999999E-2</v>
      </c>
      <c r="M7" s="27" t="s">
        <v>4</v>
      </c>
      <c r="N7" s="41">
        <v>5.1001499999999998E-2</v>
      </c>
      <c r="P7" s="18"/>
      <c r="Q7" s="41">
        <v>4.6417300000000002E-2</v>
      </c>
      <c r="R7" s="41">
        <v>0.1069876</v>
      </c>
      <c r="S7" s="41">
        <v>1.443308</v>
      </c>
      <c r="T7" s="5">
        <v>5.8387300000000003E-2</v>
      </c>
      <c r="U7" s="5">
        <v>5.5860600000000003E-2</v>
      </c>
      <c r="V7" s="5">
        <v>0.1033569</v>
      </c>
      <c r="W7" s="33"/>
      <c r="X7" s="1">
        <v>5.55217E-2</v>
      </c>
      <c r="Y7" s="1">
        <v>4.9852399999999998E-2</v>
      </c>
      <c r="Z7" s="1">
        <v>0.15081369999999999</v>
      </c>
      <c r="AA7" s="1">
        <v>1E-3</v>
      </c>
      <c r="AB7" s="1">
        <v>5.4871200000000002E-2</v>
      </c>
      <c r="AC7" s="1">
        <v>4.5930600000000002E-2</v>
      </c>
      <c r="AD7" s="1">
        <v>0.144622</v>
      </c>
      <c r="AE7" s="1">
        <v>2.885615</v>
      </c>
      <c r="AF7" s="1">
        <v>4.7281200000000002E-2</v>
      </c>
      <c r="AG7" s="1">
        <v>4.1176299999999999E-2</v>
      </c>
      <c r="AH7" s="1">
        <v>0.1088857</v>
      </c>
      <c r="AI7" s="27"/>
      <c r="AJ7" s="1">
        <v>3.5500400000000001E-2</v>
      </c>
      <c r="AK7" s="1">
        <v>3.7254700000000002E-2</v>
      </c>
      <c r="AL7" s="1">
        <v>1.51723E-2</v>
      </c>
      <c r="AM7" s="27"/>
      <c r="BV7">
        <v>0.5</v>
      </c>
      <c r="BW7">
        <f t="shared" si="4"/>
        <v>550.79566426165934</v>
      </c>
      <c r="BX7" s="18">
        <f t="shared" si="5"/>
        <v>2.92923E-2</v>
      </c>
      <c r="BY7" s="44"/>
      <c r="BZ7" s="44" t="s">
        <v>207</v>
      </c>
      <c r="CA7" s="18">
        <f>(1+2*($K$14/2-(CA5/CA3)*$K$9-(CA3/CA5)*$K$11)*((CA3+CA5)^(-1)))^(-1)</f>
        <v>-1.8026697285797277</v>
      </c>
      <c r="CB7" s="18">
        <f t="shared" ref="CB7:CX7" si="9">(1+2*($K$14/2-(CB5/CB3)*$K$9-(CB3/CB5)*$K$11)*((CB3+CB5)^(-1)))^(-1)</f>
        <v>-2.4271636000159966</v>
      </c>
      <c r="CC7" s="18">
        <f t="shared" si="9"/>
        <v>0.24729483155323478</v>
      </c>
      <c r="CD7" s="18">
        <f t="shared" si="9"/>
        <v>0.3375094827766954</v>
      </c>
      <c r="CE7" s="18">
        <f t="shared" si="9"/>
        <v>-0.78307228392759254</v>
      </c>
      <c r="CF7" s="18">
        <f t="shared" si="9"/>
        <v>-0.96293243577032717</v>
      </c>
      <c r="CG7" s="18">
        <f t="shared" si="9"/>
        <v>0.3122242397598452</v>
      </c>
      <c r="CH7" s="18" t="e">
        <f t="shared" si="9"/>
        <v>#NUM!</v>
      </c>
      <c r="CI7" s="18">
        <f t="shared" si="9"/>
        <v>-1.1365633455078172</v>
      </c>
      <c r="CJ7" s="18">
        <f t="shared" si="9"/>
        <v>-1.396521875391781</v>
      </c>
      <c r="CK7" s="18">
        <f t="shared" si="9"/>
        <v>0.27006218968413054</v>
      </c>
      <c r="CL7" s="18">
        <f t="shared" si="9"/>
        <v>0.1656584048317562</v>
      </c>
      <c r="CM7" s="18">
        <f t="shared" si="9"/>
        <v>-1.4809992283775815</v>
      </c>
      <c r="CN7" s="18">
        <f t="shared" si="9"/>
        <v>-2.0236137567299459</v>
      </c>
      <c r="CO7" s="18">
        <f t="shared" si="9"/>
        <v>0.25298637561526099</v>
      </c>
      <c r="CP7" s="18">
        <f t="shared" si="9"/>
        <v>0.34759723768885581</v>
      </c>
      <c r="CQ7" s="18">
        <f t="shared" si="9"/>
        <v>-3.8479247349864325</v>
      </c>
      <c r="CR7" s="18">
        <f t="shared" si="9"/>
        <v>-8.0431466740791535</v>
      </c>
      <c r="CS7" s="18">
        <f t="shared" si="9"/>
        <v>0.23219583033384628</v>
      </c>
      <c r="CT7" s="18" t="e">
        <f t="shared" si="9"/>
        <v>#NUM!</v>
      </c>
      <c r="CU7" s="18">
        <f t="shared" si="9"/>
        <v>-7.2861141091962942</v>
      </c>
      <c r="CV7" s="18">
        <f t="shared" si="9"/>
        <v>-18.310384079829578</v>
      </c>
      <c r="CW7" s="18">
        <f t="shared" si="9"/>
        <v>0.13429142446412781</v>
      </c>
      <c r="CX7" s="18" t="e">
        <f t="shared" si="9"/>
        <v>#NUM!</v>
      </c>
    </row>
    <row r="8" spans="1:102" ht="15" x14ac:dyDescent="0.15">
      <c r="A8" s="27" t="s">
        <v>43</v>
      </c>
      <c r="B8" s="58" t="s">
        <v>249</v>
      </c>
      <c r="C8" s="19">
        <v>0.17</v>
      </c>
      <c r="D8" s="55" t="s">
        <v>317</v>
      </c>
      <c r="E8" s="19">
        <v>0.155</v>
      </c>
      <c r="F8" s="55" t="s">
        <v>318</v>
      </c>
      <c r="G8" s="19">
        <v>0.183</v>
      </c>
      <c r="J8" s="27" t="s">
        <v>43</v>
      </c>
      <c r="K8">
        <v>0.1088949</v>
      </c>
      <c r="M8" s="27" t="s">
        <v>5</v>
      </c>
      <c r="N8" s="41">
        <v>140.09469999999999</v>
      </c>
      <c r="O8">
        <f>LN(N8)</f>
        <v>4.9423186225060425</v>
      </c>
      <c r="P8" s="18">
        <f t="shared" ref="P8:P20" si="10">K6*O8</f>
        <v>-0.59476850766962219</v>
      </c>
      <c r="Q8" s="41">
        <v>141.49160000000001</v>
      </c>
      <c r="R8" s="41">
        <v>121.6416</v>
      </c>
      <c r="S8" s="41">
        <v>195.38560000000001</v>
      </c>
      <c r="T8" s="5">
        <v>129.38980000000001</v>
      </c>
      <c r="U8" s="5">
        <v>130.3408</v>
      </c>
      <c r="V8" s="5">
        <v>112.46510000000001</v>
      </c>
      <c r="W8" s="33"/>
      <c r="X8" s="1">
        <v>141.905</v>
      </c>
      <c r="Y8" s="1">
        <v>142.49629999999999</v>
      </c>
      <c r="Z8" s="1">
        <v>131.86359999999999</v>
      </c>
      <c r="AA8" s="1">
        <v>160.001</v>
      </c>
      <c r="AB8" s="1">
        <v>144.37260000000001</v>
      </c>
      <c r="AC8" s="1">
        <v>145.9889</v>
      </c>
      <c r="AD8" s="1">
        <v>124.5444</v>
      </c>
      <c r="AE8" s="1">
        <v>230.77019999999999</v>
      </c>
      <c r="AF8" s="1">
        <v>141.04060000000001</v>
      </c>
      <c r="AG8" s="1">
        <v>143.26679999999999</v>
      </c>
      <c r="AH8" s="1">
        <v>118.5763</v>
      </c>
      <c r="AI8" s="27"/>
      <c r="AJ8" s="1">
        <v>143.22210000000001</v>
      </c>
      <c r="AK8" s="1">
        <v>145.27690000000001</v>
      </c>
      <c r="AL8" s="1">
        <v>119.41160000000001</v>
      </c>
      <c r="AM8" s="27"/>
      <c r="AN8">
        <f t="shared" ref="AN8:AW10" si="11">LN(Q8)</f>
        <v>4.952240351363586</v>
      </c>
      <c r="AO8">
        <f t="shared" si="11"/>
        <v>4.8010790162905614</v>
      </c>
      <c r="AP8">
        <f t="shared" si="11"/>
        <v>5.2749750419084265</v>
      </c>
      <c r="AQ8">
        <f t="shared" si="11"/>
        <v>4.8628295536121602</v>
      </c>
      <c r="AR8">
        <f t="shared" si="11"/>
        <v>4.8701525586788614</v>
      </c>
      <c r="AS8">
        <f t="shared" si="11"/>
        <v>4.722642951293385</v>
      </c>
      <c r="AT8" t="e">
        <f t="shared" si="11"/>
        <v>#NUM!</v>
      </c>
      <c r="AU8">
        <f t="shared" si="11"/>
        <v>4.9551578196269688</v>
      </c>
      <c r="AV8">
        <f t="shared" si="11"/>
        <v>4.9593160344593299</v>
      </c>
      <c r="AW8">
        <f t="shared" si="11"/>
        <v>4.8817680549960736</v>
      </c>
      <c r="AX8">
        <f t="shared" ref="AX8:BG10" si="12">LN(AA8)</f>
        <v>5.0751800652142958</v>
      </c>
      <c r="AY8">
        <f t="shared" si="12"/>
        <v>4.9723974577612644</v>
      </c>
      <c r="AZ8">
        <f t="shared" si="12"/>
        <v>4.9835305914208474</v>
      </c>
      <c r="BA8">
        <f t="shared" si="12"/>
        <v>4.8246622788346691</v>
      </c>
      <c r="BB8">
        <f t="shared" si="12"/>
        <v>5.4414224101798903</v>
      </c>
      <c r="BC8">
        <f t="shared" si="12"/>
        <v>4.9490477921928751</v>
      </c>
      <c r="BD8">
        <f t="shared" si="12"/>
        <v>4.9647086262052929</v>
      </c>
      <c r="BE8">
        <f t="shared" si="12"/>
        <v>4.7755566352287415</v>
      </c>
      <c r="BF8" t="e">
        <f t="shared" si="12"/>
        <v>#NUM!</v>
      </c>
      <c r="BG8">
        <f t="shared" si="12"/>
        <v>4.9643965722278951</v>
      </c>
      <c r="BH8">
        <f t="shared" ref="BH8:BJ10" si="13">LN(AK8)</f>
        <v>4.9786415765195962</v>
      </c>
      <c r="BI8">
        <f t="shared" si="13"/>
        <v>4.7825763486683206</v>
      </c>
      <c r="BJ8" t="e">
        <f t="shared" si="13"/>
        <v>#NUM!</v>
      </c>
      <c r="BK8">
        <f>$K$6*O8</f>
        <v>-0.59476850766962219</v>
      </c>
      <c r="BM8">
        <f>$K$6*AQ8</f>
        <v>-0.58520263414079465</v>
      </c>
      <c r="BO8">
        <f>$K$6*AU8</f>
        <v>-0.59631360232954866</v>
      </c>
      <c r="BQ8">
        <f>$K$6*AY8</f>
        <v>-0.59838825486190605</v>
      </c>
      <c r="BS8">
        <f>$K$6*BC8</f>
        <v>-0.59557830940807499</v>
      </c>
      <c r="BU8">
        <f>$K$6*BG8</f>
        <v>-0.59742541229504942</v>
      </c>
      <c r="BV8">
        <v>0.6</v>
      </c>
      <c r="BW8">
        <f t="shared" si="4"/>
        <v>553.7520532142147</v>
      </c>
      <c r="BX8" s="18">
        <f t="shared" si="5"/>
        <v>2.9433899999999999E-2</v>
      </c>
      <c r="BY8" s="44"/>
      <c r="BZ8" s="44" t="s">
        <v>208</v>
      </c>
      <c r="CA8" s="18">
        <f>(1+2*($K$16/2-(CA4/CA5)*$K$11-(CA5/CA4)*$K$10)*((CA4+CA5)^(-1)))^(-1)</f>
        <v>1.252543008155707</v>
      </c>
      <c r="CB8" s="18">
        <f t="shared" ref="CB8:CX8" si="14">(1+2*($K$16/2-(CB4/CB5)*$K$11-(CB5/CB4)*$K$10)*((CB4+CB5)^(-1)))^(-1)</f>
        <v>1.252983271644545</v>
      </c>
      <c r="CC8" s="18">
        <f t="shared" si="14"/>
        <v>1.2484205340237868</v>
      </c>
      <c r="CD8" s="18">
        <f t="shared" si="14"/>
        <v>1.2173232858932517</v>
      </c>
      <c r="CE8" s="18">
        <f t="shared" si="14"/>
        <v>1.2678370480349366</v>
      </c>
      <c r="CF8" s="18">
        <f t="shared" si="14"/>
        <v>1.2680579106008889</v>
      </c>
      <c r="CG8" s="18">
        <f t="shared" si="14"/>
        <v>1.2634863630626061</v>
      </c>
      <c r="CH8" s="18" t="e">
        <f t="shared" si="14"/>
        <v>#NUM!</v>
      </c>
      <c r="CI8" s="18">
        <f t="shared" si="14"/>
        <v>1.2556043705332911</v>
      </c>
      <c r="CJ8" s="18">
        <f t="shared" si="14"/>
        <v>1.2562263404499794</v>
      </c>
      <c r="CK8" s="18">
        <f t="shared" si="14"/>
        <v>1.2471205159929279</v>
      </c>
      <c r="CL8" s="18">
        <f t="shared" si="14"/>
        <v>1.2285516786407364</v>
      </c>
      <c r="CM8" s="18">
        <f t="shared" si="14"/>
        <v>1.2492785970174423</v>
      </c>
      <c r="CN8" s="18">
        <f t="shared" si="14"/>
        <v>1.2496834134020438</v>
      </c>
      <c r="CO8" s="18">
        <f t="shared" si="14"/>
        <v>1.2468084177480327</v>
      </c>
      <c r="CP8" s="18">
        <f t="shared" si="14"/>
        <v>1.2084088771604904</v>
      </c>
      <c r="CQ8" s="18">
        <f t="shared" si="14"/>
        <v>1.2467832600332356</v>
      </c>
      <c r="CR8" s="18">
        <f t="shared" si="14"/>
        <v>1.2469882487136044</v>
      </c>
      <c r="CS8" s="18">
        <f t="shared" si="14"/>
        <v>1.246449345374957</v>
      </c>
      <c r="CT8" s="18" t="e">
        <f t="shared" si="14"/>
        <v>#NUM!</v>
      </c>
      <c r="CU8" s="18">
        <f t="shared" si="14"/>
        <v>1.2462363320568601</v>
      </c>
      <c r="CV8" s="18">
        <f t="shared" si="14"/>
        <v>1.2463825652595342</v>
      </c>
      <c r="CW8" s="18">
        <f t="shared" si="14"/>
        <v>1.2457885140448035</v>
      </c>
      <c r="CX8" s="18" t="e">
        <f t="shared" si="14"/>
        <v>#NUM!</v>
      </c>
    </row>
    <row r="9" spans="1:102" ht="15" x14ac:dyDescent="0.15">
      <c r="A9" s="27" t="s">
        <v>54</v>
      </c>
      <c r="B9" s="58" t="s">
        <v>250</v>
      </c>
      <c r="C9" s="19">
        <v>4.0000000000000001E-3</v>
      </c>
      <c r="D9" s="55" t="s">
        <v>211</v>
      </c>
      <c r="E9" s="19">
        <v>4.0000000000000001E-3</v>
      </c>
      <c r="F9" s="55" t="s">
        <v>319</v>
      </c>
      <c r="G9" s="19">
        <v>5.0000000000000001E-3</v>
      </c>
      <c r="J9" s="27" t="s">
        <v>54</v>
      </c>
      <c r="K9">
        <v>6.5053999999999997E-3</v>
      </c>
      <c r="M9" s="27" t="s">
        <v>6</v>
      </c>
      <c r="N9" s="41">
        <v>59.963610000000003</v>
      </c>
      <c r="O9">
        <f>LN(N9)</f>
        <v>4.0937378782265768</v>
      </c>
      <c r="P9" s="18">
        <f t="shared" si="10"/>
        <v>8.547724689737092E-2</v>
      </c>
      <c r="Q9" s="41">
        <v>57.560760000000002</v>
      </c>
      <c r="R9" s="41">
        <v>91.186729999999997</v>
      </c>
      <c r="S9" s="41">
        <v>142.84719999999999</v>
      </c>
      <c r="T9" s="5">
        <v>46.80836</v>
      </c>
      <c r="U9" s="5">
        <v>45.510480000000001</v>
      </c>
      <c r="V9" s="5">
        <v>69.908029999999997</v>
      </c>
      <c r="W9" s="33"/>
      <c r="X9" s="1">
        <v>53.598750000000003</v>
      </c>
      <c r="Y9" s="1">
        <v>51.823430000000002</v>
      </c>
      <c r="Z9" s="1">
        <v>82.689160000000001</v>
      </c>
      <c r="AA9" s="1">
        <v>128.001</v>
      </c>
      <c r="AB9" s="1">
        <v>62.93065</v>
      </c>
      <c r="AC9" s="1">
        <v>60.181840000000001</v>
      </c>
      <c r="AD9" s="1">
        <v>95.196529999999996</v>
      </c>
      <c r="AE9" s="1">
        <v>157.69329999999999</v>
      </c>
      <c r="AF9" s="1">
        <v>69.646050000000002</v>
      </c>
      <c r="AG9" s="1">
        <v>66.410219999999995</v>
      </c>
      <c r="AH9" s="1">
        <v>102.2985</v>
      </c>
      <c r="AI9" s="27"/>
      <c r="AJ9" s="1">
        <v>68.145349999999993</v>
      </c>
      <c r="AK9" s="1">
        <v>65.799310000000006</v>
      </c>
      <c r="AL9" s="1">
        <v>95.329520000000002</v>
      </c>
      <c r="AM9" s="27"/>
      <c r="AN9">
        <f t="shared" si="11"/>
        <v>4.0528410855456212</v>
      </c>
      <c r="AO9">
        <f t="shared" si="11"/>
        <v>4.512909382107531</v>
      </c>
      <c r="AP9">
        <f t="shared" si="11"/>
        <v>4.9617755275046314</v>
      </c>
      <c r="AQ9">
        <f t="shared" si="11"/>
        <v>3.8460618194493521</v>
      </c>
      <c r="AR9">
        <f t="shared" si="11"/>
        <v>3.8179426291054281</v>
      </c>
      <c r="AS9">
        <f t="shared" si="11"/>
        <v>4.247180521039458</v>
      </c>
      <c r="AT9" t="e">
        <f t="shared" si="11"/>
        <v>#NUM!</v>
      </c>
      <c r="AU9">
        <f t="shared" si="11"/>
        <v>3.9815257469092975</v>
      </c>
      <c r="AV9">
        <f t="shared" si="11"/>
        <v>3.9478423636034359</v>
      </c>
      <c r="AW9">
        <f t="shared" si="11"/>
        <v>4.4150885172594521</v>
      </c>
      <c r="AX9">
        <f t="shared" si="12"/>
        <v>4.8520380763890998</v>
      </c>
      <c r="AY9">
        <f t="shared" si="12"/>
        <v>4.1420333264224132</v>
      </c>
      <c r="AZ9">
        <f t="shared" si="12"/>
        <v>4.0973706456763361</v>
      </c>
      <c r="BA9">
        <f t="shared" si="12"/>
        <v>4.5559434915531858</v>
      </c>
      <c r="BB9">
        <f t="shared" si="12"/>
        <v>5.0606520073340446</v>
      </c>
      <c r="BC9">
        <f t="shared" si="12"/>
        <v>4.2434259864855317</v>
      </c>
      <c r="BD9">
        <f t="shared" si="12"/>
        <v>4.1958509603012386</v>
      </c>
      <c r="BE9">
        <f t="shared" si="12"/>
        <v>4.627895010093483</v>
      </c>
      <c r="BF9" t="e">
        <f t="shared" si="12"/>
        <v>#NUM!</v>
      </c>
      <c r="BG9">
        <f t="shared" si="12"/>
        <v>4.2216429239731177</v>
      </c>
      <c r="BH9">
        <f t="shared" si="13"/>
        <v>4.1866093519541012</v>
      </c>
      <c r="BI9">
        <f t="shared" si="13"/>
        <v>4.5573395213517216</v>
      </c>
      <c r="BJ9" t="e">
        <f t="shared" si="13"/>
        <v>#NUM!</v>
      </c>
      <c r="BK9">
        <f>$K$7*O9</f>
        <v>8.547724689737092E-2</v>
      </c>
      <c r="BM9">
        <f>$K$7*AQ9</f>
        <v>8.0305770790102468E-2</v>
      </c>
      <c r="BO9">
        <f>$K$7*AU9</f>
        <v>8.3134257595466124E-2</v>
      </c>
      <c r="BQ9">
        <f>$K$7*AY9</f>
        <v>8.6485655855699978E-2</v>
      </c>
      <c r="BS9">
        <f>$K$7*BC9</f>
        <v>8.8602734597817895E-2</v>
      </c>
      <c r="BU9">
        <f>$K$7*BG9</f>
        <v>8.8147904252558695E-2</v>
      </c>
      <c r="BV9">
        <v>0.7</v>
      </c>
      <c r="BW9">
        <f t="shared" si="4"/>
        <v>556.27619163977465</v>
      </c>
      <c r="BX9" s="18">
        <f t="shared" si="5"/>
        <v>2.9575500000000001E-2</v>
      </c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</row>
    <row r="10" spans="1:102" ht="15" x14ac:dyDescent="0.15">
      <c r="A10" s="27" t="s">
        <v>46</v>
      </c>
      <c r="B10" s="58" t="s">
        <v>264</v>
      </c>
      <c r="C10" s="19">
        <v>6.0000000000000001E-3</v>
      </c>
      <c r="D10" s="55" t="s">
        <v>212</v>
      </c>
      <c r="E10" s="19">
        <v>6.0000000000000001E-3</v>
      </c>
      <c r="F10" s="55" t="s">
        <v>161</v>
      </c>
      <c r="G10" s="19">
        <v>7.0000000000000001E-3</v>
      </c>
      <c r="J10" s="27" t="s">
        <v>46</v>
      </c>
      <c r="K10">
        <v>1.32386E-2</v>
      </c>
      <c r="M10" s="27" t="s">
        <v>7</v>
      </c>
      <c r="N10" s="41">
        <v>94.886269999999996</v>
      </c>
      <c r="O10">
        <f>LN(N10)</f>
        <v>4.5526790165398605</v>
      </c>
      <c r="P10" s="18">
        <f t="shared" si="10"/>
        <v>0.49576352623820646</v>
      </c>
      <c r="Q10" s="41">
        <v>95.535359999999997</v>
      </c>
      <c r="R10" s="41">
        <v>86.46069</v>
      </c>
      <c r="S10" s="41">
        <v>69.462540000000004</v>
      </c>
      <c r="T10" s="5">
        <v>82.699309999999997</v>
      </c>
      <c r="U10" s="5">
        <v>83.266670000000005</v>
      </c>
      <c r="V10" s="5">
        <v>72.60154</v>
      </c>
      <c r="W10" s="33"/>
      <c r="X10" s="1">
        <v>90.315700000000007</v>
      </c>
      <c r="Y10" s="1">
        <v>90.796909999999997</v>
      </c>
      <c r="Z10" s="1">
        <v>82.497349999999997</v>
      </c>
      <c r="AA10" s="1">
        <v>62.000999999999998</v>
      </c>
      <c r="AB10" s="1">
        <v>95.497829999999993</v>
      </c>
      <c r="AC10" s="1">
        <v>96.462040000000002</v>
      </c>
      <c r="AD10" s="1">
        <v>84.091459999999998</v>
      </c>
      <c r="AE10" s="1">
        <v>76.924080000000004</v>
      </c>
      <c r="AF10" s="1">
        <v>102.8888</v>
      </c>
      <c r="AG10" s="1">
        <v>104.2225</v>
      </c>
      <c r="AH10" s="1">
        <v>89.430359999999993</v>
      </c>
      <c r="AI10" s="27"/>
      <c r="AJ10" s="1">
        <v>104.7444</v>
      </c>
      <c r="AK10" s="1">
        <v>105.14</v>
      </c>
      <c r="AL10" s="1">
        <v>100.16079999999999</v>
      </c>
      <c r="AM10" s="27"/>
      <c r="AN10">
        <f t="shared" si="11"/>
        <v>4.5594964407368117</v>
      </c>
      <c r="AO10">
        <f t="shared" si="11"/>
        <v>4.4596898597766907</v>
      </c>
      <c r="AP10">
        <f t="shared" si="11"/>
        <v>4.2407876144561527</v>
      </c>
      <c r="AQ10">
        <f t="shared" si="11"/>
        <v>4.4152112585849235</v>
      </c>
      <c r="AR10">
        <f t="shared" si="11"/>
        <v>4.4220483490553928</v>
      </c>
      <c r="AS10">
        <f t="shared" si="11"/>
        <v>4.2849861337269886</v>
      </c>
      <c r="AT10" t="e">
        <f t="shared" si="11"/>
        <v>#NUM!</v>
      </c>
      <c r="AU10">
        <f t="shared" si="11"/>
        <v>4.5033113102049862</v>
      </c>
      <c r="AV10">
        <f t="shared" si="11"/>
        <v>4.5086252541911813</v>
      </c>
      <c r="AW10">
        <f t="shared" si="11"/>
        <v>4.412766171612617</v>
      </c>
      <c r="AX10">
        <f t="shared" si="12"/>
        <v>4.1271505139472779</v>
      </c>
      <c r="AY10">
        <f t="shared" si="12"/>
        <v>4.559103524715435</v>
      </c>
      <c r="AZ10">
        <f t="shared" si="12"/>
        <v>4.5691495630798542</v>
      </c>
      <c r="BA10">
        <f t="shared" si="12"/>
        <v>4.4319050160439462</v>
      </c>
      <c r="BB10">
        <f t="shared" si="12"/>
        <v>4.3428189614355803</v>
      </c>
      <c r="BC10">
        <f t="shared" si="12"/>
        <v>4.6336487933787014</v>
      </c>
      <c r="BD10">
        <f t="shared" si="12"/>
        <v>4.6465280369116559</v>
      </c>
      <c r="BE10">
        <f t="shared" si="12"/>
        <v>4.4934602218447877</v>
      </c>
      <c r="BF10" t="e">
        <f t="shared" si="12"/>
        <v>#NUM!</v>
      </c>
      <c r="BG10">
        <f t="shared" si="12"/>
        <v>4.6515230967526522</v>
      </c>
      <c r="BH10">
        <f t="shared" si="13"/>
        <v>4.6552927953913024</v>
      </c>
      <c r="BI10">
        <f t="shared" si="13"/>
        <v>4.6067768945403378</v>
      </c>
      <c r="BJ10" t="e">
        <f t="shared" si="13"/>
        <v>#NUM!</v>
      </c>
      <c r="BK10">
        <f>$K$8*O10</f>
        <v>0.49576352623820646</v>
      </c>
      <c r="BM10">
        <f>$K$8*AQ10</f>
        <v>0.4807939884824794</v>
      </c>
      <c r="BO10">
        <f>$K$8*AU10</f>
        <v>0.49038763479364095</v>
      </c>
      <c r="BQ10">
        <f>$K$8*AY10</f>
        <v>0.49646312241353485</v>
      </c>
      <c r="BS10">
        <f>$K$8*BC10</f>
        <v>0.50458072199009441</v>
      </c>
      <c r="BU10">
        <f>$K$8*BG10</f>
        <v>0.50652714246857045</v>
      </c>
      <c r="BV10">
        <v>0.8</v>
      </c>
      <c r="BW10">
        <f t="shared" si="4"/>
        <v>558.48257582179008</v>
      </c>
      <c r="BX10" s="18">
        <f t="shared" si="5"/>
        <v>2.97171E-2</v>
      </c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</row>
    <row r="11" spans="1:102" ht="15" x14ac:dyDescent="0.15">
      <c r="A11" s="27" t="s">
        <v>57</v>
      </c>
      <c r="B11" s="58" t="s">
        <v>251</v>
      </c>
      <c r="C11" s="19">
        <v>0</v>
      </c>
      <c r="D11" s="55" t="s">
        <v>173</v>
      </c>
      <c r="E11" s="19">
        <v>0</v>
      </c>
      <c r="F11" s="55" t="s">
        <v>162</v>
      </c>
      <c r="G11" s="19">
        <v>0</v>
      </c>
      <c r="J11" s="27" t="s">
        <v>57</v>
      </c>
      <c r="K11">
        <v>2.4191999999999998E-3</v>
      </c>
      <c r="M11" s="60" t="s">
        <v>54</v>
      </c>
      <c r="N11" s="33"/>
      <c r="O11">
        <f>O5^2</f>
        <v>6.9147387054715246</v>
      </c>
      <c r="P11" s="18">
        <f t="shared" si="10"/>
        <v>4.4983141174574456E-2</v>
      </c>
      <c r="Q11" s="33"/>
      <c r="R11" s="33"/>
      <c r="S11" s="33"/>
      <c r="T11" s="33"/>
      <c r="U11" s="33"/>
      <c r="V11" s="33"/>
      <c r="W11" s="33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>
        <f t="shared" ref="AN11:BJ11" si="15">AN5^2</f>
        <v>7.1589975549671312</v>
      </c>
      <c r="AO11">
        <f t="shared" si="15"/>
        <v>2.8079330937416089</v>
      </c>
      <c r="AP11">
        <f t="shared" si="15"/>
        <v>1.428233521734642</v>
      </c>
      <c r="AQ11">
        <f t="shared" si="15"/>
        <v>7.1229517320710869</v>
      </c>
      <c r="AR11">
        <f t="shared" si="15"/>
        <v>7.3190663285700159</v>
      </c>
      <c r="AS11">
        <f t="shared" si="15"/>
        <v>2.5145464127216708</v>
      </c>
      <c r="AT11" t="e">
        <f t="shared" si="15"/>
        <v>#NUM!</v>
      </c>
      <c r="AU11">
        <f t="shared" si="15"/>
        <v>6.9909920725829391</v>
      </c>
      <c r="AV11">
        <f t="shared" si="15"/>
        <v>7.1819320528611374</v>
      </c>
      <c r="AW11">
        <f t="shared" si="15"/>
        <v>2.952913129760391</v>
      </c>
      <c r="AX11">
        <f t="shared" si="15"/>
        <v>0.34549316343675601</v>
      </c>
      <c r="AY11">
        <f t="shared" si="15"/>
        <v>6.7477950379892917</v>
      </c>
      <c r="AZ11">
        <f t="shared" si="15"/>
        <v>7.0028190683467688</v>
      </c>
      <c r="BA11">
        <f t="shared" si="15"/>
        <v>2.8986288688410426</v>
      </c>
      <c r="BB11">
        <f t="shared" si="15"/>
        <v>2.4655825051398415</v>
      </c>
      <c r="BC11">
        <f t="shared" si="15"/>
        <v>6.7579882996965415</v>
      </c>
      <c r="BD11">
        <f t="shared" si="15"/>
        <v>7.0694841357986915</v>
      </c>
      <c r="BE11">
        <f t="shared" si="15"/>
        <v>2.6993662294662588</v>
      </c>
      <c r="BF11" t="e">
        <f t="shared" si="15"/>
        <v>#NUM!</v>
      </c>
      <c r="BG11">
        <f t="shared" si="15"/>
        <v>6.9779027488212941</v>
      </c>
      <c r="BH11">
        <f t="shared" si="15"/>
        <v>7.2499240823920035</v>
      </c>
      <c r="BI11">
        <f t="shared" si="15"/>
        <v>2.9225803785545259</v>
      </c>
      <c r="BJ11" t="e">
        <f t="shared" si="15"/>
        <v>#NUM!</v>
      </c>
      <c r="BK11">
        <f>$K$9*O11</f>
        <v>4.4983141174574456E-2</v>
      </c>
      <c r="BM11">
        <f>$K$9*AQ11</f>
        <v>4.6337650197815244E-2</v>
      </c>
      <c r="BO11">
        <f>$K$9*AU11</f>
        <v>4.5479199828981048E-2</v>
      </c>
      <c r="BQ11">
        <f>$K$9*AY11</f>
        <v>4.3897105840135536E-2</v>
      </c>
      <c r="BS11">
        <f>$K$9*BC11</f>
        <v>4.3963417084845878E-2</v>
      </c>
      <c r="BU11">
        <f>$K$9*BG11</f>
        <v>4.5394048542182042E-2</v>
      </c>
      <c r="BV11">
        <v>0.9</v>
      </c>
      <c r="BW11">
        <f t="shared" si="4"/>
        <v>560.44536678523207</v>
      </c>
      <c r="BX11" s="18">
        <f t="shared" si="5"/>
        <v>2.9858699999999998E-2</v>
      </c>
      <c r="BY11" s="44"/>
      <c r="BZ11" s="44"/>
      <c r="CA11" s="44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</row>
    <row r="12" spans="1:102" ht="15" x14ac:dyDescent="0.15">
      <c r="A12" s="27" t="s">
        <v>44</v>
      </c>
      <c r="B12" s="58" t="s">
        <v>252</v>
      </c>
      <c r="C12" s="19">
        <v>1.9E-2</v>
      </c>
      <c r="D12" s="55" t="s">
        <v>174</v>
      </c>
      <c r="E12" s="19">
        <v>1.7000000000000001E-2</v>
      </c>
      <c r="F12" s="55" t="s">
        <v>320</v>
      </c>
      <c r="G12" s="19">
        <v>0.02</v>
      </c>
      <c r="J12" s="27" t="s">
        <v>44</v>
      </c>
      <c r="K12">
        <v>-2.3345399999999999E-2</v>
      </c>
      <c r="M12" s="60" t="s">
        <v>46</v>
      </c>
      <c r="N12" s="33"/>
      <c r="O12">
        <f>O8^2</f>
        <v>24.426513366370024</v>
      </c>
      <c r="P12" s="18">
        <f t="shared" si="10"/>
        <v>0.32337283985202619</v>
      </c>
      <c r="Q12" s="33"/>
      <c r="R12" s="33"/>
      <c r="S12" s="33"/>
      <c r="T12" s="33"/>
      <c r="U12" s="33"/>
      <c r="V12" s="33"/>
      <c r="W12" s="3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>
        <f t="shared" ref="AN12:BJ12" si="16">AN8^2</f>
        <v>24.524684497673732</v>
      </c>
      <c r="AO12">
        <f t="shared" si="16"/>
        <v>23.050359720665544</v>
      </c>
      <c r="AP12">
        <f t="shared" si="16"/>
        <v>27.825361692756804</v>
      </c>
      <c r="AQ12">
        <f t="shared" si="16"/>
        <v>23.64711126748384</v>
      </c>
      <c r="AR12">
        <f t="shared" si="16"/>
        <v>23.718385944806261</v>
      </c>
      <c r="AS12">
        <f t="shared" si="16"/>
        <v>22.303356445401093</v>
      </c>
      <c r="AT12" t="e">
        <f t="shared" si="16"/>
        <v>#NUM!</v>
      </c>
      <c r="AU12">
        <f t="shared" si="16"/>
        <v>24.553589017410296</v>
      </c>
      <c r="AV12">
        <f t="shared" si="16"/>
        <v>24.594815529645413</v>
      </c>
      <c r="AW12">
        <f t="shared" si="16"/>
        <v>23.831659342780146</v>
      </c>
      <c r="AX12">
        <f t="shared" si="16"/>
        <v>25.757452694348583</v>
      </c>
      <c r="AY12">
        <f t="shared" si="16"/>
        <v>24.724736477950685</v>
      </c>
      <c r="AZ12">
        <f t="shared" si="16"/>
        <v>24.835577155627423</v>
      </c>
      <c r="BA12">
        <f t="shared" si="16"/>
        <v>23.277366104810142</v>
      </c>
      <c r="BB12">
        <f t="shared" si="16"/>
        <v>29.609077846007924</v>
      </c>
      <c r="BC12">
        <f t="shared" si="16"/>
        <v>24.49307404940917</v>
      </c>
      <c r="BD12">
        <f t="shared" si="16"/>
        <v>24.648331743117247</v>
      </c>
      <c r="BE12">
        <f t="shared" si="16"/>
        <v>22.805941176277258</v>
      </c>
      <c r="BF12" t="e">
        <f t="shared" si="16"/>
        <v>#NUM!</v>
      </c>
      <c r="BG12">
        <f t="shared" si="16"/>
        <v>24.645233326348073</v>
      </c>
      <c r="BH12">
        <f t="shared" si="16"/>
        <v>24.78687194744953</v>
      </c>
      <c r="BI12">
        <f t="shared" si="16"/>
        <v>22.873036530841606</v>
      </c>
      <c r="BJ12" t="e">
        <f t="shared" si="16"/>
        <v>#NUM!</v>
      </c>
      <c r="BK12">
        <f>$K$10*O12</f>
        <v>0.32337283985202619</v>
      </c>
      <c r="BM12">
        <f>$K$10*AQ12</f>
        <v>0.31305464722571158</v>
      </c>
      <c r="BO12">
        <f>$K$10*AU12</f>
        <v>0.32505514356588794</v>
      </c>
      <c r="BQ12">
        <f>$K$10*AY12</f>
        <v>0.32732089633699796</v>
      </c>
      <c r="BS12">
        <f>$K$10*BC12</f>
        <v>0.32425401011050825</v>
      </c>
      <c r="BU12">
        <f>$K$10*BG12</f>
        <v>0.32626838591419161</v>
      </c>
      <c r="BV12">
        <v>1</v>
      </c>
      <c r="BW12">
        <f t="shared" si="4"/>
        <v>562.21538402275007</v>
      </c>
      <c r="BX12" s="18">
        <f t="shared" si="5"/>
        <v>3.0000300000000001E-2</v>
      </c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</row>
    <row r="13" spans="1:102" ht="15" x14ac:dyDescent="0.15">
      <c r="A13" s="27" t="s">
        <v>75</v>
      </c>
      <c r="B13" s="58" t="s">
        <v>253</v>
      </c>
      <c r="C13" s="19">
        <v>8.9999999999999993E-3</v>
      </c>
      <c r="D13" s="55" t="s">
        <v>218</v>
      </c>
      <c r="E13" s="19">
        <v>8.9999999999999993E-3</v>
      </c>
      <c r="F13" s="55" t="s">
        <v>219</v>
      </c>
      <c r="G13" s="19">
        <v>1.0999999999999999E-2</v>
      </c>
      <c r="J13" s="27" t="s">
        <v>75</v>
      </c>
      <c r="K13">
        <v>-6.9005000000000004E-3</v>
      </c>
      <c r="M13" s="60" t="s">
        <v>57</v>
      </c>
      <c r="N13" s="33"/>
      <c r="O13">
        <f>O9^2</f>
        <v>16.758689815627033</v>
      </c>
      <c r="P13" s="18">
        <f t="shared" si="10"/>
        <v>4.0542622401964913E-2</v>
      </c>
      <c r="Q13" s="33"/>
      <c r="R13" s="33"/>
      <c r="S13" s="33"/>
      <c r="T13" s="33"/>
      <c r="U13" s="33"/>
      <c r="V13" s="33"/>
      <c r="W13" s="33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>
        <f>AN9^2</f>
        <v>16.425520864686607</v>
      </c>
      <c r="AO13">
        <f>AO9^2</f>
        <v>20.366351091114176</v>
      </c>
      <c r="AP13">
        <f>AP9^2</f>
        <v>24.619216385343861</v>
      </c>
      <c r="AQ13">
        <f t="shared" ref="AQ13:AQ14" si="17">AQ9^2</f>
        <v>14.79219151902606</v>
      </c>
      <c r="AR13">
        <f t="shared" ref="AR13:AR14" si="18">AR9^2</f>
        <v>14.576685919140468</v>
      </c>
      <c r="AS13">
        <f t="shared" ref="AS13:AS14" si="19">AS9^2</f>
        <v>18.038542378297002</v>
      </c>
      <c r="AT13" t="e">
        <f t="shared" ref="AT13:AT14" si="20">AT9^2</f>
        <v>#NUM!</v>
      </c>
      <c r="AU13">
        <f t="shared" ref="AU13:AU14" si="21">AU9^2</f>
        <v>15.852547273301639</v>
      </c>
      <c r="AV13">
        <f t="shared" ref="AV13:AV14" si="22">AV9^2</f>
        <v>15.585459327861964</v>
      </c>
      <c r="AW13">
        <f t="shared" ref="AW13:AW14" si="23">AW9^2</f>
        <v>19.493006615236268</v>
      </c>
      <c r="AX13">
        <f t="shared" ref="AX13:AX14" si="24">AX9^2</f>
        <v>23.542273494729635</v>
      </c>
      <c r="AY13">
        <f t="shared" ref="AY13:AZ14" si="25">AY9^2</f>
        <v>17.156440077193921</v>
      </c>
      <c r="AZ13">
        <f t="shared" si="25"/>
        <v>16.788446208050114</v>
      </c>
      <c r="BA13">
        <f t="shared" ref="BA13:BA14" si="26">BA9^2</f>
        <v>20.756621098225832</v>
      </c>
      <c r="BB13">
        <f t="shared" ref="BB13:BB14" si="27">BB9^2</f>
        <v>25.610198739334095</v>
      </c>
      <c r="BC13">
        <f t="shared" ref="BC13:BC14" si="28">BC9^2</f>
        <v>18.006664102780707</v>
      </c>
      <c r="BD13">
        <f t="shared" ref="BD13:BD14" si="29">BD9^2</f>
        <v>17.605165281060827</v>
      </c>
      <c r="BE13">
        <f t="shared" ref="BE13:BE14" si="30">BE9^2</f>
        <v>21.41741222444816</v>
      </c>
      <c r="BF13" t="e">
        <f t="shared" ref="BF13:BF14" si="31">BF9^2</f>
        <v>#NUM!</v>
      </c>
      <c r="BG13">
        <f t="shared" ref="BG13:BG14" si="32">BG9^2</f>
        <v>17.822268977532296</v>
      </c>
      <c r="BH13">
        <f t="shared" ref="BH13:BH14" si="33">BH9^2</f>
        <v>17.527697865869538</v>
      </c>
      <c r="BI13">
        <f t="shared" ref="BI13:BI14" si="34">BI9^2</f>
        <v>20.76934351287434</v>
      </c>
      <c r="BJ13" t="e">
        <f t="shared" ref="BJ13:BJ14" si="35">BJ9^2</f>
        <v>#NUM!</v>
      </c>
      <c r="BK13">
        <f>$K$11*O13</f>
        <v>4.0542622401964913E-2</v>
      </c>
      <c r="BM13">
        <f>$K$11*AQ13</f>
        <v>3.5785269722827841E-2</v>
      </c>
      <c r="BO13">
        <f>$K$11*AU13</f>
        <v>3.8350482363571324E-2</v>
      </c>
      <c r="BQ13">
        <f>$K$11*AY13</f>
        <v>4.1504859834747526E-2</v>
      </c>
      <c r="BS13">
        <f>$K$11*BC13</f>
        <v>4.3561721797447085E-2</v>
      </c>
      <c r="BU13">
        <f>$K$11*BG13</f>
        <v>4.3115633110446125E-2</v>
      </c>
      <c r="BV13">
        <v>2</v>
      </c>
      <c r="BW13">
        <f t="shared" si="4"/>
        <v>574.27831550124586</v>
      </c>
      <c r="BX13" s="18">
        <f>$K$3+BV13*$K$4</f>
        <v>3.1416300000000001E-2</v>
      </c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</row>
    <row r="14" spans="1:102" ht="15" x14ac:dyDescent="0.15">
      <c r="A14" s="27" t="s">
        <v>76</v>
      </c>
      <c r="B14" s="58" t="s">
        <v>265</v>
      </c>
      <c r="C14" s="19">
        <v>1E-3</v>
      </c>
      <c r="D14" s="55" t="s">
        <v>220</v>
      </c>
      <c r="E14" s="19">
        <v>1E-3</v>
      </c>
      <c r="F14" s="55" t="s">
        <v>163</v>
      </c>
      <c r="G14" s="19">
        <v>1E-3</v>
      </c>
      <c r="J14" s="27" t="s">
        <v>76</v>
      </c>
      <c r="K14">
        <v>2.1798E-3</v>
      </c>
      <c r="M14" s="60" t="s">
        <v>44</v>
      </c>
      <c r="N14" s="33"/>
      <c r="O14">
        <f>O10^2</f>
        <v>20.72688622764235</v>
      </c>
      <c r="P14" s="18">
        <f t="shared" si="10"/>
        <v>-0.4838774497388017</v>
      </c>
      <c r="Q14" s="33"/>
      <c r="R14" s="33"/>
      <c r="S14" s="33"/>
      <c r="T14" s="33"/>
      <c r="U14" s="33"/>
      <c r="V14" s="33"/>
      <c r="W14" s="33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>
        <f t="shared" ref="AN14:AO14" si="36">AN10^2</f>
        <v>20.789007793091653</v>
      </c>
      <c r="AO14">
        <f t="shared" si="36"/>
        <v>19.888833645395039</v>
      </c>
      <c r="AP14">
        <f t="shared" ref="AP14" si="37">AP10^2</f>
        <v>17.984279590924707</v>
      </c>
      <c r="AQ14">
        <f t="shared" si="17"/>
        <v>19.494090457935062</v>
      </c>
      <c r="AR14">
        <f t="shared" si="18"/>
        <v>19.554511601383524</v>
      </c>
      <c r="AS14">
        <f t="shared" si="19"/>
        <v>18.361106166232567</v>
      </c>
      <c r="AT14" t="e">
        <f t="shared" si="20"/>
        <v>#NUM!</v>
      </c>
      <c r="AU14">
        <f t="shared" si="21"/>
        <v>20.279812756620149</v>
      </c>
      <c r="AV14">
        <f t="shared" si="22"/>
        <v>20.327701682730495</v>
      </c>
      <c r="AW14">
        <f t="shared" si="23"/>
        <v>19.472505285328673</v>
      </c>
      <c r="AX14">
        <f t="shared" si="24"/>
        <v>17.033371364775281</v>
      </c>
      <c r="AY14">
        <f t="shared" si="25"/>
        <v>20.785424949072702</v>
      </c>
      <c r="AZ14">
        <f t="shared" si="25"/>
        <v>20.877127729792821</v>
      </c>
      <c r="BA14">
        <f t="shared" si="26"/>
        <v>19.64178207123549</v>
      </c>
      <c r="BB14">
        <f t="shared" si="27"/>
        <v>18.860076531804413</v>
      </c>
      <c r="BC14">
        <f t="shared" si="28"/>
        <v>21.470701140379894</v>
      </c>
      <c r="BD14">
        <f t="shared" si="29"/>
        <v>21.590222797806089</v>
      </c>
      <c r="BE14">
        <f t="shared" si="30"/>
        <v>20.191184765301408</v>
      </c>
      <c r="BF14" t="e">
        <f t="shared" si="31"/>
        <v>#NUM!</v>
      </c>
      <c r="BG14">
        <f t="shared" si="32"/>
        <v>21.636667119623382</v>
      </c>
      <c r="BH14">
        <f t="shared" si="33"/>
        <v>21.671751010822167</v>
      </c>
      <c r="BI14">
        <f t="shared" si="34"/>
        <v>21.222393356070718</v>
      </c>
      <c r="BJ14" t="e">
        <f t="shared" si="35"/>
        <v>#NUM!</v>
      </c>
      <c r="BK14">
        <f>$K$12*O14</f>
        <v>-0.4838774497388017</v>
      </c>
      <c r="BM14">
        <f>$K$12*AQ14</f>
        <v>-0.45509733937667718</v>
      </c>
      <c r="BO14">
        <f>$K$12*AU14</f>
        <v>-0.47344034072840002</v>
      </c>
      <c r="BQ14">
        <f>$K$12*AY14</f>
        <v>-0.48524405960608186</v>
      </c>
      <c r="BS14">
        <f>$K$12*BC14</f>
        <v>-0.50124210640262479</v>
      </c>
      <c r="BU14">
        <f>$K$12*BG14</f>
        <v>-0.50511664857445571</v>
      </c>
      <c r="BV14">
        <v>3.8</v>
      </c>
      <c r="BW14">
        <f t="shared" si="4"/>
        <v>586.40454021095297</v>
      </c>
      <c r="BX14" s="18">
        <f t="shared" si="5"/>
        <v>3.3965099999999998E-2</v>
      </c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</row>
    <row r="15" spans="1:102" ht="15" x14ac:dyDescent="0.15">
      <c r="A15" s="27" t="s">
        <v>52</v>
      </c>
      <c r="B15" s="58" t="s">
        <v>221</v>
      </c>
      <c r="C15" s="19">
        <v>1.0999999999999999E-2</v>
      </c>
      <c r="D15" s="55" t="s">
        <v>267</v>
      </c>
      <c r="E15" s="19">
        <v>0.01</v>
      </c>
      <c r="F15" s="55" t="s">
        <v>321</v>
      </c>
      <c r="G15" s="19">
        <v>1.2E-2</v>
      </c>
      <c r="J15" s="27" t="s">
        <v>52</v>
      </c>
      <c r="K15">
        <v>1.7472700000000001E-2</v>
      </c>
      <c r="M15" s="60" t="s">
        <v>75</v>
      </c>
      <c r="N15" s="33"/>
      <c r="O15">
        <f>O5*O8</f>
        <v>12.996267056895851</v>
      </c>
      <c r="P15" s="18">
        <f t="shared" si="10"/>
        <v>-8.9680740826109828E-2</v>
      </c>
      <c r="Q15" s="33"/>
      <c r="R15" s="33"/>
      <c r="S15" s="33"/>
      <c r="T15" s="33"/>
      <c r="U15" s="33"/>
      <c r="V15" s="33"/>
      <c r="W15" s="33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>
        <f t="shared" ref="AN15:BJ15" si="38">AN5*AN8</f>
        <v>13.250364385751306</v>
      </c>
      <c r="AO15">
        <f t="shared" si="38"/>
        <v>8.0451145350644548</v>
      </c>
      <c r="AP15">
        <f t="shared" si="38"/>
        <v>6.3040553871286891</v>
      </c>
      <c r="AQ15">
        <f t="shared" si="38"/>
        <v>12.978337033734396</v>
      </c>
      <c r="AR15">
        <f t="shared" si="38"/>
        <v>13.175600173679369</v>
      </c>
      <c r="AS15">
        <f t="shared" si="38"/>
        <v>7.4888467030268471</v>
      </c>
      <c r="AT15" t="e">
        <f t="shared" si="38"/>
        <v>#NUM!</v>
      </c>
      <c r="AU15">
        <f t="shared" si="38"/>
        <v>13.101677227522242</v>
      </c>
      <c r="AV15">
        <f t="shared" si="38"/>
        <v>13.290533999300678</v>
      </c>
      <c r="AW15">
        <f t="shared" si="38"/>
        <v>8.3888509211495936</v>
      </c>
      <c r="AX15">
        <f t="shared" si="38"/>
        <v>2.98312316431003</v>
      </c>
      <c r="AY15">
        <f t="shared" si="38"/>
        <v>12.916557363380866</v>
      </c>
      <c r="AZ15">
        <f t="shared" si="38"/>
        <v>13.187837323792902</v>
      </c>
      <c r="BA15">
        <f t="shared" si="38"/>
        <v>8.2141612707558078</v>
      </c>
      <c r="BB15">
        <f t="shared" si="38"/>
        <v>8.5442158405813231</v>
      </c>
      <c r="BC15">
        <f t="shared" si="38"/>
        <v>12.865609501671818</v>
      </c>
      <c r="BD15">
        <f t="shared" si="38"/>
        <v>13.20041629009747</v>
      </c>
      <c r="BE15">
        <f t="shared" si="38"/>
        <v>7.8461192600187291</v>
      </c>
      <c r="BF15" t="e">
        <f t="shared" si="38"/>
        <v>#NUM!</v>
      </c>
      <c r="BG15">
        <f t="shared" si="38"/>
        <v>13.11381109263308</v>
      </c>
      <c r="BH15">
        <f t="shared" si="38"/>
        <v>13.40533251579315</v>
      </c>
      <c r="BI15">
        <f t="shared" si="38"/>
        <v>8.1760802199463871</v>
      </c>
      <c r="BJ15" t="e">
        <f t="shared" si="38"/>
        <v>#NUM!</v>
      </c>
      <c r="BK15">
        <f>$K$13*O15</f>
        <v>-8.9680740826109828E-2</v>
      </c>
      <c r="BM15">
        <f>$K$13*AQ15</f>
        <v>-8.9557014701284202E-2</v>
      </c>
      <c r="BO15">
        <f>$K$13*AU15</f>
        <v>-9.0408123708517238E-2</v>
      </c>
      <c r="BQ15">
        <f>$K$13*AY15</f>
        <v>-8.9130704086009677E-2</v>
      </c>
      <c r="BS15">
        <f>$K$13*BC15</f>
        <v>-8.8779138366286384E-2</v>
      </c>
      <c r="BU15">
        <f>$K$13*BG15</f>
        <v>-9.0491853444714568E-2</v>
      </c>
      <c r="BV15">
        <v>4</v>
      </c>
      <c r="BW15">
        <f t="shared" si="4"/>
        <v>587.43128411701173</v>
      </c>
      <c r="BX15" s="18">
        <f t="shared" si="5"/>
        <v>3.4248300000000002E-2</v>
      </c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</row>
    <row r="16" spans="1:102" ht="15" x14ac:dyDescent="0.15">
      <c r="A16" s="27" t="s">
        <v>77</v>
      </c>
      <c r="B16" s="58" t="s">
        <v>254</v>
      </c>
      <c r="C16" s="19">
        <v>1E-3</v>
      </c>
      <c r="D16" s="55" t="s">
        <v>203</v>
      </c>
      <c r="E16" s="19">
        <v>1E-3</v>
      </c>
      <c r="F16" s="55" t="s">
        <v>217</v>
      </c>
      <c r="G16" s="19">
        <v>1E-3</v>
      </c>
      <c r="J16" s="27" t="s">
        <v>77</v>
      </c>
      <c r="K16">
        <v>5.9360000000000001E-4</v>
      </c>
      <c r="M16" s="60" t="s">
        <v>76</v>
      </c>
      <c r="N16" s="33"/>
      <c r="O16">
        <f>O5*O9</f>
        <v>10.764848402142396</v>
      </c>
      <c r="P16" s="18">
        <f t="shared" si="10"/>
        <v>2.3465216546989996E-2</v>
      </c>
      <c r="Q16" s="33"/>
      <c r="R16" s="33"/>
      <c r="S16" s="33"/>
      <c r="T16" s="33"/>
      <c r="U16" s="33"/>
      <c r="V16" s="33"/>
      <c r="W16" s="33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>
        <f t="shared" ref="AN16:BJ16" si="39">AN5*AN9</f>
        <v>10.84390444947543</v>
      </c>
      <c r="AO16">
        <f t="shared" si="39"/>
        <v>7.5622318945864135</v>
      </c>
      <c r="AP16">
        <f t="shared" si="39"/>
        <v>5.9297546425115151</v>
      </c>
      <c r="AQ16">
        <f t="shared" si="39"/>
        <v>10.264700005434836</v>
      </c>
      <c r="AR16">
        <f t="shared" si="39"/>
        <v>10.328975316696312</v>
      </c>
      <c r="AS16">
        <f t="shared" si="39"/>
        <v>6.734890647076206</v>
      </c>
      <c r="AT16" t="e">
        <f t="shared" si="39"/>
        <v>#NUM!</v>
      </c>
      <c r="AU16">
        <f t="shared" si="39"/>
        <v>10.52734687933755</v>
      </c>
      <c r="AV16">
        <f t="shared" si="39"/>
        <v>10.57987286810836</v>
      </c>
      <c r="AW16">
        <f t="shared" si="39"/>
        <v>7.586906825092643</v>
      </c>
      <c r="AX16">
        <f t="shared" si="39"/>
        <v>2.8519632788988423</v>
      </c>
      <c r="AY16">
        <f t="shared" si="39"/>
        <v>10.759560456749604</v>
      </c>
      <c r="AZ16">
        <f t="shared" si="39"/>
        <v>10.842806427934022</v>
      </c>
      <c r="BA16">
        <f t="shared" si="39"/>
        <v>7.7566578585697892</v>
      </c>
      <c r="BB16">
        <f t="shared" si="39"/>
        <v>7.946323550224756</v>
      </c>
      <c r="BC16">
        <f t="shared" si="39"/>
        <v>11.031265807837183</v>
      </c>
      <c r="BD16">
        <f t="shared" si="39"/>
        <v>11.156138967517993</v>
      </c>
      <c r="BE16">
        <f t="shared" si="39"/>
        <v>7.6035149293753079</v>
      </c>
      <c r="BF16" t="e">
        <f t="shared" si="39"/>
        <v>#NUM!</v>
      </c>
      <c r="BG16">
        <f t="shared" si="39"/>
        <v>11.151773835966862</v>
      </c>
      <c r="BH16">
        <f t="shared" si="39"/>
        <v>11.272731650609735</v>
      </c>
      <c r="BI16">
        <f t="shared" si="39"/>
        <v>7.7910253385665023</v>
      </c>
      <c r="BJ16" t="e">
        <f t="shared" si="39"/>
        <v>#NUM!</v>
      </c>
      <c r="BK16">
        <f>$K$14*O16</f>
        <v>2.3465216546989996E-2</v>
      </c>
      <c r="BM16">
        <f>$K$14*AQ16</f>
        <v>2.2374993071846854E-2</v>
      </c>
      <c r="BO16">
        <f>$K$14*AU16</f>
        <v>2.294751072757999E-2</v>
      </c>
      <c r="BQ16">
        <f>$K$14*AY16</f>
        <v>2.3453689883622786E-2</v>
      </c>
      <c r="BS16">
        <f>$K$14*BC16</f>
        <v>2.4045953207923493E-2</v>
      </c>
      <c r="BU16">
        <f>$K$14*BG16</f>
        <v>2.4308636607640568E-2</v>
      </c>
      <c r="BV16">
        <v>5</v>
      </c>
      <c r="BW16">
        <f t="shared" si="4"/>
        <v>592.02785029005531</v>
      </c>
      <c r="BX16" s="18">
        <f t="shared" si="5"/>
        <v>3.5664299999999996E-2</v>
      </c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</row>
    <row r="17" spans="1:102" ht="15" x14ac:dyDescent="0.15">
      <c r="A17" s="27" t="s">
        <v>78</v>
      </c>
      <c r="B17" s="58" t="s">
        <v>201</v>
      </c>
      <c r="C17" s="19">
        <v>1.4E-2</v>
      </c>
      <c r="D17" s="55" t="s">
        <v>175</v>
      </c>
      <c r="E17" s="19">
        <v>1.2999999999999999E-2</v>
      </c>
      <c r="F17" s="55" t="s">
        <v>322</v>
      </c>
      <c r="G17" s="19">
        <v>1.6E-2</v>
      </c>
      <c r="J17" s="27" t="s">
        <v>78</v>
      </c>
      <c r="K17">
        <v>1.8925600000000001E-2</v>
      </c>
      <c r="M17" s="60" t="s">
        <v>52</v>
      </c>
      <c r="N17" s="33"/>
      <c r="O17">
        <f>O5*O10</f>
        <v>11.971675005703389</v>
      </c>
      <c r="P17" s="18">
        <f t="shared" si="10"/>
        <v>0.20917748587215362</v>
      </c>
      <c r="Q17" s="33"/>
      <c r="R17" s="33"/>
      <c r="S17" s="33"/>
      <c r="T17" s="33"/>
      <c r="U17" s="33"/>
      <c r="V17" s="33"/>
      <c r="W17" s="33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>
        <f t="shared" ref="AN17:BJ17" si="40">AN5*AN10</f>
        <v>12.199526874470822</v>
      </c>
      <c r="AO17">
        <f t="shared" si="40"/>
        <v>7.4730525348632666</v>
      </c>
      <c r="AP17">
        <f t="shared" si="40"/>
        <v>5.0681111842585738</v>
      </c>
      <c r="AQ17">
        <f t="shared" si="40"/>
        <v>11.783694895596161</v>
      </c>
      <c r="AR17">
        <f t="shared" si="40"/>
        <v>11.963309217491533</v>
      </c>
      <c r="AS17">
        <f t="shared" si="40"/>
        <v>6.7948402221024926</v>
      </c>
      <c r="AT17" t="e">
        <f t="shared" si="40"/>
        <v>#NUM!</v>
      </c>
      <c r="AU17">
        <f t="shared" si="40"/>
        <v>11.906973176042593</v>
      </c>
      <c r="AV17">
        <f t="shared" si="40"/>
        <v>12.082722055737333</v>
      </c>
      <c r="AW17">
        <f t="shared" si="40"/>
        <v>7.5829160964879234</v>
      </c>
      <c r="AX17">
        <f t="shared" si="40"/>
        <v>2.4258840361421372</v>
      </c>
      <c r="AY17">
        <f t="shared" si="40"/>
        <v>11.842963621233142</v>
      </c>
      <c r="AZ17">
        <f t="shared" si="40"/>
        <v>12.091267433917102</v>
      </c>
      <c r="BA17">
        <f t="shared" si="40"/>
        <v>7.5454778872625159</v>
      </c>
      <c r="BB17">
        <f t="shared" si="40"/>
        <v>6.8191696519748985</v>
      </c>
      <c r="BC17">
        <f t="shared" si="40"/>
        <v>12.045694130807428</v>
      </c>
      <c r="BD17">
        <f t="shared" si="40"/>
        <v>12.354421781590968</v>
      </c>
      <c r="BE17">
        <f t="shared" si="40"/>
        <v>7.3826419585652552</v>
      </c>
      <c r="BF17" t="e">
        <f t="shared" si="40"/>
        <v>#NUM!</v>
      </c>
      <c r="BG17">
        <f t="shared" si="40"/>
        <v>12.287333273308384</v>
      </c>
      <c r="BH17">
        <f t="shared" si="40"/>
        <v>12.534693835948403</v>
      </c>
      <c r="BI17">
        <f t="shared" si="40"/>
        <v>7.875541277170619</v>
      </c>
      <c r="BJ17" t="e">
        <f t="shared" si="40"/>
        <v>#NUM!</v>
      </c>
      <c r="BK17">
        <f>$K$15*O17</f>
        <v>0.20917748587215362</v>
      </c>
      <c r="BM17">
        <f>$K$15*AQ17</f>
        <v>0.20589296580228306</v>
      </c>
      <c r="BO17">
        <f>$K$15*AU17</f>
        <v>0.20804697021303942</v>
      </c>
      <c r="BQ17">
        <f>$K$15*AY17</f>
        <v>0.20692855046472033</v>
      </c>
      <c r="BS17">
        <f>$K$15*BC17</f>
        <v>0.21047079983935896</v>
      </c>
      <c r="BU17">
        <f>$K$15*BG17</f>
        <v>0.2146928880845354</v>
      </c>
      <c r="BV17">
        <v>6</v>
      </c>
      <c r="BW17">
        <f t="shared" si="4"/>
        <v>595.96456599069097</v>
      </c>
      <c r="BX17" s="18">
        <f t="shared" si="5"/>
        <v>3.7080299999999997E-2</v>
      </c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</row>
    <row r="18" spans="1:102" ht="15" x14ac:dyDescent="0.15">
      <c r="A18" s="27" t="s">
        <v>79</v>
      </c>
      <c r="B18" s="58" t="s">
        <v>255</v>
      </c>
      <c r="C18" s="19">
        <v>2E-3</v>
      </c>
      <c r="D18" s="55" t="s">
        <v>217</v>
      </c>
      <c r="E18" s="19">
        <v>2E-3</v>
      </c>
      <c r="F18" s="55" t="s">
        <v>164</v>
      </c>
      <c r="G18" s="19">
        <v>2E-3</v>
      </c>
      <c r="J18" s="27" t="s">
        <v>79</v>
      </c>
      <c r="K18">
        <v>-4.3192999999999999E-3</v>
      </c>
      <c r="M18" s="60" t="s">
        <v>77</v>
      </c>
      <c r="N18" s="33"/>
      <c r="O18">
        <f>O8*O9</f>
        <v>20.232556951217585</v>
      </c>
      <c r="P18" s="18">
        <f t="shared" si="10"/>
        <v>1.2010045806242759E-2</v>
      </c>
      <c r="Q18" s="33"/>
      <c r="R18" s="33"/>
      <c r="S18" s="33"/>
      <c r="T18" s="33"/>
      <c r="U18" s="33"/>
      <c r="V18" s="33"/>
      <c r="W18" s="33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>
        <f t="shared" ref="AN18:BJ18" si="41">AN8*AN9</f>
        <v>20.070643161503224</v>
      </c>
      <c r="AO18">
        <f t="shared" si="41"/>
        <v>21.666834536857269</v>
      </c>
      <c r="AP18">
        <f t="shared" si="41"/>
        <v>26.173242071138947</v>
      </c>
      <c r="AQ18">
        <f t="shared" si="41"/>
        <v>18.702743080637667</v>
      </c>
      <c r="AR18">
        <f t="shared" si="41"/>
        <v>18.593963064026902</v>
      </c>
      <c r="AS18">
        <f t="shared" si="41"/>
        <v>20.057917150557561</v>
      </c>
      <c r="AT18" t="e">
        <f t="shared" si="41"/>
        <v>#NUM!</v>
      </c>
      <c r="AU18">
        <f t="shared" si="41"/>
        <v>19.729088438843714</v>
      </c>
      <c r="AV18">
        <f t="shared" si="41"/>
        <v>19.57859793533634</v>
      </c>
      <c r="AW18">
        <f t="shared" si="41"/>
        <v>21.553438083537173</v>
      </c>
      <c r="AX18">
        <f t="shared" si="41"/>
        <v>24.624966920950676</v>
      </c>
      <c r="AY18">
        <f t="shared" si="41"/>
        <v>20.595835982265239</v>
      </c>
      <c r="AZ18">
        <f t="shared" si="41"/>
        <v>20.419371957117811</v>
      </c>
      <c r="BA18">
        <f t="shared" si="41"/>
        <v>21.980888708198972</v>
      </c>
      <c r="BB18">
        <f t="shared" si="41"/>
        <v>27.537145242829318</v>
      </c>
      <c r="BC18">
        <f t="shared" si="41"/>
        <v>21.000918009750094</v>
      </c>
      <c r="BD18">
        <f t="shared" si="41"/>
        <v>20.83117745687932</v>
      </c>
      <c r="BE18">
        <f t="shared" si="41"/>
        <v>22.100774722593915</v>
      </c>
      <c r="BF18" t="e">
        <f t="shared" si="41"/>
        <v>#NUM!</v>
      </c>
      <c r="BG18">
        <f t="shared" si="41"/>
        <v>20.957909660942295</v>
      </c>
      <c r="BH18">
        <f t="shared" si="41"/>
        <v>20.843627384284453</v>
      </c>
      <c r="BI18">
        <f t="shared" si="41"/>
        <v>21.795824207668147</v>
      </c>
      <c r="BJ18" t="e">
        <f t="shared" si="41"/>
        <v>#NUM!</v>
      </c>
      <c r="BK18">
        <f>$K$16*O18</f>
        <v>1.2010045806242759E-2</v>
      </c>
      <c r="BM18">
        <f>$K$16*AQ18</f>
        <v>1.110194829266652E-2</v>
      </c>
      <c r="BO18">
        <f>$K$16*AU18</f>
        <v>1.1711186897297629E-2</v>
      </c>
      <c r="BQ18">
        <f>$K$16*AY18</f>
        <v>1.2225688239072646E-2</v>
      </c>
      <c r="BS18">
        <f>$K$16*BC18</f>
        <v>1.2466144930587656E-2</v>
      </c>
      <c r="BU18">
        <f>$K$16*BG18</f>
        <v>1.2440615174735346E-2</v>
      </c>
      <c r="BV18">
        <v>7</v>
      </c>
      <c r="BW18">
        <f t="shared" si="4"/>
        <v>599.44456504282709</v>
      </c>
      <c r="BX18" s="18">
        <f t="shared" si="5"/>
        <v>3.8496299999999997E-2</v>
      </c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</row>
    <row r="19" spans="1:102" ht="15" x14ac:dyDescent="0.15">
      <c r="A19" s="27" t="s">
        <v>14</v>
      </c>
      <c r="B19" s="58" t="s">
        <v>213</v>
      </c>
      <c r="C19" s="19">
        <v>1.2E-2</v>
      </c>
      <c r="D19" s="55" t="s">
        <v>211</v>
      </c>
      <c r="E19" s="19">
        <v>1.0999999999999999E-2</v>
      </c>
      <c r="F19" s="55" t="s">
        <v>323</v>
      </c>
      <c r="G19" s="19">
        <v>1.2E-2</v>
      </c>
      <c r="J19" s="27" t="s">
        <v>14</v>
      </c>
      <c r="K19">
        <v>1.77555E-2</v>
      </c>
      <c r="M19" s="60" t="s">
        <v>78</v>
      </c>
      <c r="N19" s="33"/>
      <c r="O19">
        <f>O8*O10</f>
        <v>22.500790285737448</v>
      </c>
      <c r="P19" s="18">
        <f t="shared" si="10"/>
        <v>0.42584095663175264</v>
      </c>
      <c r="Q19" s="33"/>
      <c r="R19" s="33"/>
      <c r="S19" s="33"/>
      <c r="T19" s="33"/>
      <c r="U19" s="33"/>
      <c r="V19" s="33"/>
      <c r="W19" s="33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>
        <f t="shared" ref="AN19:BJ19" si="42">AN8*AN10</f>
        <v>22.579722255715488</v>
      </c>
      <c r="AO19">
        <f t="shared" si="42"/>
        <v>21.411323404937665</v>
      </c>
      <c r="AP19">
        <f t="shared" si="42"/>
        <v>22.370048824290581</v>
      </c>
      <c r="AQ19">
        <f t="shared" si="42"/>
        <v>21.470419793687906</v>
      </c>
      <c r="AR19">
        <f t="shared" si="42"/>
        <v>21.536050081753757</v>
      </c>
      <c r="AS19">
        <f t="shared" si="42"/>
        <v>20.236459560835655</v>
      </c>
      <c r="AT19" t="e">
        <f t="shared" si="42"/>
        <v>#NUM!</v>
      </c>
      <c r="AU19">
        <f t="shared" si="42"/>
        <v>22.314618252976807</v>
      </c>
      <c r="AV19">
        <f t="shared" si="42"/>
        <v>22.359697516478597</v>
      </c>
      <c r="AW19">
        <f t="shared" si="42"/>
        <v>21.542100930745796</v>
      </c>
      <c r="AX19">
        <f t="shared" si="42"/>
        <v>20.94603201452416</v>
      </c>
      <c r="AY19">
        <f t="shared" si="42"/>
        <v>22.669674775965451</v>
      </c>
      <c r="AZ19">
        <f t="shared" si="42"/>
        <v>22.770496624385654</v>
      </c>
      <c r="BA19">
        <f t="shared" si="42"/>
        <v>21.382444954285386</v>
      </c>
      <c r="BB19">
        <f t="shared" si="42"/>
        <v>23.631112420109723</v>
      </c>
      <c r="BC19">
        <f t="shared" si="42"/>
        <v>22.932149330668043</v>
      </c>
      <c r="BD19">
        <f t="shared" si="42"/>
        <v>23.068657826760045</v>
      </c>
      <c r="BE19">
        <f t="shared" si="42"/>
        <v>21.458773777567288</v>
      </c>
      <c r="BF19" t="e">
        <f t="shared" si="42"/>
        <v>#NUM!</v>
      </c>
      <c r="BG19">
        <f t="shared" si="42"/>
        <v>23.092005317157749</v>
      </c>
      <c r="BH19">
        <f t="shared" si="42"/>
        <v>23.177034262007272</v>
      </c>
      <c r="BI19">
        <f t="shared" si="42"/>
        <v>22.032262219420314</v>
      </c>
      <c r="BJ19" t="e">
        <f t="shared" si="42"/>
        <v>#NUM!</v>
      </c>
      <c r="BK19">
        <f>$K$17*O19</f>
        <v>0.42584095663175264</v>
      </c>
      <c r="BM19">
        <f>$K$17*AQ19</f>
        <v>0.40634057684741987</v>
      </c>
      <c r="BO19">
        <f>$K$17*AU19</f>
        <v>0.42231753920853787</v>
      </c>
      <c r="BQ19">
        <f>$K$17*AY19</f>
        <v>0.42903719694001174</v>
      </c>
      <c r="BS19">
        <f>$K$17*BC19</f>
        <v>0.43400468537249115</v>
      </c>
      <c r="BU19">
        <f>$K$17*BG19</f>
        <v>0.43703005583040072</v>
      </c>
      <c r="BV19">
        <v>8</v>
      </c>
      <c r="BW19">
        <f t="shared" si="4"/>
        <v>602.58962104532577</v>
      </c>
      <c r="BX19" s="18">
        <f t="shared" si="5"/>
        <v>3.9912299999999998E-2</v>
      </c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</row>
    <row r="20" spans="1:102" ht="15" x14ac:dyDescent="0.15">
      <c r="A20" s="27" t="s">
        <v>15</v>
      </c>
      <c r="B20" s="58" t="s">
        <v>203</v>
      </c>
      <c r="C20" s="19">
        <v>0</v>
      </c>
      <c r="D20" s="55" t="s">
        <v>203</v>
      </c>
      <c r="E20" s="19">
        <v>0</v>
      </c>
      <c r="F20" s="55" t="s">
        <v>203</v>
      </c>
      <c r="G20" s="19">
        <v>0</v>
      </c>
      <c r="J20" s="27" t="s">
        <v>15</v>
      </c>
      <c r="K20">
        <v>-3.392E-4</v>
      </c>
      <c r="M20" s="60" t="s">
        <v>79</v>
      </c>
      <c r="N20" s="6"/>
      <c r="O20">
        <f>O9*O10</f>
        <v>18.637474537416548</v>
      </c>
      <c r="P20" s="18">
        <f t="shared" si="10"/>
        <v>-8.0500843769463287E-2</v>
      </c>
      <c r="Q20" s="6"/>
      <c r="R20" s="6"/>
      <c r="S20" s="6"/>
      <c r="T20" s="6"/>
      <c r="U20" s="6"/>
      <c r="V20" s="6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>
        <f t="shared" ref="AN20:BJ20" si="43">AN9*AN10</f>
        <v>18.478914504417176</v>
      </c>
      <c r="AO20">
        <f t="shared" si="43"/>
        <v>20.126176209476046</v>
      </c>
      <c r="AP20">
        <f t="shared" si="43"/>
        <v>21.041836202753284</v>
      </c>
      <c r="AQ20">
        <f t="shared" si="43"/>
        <v>16.981175446446393</v>
      </c>
      <c r="AR20">
        <f t="shared" si="43"/>
        <v>16.883126899823864</v>
      </c>
      <c r="AS20">
        <f t="shared" si="43"/>
        <v>18.199109640089443</v>
      </c>
      <c r="AT20" t="e">
        <f t="shared" si="43"/>
        <v>#NUM!</v>
      </c>
      <c r="AU20">
        <f t="shared" si="43"/>
        <v>17.930049927928994</v>
      </c>
      <c r="AV20">
        <f t="shared" si="43"/>
        <v>17.799341780108254</v>
      </c>
      <c r="AW20">
        <f t="shared" si="43"/>
        <v>19.482753253637817</v>
      </c>
      <c r="AX20">
        <f t="shared" si="43"/>
        <v>20.025091440661036</v>
      </c>
      <c r="AY20">
        <f t="shared" si="43"/>
        <v>18.883958737981221</v>
      </c>
      <c r="AZ20">
        <f t="shared" si="43"/>
        <v>18.721499295468252</v>
      </c>
      <c r="BA20">
        <f t="shared" si="43"/>
        <v>20.191508813027333</v>
      </c>
      <c r="BB20">
        <f t="shared" si="43"/>
        <v>21.977495494677321</v>
      </c>
      <c r="BC20">
        <f t="shared" si="43"/>
        <v>19.66254570207051</v>
      </c>
      <c r="BD20">
        <f t="shared" si="43"/>
        <v>19.496139125742399</v>
      </c>
      <c r="BE20">
        <f t="shared" si="43"/>
        <v>20.795262138729047</v>
      </c>
      <c r="BF20" t="e">
        <f t="shared" si="43"/>
        <v>#NUM!</v>
      </c>
      <c r="BG20">
        <f t="shared" si="43"/>
        <v>19.637069567103357</v>
      </c>
      <c r="BH20">
        <f t="shared" si="43"/>
        <v>19.489892353269777</v>
      </c>
      <c r="BI20">
        <f t="shared" si="43"/>
        <v>20.994646407538635</v>
      </c>
      <c r="BJ20" t="e">
        <f t="shared" si="43"/>
        <v>#NUM!</v>
      </c>
      <c r="BK20">
        <f>$K$18*O20</f>
        <v>-8.0500843769463287E-2</v>
      </c>
      <c r="BM20">
        <f>$K$18*AQ20</f>
        <v>-7.3346791105835904E-2</v>
      </c>
      <c r="BO20">
        <f>$K$18*AU20</f>
        <v>-7.7445264653703702E-2</v>
      </c>
      <c r="BQ20">
        <f>$K$18*AY20</f>
        <v>-8.1565482976962284E-2</v>
      </c>
      <c r="BS20">
        <f>$K$18*BC20</f>
        <v>-8.492843365095315E-2</v>
      </c>
      <c r="BU20">
        <f>$K$18*BG20</f>
        <v>-8.4818394581189532E-2</v>
      </c>
      <c r="BV20">
        <v>9</v>
      </c>
      <c r="BW20">
        <f t="shared" si="4"/>
        <v>605.47855693551855</v>
      </c>
      <c r="BX20" s="18">
        <f t="shared" si="5"/>
        <v>4.1328299999999998E-2</v>
      </c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</row>
    <row r="21" spans="1:102" ht="15" x14ac:dyDescent="0.15">
      <c r="A21" s="27" t="s">
        <v>16</v>
      </c>
      <c r="B21" s="58" t="s">
        <v>214</v>
      </c>
      <c r="C21" s="19">
        <v>2E-3</v>
      </c>
      <c r="D21" s="55" t="s">
        <v>217</v>
      </c>
      <c r="E21" s="19">
        <v>1E-3</v>
      </c>
      <c r="F21" s="55" t="s">
        <v>215</v>
      </c>
      <c r="G21" s="19">
        <v>2E-3</v>
      </c>
      <c r="J21" s="27" t="s">
        <v>16</v>
      </c>
      <c r="K21">
        <v>-2.0401999999999998E-3</v>
      </c>
      <c r="M21" s="27" t="s">
        <v>8</v>
      </c>
      <c r="N21" s="41">
        <v>100.7687</v>
      </c>
      <c r="O21">
        <f>LN(N21)</f>
        <v>4.6128277915442162</v>
      </c>
      <c r="P21" s="18">
        <f>O21*K30</f>
        <v>-2.5877963910563052E-3</v>
      </c>
      <c r="Q21" s="41">
        <v>102.01439999999999</v>
      </c>
      <c r="R21" s="41">
        <v>84.715760000000003</v>
      </c>
      <c r="S21" s="41">
        <v>11.61609</v>
      </c>
      <c r="T21" s="5">
        <v>92.995909999999995</v>
      </c>
      <c r="U21" s="5">
        <v>93.844710000000006</v>
      </c>
      <c r="V21" s="5">
        <v>77.888990000000007</v>
      </c>
      <c r="W21" s="49"/>
      <c r="X21" s="1">
        <v>94.348320000000001</v>
      </c>
      <c r="Y21" s="1">
        <v>95.00891</v>
      </c>
      <c r="Z21" s="1">
        <v>84.001509999999996</v>
      </c>
      <c r="AA21" s="1">
        <v>8.4009999999999998</v>
      </c>
      <c r="AB21" s="1">
        <v>106.4718</v>
      </c>
      <c r="AC21" s="1">
        <v>108.0971</v>
      </c>
      <c r="AD21" s="1">
        <v>87.607960000000006</v>
      </c>
      <c r="AE21" s="1">
        <v>14.831189999999999</v>
      </c>
      <c r="AF21" s="1">
        <v>107.7908</v>
      </c>
      <c r="AG21" s="1">
        <v>109.9781</v>
      </c>
      <c r="AH21" s="1">
        <v>85.71942</v>
      </c>
      <c r="AI21" s="49"/>
      <c r="AJ21" s="1">
        <v>102.2758</v>
      </c>
      <c r="AK21" s="1">
        <v>103.71850000000001</v>
      </c>
      <c r="AL21" s="1">
        <v>85.558930000000004</v>
      </c>
      <c r="AM21" s="49"/>
      <c r="AN21">
        <f t="shared" ref="AN21:BJ21" si="44">LN(Q31)</f>
        <v>-1.563089297851165</v>
      </c>
      <c r="AO21">
        <f t="shared" si="44"/>
        <v>-1.7069272649113936</v>
      </c>
      <c r="AP21">
        <f t="shared" si="44"/>
        <v>0</v>
      </c>
      <c r="AQ21">
        <f t="shared" si="44"/>
        <v>-1.6126671207194543</v>
      </c>
      <c r="AR21">
        <f t="shared" si="44"/>
        <v>-1.6191327559269437</v>
      </c>
      <c r="AS21">
        <f t="shared" si="44"/>
        <v>-1.5040774967762791</v>
      </c>
      <c r="AT21" t="e">
        <f t="shared" si="44"/>
        <v>#NUM!</v>
      </c>
      <c r="AU21">
        <f t="shared" si="44"/>
        <v>-1.4955647325340438</v>
      </c>
      <c r="AV21">
        <f t="shared" si="44"/>
        <v>-1.4770093151649084</v>
      </c>
      <c r="AW21">
        <f t="shared" si="44"/>
        <v>-1.9136491757259868</v>
      </c>
      <c r="AX21">
        <f t="shared" si="44"/>
        <v>0</v>
      </c>
      <c r="AY21">
        <f t="shared" si="44"/>
        <v>-1.5978769980790057</v>
      </c>
      <c r="AZ21">
        <f t="shared" si="44"/>
        <v>-1.5909513468457792</v>
      </c>
      <c r="BA21">
        <f t="shared" si="44"/>
        <v>-1.7107903600277223</v>
      </c>
      <c r="BB21">
        <f t="shared" si="44"/>
        <v>0</v>
      </c>
      <c r="BC21">
        <f t="shared" si="44"/>
        <v>-1.5951953213751504</v>
      </c>
      <c r="BD21">
        <f t="shared" si="44"/>
        <v>-1.5767572891215462</v>
      </c>
      <c r="BE21">
        <f t="shared" si="44"/>
        <v>-1.8031883305689329</v>
      </c>
      <c r="BF21" t="e">
        <f t="shared" si="44"/>
        <v>#NUM!</v>
      </c>
      <c r="BG21">
        <f t="shared" si="44"/>
        <v>-1.5698778337948771</v>
      </c>
      <c r="BH21">
        <f t="shared" si="44"/>
        <v>-1.5691639080330082</v>
      </c>
      <c r="BI21">
        <f t="shared" si="44"/>
        <v>-1.5781853996992272</v>
      </c>
      <c r="BJ21" t="e">
        <f t="shared" si="44"/>
        <v>#NUM!</v>
      </c>
      <c r="BK21">
        <f>$K$30*O21</f>
        <v>-2.5877963910563052E-3</v>
      </c>
      <c r="BM21">
        <f>$K$30*AQ21</f>
        <v>9.0470625472361386E-4</v>
      </c>
      <c r="BO21">
        <f>$K$30*AU21</f>
        <v>8.3901181495159847E-4</v>
      </c>
      <c r="BQ21">
        <f>$K$30*AY21</f>
        <v>8.9640899592232216E-4</v>
      </c>
      <c r="BS21">
        <f>$K$30*BC21</f>
        <v>8.949045752914593E-4</v>
      </c>
      <c r="BU21">
        <f>$K$30*BG21</f>
        <v>8.8070146475892602E-4</v>
      </c>
      <c r="BV21">
        <v>10</v>
      </c>
      <c r="BW21">
        <f t="shared" si="4"/>
        <v>608.16535176992261</v>
      </c>
      <c r="BX21" s="18">
        <f t="shared" si="5"/>
        <v>4.2744299999999999E-2</v>
      </c>
      <c r="BY21" s="44"/>
      <c r="BZ21" s="45"/>
      <c r="CA21" s="44" t="s">
        <v>327</v>
      </c>
      <c r="CB21" s="45">
        <v>1</v>
      </c>
      <c r="CC21" s="45">
        <v>2</v>
      </c>
      <c r="CD21" s="45">
        <v>3</v>
      </c>
      <c r="CE21" s="44"/>
      <c r="CF21" s="44"/>
      <c r="CG21" s="44" t="s">
        <v>327</v>
      </c>
      <c r="CH21" s="45">
        <v>2011</v>
      </c>
      <c r="CI21" s="45">
        <v>2012</v>
      </c>
      <c r="CJ21" s="45">
        <v>2013</v>
      </c>
      <c r="CK21" s="45">
        <v>2014</v>
      </c>
      <c r="CL21" s="45">
        <v>2015</v>
      </c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</row>
    <row r="22" spans="1:102" ht="15" x14ac:dyDescent="0.15">
      <c r="A22" s="27" t="s">
        <v>17</v>
      </c>
      <c r="B22" s="58" t="s">
        <v>209</v>
      </c>
      <c r="C22" s="19">
        <v>1.2E-2</v>
      </c>
      <c r="D22" s="55" t="s">
        <v>176</v>
      </c>
      <c r="E22" s="19">
        <v>0.01</v>
      </c>
      <c r="F22" s="55" t="s">
        <v>165</v>
      </c>
      <c r="G22" s="19">
        <v>1.2E-2</v>
      </c>
      <c r="J22" s="27" t="s">
        <v>17</v>
      </c>
      <c r="K22">
        <v>-2.9965200000000001E-2</v>
      </c>
      <c r="M22" s="27" t="s">
        <v>9</v>
      </c>
      <c r="N22" s="41">
        <v>0.16730159999999999</v>
      </c>
      <c r="O22" s="41">
        <v>0.16730159999999999</v>
      </c>
      <c r="P22" s="18">
        <f>O22*K27</f>
        <v>-1.20503996448E-3</v>
      </c>
      <c r="Q22" s="41">
        <v>0.1569497</v>
      </c>
      <c r="R22" s="41">
        <v>0.3033382</v>
      </c>
      <c r="S22" s="41">
        <v>0</v>
      </c>
      <c r="T22" s="5">
        <v>9.1348700000000005E-2</v>
      </c>
      <c r="U22" s="5">
        <v>9.2508499999999994E-2</v>
      </c>
      <c r="V22" s="5">
        <v>7.0707099999999995E-2</v>
      </c>
      <c r="W22" s="49"/>
      <c r="X22" s="1">
        <v>0.12707950000000001</v>
      </c>
      <c r="Y22" s="1">
        <v>0.12150909999999999</v>
      </c>
      <c r="Z22" s="1">
        <v>0.22131149999999999</v>
      </c>
      <c r="AA22" s="1">
        <v>0</v>
      </c>
      <c r="AB22" s="1">
        <v>0.21023259999999999</v>
      </c>
      <c r="AC22" s="1">
        <v>0.1986889</v>
      </c>
      <c r="AD22" s="1">
        <v>0.34939759999999997</v>
      </c>
      <c r="AE22" s="1">
        <v>0</v>
      </c>
      <c r="AF22" s="1">
        <v>0.21567620000000001</v>
      </c>
      <c r="AG22" s="1">
        <v>0.19932430000000001</v>
      </c>
      <c r="AH22" s="1">
        <v>0.38068180000000001</v>
      </c>
      <c r="AI22" s="49"/>
      <c r="AJ22" s="1">
        <v>0.19356870000000001</v>
      </c>
      <c r="AK22" s="1">
        <v>0.1760274</v>
      </c>
      <c r="AL22" s="1">
        <v>0.39682539999999999</v>
      </c>
      <c r="AM22" s="49"/>
      <c r="AN22" s="33">
        <f t="shared" ref="AN22:AN31" si="45">Q32</f>
        <v>0</v>
      </c>
      <c r="AO22" s="33">
        <f t="shared" ref="AO22:AO31" si="46">R32</f>
        <v>0</v>
      </c>
      <c r="AP22" s="33">
        <f t="shared" ref="AP22:AP31" si="47">S32</f>
        <v>0</v>
      </c>
      <c r="AQ22" s="33">
        <f t="shared" ref="AQ22:AQ31" si="48">T32</f>
        <v>0</v>
      </c>
      <c r="AR22" s="33">
        <f t="shared" ref="AR22:AR31" si="49">U32</f>
        <v>0</v>
      </c>
      <c r="AS22" s="33">
        <f t="shared" ref="AS22:AS31" si="50">V32</f>
        <v>0</v>
      </c>
      <c r="AT22" s="33">
        <f t="shared" ref="AT22:AT31" si="51">W32</f>
        <v>0</v>
      </c>
      <c r="AU22" s="33">
        <f t="shared" ref="AU22:AU31" si="52">X32</f>
        <v>0</v>
      </c>
      <c r="AV22" s="33">
        <f t="shared" ref="AV22:AV31" si="53">Y32</f>
        <v>0</v>
      </c>
      <c r="AW22" s="33">
        <f t="shared" ref="AW22:AW31" si="54">Z32</f>
        <v>0</v>
      </c>
      <c r="AX22" s="33">
        <f t="shared" ref="AX22:AX31" si="55">AA32</f>
        <v>0</v>
      </c>
      <c r="AY22" s="33">
        <f t="shared" ref="AY22:AY31" si="56">AB32</f>
        <v>0</v>
      </c>
      <c r="AZ22" s="33">
        <f t="shared" ref="AZ22:AZ31" si="57">AC32</f>
        <v>0</v>
      </c>
      <c r="BA22" s="33">
        <f t="shared" ref="BA22:BA31" si="58">AD32</f>
        <v>0</v>
      </c>
      <c r="BB22" s="33">
        <f t="shared" ref="BB22:BB31" si="59">AE32</f>
        <v>0</v>
      </c>
      <c r="BC22" s="33">
        <f t="shared" ref="BC22:BC31" si="60">AF32</f>
        <v>0</v>
      </c>
      <c r="BD22" s="33">
        <f t="shared" ref="BD22:BD31" si="61">AG32</f>
        <v>0</v>
      </c>
      <c r="BE22" s="33">
        <f t="shared" ref="BE22:BE31" si="62">AH32</f>
        <v>0</v>
      </c>
      <c r="BF22" s="33">
        <f t="shared" ref="BF22:BF31" si="63">AI32</f>
        <v>0</v>
      </c>
      <c r="BG22" s="33">
        <f t="shared" ref="BG22:BG31" si="64">AJ32</f>
        <v>0</v>
      </c>
      <c r="BH22" s="33">
        <f t="shared" ref="BH22:BH31" si="65">AK32</f>
        <v>0</v>
      </c>
      <c r="BI22" s="33">
        <f t="shared" ref="BI22:BI31" si="66">AL32</f>
        <v>0</v>
      </c>
      <c r="BJ22" s="33">
        <f t="shared" ref="BJ22:BJ31" si="67">AM32</f>
        <v>0</v>
      </c>
      <c r="BK22">
        <f>$K$27*O22</f>
        <v>-1.20503996448E-3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4"/>
        <v>610.68860425079424</v>
      </c>
      <c r="BX22" s="18">
        <f t="shared" si="5"/>
        <v>4.41603E-2</v>
      </c>
      <c r="BY22" s="44"/>
      <c r="BZ22" s="45" t="s">
        <v>328</v>
      </c>
      <c r="CA22" s="44">
        <v>6.6990123668867058E-3</v>
      </c>
      <c r="CB22" s="44">
        <v>7.2595527490956352E-3</v>
      </c>
      <c r="CC22" s="44">
        <v>-5.4484304880558637E-3</v>
      </c>
      <c r="CD22" s="44">
        <v>-1.7817936111248558E-2</v>
      </c>
      <c r="CE22" s="44"/>
      <c r="CF22" s="44" t="s">
        <v>328</v>
      </c>
      <c r="CG22" s="44">
        <v>6.6990123668867058E-3</v>
      </c>
      <c r="CH22" s="44">
        <v>4.8169921205099553E-3</v>
      </c>
      <c r="CI22" s="44">
        <v>5.6913560637265603E-3</v>
      </c>
      <c r="CJ22" s="44">
        <v>6.2934521939657928E-3</v>
      </c>
      <c r="CK22" s="44">
        <v>8.0036171439480802E-3</v>
      </c>
      <c r="CL22" s="44">
        <v>8.7084515789534606E-3</v>
      </c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</row>
    <row r="23" spans="1:102" ht="15" x14ac:dyDescent="0.15">
      <c r="A23" s="27" t="s">
        <v>18</v>
      </c>
      <c r="B23" s="58" t="s">
        <v>256</v>
      </c>
      <c r="C23" s="19">
        <v>5.0000000000000001E-3</v>
      </c>
      <c r="D23" s="55" t="s">
        <v>177</v>
      </c>
      <c r="E23" s="19">
        <v>4.0000000000000001E-3</v>
      </c>
      <c r="F23" s="55" t="s">
        <v>324</v>
      </c>
      <c r="G23" s="19">
        <v>5.0000000000000001E-3</v>
      </c>
      <c r="J23" s="27" t="s">
        <v>18</v>
      </c>
      <c r="K23">
        <v>1.36775E-2</v>
      </c>
      <c r="M23" s="27" t="s">
        <v>10</v>
      </c>
      <c r="N23" s="41">
        <v>1.649357</v>
      </c>
      <c r="O23" s="41">
        <v>1.649357</v>
      </c>
      <c r="P23" s="18">
        <f>O23*K26</f>
        <v>-1.43866813682E-2</v>
      </c>
      <c r="Q23" s="41">
        <v>1.532708</v>
      </c>
      <c r="R23" s="41">
        <v>3.093629</v>
      </c>
      <c r="S23" s="41">
        <v>30.3</v>
      </c>
      <c r="T23" s="5">
        <v>1.5811839999999999</v>
      </c>
      <c r="U23" s="5">
        <v>1.4891300000000001</v>
      </c>
      <c r="V23" s="5">
        <v>3.2195520000000002</v>
      </c>
      <c r="W23" s="49"/>
      <c r="X23" s="1">
        <v>1.6292150000000001</v>
      </c>
      <c r="Y23" s="1">
        <v>1.5011159999999999</v>
      </c>
      <c r="Z23" s="1">
        <v>3.3757649999999999</v>
      </c>
      <c r="AA23" s="1">
        <v>50</v>
      </c>
      <c r="AB23" s="1">
        <v>1.7576259999999999</v>
      </c>
      <c r="AC23" s="1">
        <v>1.646665</v>
      </c>
      <c r="AD23" s="1">
        <v>3.029874</v>
      </c>
      <c r="AE23" s="1">
        <v>10.6</v>
      </c>
      <c r="AF23" s="1">
        <v>1.641702</v>
      </c>
      <c r="AG23" s="1">
        <v>1.523442</v>
      </c>
      <c r="AH23" s="1">
        <v>2.8350559999999998</v>
      </c>
      <c r="AI23" s="49"/>
      <c r="AJ23" s="1">
        <v>1.6194850000000001</v>
      </c>
      <c r="AK23" s="1">
        <v>1.4859599999999999</v>
      </c>
      <c r="AL23" s="1">
        <v>3.1666840000000001</v>
      </c>
      <c r="AM23" s="49"/>
      <c r="AN23" s="33">
        <f t="shared" si="45"/>
        <v>0</v>
      </c>
      <c r="AO23" s="33">
        <f t="shared" si="46"/>
        <v>0</v>
      </c>
      <c r="AP23" s="33">
        <f t="shared" si="47"/>
        <v>0</v>
      </c>
      <c r="AQ23" s="33">
        <f t="shared" si="48"/>
        <v>0</v>
      </c>
      <c r="AR23" s="33">
        <f t="shared" si="49"/>
        <v>0</v>
      </c>
      <c r="AS23" s="33">
        <f t="shared" si="50"/>
        <v>0</v>
      </c>
      <c r="AT23" s="33">
        <f t="shared" si="51"/>
        <v>0</v>
      </c>
      <c r="AU23" s="33">
        <f t="shared" si="52"/>
        <v>0</v>
      </c>
      <c r="AV23" s="33">
        <f t="shared" si="53"/>
        <v>0</v>
      </c>
      <c r="AW23" s="33">
        <f t="shared" si="54"/>
        <v>0</v>
      </c>
      <c r="AX23" s="33">
        <f t="shared" si="55"/>
        <v>0</v>
      </c>
      <c r="AY23" s="33">
        <f t="shared" si="56"/>
        <v>0</v>
      </c>
      <c r="AZ23" s="33">
        <f t="shared" si="57"/>
        <v>0</v>
      </c>
      <c r="BA23" s="33">
        <f t="shared" si="58"/>
        <v>0</v>
      </c>
      <c r="BB23" s="33">
        <f t="shared" si="59"/>
        <v>0</v>
      </c>
      <c r="BC23" s="33">
        <f t="shared" si="60"/>
        <v>0</v>
      </c>
      <c r="BD23" s="33">
        <f t="shared" si="61"/>
        <v>0</v>
      </c>
      <c r="BE23" s="33">
        <f t="shared" si="62"/>
        <v>0</v>
      </c>
      <c r="BF23" s="33">
        <f t="shared" si="63"/>
        <v>0</v>
      </c>
      <c r="BG23" s="33">
        <f t="shared" si="64"/>
        <v>0</v>
      </c>
      <c r="BH23" s="33">
        <f t="shared" si="65"/>
        <v>0</v>
      </c>
      <c r="BI23" s="33">
        <f t="shared" si="66"/>
        <v>0</v>
      </c>
      <c r="BJ23" s="33">
        <f t="shared" si="67"/>
        <v>0</v>
      </c>
      <c r="BK23">
        <f>$K$26*O23</f>
        <v>-1.43866813682E-2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4"/>
        <v>613.07687703040347</v>
      </c>
      <c r="BX23" s="18">
        <f t="shared" si="5"/>
        <v>4.55763E-2</v>
      </c>
      <c r="BY23" s="44"/>
      <c r="BZ23" s="45" t="s">
        <v>329</v>
      </c>
      <c r="CA23" s="44">
        <v>8.0963504016950211E-2</v>
      </c>
      <c r="CB23" s="44">
        <v>8.1013243585219386E-2</v>
      </c>
      <c r="CC23" s="44">
        <v>8.2295207898325839E-2</v>
      </c>
      <c r="CD23" s="44">
        <v>9.4282629678893323E-2</v>
      </c>
      <c r="CE23" s="44"/>
      <c r="CF23" s="44" t="s">
        <v>329</v>
      </c>
      <c r="CG23" s="44">
        <v>8.0963504016950211E-2</v>
      </c>
      <c r="CH23" s="44">
        <v>7.5839008273585903E-2</v>
      </c>
      <c r="CI23" s="44">
        <v>8.0202750682411866E-2</v>
      </c>
      <c r="CJ23" s="44">
        <v>8.2130546154899106E-2</v>
      </c>
      <c r="CK23" s="44">
        <v>8.296977923662191E-2</v>
      </c>
      <c r="CL23" s="44">
        <v>8.3411985942114644E-2</v>
      </c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</row>
    <row r="24" spans="1:102" ht="15" x14ac:dyDescent="0.15">
      <c r="A24" s="27" t="s">
        <v>19</v>
      </c>
      <c r="B24" s="58" t="s">
        <v>257</v>
      </c>
      <c r="C24" s="19">
        <v>7.0000000000000001E-3</v>
      </c>
      <c r="D24" s="55" t="s">
        <v>178</v>
      </c>
      <c r="E24" s="19">
        <v>6.0000000000000001E-3</v>
      </c>
      <c r="F24" s="55" t="s">
        <v>166</v>
      </c>
      <c r="G24" s="19">
        <v>7.0000000000000001E-3</v>
      </c>
      <c r="J24" s="27" t="s">
        <v>19</v>
      </c>
      <c r="K24">
        <v>1.4077299999999999E-2</v>
      </c>
      <c r="M24" s="27" t="s">
        <v>11</v>
      </c>
      <c r="N24" s="41">
        <v>0.73363670000000003</v>
      </c>
      <c r="O24" s="41">
        <v>0.73363670000000003</v>
      </c>
      <c r="P24" s="18">
        <f>O24*K25</f>
        <v>-6.3142643495599999E-3</v>
      </c>
      <c r="Q24" s="41">
        <v>0.73408209999999996</v>
      </c>
      <c r="R24" s="41">
        <v>0.72896680000000003</v>
      </c>
      <c r="S24" s="41">
        <v>0.3333333</v>
      </c>
      <c r="T24" s="5">
        <v>0.70418670000000005</v>
      </c>
      <c r="U24" s="5">
        <v>0.70455350000000005</v>
      </c>
      <c r="V24" s="5">
        <v>0.69765909999999998</v>
      </c>
      <c r="W24" s="49"/>
      <c r="X24" s="1">
        <v>0.84710600000000003</v>
      </c>
      <c r="Y24" s="1">
        <v>0.85746310000000003</v>
      </c>
      <c r="Z24" s="1">
        <v>0.67531509999999995</v>
      </c>
      <c r="AA24" s="1">
        <v>0.66666669999999995</v>
      </c>
      <c r="AB24" s="1">
        <v>0.70121259999999996</v>
      </c>
      <c r="AC24" s="1">
        <v>0.69829790000000003</v>
      </c>
      <c r="AD24" s="1">
        <v>0.74025549999999996</v>
      </c>
      <c r="AE24" s="1">
        <v>0</v>
      </c>
      <c r="AF24" s="1">
        <v>0.69728540000000006</v>
      </c>
      <c r="AG24" s="1">
        <v>0.69631609999999999</v>
      </c>
      <c r="AH24" s="1">
        <v>0.70706610000000003</v>
      </c>
      <c r="AI24" s="49"/>
      <c r="AJ24" s="1">
        <v>0.70206550000000001</v>
      </c>
      <c r="AK24" s="1">
        <v>0.69178119999999999</v>
      </c>
      <c r="AL24" s="1">
        <v>0.82123310000000005</v>
      </c>
      <c r="AM24" s="49"/>
      <c r="AN24" s="33">
        <f t="shared" si="45"/>
        <v>0</v>
      </c>
      <c r="AO24" s="33">
        <f t="shared" si="46"/>
        <v>0</v>
      </c>
      <c r="AP24" s="33">
        <f t="shared" si="47"/>
        <v>0</v>
      </c>
      <c r="AQ24" s="33">
        <f t="shared" si="48"/>
        <v>0</v>
      </c>
      <c r="AR24" s="33">
        <f t="shared" si="49"/>
        <v>0</v>
      </c>
      <c r="AS24" s="33">
        <f t="shared" si="50"/>
        <v>0</v>
      </c>
      <c r="AT24" s="33">
        <f t="shared" si="51"/>
        <v>0</v>
      </c>
      <c r="AU24" s="33">
        <f t="shared" si="52"/>
        <v>0</v>
      </c>
      <c r="AV24" s="33">
        <f t="shared" si="53"/>
        <v>0</v>
      </c>
      <c r="AW24" s="33">
        <f t="shared" si="54"/>
        <v>0</v>
      </c>
      <c r="AX24" s="33">
        <f t="shared" si="55"/>
        <v>0</v>
      </c>
      <c r="AY24" s="33">
        <f t="shared" si="56"/>
        <v>0</v>
      </c>
      <c r="AZ24" s="33">
        <f t="shared" si="57"/>
        <v>0</v>
      </c>
      <c r="BA24" s="33">
        <f t="shared" si="58"/>
        <v>0</v>
      </c>
      <c r="BB24" s="33">
        <f t="shared" si="59"/>
        <v>0</v>
      </c>
      <c r="BC24" s="33">
        <f t="shared" si="60"/>
        <v>0</v>
      </c>
      <c r="BD24" s="33">
        <f t="shared" si="61"/>
        <v>0</v>
      </c>
      <c r="BE24" s="33">
        <f t="shared" si="62"/>
        <v>0</v>
      </c>
      <c r="BF24" s="33">
        <f t="shared" si="63"/>
        <v>0</v>
      </c>
      <c r="BG24" s="33">
        <f t="shared" si="64"/>
        <v>0</v>
      </c>
      <c r="BH24" s="33">
        <f t="shared" si="65"/>
        <v>0</v>
      </c>
      <c r="BI24" s="33">
        <f t="shared" si="66"/>
        <v>0</v>
      </c>
      <c r="BJ24" s="33">
        <f t="shared" si="67"/>
        <v>0</v>
      </c>
      <c r="BK24">
        <f>$K$25*O24</f>
        <v>-6.3142643495599999E-3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4"/>
        <v>615.35190289041043</v>
      </c>
      <c r="BX24" s="18">
        <f t="shared" si="5"/>
        <v>4.6992300000000001E-2</v>
      </c>
      <c r="BY24" s="44"/>
      <c r="BZ24" s="45" t="s">
        <v>330</v>
      </c>
      <c r="CA24" s="44">
        <v>2.9688493474750874E-2</v>
      </c>
      <c r="CB24" s="44">
        <v>2.9567422153801374E-2</v>
      </c>
      <c r="CC24" s="44">
        <v>2.9955109383966585E-2</v>
      </c>
      <c r="CD24" s="44">
        <v>3.2306097129384349E-2</v>
      </c>
      <c r="CE24" s="44"/>
      <c r="CF24" s="44" t="s">
        <v>330</v>
      </c>
      <c r="CG24" s="44">
        <v>2.9688493474750874E-2</v>
      </c>
      <c r="CH24" s="44">
        <v>2.9122376538001621E-2</v>
      </c>
      <c r="CI24" s="44">
        <v>2.9397940069744107E-2</v>
      </c>
      <c r="CJ24" s="44">
        <v>2.9842654785612953E-2</v>
      </c>
      <c r="CK24" s="44">
        <v>3.0001664477176365E-2</v>
      </c>
      <c r="CL24" s="44">
        <v>2.991963791095887E-2</v>
      </c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</row>
    <row r="25" spans="1:102" ht="15" x14ac:dyDescent="0.15">
      <c r="A25" s="27" t="s">
        <v>11</v>
      </c>
      <c r="B25" s="58" t="s">
        <v>220</v>
      </c>
      <c r="C25" s="19">
        <v>6.0000000000000001E-3</v>
      </c>
      <c r="D25" s="55" t="s">
        <v>325</v>
      </c>
      <c r="E25" s="19">
        <v>5.0000000000000001E-3</v>
      </c>
      <c r="F25" s="55" t="s">
        <v>216</v>
      </c>
      <c r="G25" s="19">
        <v>6.0000000000000001E-3</v>
      </c>
      <c r="J25" s="27" t="s">
        <v>11</v>
      </c>
      <c r="K25">
        <v>-8.6067999999999995E-3</v>
      </c>
      <c r="M25" s="27" t="s">
        <v>12</v>
      </c>
      <c r="N25" s="41">
        <v>0.67147999999999997</v>
      </c>
      <c r="O25" s="41">
        <v>0.67147999999999997</v>
      </c>
      <c r="P25" s="18">
        <f>O25*K29</f>
        <v>-2.7282568139999998E-2</v>
      </c>
      <c r="Q25" s="41">
        <v>0.67883590000000005</v>
      </c>
      <c r="R25" s="41">
        <v>0.57601480000000005</v>
      </c>
      <c r="S25" s="41">
        <v>0.37652819999999998</v>
      </c>
      <c r="T25" s="5">
        <v>0.66220950000000001</v>
      </c>
      <c r="U25" s="5">
        <v>0.66867900000000002</v>
      </c>
      <c r="V25" s="5">
        <v>0.5470661</v>
      </c>
      <c r="W25" s="49"/>
      <c r="X25" s="1">
        <v>0.66900990000000005</v>
      </c>
      <c r="Y25" s="1">
        <v>0.67656139999999998</v>
      </c>
      <c r="Z25" s="1">
        <v>0.54532639999999999</v>
      </c>
      <c r="AA25" s="1">
        <v>0.34565050000000003</v>
      </c>
      <c r="AB25" s="1">
        <v>0.65853589999999995</v>
      </c>
      <c r="AC25" s="1">
        <v>0.66266099999999994</v>
      </c>
      <c r="AD25" s="1">
        <v>0.61077170000000003</v>
      </c>
      <c r="AE25" s="1">
        <v>0.40740589999999999</v>
      </c>
      <c r="AF25" s="1">
        <v>0.6797742</v>
      </c>
      <c r="AG25" s="1">
        <v>0.68891069999999999</v>
      </c>
      <c r="AH25" s="1">
        <v>0.58757879999999996</v>
      </c>
      <c r="AI25" s="49"/>
      <c r="AJ25" s="1">
        <v>0.69306699999999999</v>
      </c>
      <c r="AK25" s="1">
        <v>0.70398729999999998</v>
      </c>
      <c r="AL25" s="1">
        <v>0.56653039999999999</v>
      </c>
      <c r="AM25" s="49"/>
      <c r="AN25" s="33">
        <f t="shared" si="45"/>
        <v>0</v>
      </c>
      <c r="AO25" s="33">
        <f t="shared" si="46"/>
        <v>0</v>
      </c>
      <c r="AP25" s="33">
        <f t="shared" si="47"/>
        <v>0</v>
      </c>
      <c r="AQ25" s="33">
        <f t="shared" si="48"/>
        <v>0</v>
      </c>
      <c r="AR25" s="33">
        <f t="shared" si="49"/>
        <v>0</v>
      </c>
      <c r="AS25" s="33">
        <f t="shared" si="50"/>
        <v>0</v>
      </c>
      <c r="AT25" s="33">
        <f t="shared" si="51"/>
        <v>0</v>
      </c>
      <c r="AU25" s="33">
        <f t="shared" si="52"/>
        <v>0</v>
      </c>
      <c r="AV25" s="33">
        <f t="shared" si="53"/>
        <v>0</v>
      </c>
      <c r="AW25" s="33">
        <f t="shared" si="54"/>
        <v>0</v>
      </c>
      <c r="AX25" s="33">
        <f t="shared" si="55"/>
        <v>0</v>
      </c>
      <c r="AY25" s="33">
        <f t="shared" si="56"/>
        <v>0</v>
      </c>
      <c r="AZ25" s="33">
        <f t="shared" si="57"/>
        <v>0</v>
      </c>
      <c r="BA25" s="33">
        <f t="shared" si="58"/>
        <v>0</v>
      </c>
      <c r="BB25" s="33">
        <f t="shared" si="59"/>
        <v>0</v>
      </c>
      <c r="BC25" s="33">
        <f t="shared" si="60"/>
        <v>0</v>
      </c>
      <c r="BD25" s="33">
        <f t="shared" si="61"/>
        <v>0</v>
      </c>
      <c r="BE25" s="33">
        <f t="shared" si="62"/>
        <v>0</v>
      </c>
      <c r="BF25" s="33">
        <f t="shared" si="63"/>
        <v>0</v>
      </c>
      <c r="BG25" s="33">
        <f t="shared" si="64"/>
        <v>0</v>
      </c>
      <c r="BH25" s="33">
        <f t="shared" si="65"/>
        <v>0</v>
      </c>
      <c r="BI25" s="33">
        <f t="shared" si="66"/>
        <v>0</v>
      </c>
      <c r="BJ25" s="33">
        <f t="shared" si="67"/>
        <v>0</v>
      </c>
      <c r="BK25">
        <f>$K$29*O25</f>
        <v>-2.7282568139999998E-2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4"/>
        <v>617.53060405263682</v>
      </c>
      <c r="BX25" s="18">
        <f t="shared" si="5"/>
        <v>4.8408300000000001E-2</v>
      </c>
      <c r="BY25" s="44"/>
      <c r="BZ25" s="45" t="s">
        <v>331</v>
      </c>
      <c r="CA25" s="62">
        <v>-1.1142247852755442</v>
      </c>
      <c r="CB25" s="62">
        <v>-1.3335305110388589</v>
      </c>
      <c r="CC25" s="62">
        <v>0.28650716010712762</v>
      </c>
      <c r="CD25" s="62">
        <v>0.53317490632358189</v>
      </c>
      <c r="CE25" s="44"/>
      <c r="CF25" s="44" t="s">
        <v>331</v>
      </c>
      <c r="CG25" s="62">
        <v>-1.1142247852755442</v>
      </c>
      <c r="CH25" s="62">
        <v>-0.60749107588783768</v>
      </c>
      <c r="CI25" s="62">
        <v>-0.80853815064905954</v>
      </c>
      <c r="CJ25" s="62">
        <v>-0.97924237358755917</v>
      </c>
      <c r="CK25" s="62">
        <v>-1.7049586892284361</v>
      </c>
      <c r="CL25" s="62">
        <v>-2.1847378920142768</v>
      </c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</row>
    <row r="26" spans="1:102" ht="15" x14ac:dyDescent="0.15">
      <c r="A26" s="27" t="s">
        <v>10</v>
      </c>
      <c r="B26" s="58" t="s">
        <v>258</v>
      </c>
      <c r="C26" s="19">
        <v>3.0000000000000001E-3</v>
      </c>
      <c r="D26" s="55" t="s">
        <v>179</v>
      </c>
      <c r="E26" s="19">
        <v>4.0000000000000001E-3</v>
      </c>
      <c r="F26" s="55" t="s">
        <v>167</v>
      </c>
      <c r="G26" s="19">
        <v>2E-3</v>
      </c>
      <c r="J26" s="27" t="s">
        <v>10</v>
      </c>
      <c r="K26">
        <v>-8.7226000000000005E-3</v>
      </c>
      <c r="M26" s="27" t="s">
        <v>14</v>
      </c>
      <c r="N26" s="41">
        <v>0.54864610000000003</v>
      </c>
      <c r="O26" s="41">
        <v>0.54864610000000003</v>
      </c>
      <c r="P26" s="18">
        <f t="shared" ref="P26:P31" si="68">O26*K19</f>
        <v>9.7414858285500006E-3</v>
      </c>
      <c r="Q26" s="41">
        <v>0.54799379999999998</v>
      </c>
      <c r="R26" s="41">
        <v>0.55732950000000003</v>
      </c>
      <c r="S26" s="41">
        <v>0.5</v>
      </c>
      <c r="T26" s="5">
        <v>0.88447070000000005</v>
      </c>
      <c r="U26" s="5">
        <v>0.87911459999999997</v>
      </c>
      <c r="V26" s="5">
        <v>0.97979799999999995</v>
      </c>
      <c r="W26" s="49"/>
      <c r="X26" s="1">
        <v>0.89463959999999998</v>
      </c>
      <c r="Y26" s="1">
        <v>0.89024990000000004</v>
      </c>
      <c r="Z26" s="1">
        <v>0.96721310000000005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0.89497950000000004</v>
      </c>
      <c r="AG26" s="1">
        <v>0.88851349999999996</v>
      </c>
      <c r="AH26" s="1">
        <v>0.96022730000000001</v>
      </c>
      <c r="AI26" s="49"/>
      <c r="AJ26" s="1">
        <v>0</v>
      </c>
      <c r="AK26" s="1">
        <v>0</v>
      </c>
      <c r="AL26" s="1">
        <v>0</v>
      </c>
      <c r="AM26" s="49"/>
      <c r="AN26" s="33">
        <f t="shared" si="45"/>
        <v>0</v>
      </c>
      <c r="AO26" s="33">
        <f t="shared" si="46"/>
        <v>0</v>
      </c>
      <c r="AP26" s="33">
        <f t="shared" si="47"/>
        <v>0</v>
      </c>
      <c r="AQ26" s="33">
        <f t="shared" si="48"/>
        <v>0</v>
      </c>
      <c r="AR26" s="33">
        <f t="shared" si="49"/>
        <v>0</v>
      </c>
      <c r="AS26" s="33">
        <f t="shared" si="50"/>
        <v>0</v>
      </c>
      <c r="AT26" s="33">
        <f t="shared" si="51"/>
        <v>0</v>
      </c>
      <c r="AU26" s="33">
        <f t="shared" si="52"/>
        <v>0</v>
      </c>
      <c r="AV26" s="33">
        <f t="shared" si="53"/>
        <v>0</v>
      </c>
      <c r="AW26" s="33">
        <f t="shared" si="54"/>
        <v>0</v>
      </c>
      <c r="AX26" s="33">
        <f t="shared" si="55"/>
        <v>0</v>
      </c>
      <c r="AY26" s="33">
        <f t="shared" si="56"/>
        <v>0</v>
      </c>
      <c r="AZ26" s="33">
        <f t="shared" si="57"/>
        <v>0</v>
      </c>
      <c r="BA26" s="33">
        <f t="shared" si="58"/>
        <v>0</v>
      </c>
      <c r="BB26" s="33">
        <f t="shared" si="59"/>
        <v>0</v>
      </c>
      <c r="BC26" s="33">
        <f t="shared" si="60"/>
        <v>0</v>
      </c>
      <c r="BD26" s="33">
        <f t="shared" si="61"/>
        <v>0</v>
      </c>
      <c r="BE26" s="33">
        <f t="shared" si="62"/>
        <v>0</v>
      </c>
      <c r="BF26" s="33">
        <f t="shared" si="63"/>
        <v>0</v>
      </c>
      <c r="BG26" s="33">
        <f t="shared" si="64"/>
        <v>0</v>
      </c>
      <c r="BH26" s="33">
        <f t="shared" si="65"/>
        <v>0</v>
      </c>
      <c r="BI26" s="33">
        <f t="shared" si="66"/>
        <v>0</v>
      </c>
      <c r="BJ26" s="33">
        <f t="shared" si="67"/>
        <v>0</v>
      </c>
      <c r="BK26">
        <f>$K$19*O26</f>
        <v>9.7414858285500006E-3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4"/>
        <v>619.62641589962118</v>
      </c>
      <c r="BX26" s="18">
        <f t="shared" si="5"/>
        <v>4.9824300000000002E-2</v>
      </c>
      <c r="BY26" s="44"/>
      <c r="BZ26" s="44" t="s">
        <v>332</v>
      </c>
      <c r="CA26" s="62">
        <v>-1.8026697285797277</v>
      </c>
      <c r="CB26" s="62">
        <v>-2.4271636000159966</v>
      </c>
      <c r="CC26" s="62">
        <v>0.24729483155323478</v>
      </c>
      <c r="CD26" s="62">
        <v>0.3375094827766954</v>
      </c>
      <c r="CE26" s="44"/>
      <c r="CF26" s="44" t="s">
        <v>332</v>
      </c>
      <c r="CG26" s="62">
        <v>-1.8026697285797277</v>
      </c>
      <c r="CH26" s="62">
        <v>-0.78307228392759254</v>
      </c>
      <c r="CI26" s="62">
        <v>-1.1365633455078172</v>
      </c>
      <c r="CJ26" s="62">
        <v>-1.4809992283775815</v>
      </c>
      <c r="CK26" s="62">
        <v>-3.8479247349864325</v>
      </c>
      <c r="CL26" s="62">
        <v>-7.2861141091962942</v>
      </c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</row>
    <row r="27" spans="1:102" ht="15" x14ac:dyDescent="0.15">
      <c r="A27" s="27" t="s">
        <v>60</v>
      </c>
      <c r="B27" s="58" t="s">
        <v>266</v>
      </c>
      <c r="C27" s="19">
        <v>7.0000000000000001E-3</v>
      </c>
      <c r="D27" s="55" t="s">
        <v>180</v>
      </c>
      <c r="E27" s="19">
        <v>7.0000000000000001E-3</v>
      </c>
      <c r="F27" s="55" t="s">
        <v>219</v>
      </c>
      <c r="G27" s="19">
        <v>8.9999999999999993E-3</v>
      </c>
      <c r="J27" s="27" t="s">
        <v>60</v>
      </c>
      <c r="K27">
        <v>-7.2027999999999997E-3</v>
      </c>
      <c r="M27" s="27" t="s">
        <v>15</v>
      </c>
      <c r="N27" s="41">
        <v>54.654940000000003</v>
      </c>
      <c r="O27" s="41">
        <v>54.654940000000003</v>
      </c>
      <c r="P27" s="18">
        <f t="shared" si="68"/>
        <v>-1.8538955648E-2</v>
      </c>
      <c r="Q27" s="41">
        <v>54.775350000000003</v>
      </c>
      <c r="R27" s="41">
        <v>53.070489999999999</v>
      </c>
      <c r="S27" s="41">
        <v>57.329729999999998</v>
      </c>
      <c r="T27" s="5">
        <v>54.445279999999997</v>
      </c>
      <c r="U27" s="5">
        <v>54.626370000000001</v>
      </c>
      <c r="V27" s="5">
        <v>51.22222</v>
      </c>
      <c r="W27" s="49"/>
      <c r="X27" s="1">
        <v>54.112749999999998</v>
      </c>
      <c r="Y27" s="1">
        <v>54.292499999999997</v>
      </c>
      <c r="Z27" s="1">
        <v>51.057380000000002</v>
      </c>
      <c r="AA27" s="1">
        <v>60</v>
      </c>
      <c r="AB27" s="1">
        <v>54.659469999999999</v>
      </c>
      <c r="AC27" s="1">
        <v>54.659469999999999</v>
      </c>
      <c r="AD27" s="1">
        <v>54.659469999999999</v>
      </c>
      <c r="AE27" s="1">
        <v>54.659469999999999</v>
      </c>
      <c r="AF27" s="1">
        <v>55.447229999999998</v>
      </c>
      <c r="AG27" s="1">
        <v>55.7027</v>
      </c>
      <c r="AH27" s="1">
        <v>52.869320000000002</v>
      </c>
      <c r="AI27" s="49"/>
      <c r="AJ27" s="1">
        <v>54.659469999999999</v>
      </c>
      <c r="AK27" s="1">
        <v>54.659469999999999</v>
      </c>
      <c r="AL27" s="1">
        <v>54.659469999999999</v>
      </c>
      <c r="AM27" s="49"/>
      <c r="AN27" s="33">
        <f t="shared" si="45"/>
        <v>0</v>
      </c>
      <c r="AO27" s="33">
        <f t="shared" si="46"/>
        <v>0</v>
      </c>
      <c r="AP27" s="33">
        <f t="shared" si="47"/>
        <v>0</v>
      </c>
      <c r="AQ27" s="33">
        <f t="shared" si="48"/>
        <v>0</v>
      </c>
      <c r="AR27" s="33">
        <f t="shared" si="49"/>
        <v>0</v>
      </c>
      <c r="AS27" s="33">
        <f t="shared" si="50"/>
        <v>0</v>
      </c>
      <c r="AT27" s="33">
        <f t="shared" si="51"/>
        <v>0</v>
      </c>
      <c r="AU27" s="33">
        <f t="shared" si="52"/>
        <v>0</v>
      </c>
      <c r="AV27" s="33">
        <f t="shared" si="53"/>
        <v>0</v>
      </c>
      <c r="AW27" s="33">
        <f t="shared" si="54"/>
        <v>0</v>
      </c>
      <c r="AX27" s="33">
        <f t="shared" si="55"/>
        <v>0</v>
      </c>
      <c r="AY27" s="33">
        <f t="shared" si="56"/>
        <v>0</v>
      </c>
      <c r="AZ27" s="33">
        <f t="shared" si="57"/>
        <v>0</v>
      </c>
      <c r="BA27" s="33">
        <f t="shared" si="58"/>
        <v>0</v>
      </c>
      <c r="BB27" s="33">
        <f t="shared" si="59"/>
        <v>0</v>
      </c>
      <c r="BC27" s="33">
        <f t="shared" si="60"/>
        <v>0</v>
      </c>
      <c r="BD27" s="33">
        <f t="shared" si="61"/>
        <v>0</v>
      </c>
      <c r="BE27" s="33">
        <f t="shared" si="62"/>
        <v>0</v>
      </c>
      <c r="BF27" s="33">
        <f t="shared" si="63"/>
        <v>0</v>
      </c>
      <c r="BG27" s="33">
        <f t="shared" si="64"/>
        <v>0</v>
      </c>
      <c r="BH27" s="33">
        <f t="shared" si="65"/>
        <v>0</v>
      </c>
      <c r="BI27" s="33">
        <f t="shared" si="66"/>
        <v>0</v>
      </c>
      <c r="BJ27" s="33">
        <f t="shared" si="67"/>
        <v>0</v>
      </c>
      <c r="BK27">
        <f>$K$20*O27</f>
        <v>-1.8538955648E-2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4"/>
        <v>621.65018430688849</v>
      </c>
      <c r="BX27" s="18">
        <f t="shared" si="5"/>
        <v>5.1240300000000003E-2</v>
      </c>
      <c r="BY27" s="44"/>
      <c r="BZ27" s="44" t="s">
        <v>333</v>
      </c>
      <c r="CA27" s="62">
        <v>1.252543008155707</v>
      </c>
      <c r="CB27" s="62">
        <v>1.252983271644545</v>
      </c>
      <c r="CC27" s="62">
        <v>1.2484205340237868</v>
      </c>
      <c r="CD27" s="62">
        <v>1.2173232858932517</v>
      </c>
      <c r="CE27" s="44"/>
      <c r="CF27" s="44" t="s">
        <v>333</v>
      </c>
      <c r="CG27" s="62">
        <v>1.252543008155707</v>
      </c>
      <c r="CH27" s="62">
        <v>1.2678370480349366</v>
      </c>
      <c r="CI27" s="62">
        <v>1.2556043705332911</v>
      </c>
      <c r="CJ27" s="62">
        <v>1.2492785970174423</v>
      </c>
      <c r="CK27" s="62">
        <v>1.2467832600332356</v>
      </c>
      <c r="CL27" s="62">
        <v>1.2462363320568601</v>
      </c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</row>
    <row r="28" spans="1:102" ht="15" x14ac:dyDescent="0.15">
      <c r="A28" s="27" t="s">
        <v>58</v>
      </c>
      <c r="B28" s="58" t="s">
        <v>215</v>
      </c>
      <c r="C28" s="19">
        <v>1.0999999999999999E-2</v>
      </c>
      <c r="D28" s="55" t="s">
        <v>181</v>
      </c>
      <c r="E28" s="19">
        <v>8.9999999999999993E-3</v>
      </c>
      <c r="F28" s="55" t="s">
        <v>168</v>
      </c>
      <c r="G28" s="19">
        <v>1.0999999999999999E-2</v>
      </c>
      <c r="J28" s="27" t="s">
        <v>58</v>
      </c>
      <c r="K28">
        <v>-3.4551600000000002E-2</v>
      </c>
      <c r="M28" s="27" t="s">
        <v>16</v>
      </c>
      <c r="N28" s="41">
        <v>7.0690710000000001</v>
      </c>
      <c r="O28" s="41">
        <v>7.0690710000000001</v>
      </c>
      <c r="P28" s="18">
        <f t="shared" si="68"/>
        <v>-1.44223186542E-2</v>
      </c>
      <c r="Q28" s="41">
        <v>7.0596579999999998</v>
      </c>
      <c r="R28" s="41">
        <v>7.1895259999999999</v>
      </c>
      <c r="S28" s="41">
        <v>8.0345359999999992</v>
      </c>
      <c r="T28" s="5">
        <v>6.9458409999999997</v>
      </c>
      <c r="U28" s="5">
        <v>6.926183</v>
      </c>
      <c r="V28" s="5">
        <v>7.2957200000000002</v>
      </c>
      <c r="W28" s="49"/>
      <c r="X28" s="1">
        <v>7.1009000000000002</v>
      </c>
      <c r="Y28" s="1">
        <v>7.0848990000000001</v>
      </c>
      <c r="Z28" s="1">
        <v>7.3530249999999997</v>
      </c>
      <c r="AA28" s="1">
        <v>9</v>
      </c>
      <c r="AB28" s="1">
        <v>7.0690710000000001</v>
      </c>
      <c r="AC28" s="1">
        <v>7.0690710000000001</v>
      </c>
      <c r="AD28" s="1">
        <v>7.0690710000000001</v>
      </c>
      <c r="AE28" s="1">
        <v>7.0690710000000001</v>
      </c>
      <c r="AF28" s="1">
        <v>7.1512700000000002</v>
      </c>
      <c r="AG28" s="1">
        <v>7.1448260000000001</v>
      </c>
      <c r="AH28" s="1">
        <v>7.2163019999999998</v>
      </c>
      <c r="AI28" s="49"/>
      <c r="AJ28" s="1">
        <v>7.0690710000000001</v>
      </c>
      <c r="AK28" s="1">
        <v>7.0690710000000001</v>
      </c>
      <c r="AL28" s="1">
        <v>7.0690710000000001</v>
      </c>
      <c r="AM28" s="49"/>
      <c r="AN28" s="33">
        <f t="shared" si="45"/>
        <v>0</v>
      </c>
      <c r="AO28" s="33">
        <f t="shared" si="46"/>
        <v>0</v>
      </c>
      <c r="AP28" s="33">
        <f t="shared" si="47"/>
        <v>0</v>
      </c>
      <c r="AQ28" s="33">
        <f t="shared" si="48"/>
        <v>0</v>
      </c>
      <c r="AR28" s="33">
        <f t="shared" si="49"/>
        <v>0</v>
      </c>
      <c r="AS28" s="33">
        <f t="shared" si="50"/>
        <v>0</v>
      </c>
      <c r="AT28" s="33">
        <f t="shared" si="51"/>
        <v>0</v>
      </c>
      <c r="AU28" s="33">
        <f t="shared" si="52"/>
        <v>0</v>
      </c>
      <c r="AV28" s="33">
        <f t="shared" si="53"/>
        <v>0</v>
      </c>
      <c r="AW28" s="33">
        <f t="shared" si="54"/>
        <v>0</v>
      </c>
      <c r="AX28" s="33">
        <f t="shared" si="55"/>
        <v>0</v>
      </c>
      <c r="AY28" s="33">
        <f t="shared" si="56"/>
        <v>0</v>
      </c>
      <c r="AZ28" s="33">
        <f t="shared" si="57"/>
        <v>0</v>
      </c>
      <c r="BA28" s="33">
        <f t="shared" si="58"/>
        <v>0</v>
      </c>
      <c r="BB28" s="33">
        <f t="shared" si="59"/>
        <v>0</v>
      </c>
      <c r="BC28" s="33">
        <f t="shared" si="60"/>
        <v>0</v>
      </c>
      <c r="BD28" s="33">
        <f t="shared" si="61"/>
        <v>0</v>
      </c>
      <c r="BE28" s="33">
        <f t="shared" si="62"/>
        <v>0</v>
      </c>
      <c r="BF28" s="33">
        <f t="shared" si="63"/>
        <v>0</v>
      </c>
      <c r="BG28" s="33">
        <f t="shared" si="64"/>
        <v>0</v>
      </c>
      <c r="BH28" s="33">
        <f t="shared" si="65"/>
        <v>0</v>
      </c>
      <c r="BI28" s="33">
        <f t="shared" si="66"/>
        <v>0</v>
      </c>
      <c r="BJ28" s="33">
        <f t="shared" si="67"/>
        <v>0</v>
      </c>
      <c r="BK28">
        <f>$K$21*O28</f>
        <v>-1.44223186542E-2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4"/>
        <v>623.61079153678668</v>
      </c>
      <c r="BX28" s="18">
        <f t="shared" si="5"/>
        <v>5.2656300000000003E-2</v>
      </c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</row>
    <row r="29" spans="1:102" ht="15" x14ac:dyDescent="0.15">
      <c r="A29" s="27" t="s">
        <v>12</v>
      </c>
      <c r="B29" s="58" t="s">
        <v>267</v>
      </c>
      <c r="C29" s="19">
        <v>1.0999999999999999E-2</v>
      </c>
      <c r="D29" s="55" t="s">
        <v>182</v>
      </c>
      <c r="E29" s="19">
        <v>1.0999999999999999E-2</v>
      </c>
      <c r="F29" s="55" t="s">
        <v>326</v>
      </c>
      <c r="G29" s="19">
        <v>1.6E-2</v>
      </c>
      <c r="J29" s="27" t="s">
        <v>12</v>
      </c>
      <c r="K29">
        <v>-4.06305E-2</v>
      </c>
      <c r="M29" s="27" t="s">
        <v>17</v>
      </c>
      <c r="N29" s="41">
        <v>5.4257199999999998E-2</v>
      </c>
      <c r="O29" s="41">
        <v>5.4257199999999998E-2</v>
      </c>
      <c r="P29" s="18">
        <f t="shared" si="68"/>
        <v>-1.6258278494399999E-3</v>
      </c>
      <c r="Q29" s="41">
        <v>5.50876E-2</v>
      </c>
      <c r="R29" s="41">
        <v>4.2090000000000002E-2</v>
      </c>
      <c r="S29" s="41">
        <v>0.5</v>
      </c>
      <c r="T29" s="5">
        <v>7.2004299999999993E-2</v>
      </c>
      <c r="U29" s="5">
        <v>7.2644700000000006E-2</v>
      </c>
      <c r="V29" s="5">
        <v>6.0606100000000003E-2</v>
      </c>
      <c r="W29" s="49"/>
      <c r="X29" s="1">
        <v>8.1330899999999998E-2</v>
      </c>
      <c r="Y29" s="1">
        <v>8.0352800000000002E-2</v>
      </c>
      <c r="Z29" s="1">
        <v>9.0163900000000005E-2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0.111168</v>
      </c>
      <c r="AG29" s="1">
        <v>0.1154279</v>
      </c>
      <c r="AH29" s="1">
        <v>6.8181800000000001E-2</v>
      </c>
      <c r="AI29" s="49"/>
      <c r="AJ29" s="1">
        <v>0</v>
      </c>
      <c r="AK29" s="1">
        <v>0</v>
      </c>
      <c r="AL29" s="1">
        <v>0</v>
      </c>
      <c r="AM29" s="49"/>
      <c r="AN29" s="33">
        <f t="shared" si="45"/>
        <v>0</v>
      </c>
      <c r="AO29" s="33">
        <f t="shared" si="46"/>
        <v>0</v>
      </c>
      <c r="AP29" s="33">
        <f t="shared" si="47"/>
        <v>0</v>
      </c>
      <c r="AQ29" s="33">
        <f t="shared" si="48"/>
        <v>0</v>
      </c>
      <c r="AR29" s="33">
        <f t="shared" si="49"/>
        <v>0</v>
      </c>
      <c r="AS29" s="33">
        <f t="shared" si="50"/>
        <v>0</v>
      </c>
      <c r="AT29" s="33">
        <f t="shared" si="51"/>
        <v>0</v>
      </c>
      <c r="AU29" s="33">
        <f t="shared" si="52"/>
        <v>0</v>
      </c>
      <c r="AV29" s="33">
        <f t="shared" si="53"/>
        <v>0</v>
      </c>
      <c r="AW29" s="33">
        <f t="shared" si="54"/>
        <v>0</v>
      </c>
      <c r="AX29" s="33">
        <f t="shared" si="55"/>
        <v>0</v>
      </c>
      <c r="AY29" s="33">
        <f t="shared" si="56"/>
        <v>0</v>
      </c>
      <c r="AZ29" s="33">
        <f t="shared" si="57"/>
        <v>0</v>
      </c>
      <c r="BA29" s="33">
        <f t="shared" si="58"/>
        <v>0</v>
      </c>
      <c r="BB29" s="33">
        <f t="shared" si="59"/>
        <v>0</v>
      </c>
      <c r="BC29" s="33">
        <f t="shared" si="60"/>
        <v>0</v>
      </c>
      <c r="BD29" s="33">
        <f t="shared" si="61"/>
        <v>0</v>
      </c>
      <c r="BE29" s="33">
        <f t="shared" si="62"/>
        <v>0</v>
      </c>
      <c r="BF29" s="33">
        <f t="shared" si="63"/>
        <v>0</v>
      </c>
      <c r="BG29" s="33">
        <f t="shared" si="64"/>
        <v>0</v>
      </c>
      <c r="BH29" s="33">
        <f t="shared" si="65"/>
        <v>0</v>
      </c>
      <c r="BI29" s="33">
        <f t="shared" si="66"/>
        <v>0</v>
      </c>
      <c r="BJ29" s="33">
        <f t="shared" si="67"/>
        <v>0</v>
      </c>
      <c r="BK29">
        <f>$K$22*O29</f>
        <v>-1.6258278494399999E-3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4"/>
        <v>625.51560366629735</v>
      </c>
      <c r="BX29" s="18">
        <f t="shared" si="5"/>
        <v>5.4072300000000004E-2</v>
      </c>
      <c r="BY29" s="44"/>
      <c r="BZ29" s="45"/>
      <c r="CA29" s="45" t="s">
        <v>328</v>
      </c>
      <c r="CB29" s="45" t="s">
        <v>329</v>
      </c>
      <c r="CC29" s="45" t="s">
        <v>330</v>
      </c>
      <c r="CD29" s="45" t="s">
        <v>338</v>
      </c>
      <c r="CE29" s="44" t="s">
        <v>332</v>
      </c>
      <c r="CF29" s="44" t="s">
        <v>333</v>
      </c>
      <c r="CG29" s="44"/>
      <c r="CH29" s="44"/>
      <c r="CI29" s="44" t="s">
        <v>328</v>
      </c>
      <c r="CJ29" s="44" t="s">
        <v>329</v>
      </c>
      <c r="CK29" s="44" t="s">
        <v>330</v>
      </c>
      <c r="CL29" s="44" t="s">
        <v>338</v>
      </c>
      <c r="CM29" s="44" t="s">
        <v>332</v>
      </c>
      <c r="CN29" s="44" t="s">
        <v>333</v>
      </c>
      <c r="CO29" s="44"/>
      <c r="CP29" s="44"/>
      <c r="CQ29" s="44"/>
      <c r="CR29" s="44"/>
      <c r="CS29" s="44"/>
      <c r="CT29" s="44"/>
      <c r="CU29" s="44"/>
      <c r="CV29" s="44"/>
      <c r="CW29" s="44"/>
      <c r="CX29" s="44"/>
    </row>
    <row r="30" spans="1:102" ht="15" x14ac:dyDescent="0.15">
      <c r="A30" s="27" t="s">
        <v>59</v>
      </c>
      <c r="B30" s="58" t="s">
        <v>259</v>
      </c>
      <c r="C30" s="19">
        <v>1E-3</v>
      </c>
      <c r="D30" s="55" t="s">
        <v>217</v>
      </c>
      <c r="E30" s="19">
        <v>1E-3</v>
      </c>
      <c r="F30" s="55" t="s">
        <v>220</v>
      </c>
      <c r="G30" s="19">
        <v>1E-3</v>
      </c>
      <c r="J30" s="27" t="s">
        <v>312</v>
      </c>
      <c r="K30">
        <v>-5.6099999999999998E-4</v>
      </c>
      <c r="M30" s="27" t="s">
        <v>18</v>
      </c>
      <c r="N30" s="41">
        <v>4.2605789999999999</v>
      </c>
      <c r="O30" s="41">
        <v>4.2605789999999999</v>
      </c>
      <c r="P30" s="18">
        <f t="shared" si="68"/>
        <v>5.82740692725E-2</v>
      </c>
      <c r="Q30" s="41">
        <v>4.2562620000000004</v>
      </c>
      <c r="R30" s="41">
        <v>4.3164009999999999</v>
      </c>
      <c r="S30" s="41">
        <v>4.5</v>
      </c>
      <c r="T30" s="5">
        <v>4.4094569999999997</v>
      </c>
      <c r="U30" s="5">
        <v>4.4063559999999997</v>
      </c>
      <c r="V30" s="5">
        <v>4.4646460000000001</v>
      </c>
      <c r="W30" s="49"/>
      <c r="X30" s="1">
        <v>4.424677</v>
      </c>
      <c r="Y30" s="1">
        <v>4.4164630000000002</v>
      </c>
      <c r="Z30" s="1">
        <v>4.5573769999999998</v>
      </c>
      <c r="AA30" s="1">
        <v>5</v>
      </c>
      <c r="AB30" s="1">
        <v>4</v>
      </c>
      <c r="AC30" s="1">
        <v>4</v>
      </c>
      <c r="AD30" s="1">
        <v>4</v>
      </c>
      <c r="AE30" s="1">
        <v>4</v>
      </c>
      <c r="AF30" s="1">
        <v>4.4354509999999996</v>
      </c>
      <c r="AG30" s="1">
        <v>4.420045</v>
      </c>
      <c r="AH30" s="1">
        <v>4.5909089999999999</v>
      </c>
      <c r="AI30" s="49"/>
      <c r="AJ30" s="1">
        <v>4</v>
      </c>
      <c r="AK30" s="1">
        <v>4</v>
      </c>
      <c r="AL30" s="1">
        <v>4</v>
      </c>
      <c r="AM30" s="49"/>
      <c r="AN30" s="33">
        <f t="shared" si="45"/>
        <v>0</v>
      </c>
      <c r="AO30" s="33">
        <f t="shared" si="46"/>
        <v>0</v>
      </c>
      <c r="AP30" s="33">
        <f t="shared" si="47"/>
        <v>0</v>
      </c>
      <c r="AQ30" s="33">
        <f t="shared" si="48"/>
        <v>0</v>
      </c>
      <c r="AR30" s="33">
        <f t="shared" si="49"/>
        <v>0</v>
      </c>
      <c r="AS30" s="33">
        <f t="shared" si="50"/>
        <v>0</v>
      </c>
      <c r="AT30" s="33">
        <f t="shared" si="51"/>
        <v>0</v>
      </c>
      <c r="AU30" s="33">
        <f t="shared" si="52"/>
        <v>0</v>
      </c>
      <c r="AV30" s="33">
        <f t="shared" si="53"/>
        <v>0</v>
      </c>
      <c r="AW30" s="33">
        <f t="shared" si="54"/>
        <v>0</v>
      </c>
      <c r="AX30" s="33">
        <f t="shared" si="55"/>
        <v>0</v>
      </c>
      <c r="AY30" s="33">
        <f t="shared" si="56"/>
        <v>0</v>
      </c>
      <c r="AZ30" s="33">
        <f t="shared" si="57"/>
        <v>0</v>
      </c>
      <c r="BA30" s="33">
        <f t="shared" si="58"/>
        <v>0</v>
      </c>
      <c r="BB30" s="33">
        <f t="shared" si="59"/>
        <v>0</v>
      </c>
      <c r="BC30" s="33">
        <f t="shared" si="60"/>
        <v>0</v>
      </c>
      <c r="BD30" s="33">
        <f t="shared" si="61"/>
        <v>0</v>
      </c>
      <c r="BE30" s="33">
        <f t="shared" si="62"/>
        <v>0</v>
      </c>
      <c r="BF30" s="33">
        <f t="shared" si="63"/>
        <v>0</v>
      </c>
      <c r="BG30" s="33">
        <f t="shared" si="64"/>
        <v>0</v>
      </c>
      <c r="BH30" s="33">
        <f t="shared" si="65"/>
        <v>0</v>
      </c>
      <c r="BI30" s="33">
        <f t="shared" si="66"/>
        <v>0</v>
      </c>
      <c r="BJ30" s="33">
        <f t="shared" si="67"/>
        <v>0</v>
      </c>
      <c r="BK30">
        <f>$K$23*O30</f>
        <v>5.82740692725E-2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4"/>
        <v>627.37079735632619</v>
      </c>
      <c r="BX30" s="18">
        <f t="shared" si="5"/>
        <v>5.5488299999999997E-2</v>
      </c>
      <c r="BY30" s="44"/>
      <c r="BZ30" s="44" t="s">
        <v>327</v>
      </c>
      <c r="CA30" s="44">
        <v>6.6990123668867058E-3</v>
      </c>
      <c r="CB30" s="44">
        <v>8.0963504016950211E-2</v>
      </c>
      <c r="CC30" s="44">
        <v>2.9688493474750874E-2</v>
      </c>
      <c r="CD30" s="62">
        <v>-1.1142247852755442</v>
      </c>
      <c r="CE30" s="62">
        <v>-1.8026697285797277</v>
      </c>
      <c r="CF30" s="62">
        <v>1.252543008155707</v>
      </c>
      <c r="CG30" s="44"/>
      <c r="CH30" s="44" t="s">
        <v>327</v>
      </c>
      <c r="CI30" s="44">
        <v>6.6990123668867058E-3</v>
      </c>
      <c r="CJ30" s="44">
        <v>8.0963504016950211E-2</v>
      </c>
      <c r="CK30" s="44">
        <v>2.9688493474750874E-2</v>
      </c>
      <c r="CL30" s="62">
        <v>-1.1142247852755442</v>
      </c>
      <c r="CM30" s="62">
        <v>-1.8026697285797277</v>
      </c>
      <c r="CN30" s="62">
        <v>1.252543008155707</v>
      </c>
      <c r="CO30" s="44"/>
      <c r="CP30" s="44"/>
      <c r="CQ30" s="44"/>
      <c r="CR30" s="44"/>
      <c r="CS30" s="44"/>
      <c r="CT30" s="44"/>
      <c r="CU30" s="44"/>
      <c r="CV30" s="44"/>
      <c r="CW30" s="44"/>
      <c r="CX30" s="44"/>
    </row>
    <row r="31" spans="1:102" ht="15" x14ac:dyDescent="0.15">
      <c r="A31" s="27" t="s">
        <v>80</v>
      </c>
      <c r="B31" s="58" t="s">
        <v>260</v>
      </c>
      <c r="C31" s="19">
        <v>0.42399999999999999</v>
      </c>
      <c r="D31" s="55" t="s">
        <v>183</v>
      </c>
      <c r="E31" s="19">
        <v>0.39800000000000002</v>
      </c>
      <c r="F31" s="55" t="s">
        <v>169</v>
      </c>
      <c r="G31" s="19">
        <v>0.49299999999999999</v>
      </c>
      <c r="J31" s="27">
        <v>2012</v>
      </c>
      <c r="K31">
        <v>8.6141599999999999E-2</v>
      </c>
      <c r="M31" s="4" t="s">
        <v>19</v>
      </c>
      <c r="N31" s="41">
        <v>0.20765980000000001</v>
      </c>
      <c r="O31" s="41">
        <v>0.20765980000000001</v>
      </c>
      <c r="P31" s="18">
        <f t="shared" si="68"/>
        <v>2.9232893025399999E-3</v>
      </c>
      <c r="Q31" s="41">
        <v>0.2094879</v>
      </c>
      <c r="R31" s="41">
        <v>0.18142240000000001</v>
      </c>
      <c r="S31" s="41">
        <v>1</v>
      </c>
      <c r="T31" s="6">
        <v>0.19935520000000001</v>
      </c>
      <c r="U31" s="6">
        <v>0.19807040000000001</v>
      </c>
      <c r="V31" s="6">
        <v>0.22222220000000001</v>
      </c>
      <c r="W31" s="33"/>
      <c r="X31" s="4">
        <v>0.22412199999999999</v>
      </c>
      <c r="Y31" s="4">
        <v>0.22831950000000001</v>
      </c>
      <c r="Z31" s="4">
        <v>0.14754100000000001</v>
      </c>
      <c r="AA31" s="4">
        <v>1</v>
      </c>
      <c r="AB31" s="4">
        <v>0.20232559999999999</v>
      </c>
      <c r="AC31" s="4">
        <v>0.20373169999999999</v>
      </c>
      <c r="AD31" s="4">
        <v>0.18072289999999999</v>
      </c>
      <c r="AE31" s="4">
        <v>1</v>
      </c>
      <c r="AF31" s="4">
        <v>0.20286889999999999</v>
      </c>
      <c r="AG31" s="4">
        <v>0.2066441</v>
      </c>
      <c r="AH31" s="4">
        <v>0.16477269999999999</v>
      </c>
      <c r="AI31" s="27"/>
      <c r="AJ31" s="4">
        <v>0.20807059999999999</v>
      </c>
      <c r="AK31" s="4">
        <v>0.20821919999999999</v>
      </c>
      <c r="AL31" s="4">
        <v>0.20634920000000001</v>
      </c>
      <c r="AM31" s="27"/>
      <c r="AN31" s="33">
        <f t="shared" si="45"/>
        <v>0</v>
      </c>
      <c r="AO31" s="33">
        <f t="shared" si="46"/>
        <v>0</v>
      </c>
      <c r="AP31" s="33">
        <f t="shared" si="47"/>
        <v>0</v>
      </c>
      <c r="AQ31" s="33">
        <f t="shared" si="48"/>
        <v>0</v>
      </c>
      <c r="AR31" s="33">
        <f t="shared" si="49"/>
        <v>0</v>
      </c>
      <c r="AS31" s="33">
        <f t="shared" si="50"/>
        <v>0</v>
      </c>
      <c r="AT31" s="33">
        <f t="shared" si="51"/>
        <v>0</v>
      </c>
      <c r="AU31" s="33">
        <f t="shared" si="52"/>
        <v>0</v>
      </c>
      <c r="AV31" s="33">
        <f t="shared" si="53"/>
        <v>0</v>
      </c>
      <c r="AW31" s="33">
        <f t="shared" si="54"/>
        <v>0</v>
      </c>
      <c r="AX31" s="33">
        <f t="shared" si="55"/>
        <v>0</v>
      </c>
      <c r="AY31" s="33">
        <f t="shared" si="56"/>
        <v>0</v>
      </c>
      <c r="AZ31" s="33">
        <f t="shared" si="57"/>
        <v>0</v>
      </c>
      <c r="BA31" s="33">
        <f t="shared" si="58"/>
        <v>0</v>
      </c>
      <c r="BB31" s="33">
        <f t="shared" si="59"/>
        <v>0</v>
      </c>
      <c r="BC31" s="33">
        <f t="shared" si="60"/>
        <v>0</v>
      </c>
      <c r="BD31" s="33">
        <f t="shared" si="61"/>
        <v>0</v>
      </c>
      <c r="BE31" s="33">
        <f t="shared" si="62"/>
        <v>0</v>
      </c>
      <c r="BF31" s="33">
        <f t="shared" si="63"/>
        <v>0</v>
      </c>
      <c r="BG31" s="33">
        <f t="shared" si="64"/>
        <v>0</v>
      </c>
      <c r="BH31" s="33">
        <f t="shared" si="65"/>
        <v>0</v>
      </c>
      <c r="BI31" s="33">
        <f t="shared" si="66"/>
        <v>0</v>
      </c>
      <c r="BJ31" s="33">
        <f t="shared" si="67"/>
        <v>0</v>
      </c>
      <c r="BK31">
        <f>$K$24*O31</f>
        <v>2.9232893025399999E-3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4"/>
        <v>629.18160303275181</v>
      </c>
      <c r="BX31" s="18">
        <f t="shared" si="5"/>
        <v>5.6904299999999998E-2</v>
      </c>
      <c r="BY31" s="44"/>
      <c r="BZ31" s="45">
        <v>1</v>
      </c>
      <c r="CA31" s="44">
        <v>7.2595527490956352E-3</v>
      </c>
      <c r="CB31" s="44">
        <v>8.1013243585219386E-2</v>
      </c>
      <c r="CC31" s="44">
        <v>2.9567422153801374E-2</v>
      </c>
      <c r="CD31" s="62">
        <v>-1.3335305110388589</v>
      </c>
      <c r="CE31" s="62">
        <v>-2.4271636000159966</v>
      </c>
      <c r="CF31" s="62">
        <v>1.252983271644545</v>
      </c>
      <c r="CG31" s="44"/>
      <c r="CH31" s="45">
        <v>2011</v>
      </c>
      <c r="CI31" s="44">
        <v>4.8169921205099553E-3</v>
      </c>
      <c r="CJ31" s="44">
        <v>7.5839008273585903E-2</v>
      </c>
      <c r="CK31" s="44">
        <v>2.9122376538001621E-2</v>
      </c>
      <c r="CL31" s="62">
        <v>-0.60749107588783768</v>
      </c>
      <c r="CM31" s="62">
        <v>-0.78307228392759254</v>
      </c>
      <c r="CN31" s="62">
        <v>1.2678370480349366</v>
      </c>
      <c r="CO31" s="44"/>
      <c r="CP31" s="44"/>
      <c r="CQ31" s="44"/>
      <c r="CR31" s="44"/>
      <c r="CS31" s="44"/>
      <c r="CT31" s="44"/>
      <c r="CU31" s="44"/>
      <c r="CV31" s="44"/>
      <c r="CW31" s="44"/>
      <c r="CX31" s="44"/>
    </row>
    <row r="32" spans="1:102" ht="15" x14ac:dyDescent="0.15">
      <c r="A32" s="27" t="s">
        <v>222</v>
      </c>
      <c r="B32" s="94" t="s">
        <v>239</v>
      </c>
      <c r="C32" s="94"/>
      <c r="D32" s="94" t="s">
        <v>240</v>
      </c>
      <c r="E32" s="94"/>
      <c r="F32" s="94" t="s">
        <v>240</v>
      </c>
      <c r="G32" s="94"/>
      <c r="J32" s="27">
        <v>2013</v>
      </c>
      <c r="K32">
        <v>3.09772E-2</v>
      </c>
      <c r="M32" s="27">
        <v>2012</v>
      </c>
      <c r="N32" s="46">
        <v>0.2225</v>
      </c>
      <c r="O32" s="46">
        <v>0.2225</v>
      </c>
      <c r="P32" s="18">
        <f>O32*K31</f>
        <v>1.9166506E-2</v>
      </c>
      <c r="Q32" s="33"/>
      <c r="R32" s="33"/>
      <c r="S32" s="33"/>
      <c r="T32" s="33"/>
      <c r="U32" s="33"/>
      <c r="V32" s="33"/>
      <c r="W32" s="33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H32" s="33"/>
      <c r="BI32" s="33"/>
      <c r="BJ32" s="33"/>
      <c r="BK32" t="e">
        <f>$K$32*#REF!</f>
        <v>#REF!</v>
      </c>
      <c r="BM32">
        <f>$K$32*T43</f>
        <v>0</v>
      </c>
      <c r="BO32">
        <f>$K$32*X43</f>
        <v>0</v>
      </c>
      <c r="BQ32">
        <f>$K$32*AB43</f>
        <v>0</v>
      </c>
      <c r="BS32">
        <f>$K$32*AF43</f>
        <v>0</v>
      </c>
      <c r="BU32">
        <f>$K$32*AJ43</f>
        <v>0</v>
      </c>
      <c r="BV32">
        <v>21</v>
      </c>
      <c r="BW32">
        <f t="shared" si="4"/>
        <v>630.95248890304993</v>
      </c>
      <c r="BX32" s="18">
        <f t="shared" si="5"/>
        <v>5.8320299999999999E-2</v>
      </c>
      <c r="BY32" s="44"/>
      <c r="BZ32" s="45">
        <v>2</v>
      </c>
      <c r="CA32" s="44">
        <v>-5.4484304880558637E-3</v>
      </c>
      <c r="CB32" s="44">
        <v>8.2295207898325839E-2</v>
      </c>
      <c r="CC32" s="44">
        <v>2.9955109383966585E-2</v>
      </c>
      <c r="CD32" s="62">
        <v>0.28650716010712762</v>
      </c>
      <c r="CE32" s="62">
        <v>0.24729483155323478</v>
      </c>
      <c r="CF32" s="62">
        <v>1.2484205340237868</v>
      </c>
      <c r="CG32" s="44"/>
      <c r="CH32" s="45">
        <v>2012</v>
      </c>
      <c r="CI32" s="44">
        <v>5.6913560637265603E-3</v>
      </c>
      <c r="CJ32" s="44">
        <v>8.0202750682411866E-2</v>
      </c>
      <c r="CK32" s="44">
        <v>2.9397940069744107E-2</v>
      </c>
      <c r="CL32" s="62">
        <v>-0.80853815064905954</v>
      </c>
      <c r="CM32" s="62">
        <v>-1.1365633455078172</v>
      </c>
      <c r="CN32" s="62">
        <v>1.2556043705332911</v>
      </c>
      <c r="CO32" s="44"/>
      <c r="CP32" s="44"/>
      <c r="CQ32" s="44"/>
      <c r="CR32" s="44"/>
      <c r="CS32" s="44"/>
      <c r="CT32" s="44"/>
      <c r="CU32" s="44"/>
      <c r="CV32" s="44"/>
      <c r="CW32" s="44"/>
      <c r="CX32" s="44"/>
    </row>
    <row r="33" spans="1:102" ht="15" x14ac:dyDescent="0.15">
      <c r="A33" s="27" t="s">
        <v>223</v>
      </c>
      <c r="B33" s="97" t="s">
        <v>242</v>
      </c>
      <c r="C33" s="97"/>
      <c r="D33" s="94" t="s">
        <v>239</v>
      </c>
      <c r="E33" s="94"/>
      <c r="F33" s="94" t="s">
        <v>239</v>
      </c>
      <c r="G33" s="94"/>
      <c r="J33" s="27">
        <v>2014</v>
      </c>
      <c r="K33">
        <v>7.2803099999999996E-2</v>
      </c>
      <c r="M33" s="27">
        <v>2013</v>
      </c>
      <c r="N33" s="46">
        <v>0.22134999999999999</v>
      </c>
      <c r="O33" s="46">
        <v>0.22134999999999999</v>
      </c>
      <c r="P33" s="18">
        <f>O33*K32</f>
        <v>6.8568032199999998E-3</v>
      </c>
      <c r="Q33" s="33"/>
      <c r="R33" s="33"/>
      <c r="S33" s="33"/>
      <c r="T33" s="33"/>
      <c r="U33" s="33"/>
      <c r="V33" s="33"/>
      <c r="W33" s="33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H33" s="33"/>
      <c r="BI33" s="33"/>
      <c r="BJ33" s="33"/>
      <c r="BK33">
        <f>$K$33*N32</f>
        <v>1.6198689749999998E-2</v>
      </c>
      <c r="BM33">
        <f>$K$33*T44</f>
        <v>0</v>
      </c>
      <c r="BO33">
        <f>$K$33*X44</f>
        <v>0</v>
      </c>
      <c r="BQ33">
        <f>$K$33*AB44</f>
        <v>0</v>
      </c>
      <c r="BS33">
        <f>$K$33*AF44</f>
        <v>0</v>
      </c>
      <c r="BU33">
        <f>$K$33*AJ44</f>
        <v>0</v>
      </c>
      <c r="BV33">
        <v>22</v>
      </c>
      <c r="BW33">
        <f t="shared" si="4"/>
        <v>632.68730228929894</v>
      </c>
      <c r="BX33" s="18">
        <f t="shared" si="5"/>
        <v>5.9736299999999999E-2</v>
      </c>
      <c r="BY33" s="44"/>
      <c r="BZ33" s="45">
        <v>3</v>
      </c>
      <c r="CA33" s="44">
        <v>-1.7817936111248558E-2</v>
      </c>
      <c r="CB33" s="44">
        <v>9.4282629678893323E-2</v>
      </c>
      <c r="CC33" s="44">
        <v>3.2306097129384349E-2</v>
      </c>
      <c r="CD33" s="62">
        <v>0.53317490632358189</v>
      </c>
      <c r="CE33" s="62">
        <v>0.3375094827766954</v>
      </c>
      <c r="CF33" s="62">
        <v>1.2173232858932517</v>
      </c>
      <c r="CG33" s="44"/>
      <c r="CH33" s="45">
        <v>2013</v>
      </c>
      <c r="CI33" s="44">
        <v>6.2934521939657928E-3</v>
      </c>
      <c r="CJ33" s="44">
        <v>8.2130546154899106E-2</v>
      </c>
      <c r="CK33" s="44">
        <v>2.9842654785612953E-2</v>
      </c>
      <c r="CL33" s="62">
        <v>-0.97924237358755917</v>
      </c>
      <c r="CM33" s="62">
        <v>-1.4809992283775815</v>
      </c>
      <c r="CN33" s="62">
        <v>1.2492785970174423</v>
      </c>
      <c r="CO33" s="44"/>
      <c r="CP33" s="44"/>
      <c r="CQ33" s="44"/>
      <c r="CR33" s="44"/>
      <c r="CS33" s="44"/>
      <c r="CT33" s="44"/>
      <c r="CU33" s="44"/>
      <c r="CV33" s="44"/>
      <c r="CW33" s="44"/>
      <c r="CX33" s="44"/>
    </row>
    <row r="34" spans="1:102" ht="15" x14ac:dyDescent="0.15">
      <c r="A34" s="27" t="s">
        <v>224</v>
      </c>
      <c r="B34" s="94" t="s">
        <v>239</v>
      </c>
      <c r="C34" s="94"/>
      <c r="D34" s="94" t="s">
        <v>239</v>
      </c>
      <c r="E34" s="94"/>
      <c r="F34" s="94" t="s">
        <v>239</v>
      </c>
      <c r="G34" s="94"/>
      <c r="J34" s="27">
        <v>2015</v>
      </c>
      <c r="K34">
        <v>7.5562199999999996E-2</v>
      </c>
      <c r="M34" s="27">
        <v>2014</v>
      </c>
      <c r="N34" s="46">
        <v>0.2009</v>
      </c>
      <c r="O34" s="46">
        <v>0.2009</v>
      </c>
      <c r="P34" s="18">
        <f>O34*K33</f>
        <v>1.4626142789999999E-2</v>
      </c>
      <c r="Q34" s="33"/>
      <c r="R34" s="33"/>
      <c r="S34" s="33"/>
      <c r="T34" s="33"/>
      <c r="U34" s="33"/>
      <c r="V34" s="33"/>
      <c r="W34" s="33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H34" s="33"/>
      <c r="BI34" s="33"/>
      <c r="BJ34" s="33"/>
      <c r="BK34">
        <f>$K$34*N33</f>
        <v>1.6725692969999997E-2</v>
      </c>
      <c r="BM34">
        <f>$K$34*T45</f>
        <v>0</v>
      </c>
      <c r="BO34">
        <f>$K$34*X45</f>
        <v>0</v>
      </c>
      <c r="BQ34">
        <f>$K$34*AB45</f>
        <v>0</v>
      </c>
      <c r="BS34">
        <f>$K$34*AF45</f>
        <v>0</v>
      </c>
      <c r="BU34">
        <f>$K$34*AJ45</f>
        <v>0</v>
      </c>
      <c r="BV34">
        <v>23</v>
      </c>
      <c r="BW34">
        <f t="shared" si="4"/>
        <v>634.38937963763067</v>
      </c>
      <c r="BX34" s="18">
        <f t="shared" si="5"/>
        <v>6.11523E-2</v>
      </c>
      <c r="BY34" s="44"/>
      <c r="BZ34" s="44"/>
      <c r="CA34" s="44"/>
      <c r="CB34" s="44"/>
      <c r="CC34" s="44"/>
      <c r="CD34" s="44"/>
      <c r="CE34" s="44"/>
      <c r="CF34" s="44"/>
      <c r="CG34" s="44"/>
      <c r="CH34" s="45">
        <v>2014</v>
      </c>
      <c r="CI34" s="44">
        <v>8.0036171439480802E-3</v>
      </c>
      <c r="CJ34" s="44">
        <v>8.296977923662191E-2</v>
      </c>
      <c r="CK34" s="44">
        <v>3.0001664477176365E-2</v>
      </c>
      <c r="CL34" s="62">
        <v>-1.7049586892284361</v>
      </c>
      <c r="CM34" s="62">
        <v>-3.8479247349864325</v>
      </c>
      <c r="CN34" s="62">
        <v>1.2467832600332356</v>
      </c>
      <c r="CO34" s="44"/>
      <c r="CP34" s="44"/>
      <c r="CQ34" s="44"/>
      <c r="CR34" s="44"/>
      <c r="CS34" s="44"/>
      <c r="CT34" s="44"/>
      <c r="CU34" s="44"/>
      <c r="CV34" s="44"/>
      <c r="CW34" s="44"/>
      <c r="CX34" s="44"/>
    </row>
    <row r="35" spans="1:102" ht="15" x14ac:dyDescent="0.15">
      <c r="A35" s="27" t="s">
        <v>225</v>
      </c>
      <c r="B35" s="95" t="s">
        <v>246</v>
      </c>
      <c r="C35" s="95"/>
      <c r="D35" s="95"/>
      <c r="E35" s="95"/>
      <c r="F35" s="95"/>
      <c r="G35" s="95"/>
      <c r="H35" s="47"/>
      <c r="J35" s="27" t="s">
        <v>80</v>
      </c>
      <c r="K35">
        <v>5.8811220000000004</v>
      </c>
      <c r="M35" s="27">
        <v>2015</v>
      </c>
      <c r="N35" s="33">
        <v>0.16300000000000001</v>
      </c>
      <c r="O35" s="33">
        <v>0.16300000000000001</v>
      </c>
      <c r="P35" s="18">
        <f>O35*K34</f>
        <v>1.2316638600000001E-2</v>
      </c>
      <c r="Q35" s="33"/>
      <c r="R35" s="33"/>
      <c r="S35" s="33"/>
      <c r="T35" s="33"/>
      <c r="U35" s="33"/>
      <c r="V35" s="33"/>
      <c r="W35" s="33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H35" s="33"/>
      <c r="BI35" s="33"/>
      <c r="BJ35" s="33"/>
      <c r="BK35">
        <f>$K$35*N34</f>
        <v>1.1815174098000001</v>
      </c>
      <c r="BM35">
        <f>$K$35*T46</f>
        <v>0</v>
      </c>
      <c r="BO35">
        <f>$K$35*X46</f>
        <v>0</v>
      </c>
      <c r="BQ35">
        <f>$K$35*AB46</f>
        <v>0</v>
      </c>
      <c r="BS35">
        <f>$K$35*AF46</f>
        <v>0</v>
      </c>
      <c r="BU35">
        <f>$K$35*AJ46</f>
        <v>0</v>
      </c>
      <c r="BV35">
        <v>24</v>
      </c>
      <c r="BW35">
        <f t="shared" si="4"/>
        <v>636.06163318517656</v>
      </c>
      <c r="BX35" s="18">
        <f t="shared" si="5"/>
        <v>6.2568299999999993E-2</v>
      </c>
      <c r="BY35" s="44"/>
      <c r="BZ35" s="44"/>
      <c r="CA35" s="44"/>
      <c r="CB35" s="44"/>
      <c r="CC35" s="44"/>
      <c r="CD35" s="44"/>
      <c r="CE35" s="44"/>
      <c r="CF35" s="44"/>
      <c r="CG35" s="44"/>
      <c r="CH35" s="45">
        <v>2015</v>
      </c>
      <c r="CI35" s="44">
        <v>8.7084515789534606E-3</v>
      </c>
      <c r="CJ35" s="44">
        <v>8.3411985942114644E-2</v>
      </c>
      <c r="CK35" s="44">
        <v>2.991963791095887E-2</v>
      </c>
      <c r="CL35" s="62">
        <v>-2.1847378920142768</v>
      </c>
      <c r="CM35" s="62">
        <v>-7.2861141091962942</v>
      </c>
      <c r="CN35" s="62">
        <v>1.2462363320568601</v>
      </c>
      <c r="CO35" s="44"/>
      <c r="CP35" s="44"/>
      <c r="CQ35" s="44"/>
      <c r="CR35" s="44"/>
      <c r="CS35" s="44"/>
      <c r="CT35" s="44"/>
      <c r="CU35" s="44"/>
      <c r="CV35" s="44"/>
      <c r="CW35" s="44"/>
      <c r="CX35" s="44"/>
    </row>
    <row r="36" spans="1:102" ht="15.75" thickBot="1" x14ac:dyDescent="0.2">
      <c r="A36" s="4" t="s">
        <v>86</v>
      </c>
      <c r="B36" s="96">
        <v>0.252</v>
      </c>
      <c r="C36" s="96"/>
      <c r="D36" s="59"/>
      <c r="E36" s="59"/>
      <c r="F36" s="59"/>
      <c r="G36" s="59"/>
      <c r="H36" s="48"/>
      <c r="K36" s="27">
        <f>SUM(K3:K35)</f>
        <v>6.0438187000000001</v>
      </c>
      <c r="M36" s="27" t="s">
        <v>80</v>
      </c>
      <c r="N36" s="33">
        <f>K35</f>
        <v>5.8811220000000004</v>
      </c>
      <c r="O36" s="33">
        <f>K35</f>
        <v>5.8811220000000004</v>
      </c>
      <c r="P36" s="18">
        <f>O36</f>
        <v>5.8811220000000004</v>
      </c>
      <c r="Q36" s="33"/>
      <c r="R36" s="33"/>
      <c r="S36" s="33"/>
      <c r="T36" s="33"/>
      <c r="U36" s="33"/>
      <c r="V36" s="33"/>
      <c r="W36" s="33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H36" s="33"/>
      <c r="BI36" s="33"/>
      <c r="BJ36" s="33"/>
      <c r="BK36">
        <f>$K$36</f>
        <v>6.0438187000000001</v>
      </c>
      <c r="BM36">
        <f>$K$36</f>
        <v>6.0438187000000001</v>
      </c>
      <c r="BO36">
        <f>$K$36</f>
        <v>6.0438187000000001</v>
      </c>
      <c r="BQ36">
        <f>$K$36</f>
        <v>6.0438187000000001</v>
      </c>
      <c r="BS36">
        <f>$K$36</f>
        <v>6.0438187000000001</v>
      </c>
      <c r="BU36">
        <f>$K$36</f>
        <v>6.0438187000000001</v>
      </c>
      <c r="BV36">
        <v>25</v>
      </c>
      <c r="BW36">
        <f t="shared" si="4"/>
        <v>637.70661998880996</v>
      </c>
      <c r="BX36" s="18">
        <f t="shared" si="5"/>
        <v>6.3984299999999994E-2</v>
      </c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</row>
    <row r="37" spans="1:102" ht="15" x14ac:dyDescent="0.15">
      <c r="N37" s="33"/>
      <c r="P37" s="18">
        <f>SUM(P8:P36)</f>
        <v>6.3304690220659392</v>
      </c>
      <c r="Q37" s="33"/>
      <c r="R37" s="33"/>
      <c r="S37" s="33"/>
      <c r="T37" s="33"/>
      <c r="U37" s="33"/>
      <c r="V37" s="33"/>
      <c r="W37" s="33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H37" s="33"/>
      <c r="BI37" s="33"/>
      <c r="BJ37" s="33"/>
      <c r="BK37" t="e">
        <f>SUM(BK8:BK36)</f>
        <v>#REF!</v>
      </c>
      <c r="BM37">
        <f>SUM(BM8:BM36)</f>
        <v>6.4435074373632846</v>
      </c>
      <c r="BO37">
        <f>SUM(BO8:BO36)</f>
        <v>6.4544803055887847</v>
      </c>
      <c r="BQ37">
        <f>SUM(BQ8:BQ36)</f>
        <v>6.4577033732735059</v>
      </c>
      <c r="BS37">
        <f>SUM(BS8:BS36)</f>
        <v>6.4601358056784273</v>
      </c>
      <c r="BU37">
        <f>SUM(BU8:BU36)</f>
        <v>6.4647724025546109</v>
      </c>
      <c r="BV37">
        <v>26</v>
      </c>
      <c r="BW37">
        <f t="shared" si="4"/>
        <v>639.32659745666592</v>
      </c>
      <c r="BX37" s="18">
        <f t="shared" si="5"/>
        <v>6.5400299999999995E-2</v>
      </c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</row>
    <row r="38" spans="1:102" ht="15" x14ac:dyDescent="0.15">
      <c r="N38" s="33"/>
      <c r="P38" s="18"/>
      <c r="Q38" s="33"/>
      <c r="R38" s="33"/>
      <c r="S38" s="33"/>
      <c r="T38" s="33"/>
      <c r="U38" s="33"/>
      <c r="V38" s="33"/>
      <c r="W38" s="33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H38" s="33"/>
      <c r="BI38" s="33"/>
      <c r="BJ38" s="33"/>
      <c r="BV38">
        <v>27</v>
      </c>
      <c r="BW38">
        <f t="shared" si="4"/>
        <v>640.92356843149673</v>
      </c>
      <c r="BX38" s="18">
        <f t="shared" si="5"/>
        <v>6.6816299999999995E-2</v>
      </c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</row>
    <row r="39" spans="1:102" ht="15" x14ac:dyDescent="0.15">
      <c r="N39" s="6"/>
      <c r="P39" s="61"/>
      <c r="Q39" s="33"/>
      <c r="R39" s="33"/>
      <c r="S39" s="33"/>
      <c r="T39" s="33"/>
      <c r="U39" s="33"/>
      <c r="V39" s="33"/>
      <c r="W39" s="33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H39" s="33"/>
      <c r="BI39" s="33"/>
      <c r="BJ39" s="33"/>
      <c r="BV39">
        <v>28</v>
      </c>
      <c r="BW39">
        <f t="shared" si="4"/>
        <v>642.49931810018381</v>
      </c>
      <c r="BX39" s="18">
        <f t="shared" si="5"/>
        <v>6.8232299999999996E-2</v>
      </c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</row>
    <row r="40" spans="1:102" ht="15" x14ac:dyDescent="0.15">
      <c r="Q40" s="33"/>
      <c r="R40" s="33"/>
      <c r="S40" s="33"/>
      <c r="T40" s="33"/>
      <c r="U40" s="33"/>
      <c r="V40" s="33"/>
      <c r="W40" s="33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H40" s="33"/>
      <c r="BI40" s="33"/>
      <c r="BJ40" s="33"/>
      <c r="BV40">
        <v>29</v>
      </c>
      <c r="BW40">
        <f t="shared" si="4"/>
        <v>644.05544444618215</v>
      </c>
      <c r="BX40" s="18">
        <f t="shared" si="5"/>
        <v>6.9648299999999996E-2</v>
      </c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</row>
    <row r="41" spans="1:102" ht="15" x14ac:dyDescent="0.15">
      <c r="Q41" s="6"/>
      <c r="R41" s="6"/>
      <c r="S41" s="6"/>
      <c r="T41" s="6"/>
      <c r="U41" s="6"/>
      <c r="V41" s="6"/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H41" s="33"/>
      <c r="BI41" s="33"/>
      <c r="BJ41" s="33"/>
      <c r="BV41">
        <v>30</v>
      </c>
      <c r="BW41">
        <f t="shared" si="4"/>
        <v>645.59338355507623</v>
      </c>
      <c r="BX41" s="18">
        <f t="shared" si="5"/>
        <v>7.1064299999999997E-2</v>
      </c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" x14ac:dyDescent="0.15"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K42" s="33"/>
      <c r="AL42" s="33"/>
      <c r="AM42" s="33"/>
      <c r="AR42" s="33"/>
      <c r="AS42" s="33"/>
      <c r="AT42" s="33"/>
      <c r="AV42" s="33"/>
      <c r="AW42" s="33"/>
      <c r="AX42" s="33"/>
      <c r="AZ42" s="33"/>
      <c r="BA42" s="33"/>
      <c r="BB42" s="33"/>
      <c r="BD42" s="33"/>
      <c r="BE42" s="33"/>
      <c r="BF42" s="33"/>
      <c r="BV42">
        <v>31</v>
      </c>
      <c r="BW42">
        <f t="shared" si="4"/>
        <v>647.11443078332002</v>
      </c>
      <c r="BX42" s="18">
        <f t="shared" si="5"/>
        <v>7.2480299999999998E-2</v>
      </c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</row>
    <row r="43" spans="1:102" ht="15" x14ac:dyDescent="0.15"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K43" s="33"/>
      <c r="AL43" s="33"/>
      <c r="AM43" s="33"/>
      <c r="AR43" s="33"/>
      <c r="AS43" s="33"/>
      <c r="AT43" s="33"/>
      <c r="AV43" s="33"/>
      <c r="AW43" s="33"/>
      <c r="AX43" s="33"/>
      <c r="AZ43" s="33"/>
      <c r="BA43" s="33"/>
      <c r="BB43" s="33"/>
      <c r="BD43" s="33"/>
      <c r="BE43" s="33"/>
      <c r="BF43" s="33"/>
      <c r="BV43">
        <v>32</v>
      </c>
      <c r="BW43">
        <f t="shared" si="4"/>
        <v>648.61975857623588</v>
      </c>
      <c r="BX43" s="18">
        <f t="shared" si="5"/>
        <v>7.3896299999999998E-2</v>
      </c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</row>
    <row r="44" spans="1:102" ht="15" x14ac:dyDescent="0.15"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K44" s="33"/>
      <c r="AL44" s="33"/>
      <c r="AM44" s="33"/>
      <c r="AR44" s="33"/>
      <c r="AS44" s="33"/>
      <c r="AT44" s="33"/>
      <c r="AV44" s="33"/>
      <c r="AW44" s="33"/>
      <c r="AX44" s="33"/>
      <c r="AZ44" s="33"/>
      <c r="BA44" s="33"/>
      <c r="BB44" s="33"/>
      <c r="BD44" s="33"/>
      <c r="BE44" s="33"/>
      <c r="BF44" s="33"/>
      <c r="BV44">
        <v>33</v>
      </c>
      <c r="BW44">
        <f t="shared" si="4"/>
        <v>650.11043155236916</v>
      </c>
      <c r="BX44" s="18">
        <f t="shared" si="5"/>
        <v>7.5312299999999999E-2</v>
      </c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</row>
    <row r="45" spans="1:102" ht="15" x14ac:dyDescent="0.15"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K45" s="33"/>
      <c r="AL45" s="33"/>
      <c r="AM45" s="33"/>
      <c r="AR45" s="33"/>
      <c r="AS45" s="33"/>
      <c r="AT45" s="33"/>
      <c r="AV45" s="33"/>
      <c r="AW45" s="33"/>
      <c r="AX45" s="33"/>
      <c r="AZ45" s="33"/>
      <c r="BA45" s="33"/>
      <c r="BB45" s="33"/>
      <c r="BD45" s="33"/>
      <c r="BE45" s="33"/>
      <c r="BF45" s="33"/>
      <c r="BV45">
        <v>34</v>
      </c>
      <c r="BW45">
        <f t="shared" si="4"/>
        <v>651.58741934261491</v>
      </c>
      <c r="BX45" s="18">
        <f t="shared" si="5"/>
        <v>7.6728299999999999E-2</v>
      </c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</row>
    <row r="46" spans="1:102" ht="15" x14ac:dyDescent="0.15"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K46" s="33"/>
      <c r="AL46" s="33"/>
      <c r="AM46" s="33"/>
      <c r="AR46" s="33"/>
      <c r="AS46" s="33"/>
      <c r="AT46" s="33"/>
      <c r="AV46" s="33"/>
      <c r="AW46" s="33"/>
      <c r="AX46" s="33"/>
      <c r="AZ46" s="33"/>
      <c r="BA46" s="33"/>
      <c r="BB46" s="33"/>
      <c r="BD46" s="33"/>
      <c r="BE46" s="33"/>
      <c r="BF46" s="33"/>
      <c r="BV46">
        <v>35</v>
      </c>
      <c r="BW46">
        <f t="shared" si="4"/>
        <v>653.0516075736565</v>
      </c>
      <c r="BX46" s="18">
        <f t="shared" si="5"/>
        <v>7.81443E-2</v>
      </c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</row>
    <row r="47" spans="1:102" ht="15" x14ac:dyDescent="0.15"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K47" s="33"/>
      <c r="AL47" s="33"/>
      <c r="AM47" s="33"/>
      <c r="AR47" s="33"/>
      <c r="AS47" s="33"/>
      <c r="AT47" s="33"/>
      <c r="AV47" s="33"/>
      <c r="AW47" s="33"/>
      <c r="AX47" s="33"/>
      <c r="AZ47" s="33"/>
      <c r="BA47" s="33"/>
      <c r="BB47" s="33"/>
      <c r="BD47" s="33"/>
      <c r="BE47" s="33"/>
      <c r="BF47" s="33"/>
      <c r="BV47">
        <v>36</v>
      </c>
      <c r="BW47">
        <f t="shared" si="4"/>
        <v>654.5038073085841</v>
      </c>
      <c r="BX47" s="18">
        <f t="shared" si="5"/>
        <v>7.95603E-2</v>
      </c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</row>
    <row r="48" spans="1:102" ht="15" x14ac:dyDescent="0.15"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K48" s="33"/>
      <c r="AL48" s="33"/>
      <c r="AM48" s="33"/>
      <c r="AR48" s="33"/>
      <c r="AS48" s="33"/>
      <c r="AT48" s="33"/>
      <c r="AV48" s="33"/>
      <c r="AW48" s="33"/>
      <c r="AX48" s="33"/>
      <c r="AZ48" s="33"/>
      <c r="BA48" s="33"/>
      <c r="BB48" s="33"/>
      <c r="BD48" s="33"/>
      <c r="BE48" s="33"/>
      <c r="BF48" s="33"/>
      <c r="BV48">
        <v>37</v>
      </c>
      <c r="BW48">
        <f t="shared" si="4"/>
        <v>655.94476319770104</v>
      </c>
      <c r="BX48" s="18">
        <f t="shared" si="5"/>
        <v>8.0976300000000001E-2</v>
      </c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</row>
    <row r="49" spans="17:102" ht="15" x14ac:dyDescent="0.15"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K49" s="33"/>
      <c r="AL49" s="33"/>
      <c r="AM49" s="33"/>
      <c r="AR49" s="33"/>
      <c r="AS49" s="33"/>
      <c r="AT49" s="33"/>
      <c r="AV49" s="33"/>
      <c r="AW49" s="33"/>
      <c r="AX49" s="33"/>
      <c r="AZ49" s="33"/>
      <c r="BA49" s="33"/>
      <c r="BB49" s="33"/>
      <c r="BD49" s="33"/>
      <c r="BE49" s="33"/>
      <c r="BF49" s="33"/>
      <c r="BV49">
        <v>38</v>
      </c>
      <c r="BW49">
        <f t="shared" si="4"/>
        <v>657.37516054538969</v>
      </c>
      <c r="BX49" s="18">
        <f t="shared" si="5"/>
        <v>8.2392300000000002E-2</v>
      </c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</row>
    <row r="50" spans="17:102" ht="15" x14ac:dyDescent="0.15"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K50" s="33"/>
      <c r="AL50" s="33"/>
      <c r="AM50" s="33"/>
      <c r="AR50" s="33"/>
      <c r="AS50" s="33"/>
      <c r="AT50" s="33"/>
      <c r="AV50" s="33"/>
      <c r="AW50" s="33"/>
      <c r="AX50" s="33"/>
      <c r="AZ50" s="33"/>
      <c r="BA50" s="33"/>
      <c r="BB50" s="33"/>
      <c r="BD50" s="33"/>
      <c r="BE50" s="33"/>
      <c r="BF50" s="33"/>
      <c r="BV50">
        <v>39</v>
      </c>
      <c r="BW50">
        <f t="shared" si="4"/>
        <v>658.79563146156079</v>
      </c>
      <c r="BX50" s="18">
        <f t="shared" si="5"/>
        <v>8.3808300000000002E-2</v>
      </c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</row>
    <row r="51" spans="17:102" ht="15" x14ac:dyDescent="0.15"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K51" s="33"/>
      <c r="AL51" s="33"/>
      <c r="AM51" s="33"/>
      <c r="AR51" s="33"/>
      <c r="AS51" s="33"/>
      <c r="AT51" s="33"/>
      <c r="AV51" s="33"/>
      <c r="AW51" s="33"/>
      <c r="AX51" s="33"/>
      <c r="AZ51" s="33"/>
      <c r="BA51" s="33"/>
      <c r="BB51" s="33"/>
      <c r="BD51" s="33"/>
      <c r="BE51" s="33"/>
      <c r="BF51" s="33"/>
      <c r="BV51">
        <v>40</v>
      </c>
      <c r="BW51">
        <f t="shared" si="4"/>
        <v>660.20676023640624</v>
      </c>
      <c r="BX51" s="18">
        <f t="shared" si="5"/>
        <v>8.5224300000000003E-2</v>
      </c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</row>
    <row r="52" spans="17:102" ht="15" x14ac:dyDescent="0.15">
      <c r="U52" s="33"/>
      <c r="V52" s="33"/>
      <c r="W52" s="33"/>
      <c r="Y52" s="33"/>
      <c r="Z52" s="33"/>
      <c r="AA52" s="33"/>
      <c r="AC52" s="33"/>
      <c r="AD52" s="33"/>
      <c r="AE52" s="33"/>
      <c r="AG52" s="33"/>
      <c r="AH52" s="33"/>
      <c r="AI52" s="33"/>
      <c r="BV52">
        <v>41</v>
      </c>
      <c r="BW52">
        <f t="shared" si="4"/>
        <v>661.60908805324823</v>
      </c>
      <c r="BX52" s="18">
        <f t="shared" si="5"/>
        <v>8.6640300000000003E-2</v>
      </c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</row>
    <row r="53" spans="17:102" ht="15" x14ac:dyDescent="0.15">
      <c r="U53" s="33"/>
      <c r="V53" s="33"/>
      <c r="W53" s="33"/>
      <c r="Y53" s="33"/>
      <c r="Z53" s="33"/>
      <c r="AA53" s="33"/>
      <c r="AC53" s="33"/>
      <c r="AD53" s="33"/>
      <c r="AE53" s="33"/>
      <c r="AG53" s="33"/>
      <c r="AH53" s="33"/>
      <c r="AI53" s="33"/>
      <c r="BV53">
        <v>42</v>
      </c>
      <c r="BW53">
        <f t="shared" si="4"/>
        <v>663.00311713496058</v>
      </c>
      <c r="BX53" s="18">
        <f t="shared" si="5"/>
        <v>8.8056300000000004E-2</v>
      </c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</row>
    <row r="54" spans="17:102" ht="15" x14ac:dyDescent="0.15">
      <c r="U54" s="33"/>
      <c r="V54" s="33"/>
      <c r="W54" s="33"/>
      <c r="Y54" s="33"/>
      <c r="Z54" s="33"/>
      <c r="AA54" s="33"/>
      <c r="AC54" s="33"/>
      <c r="AD54" s="33"/>
      <c r="AE54" s="33"/>
      <c r="AG54" s="33"/>
      <c r="AH54" s="33"/>
      <c r="AI54" s="33"/>
      <c r="BV54">
        <v>43</v>
      </c>
      <c r="BW54">
        <f t="shared" si="4"/>
        <v>664.3893144037429</v>
      </c>
      <c r="BX54" s="18">
        <f t="shared" si="5"/>
        <v>8.9472300000000005E-2</v>
      </c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</row>
    <row r="55" spans="17:102" ht="15" x14ac:dyDescent="0.15">
      <c r="U55" s="33"/>
      <c r="V55" s="33"/>
      <c r="W55" s="33"/>
      <c r="Y55" s="33"/>
      <c r="Z55" s="33"/>
      <c r="AA55" s="33"/>
      <c r="AC55" s="33"/>
      <c r="AD55" s="33"/>
      <c r="AE55" s="33"/>
      <c r="AG55" s="33"/>
      <c r="AH55" s="33"/>
      <c r="AI55" s="33"/>
      <c r="BV55">
        <v>44</v>
      </c>
      <c r="BW55">
        <f t="shared" si="4"/>
        <v>665.76811472121574</v>
      </c>
      <c r="BX55" s="18">
        <f t="shared" si="5"/>
        <v>9.0888300000000005E-2</v>
      </c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</row>
    <row r="56" spans="17:102" ht="15" x14ac:dyDescent="0.15">
      <c r="U56" s="33"/>
      <c r="V56" s="33"/>
      <c r="W56" s="33"/>
      <c r="Y56" s="33"/>
      <c r="Z56" s="33"/>
      <c r="AA56" s="33"/>
      <c r="AC56" s="33"/>
      <c r="AD56" s="33"/>
      <c r="AE56" s="33"/>
      <c r="AG56" s="33"/>
      <c r="AH56" s="33"/>
      <c r="AI56" s="33"/>
      <c r="BV56">
        <v>45</v>
      </c>
      <c r="BW56">
        <f t="shared" si="4"/>
        <v>667.13992376529472</v>
      </c>
      <c r="BX56" s="18">
        <f t="shared" si="5"/>
        <v>9.2304300000000006E-2</v>
      </c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</row>
    <row r="57" spans="17:102" ht="15" x14ac:dyDescent="0.15">
      <c r="U57" s="33"/>
      <c r="V57" s="33"/>
      <c r="W57" s="33"/>
      <c r="Y57" s="33"/>
      <c r="Z57" s="33"/>
      <c r="AA57" s="33"/>
      <c r="AC57" s="33"/>
      <c r="AD57" s="33"/>
      <c r="AE57" s="33"/>
      <c r="AG57" s="33"/>
      <c r="AH57" s="33"/>
      <c r="AI57" s="33"/>
      <c r="BV57">
        <v>46</v>
      </c>
      <c r="BW57">
        <f t="shared" si="4"/>
        <v>668.50512059163611</v>
      </c>
      <c r="BX57" s="18">
        <f t="shared" si="5"/>
        <v>9.3720300000000006E-2</v>
      </c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</row>
    <row r="58" spans="17:102" ht="15" x14ac:dyDescent="0.15">
      <c r="U58" s="33"/>
      <c r="V58" s="33"/>
      <c r="W58" s="33"/>
      <c r="Y58" s="33"/>
      <c r="Z58" s="33"/>
      <c r="AA58" s="33"/>
      <c r="AC58" s="33"/>
      <c r="AD58" s="33"/>
      <c r="AE58" s="33"/>
      <c r="AG58" s="33"/>
      <c r="AH58" s="33"/>
      <c r="AI58" s="33"/>
      <c r="BV58">
        <v>47</v>
      </c>
      <c r="BW58">
        <f t="shared" si="4"/>
        <v>669.86405992025777</v>
      </c>
      <c r="BX58" s="18">
        <f t="shared" si="5"/>
        <v>9.5136300000000007E-2</v>
      </c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</row>
    <row r="59" spans="17:102" ht="15" x14ac:dyDescent="0.15">
      <c r="U59" s="33"/>
      <c r="V59" s="33"/>
      <c r="W59" s="33"/>
      <c r="Y59" s="33"/>
      <c r="Z59" s="33"/>
      <c r="AA59" s="33"/>
      <c r="AC59" s="33"/>
      <c r="AD59" s="33"/>
      <c r="AE59" s="33"/>
      <c r="AG59" s="33"/>
      <c r="AH59" s="33"/>
      <c r="AI59" s="33"/>
      <c r="BV59">
        <v>48</v>
      </c>
      <c r="BW59">
        <f t="shared" si="4"/>
        <v>671.21707418198343</v>
      </c>
      <c r="BX59" s="18">
        <f t="shared" si="5"/>
        <v>9.6552300000000008E-2</v>
      </c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</row>
    <row r="60" spans="17:102" ht="15" x14ac:dyDescent="0.15">
      <c r="U60" s="33"/>
      <c r="V60" s="33"/>
      <c r="W60" s="33"/>
      <c r="Y60" s="33"/>
      <c r="Z60" s="33"/>
      <c r="AA60" s="33"/>
      <c r="AC60" s="33"/>
      <c r="AD60" s="33"/>
      <c r="AE60" s="33"/>
      <c r="AG60" s="33"/>
      <c r="AH60" s="33"/>
      <c r="AI60" s="33"/>
      <c r="BV60">
        <v>49</v>
      </c>
      <c r="BW60">
        <f t="shared" si="4"/>
        <v>672.56447535434825</v>
      </c>
      <c r="BX60" s="18">
        <f t="shared" si="5"/>
        <v>9.7968300000000008E-2</v>
      </c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</row>
    <row r="61" spans="17:102" ht="15" x14ac:dyDescent="0.15">
      <c r="U61" s="33"/>
      <c r="V61" s="33"/>
      <c r="W61" s="33"/>
      <c r="Y61" s="33"/>
      <c r="Z61" s="33"/>
      <c r="AA61" s="33"/>
      <c r="AC61" s="33"/>
      <c r="AD61" s="33"/>
      <c r="AE61" s="33"/>
      <c r="AG61" s="33"/>
      <c r="AH61" s="33"/>
      <c r="AI61" s="33"/>
      <c r="BV61">
        <v>50</v>
      </c>
      <c r="BW61">
        <f t="shared" si="4"/>
        <v>673.90655661244091</v>
      </c>
      <c r="BX61" s="18">
        <f t="shared" si="5"/>
        <v>9.9384300000000009E-2</v>
      </c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</row>
    <row r="62" spans="17:102" x14ac:dyDescent="0.15">
      <c r="BV62">
        <v>51</v>
      </c>
      <c r="BW62">
        <f t="shared" si="4"/>
        <v>675.24359381661486</v>
      </c>
      <c r="BX62" s="18">
        <f t="shared" si="5"/>
        <v>0.10080030000000001</v>
      </c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</row>
    <row r="63" spans="17:102" x14ac:dyDescent="0.15">
      <c r="BV63">
        <v>52</v>
      </c>
      <c r="BW63">
        <f t="shared" si="4"/>
        <v>676.57584685604377</v>
      </c>
      <c r="BX63" s="18">
        <f t="shared" si="5"/>
        <v>0.10221630000000001</v>
      </c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</row>
    <row r="64" spans="17:102" x14ac:dyDescent="0.15">
      <c r="BV64">
        <v>53</v>
      </c>
      <c r="BW64">
        <f t="shared" si="4"/>
        <v>677.90356086455336</v>
      </c>
      <c r="BX64" s="18">
        <f t="shared" si="5"/>
        <v>0.10363230000000001</v>
      </c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</row>
    <row r="65" spans="74:102" x14ac:dyDescent="0.15">
      <c r="BV65">
        <v>54</v>
      </c>
      <c r="BW65">
        <f t="shared" si="4"/>
        <v>679.22696732303382</v>
      </c>
      <c r="BX65" s="18">
        <f t="shared" si="5"/>
        <v>0.10504829999999998</v>
      </c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</row>
    <row r="66" spans="74:102" x14ac:dyDescent="0.15">
      <c r="BV66">
        <v>55</v>
      </c>
      <c r="BW66">
        <f t="shared" si="4"/>
        <v>680.54628506088773</v>
      </c>
      <c r="BX66" s="18">
        <f t="shared" si="5"/>
        <v>0.10646429999999998</v>
      </c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</row>
    <row r="67" spans="74:102" x14ac:dyDescent="0.15">
      <c r="BV67">
        <v>56</v>
      </c>
      <c r="BW67">
        <f t="shared" si="4"/>
        <v>681.86172116741307</v>
      </c>
      <c r="BX67" s="18">
        <f t="shared" si="5"/>
        <v>0.10788029999999998</v>
      </c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</row>
    <row r="68" spans="74:102" x14ac:dyDescent="0.15">
      <c r="BV68">
        <v>57</v>
      </c>
      <c r="BW68">
        <f t="shared" ref="BW68:BW71" si="69">EXP($K$3*LN($BV68)+BV68*$K$4+$P$37)</f>
        <v>683.17347182266292</v>
      </c>
      <c r="BX68" s="18">
        <f t="shared" ref="BX68:BX71" si="70">$K$3+BV68*$K$4</f>
        <v>0.10929629999999999</v>
      </c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</row>
    <row r="69" spans="74:102" x14ac:dyDescent="0.15">
      <c r="BV69">
        <v>58</v>
      </c>
      <c r="BW69">
        <f t="shared" si="69"/>
        <v>684.48172305617129</v>
      </c>
      <c r="BX69" s="18">
        <f t="shared" si="70"/>
        <v>0.11071229999999999</v>
      </c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</row>
    <row r="70" spans="74:102" x14ac:dyDescent="0.15">
      <c r="BV70">
        <v>59</v>
      </c>
      <c r="BW70">
        <f t="shared" si="69"/>
        <v>685.78665144093065</v>
      </c>
      <c r="BX70" s="18">
        <f t="shared" si="70"/>
        <v>0.11212829999999999</v>
      </c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</row>
    <row r="71" spans="74:102" x14ac:dyDescent="0.15">
      <c r="BV71">
        <v>60</v>
      </c>
      <c r="BW71">
        <f t="shared" si="69"/>
        <v>687.08842472913159</v>
      </c>
      <c r="BX71" s="18">
        <f t="shared" si="70"/>
        <v>0.11354429999999999</v>
      </c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</row>
    <row r="72" spans="74:102" x14ac:dyDescent="0.15"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</row>
    <row r="73" spans="74:102" x14ac:dyDescent="0.15"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</row>
    <row r="74" spans="74:102" x14ac:dyDescent="0.15"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</row>
    <row r="75" spans="74:102" x14ac:dyDescent="0.15"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</row>
    <row r="76" spans="74:102" x14ac:dyDescent="0.15"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</row>
    <row r="77" spans="74:102" x14ac:dyDescent="0.15"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</row>
    <row r="78" spans="74:102" x14ac:dyDescent="0.15"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</row>
    <row r="79" spans="74:102" x14ac:dyDescent="0.15"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</row>
    <row r="80" spans="74:102" x14ac:dyDescent="0.15"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</row>
    <row r="81" spans="76:102" x14ac:dyDescent="0.15"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</row>
    <row r="82" spans="76:102" x14ac:dyDescent="0.15"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</row>
    <row r="83" spans="76:102" x14ac:dyDescent="0.15"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</row>
    <row r="84" spans="76:102" x14ac:dyDescent="0.15"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</row>
    <row r="85" spans="76:102" x14ac:dyDescent="0.15"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</row>
    <row r="86" spans="76:102" x14ac:dyDescent="0.15"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</row>
    <row r="87" spans="76:102" x14ac:dyDescent="0.15"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</row>
    <row r="88" spans="76:102" x14ac:dyDescent="0.15"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</row>
    <row r="89" spans="76:102" x14ac:dyDescent="0.15"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</row>
    <row r="90" spans="76:102" x14ac:dyDescent="0.15"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</row>
    <row r="91" spans="76:102" x14ac:dyDescent="0.15"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</row>
    <row r="92" spans="76:102" x14ac:dyDescent="0.15"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</row>
    <row r="93" spans="76:102" x14ac:dyDescent="0.15"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</row>
    <row r="94" spans="76:102" x14ac:dyDescent="0.15"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</row>
    <row r="95" spans="76:102" x14ac:dyDescent="0.15"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</row>
    <row r="96" spans="76:102" x14ac:dyDescent="0.15"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</row>
    <row r="97" spans="76:102" x14ac:dyDescent="0.15"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</row>
    <row r="98" spans="76:102" x14ac:dyDescent="0.15"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</row>
    <row r="99" spans="76:102" x14ac:dyDescent="0.15"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</row>
    <row r="100" spans="76:102" x14ac:dyDescent="0.15"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</row>
    <row r="101" spans="76:102" x14ac:dyDescent="0.15"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</row>
    <row r="102" spans="76:102" x14ac:dyDescent="0.15"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</row>
    <row r="103" spans="76:102" x14ac:dyDescent="0.15"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</row>
    <row r="104" spans="76:102" x14ac:dyDescent="0.15"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</row>
    <row r="105" spans="76:102" x14ac:dyDescent="0.15"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</row>
    <row r="106" spans="76:102" x14ac:dyDescent="0.15"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</row>
    <row r="107" spans="76:102" x14ac:dyDescent="0.15"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</row>
    <row r="108" spans="76:102" x14ac:dyDescent="0.15"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</row>
    <row r="109" spans="76:102" x14ac:dyDescent="0.15"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</row>
    <row r="110" spans="76:102" x14ac:dyDescent="0.15"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</row>
    <row r="111" spans="76:102" x14ac:dyDescent="0.15"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</row>
    <row r="112" spans="76:102" x14ac:dyDescent="0.15"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</row>
    <row r="113" spans="76:102" x14ac:dyDescent="0.15"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</row>
    <row r="114" spans="76:102" x14ac:dyDescent="0.15"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</row>
    <row r="115" spans="76:102" x14ac:dyDescent="0.15"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</row>
    <row r="116" spans="76:102" x14ac:dyDescent="0.15"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</row>
    <row r="117" spans="76:102" x14ac:dyDescent="0.15"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</row>
    <row r="118" spans="76:102" x14ac:dyDescent="0.15"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</row>
    <row r="119" spans="76:102" x14ac:dyDescent="0.15"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</row>
    <row r="120" spans="76:102" x14ac:dyDescent="0.15"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</row>
    <row r="121" spans="76:102" x14ac:dyDescent="0.15"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</row>
    <row r="122" spans="76:102" x14ac:dyDescent="0.15"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</row>
    <row r="123" spans="76:102" x14ac:dyDescent="0.15"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</row>
    <row r="124" spans="76:102" x14ac:dyDescent="0.15"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</row>
    <row r="125" spans="76:102" x14ac:dyDescent="0.15"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</row>
    <row r="126" spans="76:102" x14ac:dyDescent="0.15"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</row>
    <row r="127" spans="76:102" x14ac:dyDescent="0.15"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</row>
    <row r="128" spans="76:102" x14ac:dyDescent="0.15"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</row>
    <row r="129" spans="76:102" x14ac:dyDescent="0.15"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</row>
    <row r="130" spans="76:102" x14ac:dyDescent="0.15"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</row>
    <row r="131" spans="76:102" x14ac:dyDescent="0.15"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</row>
    <row r="132" spans="76:102" x14ac:dyDescent="0.15"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</row>
    <row r="133" spans="76:102" x14ac:dyDescent="0.15"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</row>
    <row r="134" spans="76:102" x14ac:dyDescent="0.15"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</row>
    <row r="135" spans="76:102" x14ac:dyDescent="0.15"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</row>
    <row r="136" spans="76:102" x14ac:dyDescent="0.15"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</row>
    <row r="137" spans="76:102" x14ac:dyDescent="0.15"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</row>
    <row r="138" spans="76:102" x14ac:dyDescent="0.15"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</row>
    <row r="139" spans="76:102" x14ac:dyDescent="0.15"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</row>
    <row r="140" spans="76:102" x14ac:dyDescent="0.15"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</row>
    <row r="141" spans="76:102" x14ac:dyDescent="0.15"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</row>
    <row r="142" spans="76:102" x14ac:dyDescent="0.15"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</row>
    <row r="143" spans="76:102" x14ac:dyDescent="0.15"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</row>
    <row r="144" spans="76:102" x14ac:dyDescent="0.15"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</row>
    <row r="145" spans="76:102" x14ac:dyDescent="0.15"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</row>
    <row r="146" spans="76:102" x14ac:dyDescent="0.15"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</row>
    <row r="147" spans="76:102" x14ac:dyDescent="0.15"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</row>
    <row r="148" spans="76:102" x14ac:dyDescent="0.15"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</row>
    <row r="149" spans="76:102" x14ac:dyDescent="0.15"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</row>
    <row r="150" spans="76:102" x14ac:dyDescent="0.15"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</row>
    <row r="151" spans="76:102" x14ac:dyDescent="0.15"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</row>
    <row r="152" spans="76:102" x14ac:dyDescent="0.15"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</row>
    <row r="153" spans="76:102" x14ac:dyDescent="0.15"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</row>
    <row r="154" spans="76:102" x14ac:dyDescent="0.15"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</row>
    <row r="155" spans="76:102" x14ac:dyDescent="0.15"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</row>
    <row r="156" spans="76:102" x14ac:dyDescent="0.15"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</row>
    <row r="157" spans="76:102" x14ac:dyDescent="0.15"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</row>
    <row r="158" spans="76:102" x14ac:dyDescent="0.15"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</row>
    <row r="159" spans="76:102" x14ac:dyDescent="0.15"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</row>
    <row r="160" spans="76:102" x14ac:dyDescent="0.15"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</row>
    <row r="161" spans="76:102" x14ac:dyDescent="0.15"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</row>
    <row r="162" spans="76:102" x14ac:dyDescent="0.15"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</row>
    <row r="163" spans="76:102" x14ac:dyDescent="0.15"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</row>
    <row r="164" spans="76:102" x14ac:dyDescent="0.15"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</row>
    <row r="165" spans="76:102" x14ac:dyDescent="0.15"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</row>
    <row r="166" spans="76:102" x14ac:dyDescent="0.15"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</row>
    <row r="167" spans="76:102" x14ac:dyDescent="0.15"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</row>
    <row r="168" spans="76:102" x14ac:dyDescent="0.15"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</row>
    <row r="169" spans="76:102" x14ac:dyDescent="0.15"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</row>
    <row r="170" spans="76:102" x14ac:dyDescent="0.15"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</row>
    <row r="171" spans="76:102" x14ac:dyDescent="0.15"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</row>
    <row r="172" spans="76:102" x14ac:dyDescent="0.15"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</row>
    <row r="173" spans="76:102" x14ac:dyDescent="0.15"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</row>
    <row r="174" spans="76:102" x14ac:dyDescent="0.15"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</row>
    <row r="175" spans="76:102" x14ac:dyDescent="0.15"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</row>
    <row r="176" spans="76:102" x14ac:dyDescent="0.15"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</row>
    <row r="177" spans="76:102" x14ac:dyDescent="0.15"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</row>
    <row r="178" spans="76:102" x14ac:dyDescent="0.15"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</row>
    <row r="179" spans="76:102" x14ac:dyDescent="0.15"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</row>
    <row r="180" spans="76:102" x14ac:dyDescent="0.15"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</row>
    <row r="181" spans="76:102" x14ac:dyDescent="0.15"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</row>
    <row r="182" spans="76:102" x14ac:dyDescent="0.15"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</row>
    <row r="183" spans="76:102" x14ac:dyDescent="0.15"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</row>
    <row r="184" spans="76:102" x14ac:dyDescent="0.15"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</row>
    <row r="185" spans="76:102" x14ac:dyDescent="0.15"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</row>
    <row r="186" spans="76:102" x14ac:dyDescent="0.15"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</row>
    <row r="187" spans="76:102" x14ac:dyDescent="0.15"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</row>
    <row r="188" spans="76:102" x14ac:dyDescent="0.15"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</row>
    <row r="189" spans="76:102" x14ac:dyDescent="0.15"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</row>
    <row r="190" spans="76:102" x14ac:dyDescent="0.15"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</row>
    <row r="191" spans="76:102" x14ac:dyDescent="0.15"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</row>
    <row r="192" spans="76:102" x14ac:dyDescent="0.15"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</row>
    <row r="193" spans="76:102" x14ac:dyDescent="0.15"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</row>
    <row r="194" spans="76:102" x14ac:dyDescent="0.15"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</row>
    <row r="195" spans="76:102" x14ac:dyDescent="0.15"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</row>
    <row r="196" spans="76:102" x14ac:dyDescent="0.15"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</row>
    <row r="197" spans="76:102" x14ac:dyDescent="0.15"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</row>
    <row r="198" spans="76:102" x14ac:dyDescent="0.15"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</row>
    <row r="199" spans="76:102" x14ac:dyDescent="0.15"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</row>
    <row r="200" spans="76:102" x14ac:dyDescent="0.15"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</row>
    <row r="201" spans="76:102" x14ac:dyDescent="0.15"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</row>
    <row r="202" spans="76:102" x14ac:dyDescent="0.15"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</row>
    <row r="203" spans="76:102" x14ac:dyDescent="0.15"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</row>
    <row r="204" spans="76:102" x14ac:dyDescent="0.15"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</row>
    <row r="205" spans="76:102" x14ac:dyDescent="0.15"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</row>
    <row r="206" spans="76:102" x14ac:dyDescent="0.15"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</row>
    <row r="207" spans="76:102" x14ac:dyDescent="0.15"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</row>
    <row r="208" spans="76:102" x14ac:dyDescent="0.15"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</row>
    <row r="209" spans="76:102" x14ac:dyDescent="0.15"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</row>
    <row r="210" spans="76:102" x14ac:dyDescent="0.15"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</row>
    <row r="211" spans="76:102" x14ac:dyDescent="0.15"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</row>
    <row r="212" spans="76:102" x14ac:dyDescent="0.15"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</row>
    <row r="213" spans="76:102" x14ac:dyDescent="0.15"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</row>
    <row r="214" spans="76:102" x14ac:dyDescent="0.15"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</row>
    <row r="215" spans="76:102" x14ac:dyDescent="0.15"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</row>
    <row r="216" spans="76:102" x14ac:dyDescent="0.15"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</row>
    <row r="217" spans="76:102" x14ac:dyDescent="0.15"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</row>
    <row r="218" spans="76:102" x14ac:dyDescent="0.15"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</row>
    <row r="219" spans="76:102" x14ac:dyDescent="0.15"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</row>
    <row r="220" spans="76:102" x14ac:dyDescent="0.15"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</row>
    <row r="221" spans="76:102" x14ac:dyDescent="0.15"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</row>
    <row r="222" spans="76:102" x14ac:dyDescent="0.15"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</row>
    <row r="223" spans="76:102" x14ac:dyDescent="0.15"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</row>
    <row r="224" spans="76:102" x14ac:dyDescent="0.15"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</row>
    <row r="225" spans="76:102" x14ac:dyDescent="0.15"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</row>
    <row r="226" spans="76:102" x14ac:dyDescent="0.15"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</row>
    <row r="227" spans="76:102" x14ac:dyDescent="0.15"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</row>
    <row r="228" spans="76:102" x14ac:dyDescent="0.15"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</row>
    <row r="229" spans="76:102" x14ac:dyDescent="0.15"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</row>
    <row r="230" spans="76:102" x14ac:dyDescent="0.15"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</row>
    <row r="231" spans="76:102" x14ac:dyDescent="0.15"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</row>
    <row r="232" spans="76:102" x14ac:dyDescent="0.15"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</row>
    <row r="233" spans="76:102" x14ac:dyDescent="0.15">
      <c r="BX233" s="44"/>
      <c r="BY233" s="44"/>
      <c r="BZ233" s="44"/>
      <c r="CQ233" s="44"/>
      <c r="CR233" s="44"/>
      <c r="CS233" s="44"/>
      <c r="CT233" s="44"/>
      <c r="CU233" s="44"/>
      <c r="CV233" s="44"/>
      <c r="CW233" s="44"/>
      <c r="CX233" s="44"/>
    </row>
    <row r="234" spans="76:102" x14ac:dyDescent="0.15">
      <c r="BX234" s="44"/>
      <c r="BY234" s="44"/>
      <c r="BZ234" s="44"/>
      <c r="CQ234" s="44"/>
      <c r="CR234" s="44"/>
      <c r="CS234" s="44"/>
      <c r="CT234" s="44"/>
      <c r="CU234" s="44"/>
      <c r="CV234" s="44"/>
      <c r="CW234" s="44"/>
      <c r="CX234" s="44"/>
    </row>
    <row r="235" spans="76:102" x14ac:dyDescent="0.15">
      <c r="BX235" s="44"/>
      <c r="BY235" s="44"/>
      <c r="BZ235" s="44"/>
      <c r="CQ235" s="44"/>
      <c r="CR235" s="44"/>
      <c r="CS235" s="44"/>
      <c r="CT235" s="44"/>
      <c r="CU235" s="44"/>
      <c r="CV235" s="44"/>
      <c r="CW235" s="44"/>
      <c r="CX235" s="44"/>
    </row>
    <row r="236" spans="76:102" x14ac:dyDescent="0.15">
      <c r="BX236" s="44"/>
      <c r="BY236" s="44"/>
      <c r="BZ236" s="44"/>
      <c r="CQ236" s="44"/>
      <c r="CR236" s="44"/>
      <c r="CS236" s="44"/>
      <c r="CT236" s="44"/>
      <c r="CU236" s="44"/>
      <c r="CV236" s="44"/>
      <c r="CW236" s="44"/>
      <c r="CX236" s="44"/>
    </row>
    <row r="237" spans="76:102" x14ac:dyDescent="0.15">
      <c r="BX237" s="44"/>
      <c r="BY237" s="44"/>
      <c r="BZ237" s="44"/>
      <c r="CQ237" s="44"/>
      <c r="CR237" s="44"/>
      <c r="CS237" s="44"/>
      <c r="CT237" s="44"/>
      <c r="CU237" s="44"/>
      <c r="CV237" s="44"/>
      <c r="CW237" s="44"/>
      <c r="CX237" s="44"/>
    </row>
    <row r="238" spans="76:102" x14ac:dyDescent="0.15">
      <c r="BX238" s="44"/>
      <c r="BY238" s="44"/>
    </row>
  </sheetData>
  <mergeCells count="14">
    <mergeCell ref="B2:C2"/>
    <mergeCell ref="D2:E2"/>
    <mergeCell ref="F2:G2"/>
    <mergeCell ref="B32:C32"/>
    <mergeCell ref="D32:E32"/>
    <mergeCell ref="F32:G32"/>
    <mergeCell ref="B35:G35"/>
    <mergeCell ref="B36:C36"/>
    <mergeCell ref="B33:C33"/>
    <mergeCell ref="D33:E33"/>
    <mergeCell ref="F33:G33"/>
    <mergeCell ref="B34:C34"/>
    <mergeCell ref="D34:E34"/>
    <mergeCell ref="F34:G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V110"/>
  <sheetViews>
    <sheetView topLeftCell="F1" workbookViewId="0">
      <selection activeCell="V10" sqref="V10:V110"/>
    </sheetView>
  </sheetViews>
  <sheetFormatPr defaultRowHeight="13.5" x14ac:dyDescent="0.15"/>
  <sheetData>
    <row r="8" spans="5:22" ht="14.25" thickBot="1" x14ac:dyDescent="0.2"/>
    <row r="9" spans="5:22" ht="16.5" thickTop="1" thickBot="1" x14ac:dyDescent="0.2">
      <c r="E9" s="63" t="s">
        <v>234</v>
      </c>
      <c r="F9" s="104" t="s">
        <v>340</v>
      </c>
      <c r="G9" s="104"/>
      <c r="H9" s="106" t="s">
        <v>341</v>
      </c>
      <c r="I9" s="106"/>
      <c r="J9" s="106" t="s">
        <v>342</v>
      </c>
      <c r="K9" s="106"/>
      <c r="L9" s="106" t="s">
        <v>343</v>
      </c>
      <c r="M9" s="106"/>
      <c r="O9" s="69"/>
      <c r="P9" s="69"/>
      <c r="Q9" s="69"/>
      <c r="R9" s="65"/>
    </row>
    <row r="10" spans="5:22" ht="15" x14ac:dyDescent="0.15">
      <c r="E10" s="66" t="s">
        <v>56</v>
      </c>
      <c r="F10" s="55" t="s">
        <v>159</v>
      </c>
      <c r="G10" s="19">
        <v>1.4E-2</v>
      </c>
      <c r="H10" s="80" t="s">
        <v>352</v>
      </c>
      <c r="I10" s="72">
        <v>2.3E-2</v>
      </c>
      <c r="J10" s="78" t="s">
        <v>350</v>
      </c>
      <c r="K10" s="75">
        <v>2.3E-2</v>
      </c>
      <c r="L10" s="71" t="s">
        <v>348</v>
      </c>
      <c r="M10" s="75">
        <v>0.14299999999999999</v>
      </c>
      <c r="N10" s="71" t="e">
        <f>ROUND(H10,3)</f>
        <v>#VALUE!</v>
      </c>
      <c r="O10" s="71">
        <f>ROUND(I10,3)</f>
        <v>2.3E-2</v>
      </c>
      <c r="P10" s="71" t="e">
        <f t="shared" ref="P10:S10" si="0">ROUND(J10,3)</f>
        <v>#VALUE!</v>
      </c>
      <c r="Q10" s="71">
        <f t="shared" si="0"/>
        <v>2.3E-2</v>
      </c>
      <c r="R10" s="71" t="e">
        <f t="shared" si="0"/>
        <v>#VALUE!</v>
      </c>
      <c r="S10" s="71">
        <f t="shared" si="0"/>
        <v>0.14299999999999999</v>
      </c>
      <c r="U10">
        <v>1</v>
      </c>
      <c r="V10">
        <f>EXP(-0.071*LN(U10)-0.014*(LN(U10))^2)</f>
        <v>1</v>
      </c>
    </row>
    <row r="11" spans="5:22" ht="15" x14ac:dyDescent="0.15">
      <c r="E11" s="66" t="s">
        <v>1</v>
      </c>
      <c r="F11" s="55">
        <v>1E-3</v>
      </c>
      <c r="G11" s="19">
        <v>2E-3</v>
      </c>
      <c r="N11" s="71" t="e">
        <f t="shared" ref="N11:S11" si="1">ROUND(H12,3)</f>
        <v>#VALUE!</v>
      </c>
      <c r="O11" s="71">
        <f t="shared" si="1"/>
        <v>8.9999999999999993E-3</v>
      </c>
      <c r="P11" s="71" t="e">
        <f t="shared" si="1"/>
        <v>#VALUE!</v>
      </c>
      <c r="Q11" s="71">
        <f t="shared" si="1"/>
        <v>8.9999999999999993E-3</v>
      </c>
      <c r="R11" s="71" t="e">
        <f t="shared" si="1"/>
        <v>#VALUE!</v>
      </c>
      <c r="S11" s="71">
        <f t="shared" si="1"/>
        <v>5.5E-2</v>
      </c>
      <c r="U11">
        <v>2</v>
      </c>
      <c r="V11">
        <f t="shared" ref="V11:V74" si="2">EXP(-0.071*LN(U11)-0.014*(LN(U11))^2)</f>
        <v>0.9455960666106995</v>
      </c>
    </row>
    <row r="12" spans="5:22" ht="15" x14ac:dyDescent="0.15">
      <c r="E12" s="66" t="s">
        <v>334</v>
      </c>
      <c r="F12" s="55"/>
      <c r="H12" s="80" t="s">
        <v>353</v>
      </c>
      <c r="I12" s="73">
        <v>8.9999999999999993E-3</v>
      </c>
      <c r="J12" s="79" t="s">
        <v>351</v>
      </c>
      <c r="K12" s="76">
        <v>8.9999999999999993E-3</v>
      </c>
      <c r="L12" s="77" t="s">
        <v>349</v>
      </c>
      <c r="M12" s="76">
        <v>5.5E-2</v>
      </c>
      <c r="N12" s="74"/>
      <c r="O12" s="67"/>
      <c r="P12" s="105"/>
      <c r="Q12" s="105"/>
      <c r="R12" s="105"/>
      <c r="U12">
        <v>3</v>
      </c>
      <c r="V12">
        <f t="shared" si="2"/>
        <v>0.90946500591190305</v>
      </c>
    </row>
    <row r="13" spans="5:22" ht="15" x14ac:dyDescent="0.15">
      <c r="E13" s="66" t="s">
        <v>51</v>
      </c>
      <c r="F13" s="55">
        <v>-8.2000000000000003E-2</v>
      </c>
      <c r="G13" s="19">
        <v>7.0999999999999994E-2</v>
      </c>
      <c r="H13" s="66"/>
      <c r="I13" s="64"/>
      <c r="J13" s="70"/>
      <c r="K13" s="70"/>
      <c r="L13" s="64"/>
      <c r="M13" s="70"/>
      <c r="N13" s="70"/>
      <c r="O13" s="64"/>
      <c r="P13" s="101"/>
      <c r="Q13" s="101"/>
      <c r="R13" s="101"/>
      <c r="U13">
        <v>4</v>
      </c>
      <c r="V13">
        <f t="shared" si="2"/>
        <v>0.88220372544351155</v>
      </c>
    </row>
    <row r="14" spans="5:22" ht="15" x14ac:dyDescent="0.15">
      <c r="E14" s="66" t="s">
        <v>47</v>
      </c>
      <c r="F14" s="55">
        <v>-0.12</v>
      </c>
      <c r="G14" s="19">
        <v>9.5000000000000001E-2</v>
      </c>
      <c r="H14" s="66"/>
      <c r="I14" s="64"/>
      <c r="J14" s="70"/>
      <c r="K14" s="70"/>
      <c r="L14" s="64"/>
      <c r="M14" s="70"/>
      <c r="N14" s="70"/>
      <c r="O14" s="64"/>
      <c r="P14" s="101"/>
      <c r="Q14" s="101"/>
      <c r="R14" s="101"/>
      <c r="U14">
        <v>5</v>
      </c>
      <c r="V14">
        <f t="shared" si="2"/>
        <v>0.86024834574600451</v>
      </c>
    </row>
    <row r="15" spans="5:22" ht="15" x14ac:dyDescent="0.15">
      <c r="E15" s="66" t="s">
        <v>49</v>
      </c>
      <c r="F15" s="55" t="s">
        <v>160</v>
      </c>
      <c r="G15" s="19">
        <v>0.01</v>
      </c>
      <c r="H15" s="66"/>
      <c r="I15" s="64"/>
      <c r="J15" s="70"/>
      <c r="K15" s="70"/>
      <c r="L15" s="64"/>
      <c r="M15" s="70"/>
      <c r="N15" s="70"/>
      <c r="O15" s="64"/>
      <c r="P15" s="101"/>
      <c r="Q15" s="101"/>
      <c r="R15" s="101"/>
      <c r="U15">
        <v>6</v>
      </c>
      <c r="V15">
        <f t="shared" si="2"/>
        <v>0.84184400405010951</v>
      </c>
    </row>
    <row r="16" spans="5:22" ht="15" x14ac:dyDescent="0.15">
      <c r="E16" s="66" t="s">
        <v>43</v>
      </c>
      <c r="F16" s="55">
        <v>0.109</v>
      </c>
      <c r="G16" s="19">
        <v>0.183</v>
      </c>
      <c r="H16" s="66"/>
      <c r="I16" s="64"/>
      <c r="J16" s="70"/>
      <c r="K16" s="70"/>
      <c r="L16" s="64"/>
      <c r="M16" s="70"/>
      <c r="N16" s="70"/>
      <c r="O16" s="64"/>
      <c r="P16" s="101"/>
      <c r="Q16" s="101"/>
      <c r="R16" s="101"/>
      <c r="U16">
        <v>7</v>
      </c>
      <c r="V16">
        <f t="shared" si="2"/>
        <v>0.82599087817180372</v>
      </c>
    </row>
    <row r="17" spans="5:22" ht="15" x14ac:dyDescent="0.15">
      <c r="E17" s="66" t="s">
        <v>54</v>
      </c>
      <c r="F17" s="55">
        <v>7.0000000000000001E-3</v>
      </c>
      <c r="G17" s="19">
        <v>5.0000000000000001E-3</v>
      </c>
      <c r="H17" s="66"/>
      <c r="I17" s="64"/>
      <c r="J17" s="70"/>
      <c r="K17" s="70"/>
      <c r="L17" s="64"/>
      <c r="M17" s="70"/>
      <c r="N17" s="70"/>
      <c r="O17" s="64"/>
      <c r="P17" s="101"/>
      <c r="Q17" s="101"/>
      <c r="R17" s="101"/>
      <c r="U17">
        <v>8</v>
      </c>
      <c r="V17">
        <f t="shared" si="2"/>
        <v>0.81206294024049308</v>
      </c>
    </row>
    <row r="18" spans="5:22" ht="15" x14ac:dyDescent="0.15">
      <c r="E18" s="66" t="s">
        <v>46</v>
      </c>
      <c r="F18" s="55" t="s">
        <v>161</v>
      </c>
      <c r="G18" s="19">
        <v>7.0000000000000001E-3</v>
      </c>
      <c r="H18" s="66"/>
      <c r="I18" s="64"/>
      <c r="J18" s="70"/>
      <c r="K18" s="70"/>
      <c r="L18" s="64"/>
      <c r="M18" s="70"/>
      <c r="N18" s="70"/>
      <c r="O18" s="64"/>
      <c r="P18" s="101"/>
      <c r="Q18" s="101"/>
      <c r="R18" s="101"/>
      <c r="U18">
        <v>9</v>
      </c>
      <c r="V18">
        <f t="shared" si="2"/>
        <v>0.799641252075868</v>
      </c>
    </row>
    <row r="19" spans="5:22" ht="15" x14ac:dyDescent="0.15">
      <c r="E19" s="66" t="s">
        <v>57</v>
      </c>
      <c r="F19" s="55" t="s">
        <v>162</v>
      </c>
      <c r="G19" s="19">
        <v>0</v>
      </c>
      <c r="H19" s="66"/>
      <c r="I19" s="64"/>
      <c r="J19" s="70"/>
      <c r="K19" s="70"/>
      <c r="L19" s="64"/>
      <c r="M19" s="70"/>
      <c r="N19" s="70"/>
      <c r="O19" s="64"/>
      <c r="P19" s="101"/>
      <c r="Q19" s="101"/>
      <c r="R19" s="101"/>
      <c r="U19">
        <v>10</v>
      </c>
      <c r="V19">
        <f t="shared" si="2"/>
        <v>0.78843121223402735</v>
      </c>
    </row>
    <row r="20" spans="5:22" ht="15" x14ac:dyDescent="0.15">
      <c r="E20" s="66" t="s">
        <v>44</v>
      </c>
      <c r="F20" s="55">
        <v>-2.3E-2</v>
      </c>
      <c r="G20" s="19">
        <v>0.02</v>
      </c>
      <c r="H20" s="66"/>
      <c r="I20" s="64"/>
      <c r="J20" s="70"/>
      <c r="K20" s="70"/>
      <c r="L20" s="64"/>
      <c r="M20" s="70"/>
      <c r="N20" s="70"/>
      <c r="O20" s="64"/>
      <c r="P20" s="101"/>
      <c r="Q20" s="101"/>
      <c r="R20" s="101"/>
      <c r="U20">
        <v>11</v>
      </c>
      <c r="V20">
        <f t="shared" si="2"/>
        <v>0.77821753281990902</v>
      </c>
    </row>
    <row r="21" spans="5:22" ht="15" x14ac:dyDescent="0.15">
      <c r="E21" s="66" t="s">
        <v>344</v>
      </c>
      <c r="F21" s="55">
        <v>-7.0000000000000001E-3</v>
      </c>
      <c r="G21" s="19">
        <v>1.0999999999999999E-2</v>
      </c>
      <c r="H21" s="66"/>
      <c r="I21" s="64"/>
      <c r="J21" s="70"/>
      <c r="K21" s="70"/>
      <c r="L21" s="64"/>
      <c r="M21" s="70"/>
      <c r="N21" s="70"/>
      <c r="O21" s="64"/>
      <c r="P21" s="101"/>
      <c r="Q21" s="101"/>
      <c r="R21" s="101"/>
      <c r="U21">
        <v>12</v>
      </c>
      <c r="V21">
        <f t="shared" si="2"/>
        <v>0.76883797533480436</v>
      </c>
    </row>
    <row r="22" spans="5:22" ht="15" x14ac:dyDescent="0.15">
      <c r="E22" s="66" t="s">
        <v>345</v>
      </c>
      <c r="F22" s="55" t="s">
        <v>163</v>
      </c>
      <c r="G22" s="19">
        <v>1E-3</v>
      </c>
      <c r="H22" s="66"/>
      <c r="I22" s="64"/>
      <c r="J22" s="70"/>
      <c r="K22" s="70"/>
      <c r="L22" s="64"/>
      <c r="M22" s="70"/>
      <c r="N22" s="70"/>
      <c r="O22" s="64"/>
      <c r="P22" s="101"/>
      <c r="Q22" s="101"/>
      <c r="R22" s="101"/>
      <c r="U22">
        <v>13</v>
      </c>
      <c r="V22">
        <f t="shared" si="2"/>
        <v>0.76016716399061413</v>
      </c>
    </row>
    <row r="23" spans="5:22" ht="15" x14ac:dyDescent="0.15">
      <c r="E23" s="66" t="s">
        <v>52</v>
      </c>
      <c r="F23" s="55">
        <v>1.7000000000000001E-2</v>
      </c>
      <c r="G23" s="19">
        <v>1.2E-2</v>
      </c>
      <c r="H23" s="66"/>
      <c r="I23" s="64"/>
      <c r="J23" s="70"/>
      <c r="K23" s="70"/>
      <c r="L23" s="64"/>
      <c r="M23" s="70"/>
      <c r="N23" s="70"/>
      <c r="O23" s="64"/>
      <c r="P23" s="101"/>
      <c r="Q23" s="101"/>
      <c r="R23" s="101"/>
      <c r="U23">
        <v>14</v>
      </c>
      <c r="V23">
        <f t="shared" si="2"/>
        <v>0.75210615558850658</v>
      </c>
    </row>
    <row r="24" spans="5:22" ht="15" x14ac:dyDescent="0.15">
      <c r="E24" s="66" t="s">
        <v>346</v>
      </c>
      <c r="F24" s="55">
        <v>1E-3</v>
      </c>
      <c r="G24" s="19">
        <v>1E-3</v>
      </c>
      <c r="H24" s="66"/>
      <c r="I24" s="64"/>
      <c r="J24" s="70"/>
      <c r="K24" s="70"/>
      <c r="L24" s="64"/>
      <c r="M24" s="70"/>
      <c r="N24" s="70"/>
      <c r="O24" s="64"/>
      <c r="P24" s="101"/>
      <c r="Q24" s="101"/>
      <c r="R24" s="101"/>
      <c r="U24">
        <v>15</v>
      </c>
      <c r="V24">
        <f t="shared" si="2"/>
        <v>0.74457546641616834</v>
      </c>
    </row>
    <row r="25" spans="5:22" ht="15" x14ac:dyDescent="0.15">
      <c r="E25" s="66" t="s">
        <v>78</v>
      </c>
      <c r="F25" s="55">
        <v>1.9E-2</v>
      </c>
      <c r="G25" s="19">
        <v>1.6E-2</v>
      </c>
      <c r="H25" s="66"/>
      <c r="I25" s="64"/>
      <c r="J25" s="70"/>
      <c r="K25" s="70"/>
      <c r="L25" s="64"/>
      <c r="M25" s="70"/>
      <c r="N25" s="70"/>
      <c r="O25" s="64"/>
      <c r="P25" s="101"/>
      <c r="Q25" s="101"/>
      <c r="R25" s="101"/>
      <c r="U25">
        <v>16</v>
      </c>
      <c r="V25">
        <f t="shared" si="2"/>
        <v>0.73751026339536663</v>
      </c>
    </row>
    <row r="26" spans="5:22" ht="15" x14ac:dyDescent="0.15">
      <c r="E26" s="66" t="s">
        <v>347</v>
      </c>
      <c r="F26" s="55" t="s">
        <v>164</v>
      </c>
      <c r="G26" s="19">
        <v>2E-3</v>
      </c>
      <c r="H26" s="66"/>
      <c r="I26" s="64"/>
      <c r="J26" s="70"/>
      <c r="K26" s="70"/>
      <c r="L26" s="64"/>
      <c r="M26" s="70"/>
      <c r="N26" s="70"/>
      <c r="O26" s="64"/>
      <c r="P26" s="101"/>
      <c r="Q26" s="101"/>
      <c r="R26" s="101"/>
      <c r="U26">
        <v>17</v>
      </c>
      <c r="V26">
        <f t="shared" si="2"/>
        <v>0.73085695865894129</v>
      </c>
    </row>
    <row r="27" spans="5:22" ht="15" x14ac:dyDescent="0.15">
      <c r="E27" s="66" t="s">
        <v>14</v>
      </c>
      <c r="F27" s="55">
        <v>1.7999999999999999E-2</v>
      </c>
      <c r="G27" s="19">
        <v>1.2E-2</v>
      </c>
      <c r="H27" s="66"/>
      <c r="I27" s="64"/>
      <c r="J27" s="70"/>
      <c r="K27" s="70"/>
      <c r="L27" s="64"/>
      <c r="M27" s="70"/>
      <c r="N27" s="70"/>
      <c r="O27" s="64"/>
      <c r="P27" s="101"/>
      <c r="Q27" s="101"/>
      <c r="R27" s="101"/>
      <c r="U27">
        <v>18</v>
      </c>
      <c r="V27">
        <f t="shared" si="2"/>
        <v>0.72457074205912653</v>
      </c>
    </row>
    <row r="28" spans="5:22" ht="15" x14ac:dyDescent="0.15">
      <c r="E28" s="66" t="s">
        <v>15</v>
      </c>
      <c r="F28" s="55">
        <v>0</v>
      </c>
      <c r="G28" s="19">
        <v>0</v>
      </c>
      <c r="H28" s="66"/>
      <c r="I28" s="64"/>
      <c r="J28" s="70"/>
      <c r="K28" s="70"/>
      <c r="L28" s="64"/>
      <c r="M28" s="70"/>
      <c r="N28" s="70"/>
      <c r="O28" s="64"/>
      <c r="P28" s="101"/>
      <c r="Q28" s="101"/>
      <c r="R28" s="101"/>
      <c r="U28">
        <v>19</v>
      </c>
      <c r="V28">
        <f t="shared" si="2"/>
        <v>0.71861375712032827</v>
      </c>
    </row>
    <row r="29" spans="5:22" ht="15" x14ac:dyDescent="0.15">
      <c r="E29" s="66" t="s">
        <v>16</v>
      </c>
      <c r="F29" s="55">
        <v>-2E-3</v>
      </c>
      <c r="G29" s="19">
        <v>2E-3</v>
      </c>
      <c r="H29" s="66"/>
      <c r="I29" s="64"/>
      <c r="J29" s="70"/>
      <c r="K29" s="70"/>
      <c r="L29" s="64"/>
      <c r="M29" s="70"/>
      <c r="N29" s="70"/>
      <c r="O29" s="64"/>
      <c r="P29" s="101"/>
      <c r="Q29" s="101"/>
      <c r="R29" s="101"/>
      <c r="U29">
        <v>20</v>
      </c>
      <c r="V29">
        <f t="shared" si="2"/>
        <v>0.71295372864149864</v>
      </c>
    </row>
    <row r="30" spans="5:22" ht="15" x14ac:dyDescent="0.15">
      <c r="E30" s="66" t="s">
        <v>17</v>
      </c>
      <c r="F30" s="55" t="s">
        <v>165</v>
      </c>
      <c r="G30" s="19">
        <v>1.2E-2</v>
      </c>
      <c r="H30" s="66"/>
      <c r="I30" s="64"/>
      <c r="J30" s="70"/>
      <c r="K30" s="70"/>
      <c r="L30" s="64"/>
      <c r="M30" s="70"/>
      <c r="N30" s="70"/>
      <c r="O30" s="64"/>
      <c r="P30" s="101"/>
      <c r="Q30" s="101"/>
      <c r="R30" s="101"/>
      <c r="U30">
        <v>21</v>
      </c>
      <c r="V30">
        <f t="shared" si="2"/>
        <v>0.70756291380547331</v>
      </c>
    </row>
    <row r="31" spans="5:22" ht="15" x14ac:dyDescent="0.15">
      <c r="E31" s="66" t="s">
        <v>18</v>
      </c>
      <c r="F31" s="55" t="s">
        <v>324</v>
      </c>
      <c r="G31" s="19">
        <v>5.0000000000000001E-3</v>
      </c>
      <c r="H31" s="66"/>
      <c r="I31" s="64"/>
      <c r="J31" s="70"/>
      <c r="K31" s="70"/>
      <c r="L31" s="64"/>
      <c r="M31" s="70"/>
      <c r="N31" s="70"/>
      <c r="O31" s="64"/>
      <c r="P31" s="101"/>
      <c r="Q31" s="101"/>
      <c r="R31" s="101"/>
      <c r="U31">
        <v>22</v>
      </c>
      <c r="V31">
        <f t="shared" si="2"/>
        <v>0.70241728922285718</v>
      </c>
    </row>
    <row r="32" spans="5:22" ht="15" x14ac:dyDescent="0.15">
      <c r="E32" s="66" t="s">
        <v>19</v>
      </c>
      <c r="F32" s="55" t="s">
        <v>166</v>
      </c>
      <c r="G32" s="19">
        <v>7.0000000000000001E-3</v>
      </c>
      <c r="H32" s="66"/>
      <c r="I32" s="64"/>
      <c r="J32" s="70"/>
      <c r="K32" s="70"/>
      <c r="L32" s="64"/>
      <c r="M32" s="70"/>
      <c r="N32" s="70"/>
      <c r="O32" s="64"/>
      <c r="P32" s="101"/>
      <c r="Q32" s="101"/>
      <c r="R32" s="101"/>
      <c r="U32">
        <v>23</v>
      </c>
      <c r="V32">
        <f t="shared" si="2"/>
        <v>0.6974959128446464</v>
      </c>
    </row>
    <row r="33" spans="5:22" ht="15" x14ac:dyDescent="0.15">
      <c r="E33" s="66" t="s">
        <v>11</v>
      </c>
      <c r="F33" s="55">
        <v>-8.9999999999999993E-3</v>
      </c>
      <c r="G33" s="19">
        <v>6.0000000000000001E-3</v>
      </c>
      <c r="H33" s="66"/>
      <c r="I33" s="64"/>
      <c r="J33" s="70"/>
      <c r="K33" s="70"/>
      <c r="L33" s="64"/>
      <c r="M33" s="70"/>
      <c r="N33" s="70"/>
      <c r="O33" s="64"/>
      <c r="P33" s="101"/>
      <c r="Q33" s="101"/>
      <c r="R33" s="101"/>
      <c r="U33">
        <v>24</v>
      </c>
      <c r="V33">
        <f t="shared" si="2"/>
        <v>0.69278041738340346</v>
      </c>
    </row>
    <row r="34" spans="5:22" ht="15" x14ac:dyDescent="0.15">
      <c r="E34" s="66" t="s">
        <v>10</v>
      </c>
      <c r="F34" s="55" t="s">
        <v>167</v>
      </c>
      <c r="G34" s="19">
        <v>2E-3</v>
      </c>
      <c r="H34" s="66"/>
      <c r="I34" s="64"/>
      <c r="J34" s="70"/>
      <c r="K34" s="70"/>
      <c r="L34" s="64"/>
      <c r="M34" s="70"/>
      <c r="N34" s="70"/>
      <c r="O34" s="64"/>
      <c r="P34" s="101"/>
      <c r="Q34" s="101"/>
      <c r="R34" s="101"/>
      <c r="U34">
        <v>25</v>
      </c>
      <c r="V34">
        <f t="shared" si="2"/>
        <v>0.68825460394738025</v>
      </c>
    </row>
    <row r="35" spans="5:22" ht="15" x14ac:dyDescent="0.15">
      <c r="E35" s="66" t="s">
        <v>60</v>
      </c>
      <c r="F35" s="55">
        <v>-7.0000000000000001E-3</v>
      </c>
      <c r="G35" s="19">
        <v>8.9999999999999993E-3</v>
      </c>
      <c r="H35" s="66"/>
      <c r="I35" s="64"/>
      <c r="J35" s="70"/>
      <c r="K35" s="70"/>
      <c r="L35" s="64"/>
      <c r="M35" s="70"/>
      <c r="N35" s="70"/>
      <c r="O35" s="64"/>
      <c r="P35" s="101"/>
      <c r="Q35" s="101"/>
      <c r="R35" s="101"/>
      <c r="U35">
        <v>26</v>
      </c>
      <c r="V35">
        <f t="shared" si="2"/>
        <v>0.6839041129620842</v>
      </c>
    </row>
    <row r="36" spans="5:22" ht="15" x14ac:dyDescent="0.15">
      <c r="E36" s="66" t="s">
        <v>58</v>
      </c>
      <c r="F36" s="55" t="s">
        <v>168</v>
      </c>
      <c r="G36" s="19">
        <v>1.0999999999999999E-2</v>
      </c>
      <c r="H36" s="66"/>
      <c r="I36" s="64"/>
      <c r="J36" s="70"/>
      <c r="K36" s="70"/>
      <c r="L36" s="64"/>
      <c r="M36" s="70"/>
      <c r="N36" s="70"/>
      <c r="O36" s="64"/>
      <c r="P36" s="101"/>
      <c r="Q36" s="101"/>
      <c r="R36" s="101"/>
      <c r="U36">
        <v>27</v>
      </c>
      <c r="V36">
        <f t="shared" si="2"/>
        <v>0.67971615535654517</v>
      </c>
    </row>
    <row r="37" spans="5:22" ht="15" x14ac:dyDescent="0.15">
      <c r="E37" s="66" t="s">
        <v>12</v>
      </c>
      <c r="F37" s="55" t="s">
        <v>326</v>
      </c>
      <c r="G37" s="19">
        <v>1.6E-2</v>
      </c>
      <c r="H37" s="66"/>
      <c r="I37" s="64"/>
      <c r="J37" s="70"/>
      <c r="K37" s="70"/>
      <c r="L37" s="64"/>
      <c r="M37" s="70"/>
      <c r="N37" s="70"/>
      <c r="O37" s="64"/>
      <c r="P37" s="101"/>
      <c r="Q37" s="101"/>
      <c r="R37" s="101"/>
      <c r="U37">
        <v>28</v>
      </c>
      <c r="V37">
        <f t="shared" si="2"/>
        <v>0.67567929121692782</v>
      </c>
    </row>
    <row r="38" spans="5:22" ht="15" x14ac:dyDescent="0.15">
      <c r="E38" s="66" t="s">
        <v>59</v>
      </c>
      <c r="F38" s="55">
        <v>-1E-3</v>
      </c>
      <c r="G38" s="19">
        <v>1E-3</v>
      </c>
      <c r="H38" s="66"/>
      <c r="I38" s="64"/>
      <c r="J38" s="70"/>
      <c r="K38" s="70"/>
      <c r="L38" s="64"/>
      <c r="M38" s="70"/>
      <c r="N38" s="70"/>
      <c r="O38" s="64"/>
      <c r="P38" s="101"/>
      <c r="Q38" s="101"/>
      <c r="R38" s="101"/>
      <c r="U38">
        <v>29</v>
      </c>
      <c r="V38">
        <f t="shared" si="2"/>
        <v>0.67178324617654306</v>
      </c>
    </row>
    <row r="39" spans="5:22" ht="15" x14ac:dyDescent="0.15">
      <c r="E39" s="66" t="s">
        <v>80</v>
      </c>
      <c r="F39" s="55" t="s">
        <v>169</v>
      </c>
      <c r="G39" s="19">
        <v>0.49299999999999999</v>
      </c>
      <c r="H39" s="66"/>
      <c r="I39" s="64"/>
      <c r="J39" s="70"/>
      <c r="K39" s="70"/>
      <c r="L39" s="64"/>
      <c r="M39" s="70"/>
      <c r="N39" s="70"/>
      <c r="O39" s="64"/>
      <c r="P39" s="101"/>
      <c r="Q39" s="101"/>
      <c r="R39" s="101"/>
      <c r="U39">
        <v>30</v>
      </c>
      <c r="V39">
        <f t="shared" si="2"/>
        <v>0.66801875806483613</v>
      </c>
    </row>
    <row r="40" spans="5:22" ht="15.75" customHeight="1" thickBot="1" x14ac:dyDescent="0.2">
      <c r="E40" s="68" t="s">
        <v>244</v>
      </c>
      <c r="F40" s="102" t="s">
        <v>246</v>
      </c>
      <c r="G40" s="102"/>
      <c r="H40" s="102"/>
      <c r="I40" s="102"/>
      <c r="J40" s="102"/>
      <c r="K40" s="102"/>
      <c r="L40" s="102"/>
      <c r="M40" s="102"/>
      <c r="N40" s="81"/>
      <c r="O40" s="81"/>
      <c r="P40" s="81"/>
      <c r="Q40" s="103"/>
      <c r="R40" s="103"/>
      <c r="U40">
        <v>31</v>
      </c>
      <c r="V40">
        <f t="shared" si="2"/>
        <v>0.66437744801347376</v>
      </c>
    </row>
    <row r="41" spans="5:22" x14ac:dyDescent="0.15">
      <c r="U41">
        <v>32</v>
      </c>
      <c r="V41">
        <f t="shared" si="2"/>
        <v>0.66085171147694555</v>
      </c>
    </row>
    <row r="42" spans="5:22" x14ac:dyDescent="0.15">
      <c r="U42">
        <v>33</v>
      </c>
      <c r="V42">
        <f t="shared" si="2"/>
        <v>0.65743462558107779</v>
      </c>
    </row>
    <row r="43" spans="5:22" x14ac:dyDescent="0.15">
      <c r="U43">
        <v>34</v>
      </c>
      <c r="V43">
        <f t="shared" si="2"/>
        <v>0.65411986994539106</v>
      </c>
    </row>
    <row r="44" spans="5:22" x14ac:dyDescent="0.15">
      <c r="U44">
        <v>35</v>
      </c>
      <c r="V44">
        <f t="shared" si="2"/>
        <v>0.65090165869145278</v>
      </c>
    </row>
    <row r="45" spans="5:22" x14ac:dyDescent="0.15">
      <c r="U45">
        <v>36</v>
      </c>
      <c r="V45">
        <f t="shared" si="2"/>
        <v>0.64777468179062647</v>
      </c>
    </row>
    <row r="46" spans="5:22" x14ac:dyDescent="0.15">
      <c r="U46">
        <v>37</v>
      </c>
      <c r="V46">
        <f t="shared" si="2"/>
        <v>0.64473405425112984</v>
      </c>
    </row>
    <row r="47" spans="5:22" x14ac:dyDescent="0.15">
      <c r="U47">
        <v>38</v>
      </c>
      <c r="V47">
        <f t="shared" si="2"/>
        <v>0.64177527191837569</v>
      </c>
    </row>
    <row r="48" spans="5:22" x14ac:dyDescent="0.15">
      <c r="U48">
        <v>39</v>
      </c>
      <c r="V48">
        <f t="shared" si="2"/>
        <v>0.63889417288082018</v>
      </c>
    </row>
    <row r="49" spans="21:22" x14ac:dyDescent="0.15">
      <c r="U49">
        <v>40</v>
      </c>
      <c r="V49">
        <f t="shared" si="2"/>
        <v>0.63608690364844567</v>
      </c>
    </row>
    <row r="50" spans="21:22" x14ac:dyDescent="0.15">
      <c r="U50">
        <v>41</v>
      </c>
      <c r="V50">
        <f t="shared" si="2"/>
        <v>0.63334988941203196</v>
      </c>
    </row>
    <row r="51" spans="21:22" x14ac:dyDescent="0.15">
      <c r="U51">
        <v>42</v>
      </c>
      <c r="V51">
        <f t="shared" si="2"/>
        <v>0.63067980780572153</v>
      </c>
    </row>
    <row r="52" spans="21:22" x14ac:dyDescent="0.15">
      <c r="U52">
        <v>43</v>
      </c>
      <c r="V52">
        <f t="shared" si="2"/>
        <v>0.62807356568861983</v>
      </c>
    </row>
    <row r="53" spans="21:22" x14ac:dyDescent="0.15">
      <c r="U53">
        <v>44</v>
      </c>
      <c r="V53">
        <f t="shared" si="2"/>
        <v>0.6255282785375782</v>
      </c>
    </row>
    <row r="54" spans="21:22" x14ac:dyDescent="0.15">
      <c r="U54">
        <v>45</v>
      </c>
      <c r="V54">
        <f t="shared" si="2"/>
        <v>0.62304125210622219</v>
      </c>
    </row>
    <row r="55" spans="21:22" x14ac:dyDescent="0.15">
      <c r="U55">
        <v>46</v>
      </c>
      <c r="V55">
        <f t="shared" si="2"/>
        <v>0.62060996605735319</v>
      </c>
    </row>
    <row r="56" spans="21:22" x14ac:dyDescent="0.15">
      <c r="U56">
        <v>47</v>
      </c>
      <c r="V56">
        <f t="shared" si="2"/>
        <v>0.61823205931910763</v>
      </c>
    </row>
    <row r="57" spans="21:22" x14ac:dyDescent="0.15">
      <c r="U57">
        <v>48</v>
      </c>
      <c r="V57">
        <f t="shared" si="2"/>
        <v>0.61590531695136319</v>
      </c>
    </row>
    <row r="58" spans="21:22" x14ac:dyDescent="0.15">
      <c r="U58">
        <v>49</v>
      </c>
      <c r="V58">
        <f t="shared" si="2"/>
        <v>0.61362765833913613</v>
      </c>
    </row>
    <row r="59" spans="21:22" x14ac:dyDescent="0.15">
      <c r="U59">
        <v>50</v>
      </c>
      <c r="V59">
        <f t="shared" si="2"/>
        <v>0.6113971265551571</v>
      </c>
    </row>
    <row r="60" spans="21:22" x14ac:dyDescent="0.15">
      <c r="U60">
        <v>51</v>
      </c>
      <c r="V60">
        <f t="shared" si="2"/>
        <v>0.60921187875530347</v>
      </c>
    </row>
    <row r="61" spans="21:22" x14ac:dyDescent="0.15">
      <c r="U61">
        <v>52</v>
      </c>
      <c r="V61">
        <f t="shared" si="2"/>
        <v>0.60707017748876246</v>
      </c>
    </row>
    <row r="62" spans="21:22" x14ac:dyDescent="0.15">
      <c r="U62">
        <v>53</v>
      </c>
      <c r="V62">
        <f t="shared" si="2"/>
        <v>0.60497038282028293</v>
      </c>
    </row>
    <row r="63" spans="21:22" x14ac:dyDescent="0.15">
      <c r="U63">
        <v>54</v>
      </c>
      <c r="V63">
        <f t="shared" si="2"/>
        <v>0.60291094517506549</v>
      </c>
    </row>
    <row r="64" spans="21:22" x14ac:dyDescent="0.15">
      <c r="U64">
        <v>55</v>
      </c>
      <c r="V64">
        <f t="shared" si="2"/>
        <v>0.60089039882814221</v>
      </c>
    </row>
    <row r="65" spans="21:22" x14ac:dyDescent="0.15">
      <c r="U65">
        <v>56</v>
      </c>
      <c r="V65">
        <f t="shared" si="2"/>
        <v>0.59890735596978162</v>
      </c>
    </row>
    <row r="66" spans="21:22" x14ac:dyDescent="0.15">
      <c r="U66">
        <v>57</v>
      </c>
      <c r="V66">
        <f t="shared" si="2"/>
        <v>0.59696050128680211</v>
      </c>
    </row>
    <row r="67" spans="21:22" x14ac:dyDescent="0.15">
      <c r="U67">
        <v>58</v>
      </c>
      <c r="V67">
        <f t="shared" si="2"/>
        <v>0.59504858700687202</v>
      </c>
    </row>
    <row r="68" spans="21:22" x14ac:dyDescent="0.15">
      <c r="U68">
        <v>59</v>
      </c>
      <c r="V68">
        <f t="shared" si="2"/>
        <v>0.59317042835910583</v>
      </c>
    </row>
    <row r="69" spans="21:22" x14ac:dyDescent="0.15">
      <c r="U69">
        <v>60</v>
      </c>
      <c r="V69">
        <f t="shared" si="2"/>
        <v>0.59132489940967348</v>
      </c>
    </row>
    <row r="70" spans="21:22" x14ac:dyDescent="0.15">
      <c r="U70">
        <v>61</v>
      </c>
      <c r="V70">
        <f t="shared" si="2"/>
        <v>0.58951092923583448</v>
      </c>
    </row>
    <row r="71" spans="21:22" x14ac:dyDescent="0.15">
      <c r="U71">
        <v>62</v>
      </c>
      <c r="V71">
        <f t="shared" si="2"/>
        <v>0.58772749840591798</v>
      </c>
    </row>
    <row r="72" spans="21:22" x14ac:dyDescent="0.15">
      <c r="U72">
        <v>63</v>
      </c>
      <c r="V72">
        <f t="shared" si="2"/>
        <v>0.58597363573633954</v>
      </c>
    </row>
    <row r="73" spans="21:22" x14ac:dyDescent="0.15">
      <c r="U73">
        <v>64</v>
      </c>
      <c r="V73">
        <f t="shared" si="2"/>
        <v>0.58424841529989457</v>
      </c>
    </row>
    <row r="74" spans="21:22" x14ac:dyDescent="0.15">
      <c r="U74">
        <v>65</v>
      </c>
      <c r="V74">
        <f t="shared" si="2"/>
        <v>0.58255095366231369</v>
      </c>
    </row>
    <row r="75" spans="21:22" x14ac:dyDescent="0.15">
      <c r="U75">
        <v>66</v>
      </c>
      <c r="V75">
        <f t="shared" ref="V75:V110" si="3">EXP(-0.071*LN(U75)-0.014*(LN(U75))^2)</f>
        <v>0.58088040732649304</v>
      </c>
    </row>
    <row r="76" spans="21:22" x14ac:dyDescent="0.15">
      <c r="U76">
        <v>67</v>
      </c>
      <c r="V76">
        <f t="shared" si="3"/>
        <v>0.57923597036594543</v>
      </c>
    </row>
    <row r="77" spans="21:22" x14ac:dyDescent="0.15">
      <c r="U77">
        <v>68</v>
      </c>
      <c r="V77">
        <f t="shared" si="3"/>
        <v>0.57761687223090397</v>
      </c>
    </row>
    <row r="78" spans="21:22" x14ac:dyDescent="0.15">
      <c r="U78">
        <v>69</v>
      </c>
      <c r="V78">
        <f t="shared" si="3"/>
        <v>0.57602237571218029</v>
      </c>
    </row>
    <row r="79" spans="21:22" x14ac:dyDescent="0.15">
      <c r="U79">
        <v>70</v>
      </c>
      <c r="V79">
        <f t="shared" si="3"/>
        <v>0.57445177504935585</v>
      </c>
    </row>
    <row r="80" spans="21:22" x14ac:dyDescent="0.15">
      <c r="U80">
        <v>71</v>
      </c>
      <c r="V80">
        <f t="shared" si="3"/>
        <v>0.57290439417120087</v>
      </c>
    </row>
    <row r="81" spans="21:22" x14ac:dyDescent="0.15">
      <c r="U81">
        <v>72</v>
      </c>
      <c r="V81">
        <f t="shared" si="3"/>
        <v>0.57137958505738362</v>
      </c>
    </row>
    <row r="82" spans="21:22" x14ac:dyDescent="0.15">
      <c r="U82">
        <v>73</v>
      </c>
      <c r="V82">
        <f t="shared" si="3"/>
        <v>0.56987672621157226</v>
      </c>
    </row>
    <row r="83" spans="21:22" x14ac:dyDescent="0.15">
      <c r="U83">
        <v>74</v>
      </c>
      <c r="V83">
        <f t="shared" si="3"/>
        <v>0.56839522123696451</v>
      </c>
    </row>
    <row r="84" spans="21:22" x14ac:dyDescent="0.15">
      <c r="U84">
        <v>75</v>
      </c>
      <c r="V84">
        <f t="shared" si="3"/>
        <v>0.56693449750610792</v>
      </c>
    </row>
    <row r="85" spans="21:22" x14ac:dyDescent="0.15">
      <c r="U85">
        <v>76</v>
      </c>
      <c r="V85">
        <f t="shared" si="3"/>
        <v>0.56549400491762003</v>
      </c>
    </row>
    <row r="86" spans="21:22" x14ac:dyDescent="0.15">
      <c r="U86">
        <v>77</v>
      </c>
      <c r="V86">
        <f t="shared" si="3"/>
        <v>0.56407321473308558</v>
      </c>
    </row>
    <row r="87" spans="21:22" x14ac:dyDescent="0.15">
      <c r="U87">
        <v>78</v>
      </c>
      <c r="V87">
        <f t="shared" si="3"/>
        <v>0.56267161848800384</v>
      </c>
    </row>
    <row r="88" spans="21:22" x14ac:dyDescent="0.15">
      <c r="U88">
        <v>79</v>
      </c>
      <c r="V88">
        <f t="shared" si="3"/>
        <v>0.56128872697120202</v>
      </c>
    </row>
    <row r="89" spans="21:22" x14ac:dyDescent="0.15">
      <c r="U89">
        <v>80</v>
      </c>
      <c r="V89">
        <f t="shared" si="3"/>
        <v>0.55992406926761418</v>
      </c>
    </row>
    <row r="90" spans="21:22" x14ac:dyDescent="0.15">
      <c r="U90">
        <v>81</v>
      </c>
      <c r="V90">
        <f t="shared" si="3"/>
        <v>0.5585771918597644</v>
      </c>
    </row>
    <row r="91" spans="21:22" x14ac:dyDescent="0.15">
      <c r="U91">
        <v>82</v>
      </c>
      <c r="V91">
        <f t="shared" si="3"/>
        <v>0.55724765778368524</v>
      </c>
    </row>
    <row r="92" spans="21:22" x14ac:dyDescent="0.15">
      <c r="U92">
        <v>83</v>
      </c>
      <c r="V92">
        <f t="shared" si="3"/>
        <v>0.55593504583536379</v>
      </c>
    </row>
    <row r="93" spans="21:22" x14ac:dyDescent="0.15">
      <c r="U93">
        <v>84</v>
      </c>
      <c r="V93">
        <f t="shared" si="3"/>
        <v>0.55463894982412998</v>
      </c>
    </row>
    <row r="94" spans="21:22" x14ac:dyDescent="0.15">
      <c r="U94">
        <v>85</v>
      </c>
      <c r="V94">
        <f t="shared" si="3"/>
        <v>0.55335897786969257</v>
      </c>
    </row>
    <row r="95" spans="21:22" x14ac:dyDescent="0.15">
      <c r="U95">
        <v>86</v>
      </c>
      <c r="V95">
        <f t="shared" si="3"/>
        <v>0.55209475173980072</v>
      </c>
    </row>
    <row r="96" spans="21:22" x14ac:dyDescent="0.15">
      <c r="U96">
        <v>87</v>
      </c>
      <c r="V96">
        <f t="shared" si="3"/>
        <v>0.55084590622574237</v>
      </c>
    </row>
    <row r="97" spans="21:22" x14ac:dyDescent="0.15">
      <c r="U97">
        <v>88</v>
      </c>
      <c r="V97">
        <f t="shared" si="3"/>
        <v>0.54961208855312049</v>
      </c>
    </row>
    <row r="98" spans="21:22" x14ac:dyDescent="0.15">
      <c r="U98">
        <v>89</v>
      </c>
      <c r="V98">
        <f t="shared" si="3"/>
        <v>0.54839295782553921</v>
      </c>
    </row>
    <row r="99" spans="21:22" x14ac:dyDescent="0.15">
      <c r="U99">
        <v>90</v>
      </c>
      <c r="V99">
        <f t="shared" si="3"/>
        <v>0.54718818449902173</v>
      </c>
    </row>
    <row r="100" spans="21:22" x14ac:dyDescent="0.15">
      <c r="U100">
        <v>91</v>
      </c>
      <c r="V100">
        <f t="shared" si="3"/>
        <v>0.54599744988514609</v>
      </c>
    </row>
    <row r="101" spans="21:22" x14ac:dyDescent="0.15">
      <c r="U101">
        <v>92</v>
      </c>
      <c r="V101">
        <f t="shared" si="3"/>
        <v>0.5448204456810346</v>
      </c>
    </row>
    <row r="102" spans="21:22" x14ac:dyDescent="0.15">
      <c r="U102">
        <v>93</v>
      </c>
      <c r="V102">
        <f t="shared" si="3"/>
        <v>0.54365687352447745</v>
      </c>
    </row>
    <row r="103" spans="21:22" x14ac:dyDescent="0.15">
      <c r="U103">
        <v>94</v>
      </c>
      <c r="V103">
        <f t="shared" si="3"/>
        <v>0.54250644457259356</v>
      </c>
    </row>
    <row r="104" spans="21:22" x14ac:dyDescent="0.15">
      <c r="U104">
        <v>95</v>
      </c>
      <c r="V104">
        <f t="shared" si="3"/>
        <v>0.54136887910255127</v>
      </c>
    </row>
    <row r="105" spans="21:22" x14ac:dyDescent="0.15">
      <c r="U105">
        <v>96</v>
      </c>
      <c r="V105">
        <f t="shared" si="3"/>
        <v>0.54024390613297824</v>
      </c>
    </row>
    <row r="106" spans="21:22" x14ac:dyDescent="0.15">
      <c r="U106">
        <v>97</v>
      </c>
      <c r="V106">
        <f t="shared" si="3"/>
        <v>0.5391312630647872</v>
      </c>
    </row>
    <row r="107" spans="21:22" x14ac:dyDescent="0.15">
      <c r="U107">
        <v>98</v>
      </c>
      <c r="V107">
        <f t="shared" si="3"/>
        <v>0.53803069534023629</v>
      </c>
    </row>
    <row r="108" spans="21:22" x14ac:dyDescent="0.15">
      <c r="U108">
        <v>99</v>
      </c>
      <c r="V108">
        <f t="shared" si="3"/>
        <v>0.53694195611912421</v>
      </c>
    </row>
    <row r="109" spans="21:22" x14ac:dyDescent="0.15">
      <c r="U109">
        <v>100</v>
      </c>
      <c r="V109">
        <f t="shared" si="3"/>
        <v>0.53586480597109776</v>
      </c>
    </row>
    <row r="110" spans="21:22" x14ac:dyDescent="0.15">
      <c r="U110">
        <v>101</v>
      </c>
      <c r="V110">
        <f t="shared" si="3"/>
        <v>0.53479901258312035</v>
      </c>
    </row>
  </sheetData>
  <mergeCells count="34">
    <mergeCell ref="F9:G9"/>
    <mergeCell ref="P15:R15"/>
    <mergeCell ref="P16:R16"/>
    <mergeCell ref="P13:R13"/>
    <mergeCell ref="P14:R14"/>
    <mergeCell ref="P12:R12"/>
    <mergeCell ref="H9:I9"/>
    <mergeCell ref="J9:K9"/>
    <mergeCell ref="L9:M9"/>
    <mergeCell ref="P21:R21"/>
    <mergeCell ref="P22:R22"/>
    <mergeCell ref="P19:R19"/>
    <mergeCell ref="P20:R20"/>
    <mergeCell ref="P17:R17"/>
    <mergeCell ref="P18:R18"/>
    <mergeCell ref="P27:R27"/>
    <mergeCell ref="P28:R28"/>
    <mergeCell ref="P25:R25"/>
    <mergeCell ref="P26:R26"/>
    <mergeCell ref="P23:R23"/>
    <mergeCell ref="P24:R24"/>
    <mergeCell ref="F40:M40"/>
    <mergeCell ref="P39:R39"/>
    <mergeCell ref="Q40:R40"/>
    <mergeCell ref="P37:R37"/>
    <mergeCell ref="P38:R38"/>
    <mergeCell ref="P29:R29"/>
    <mergeCell ref="P30:R30"/>
    <mergeCell ref="P35:R35"/>
    <mergeCell ref="P36:R36"/>
    <mergeCell ref="P33:R33"/>
    <mergeCell ref="P34:R34"/>
    <mergeCell ref="P31:R31"/>
    <mergeCell ref="P32:R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workbookViewId="0">
      <selection activeCell="C5" sqref="C5:C33"/>
    </sheetView>
  </sheetViews>
  <sheetFormatPr defaultRowHeight="13.5" x14ac:dyDescent="0.15"/>
  <sheetData>
    <row r="2" spans="1:7" x14ac:dyDescent="0.15">
      <c r="C2" t="s">
        <v>268</v>
      </c>
    </row>
    <row r="3" spans="1:7" x14ac:dyDescent="0.15">
      <c r="A3" t="s">
        <v>62</v>
      </c>
      <c r="B3" t="s">
        <v>74</v>
      </c>
      <c r="C3" t="s">
        <v>269</v>
      </c>
      <c r="D3" t="s">
        <v>81</v>
      </c>
      <c r="E3" t="s">
        <v>82</v>
      </c>
      <c r="F3" t="s">
        <v>83</v>
      </c>
      <c r="G3" t="s">
        <v>84</v>
      </c>
    </row>
    <row r="5" spans="1:7" x14ac:dyDescent="0.15">
      <c r="A5" t="s">
        <v>56</v>
      </c>
      <c r="B5" t="s">
        <v>159</v>
      </c>
      <c r="C5" s="18">
        <v>1.42992E-2</v>
      </c>
      <c r="D5">
        <v>2</v>
      </c>
      <c r="E5">
        <v>4.5999999999999999E-2</v>
      </c>
      <c r="F5">
        <v>5.4759999999999997E-4</v>
      </c>
      <c r="G5">
        <v>5.6620999999999998E-2</v>
      </c>
    </row>
    <row r="6" spans="1:7" x14ac:dyDescent="0.15">
      <c r="A6" t="s">
        <v>1</v>
      </c>
      <c r="B6" t="s">
        <v>355</v>
      </c>
      <c r="C6" s="18">
        <v>2.3105999999999999E-3</v>
      </c>
      <c r="D6">
        <v>0.61</v>
      </c>
      <c r="E6">
        <v>0.54</v>
      </c>
      <c r="F6">
        <v>-3.1143999999999998E-3</v>
      </c>
      <c r="G6">
        <v>5.9465000000000004E-3</v>
      </c>
    </row>
    <row r="7" spans="1:7" x14ac:dyDescent="0.15">
      <c r="A7" t="s">
        <v>51</v>
      </c>
      <c r="B7" t="s">
        <v>356</v>
      </c>
      <c r="C7" s="18">
        <v>7.0604299999999995E-2</v>
      </c>
      <c r="D7">
        <v>-1.1599999999999999</v>
      </c>
      <c r="E7">
        <v>0.246</v>
      </c>
      <c r="F7">
        <v>-0.22031619999999999</v>
      </c>
      <c r="G7">
        <v>5.6554899999999998E-2</v>
      </c>
    </row>
    <row r="8" spans="1:7" x14ac:dyDescent="0.15">
      <c r="A8" t="s">
        <v>47</v>
      </c>
      <c r="B8" t="s">
        <v>357</v>
      </c>
      <c r="C8" s="18">
        <v>9.5387799999999995E-2</v>
      </c>
      <c r="D8">
        <v>-1.26</v>
      </c>
      <c r="E8">
        <v>0.20699999999999999</v>
      </c>
      <c r="F8">
        <v>-0.30737110000000001</v>
      </c>
      <c r="G8">
        <v>6.6687099999999999E-2</v>
      </c>
    </row>
    <row r="9" spans="1:7" x14ac:dyDescent="0.15">
      <c r="A9" t="s">
        <v>49</v>
      </c>
      <c r="B9" t="s">
        <v>160</v>
      </c>
      <c r="C9" s="18">
        <v>9.7871999999999994E-3</v>
      </c>
      <c r="D9">
        <v>2.13</v>
      </c>
      <c r="E9">
        <v>3.3000000000000002E-2</v>
      </c>
      <c r="F9">
        <v>1.6900999999999999E-3</v>
      </c>
      <c r="G9">
        <v>4.0069899999999999E-2</v>
      </c>
    </row>
    <row r="10" spans="1:7" x14ac:dyDescent="0.15">
      <c r="A10" t="s">
        <v>43</v>
      </c>
      <c r="B10" t="s">
        <v>358</v>
      </c>
      <c r="C10" s="18">
        <v>0.18349199999999999</v>
      </c>
      <c r="D10">
        <v>0.59</v>
      </c>
      <c r="E10">
        <v>0.55300000000000005</v>
      </c>
      <c r="F10">
        <v>-0.2508823</v>
      </c>
      <c r="G10">
        <v>0.46867209999999998</v>
      </c>
    </row>
    <row r="11" spans="1:7" x14ac:dyDescent="0.15">
      <c r="A11" t="s">
        <v>54</v>
      </c>
      <c r="B11" t="s">
        <v>359</v>
      </c>
      <c r="C11" s="18">
        <v>5.4190000000000002E-3</v>
      </c>
      <c r="D11">
        <v>1.2</v>
      </c>
      <c r="E11">
        <v>0.23</v>
      </c>
      <c r="F11">
        <v>-4.1199000000000001E-3</v>
      </c>
      <c r="G11">
        <v>1.7130599999999999E-2</v>
      </c>
    </row>
    <row r="12" spans="1:7" x14ac:dyDescent="0.15">
      <c r="A12" t="s">
        <v>46</v>
      </c>
      <c r="B12" t="s">
        <v>161</v>
      </c>
      <c r="C12" s="18">
        <v>6.6328999999999997E-3</v>
      </c>
      <c r="D12">
        <v>2</v>
      </c>
      <c r="E12">
        <v>4.5999999999999999E-2</v>
      </c>
      <c r="F12">
        <v>2.3330000000000001E-4</v>
      </c>
      <c r="G12">
        <v>2.6243800000000001E-2</v>
      </c>
    </row>
    <row r="13" spans="1:7" x14ac:dyDescent="0.15">
      <c r="A13" t="s">
        <v>57</v>
      </c>
      <c r="B13" t="s">
        <v>162</v>
      </c>
      <c r="C13" s="18">
        <v>4.7919999999999999E-4</v>
      </c>
      <c r="D13">
        <v>5.05</v>
      </c>
      <c r="E13">
        <v>0</v>
      </c>
      <c r="F13">
        <v>1.4796E-3</v>
      </c>
      <c r="G13">
        <v>3.3587000000000001E-3</v>
      </c>
    </row>
    <row r="14" spans="1:7" x14ac:dyDescent="0.15">
      <c r="A14" t="s">
        <v>44</v>
      </c>
      <c r="B14" t="s">
        <v>360</v>
      </c>
      <c r="C14" s="18">
        <v>2.0011000000000001E-2</v>
      </c>
      <c r="D14">
        <v>-1.17</v>
      </c>
      <c r="E14">
        <v>0.24299999999999999</v>
      </c>
      <c r="F14">
        <v>-6.2581399999999995E-2</v>
      </c>
      <c r="G14">
        <v>1.5890600000000001E-2</v>
      </c>
    </row>
    <row r="15" spans="1:7" x14ac:dyDescent="0.15">
      <c r="A15" t="s">
        <v>75</v>
      </c>
      <c r="B15" t="s">
        <v>361</v>
      </c>
      <c r="C15" s="18">
        <v>1.12075E-2</v>
      </c>
      <c r="D15">
        <v>-0.62</v>
      </c>
      <c r="E15">
        <v>0.53800000000000003</v>
      </c>
      <c r="F15">
        <v>-2.88753E-2</v>
      </c>
      <c r="G15">
        <v>1.50744E-2</v>
      </c>
    </row>
    <row r="16" spans="1:7" x14ac:dyDescent="0.15">
      <c r="A16" t="s">
        <v>76</v>
      </c>
      <c r="B16" t="s">
        <v>362</v>
      </c>
      <c r="C16" s="18">
        <v>1.2675E-3</v>
      </c>
      <c r="D16">
        <v>1.72</v>
      </c>
      <c r="E16">
        <v>8.5999999999999993E-2</v>
      </c>
      <c r="F16">
        <v>-3.054E-4</v>
      </c>
      <c r="G16">
        <v>4.6649999999999999E-3</v>
      </c>
    </row>
    <row r="17" spans="1:7" x14ac:dyDescent="0.15">
      <c r="A17" t="s">
        <v>52</v>
      </c>
      <c r="B17" t="s">
        <v>363</v>
      </c>
      <c r="C17" s="18">
        <v>1.18815E-2</v>
      </c>
      <c r="D17">
        <v>1.47</v>
      </c>
      <c r="E17">
        <v>0.14199999999999999</v>
      </c>
      <c r="F17">
        <v>-5.8236E-3</v>
      </c>
      <c r="G17">
        <v>4.0769E-2</v>
      </c>
    </row>
    <row r="18" spans="1:7" x14ac:dyDescent="0.15">
      <c r="A18" t="s">
        <v>77</v>
      </c>
      <c r="B18" t="s">
        <v>355</v>
      </c>
      <c r="C18" s="18">
        <v>1.3507E-3</v>
      </c>
      <c r="D18">
        <v>0.44</v>
      </c>
      <c r="E18">
        <v>0.66</v>
      </c>
      <c r="F18">
        <v>-2.0549000000000001E-3</v>
      </c>
      <c r="G18">
        <v>3.2420000000000001E-3</v>
      </c>
    </row>
    <row r="19" spans="1:7" x14ac:dyDescent="0.15">
      <c r="A19" t="s">
        <v>78</v>
      </c>
      <c r="B19" t="s">
        <v>364</v>
      </c>
      <c r="C19" s="18">
        <v>1.6004600000000001E-2</v>
      </c>
      <c r="D19">
        <v>1.18</v>
      </c>
      <c r="E19">
        <v>0.23699999999999999</v>
      </c>
      <c r="F19">
        <v>-1.24551E-2</v>
      </c>
      <c r="G19">
        <v>5.0306299999999998E-2</v>
      </c>
    </row>
    <row r="20" spans="1:7" x14ac:dyDescent="0.15">
      <c r="A20" t="s">
        <v>79</v>
      </c>
      <c r="B20" t="s">
        <v>365</v>
      </c>
      <c r="C20" s="18">
        <v>2.0087999999999998E-3</v>
      </c>
      <c r="D20">
        <v>-2.15</v>
      </c>
      <c r="E20">
        <v>3.2000000000000001E-2</v>
      </c>
      <c r="F20">
        <v>-8.2581000000000009E-3</v>
      </c>
      <c r="G20">
        <v>-3.8059999999999998E-4</v>
      </c>
    </row>
    <row r="21" spans="1:7" x14ac:dyDescent="0.15">
      <c r="A21" t="s">
        <v>14</v>
      </c>
      <c r="B21" t="s">
        <v>366</v>
      </c>
      <c r="C21" s="18">
        <v>1.2273299999999999E-2</v>
      </c>
      <c r="D21">
        <v>1.45</v>
      </c>
      <c r="E21">
        <v>0.14799999999999999</v>
      </c>
      <c r="F21">
        <v>-6.3090000000000004E-3</v>
      </c>
      <c r="G21">
        <v>4.1820099999999999E-2</v>
      </c>
    </row>
    <row r="22" spans="1:7" x14ac:dyDescent="0.15">
      <c r="A22" t="s">
        <v>15</v>
      </c>
      <c r="B22" t="s">
        <v>367</v>
      </c>
      <c r="C22" s="18">
        <v>4.0759999999999999E-4</v>
      </c>
      <c r="D22">
        <v>-0.83</v>
      </c>
      <c r="E22">
        <v>0.40500000000000003</v>
      </c>
      <c r="F22">
        <v>-1.1383999999999999E-3</v>
      </c>
      <c r="G22">
        <v>4.5990000000000001E-4</v>
      </c>
    </row>
    <row r="23" spans="1:7" x14ac:dyDescent="0.15">
      <c r="A23" t="s">
        <v>16</v>
      </c>
      <c r="B23" t="s">
        <v>368</v>
      </c>
      <c r="C23" s="18">
        <v>1.8207E-3</v>
      </c>
      <c r="D23">
        <v>-1.1200000000000001</v>
      </c>
      <c r="E23">
        <v>0.26300000000000001</v>
      </c>
      <c r="F23">
        <v>-5.6100999999999998E-3</v>
      </c>
      <c r="G23">
        <v>1.5296000000000001E-3</v>
      </c>
    </row>
    <row r="24" spans="1:7" x14ac:dyDescent="0.15">
      <c r="A24" t="s">
        <v>17</v>
      </c>
      <c r="B24" t="s">
        <v>165</v>
      </c>
      <c r="C24" s="18">
        <v>1.2196800000000001E-2</v>
      </c>
      <c r="D24">
        <v>-2.46</v>
      </c>
      <c r="E24">
        <v>1.4E-2</v>
      </c>
      <c r="F24">
        <v>-5.3879700000000003E-2</v>
      </c>
      <c r="G24">
        <v>-6.0507E-3</v>
      </c>
    </row>
    <row r="25" spans="1:7" x14ac:dyDescent="0.15">
      <c r="A25" t="s">
        <v>18</v>
      </c>
      <c r="B25" t="s">
        <v>369</v>
      </c>
      <c r="C25" s="18">
        <v>5.2119999999999996E-3</v>
      </c>
      <c r="D25">
        <v>2.62</v>
      </c>
      <c r="E25">
        <v>8.9999999999999993E-3</v>
      </c>
      <c r="F25">
        <v>3.4581E-3</v>
      </c>
      <c r="G25">
        <v>2.3896799999999999E-2</v>
      </c>
    </row>
    <row r="26" spans="1:7" x14ac:dyDescent="0.15">
      <c r="A26" t="s">
        <v>19</v>
      </c>
      <c r="B26" t="s">
        <v>166</v>
      </c>
      <c r="C26" s="18">
        <v>6.6847E-3</v>
      </c>
      <c r="D26">
        <v>2.11</v>
      </c>
      <c r="E26">
        <v>3.5000000000000003E-2</v>
      </c>
      <c r="F26">
        <v>9.7050000000000001E-4</v>
      </c>
      <c r="G26">
        <v>2.7184099999999999E-2</v>
      </c>
    </row>
    <row r="27" spans="1:7" x14ac:dyDescent="0.15">
      <c r="A27" t="s">
        <v>11</v>
      </c>
      <c r="B27" t="s">
        <v>370</v>
      </c>
      <c r="C27" s="18">
        <v>5.8342999999999997E-3</v>
      </c>
      <c r="D27">
        <v>-1.48</v>
      </c>
      <c r="E27">
        <v>0.14000000000000001</v>
      </c>
      <c r="F27">
        <v>-2.00463E-2</v>
      </c>
      <c r="G27">
        <v>2.8327999999999999E-3</v>
      </c>
    </row>
    <row r="28" spans="1:7" x14ac:dyDescent="0.15">
      <c r="A28" t="s">
        <v>10</v>
      </c>
      <c r="B28" t="s">
        <v>167</v>
      </c>
      <c r="C28" s="18">
        <v>2.2174999999999999E-3</v>
      </c>
      <c r="D28">
        <v>-3.93</v>
      </c>
      <c r="E28">
        <v>0</v>
      </c>
      <c r="F28">
        <v>-1.3070500000000001E-2</v>
      </c>
      <c r="G28">
        <v>-4.3747999999999999E-3</v>
      </c>
    </row>
    <row r="29" spans="1:7" x14ac:dyDescent="0.15">
      <c r="A29" t="s">
        <v>60</v>
      </c>
      <c r="B29" t="s">
        <v>361</v>
      </c>
      <c r="C29" s="18">
        <v>9.0930000000000004E-3</v>
      </c>
      <c r="D29">
        <v>-0.79</v>
      </c>
      <c r="E29">
        <v>0.42799999999999999</v>
      </c>
      <c r="F29">
        <v>-2.50317E-2</v>
      </c>
      <c r="G29">
        <v>1.0626099999999999E-2</v>
      </c>
    </row>
    <row r="30" spans="1:7" x14ac:dyDescent="0.15">
      <c r="A30" t="s">
        <v>58</v>
      </c>
      <c r="B30" t="s">
        <v>168</v>
      </c>
      <c r="C30" s="18">
        <v>1.0626399999999999E-2</v>
      </c>
      <c r="D30">
        <v>-3.25</v>
      </c>
      <c r="E30">
        <v>1E-3</v>
      </c>
      <c r="F30">
        <v>-5.5387100000000002E-2</v>
      </c>
      <c r="G30">
        <v>-1.37161E-2</v>
      </c>
    </row>
    <row r="31" spans="1:7" x14ac:dyDescent="0.15">
      <c r="A31" t="s">
        <v>12</v>
      </c>
      <c r="B31" t="s">
        <v>326</v>
      </c>
      <c r="C31" s="18">
        <v>1.5701699999999999E-2</v>
      </c>
      <c r="D31">
        <v>-2.59</v>
      </c>
      <c r="E31">
        <v>0.01</v>
      </c>
      <c r="F31">
        <v>-7.14172E-2</v>
      </c>
      <c r="G31">
        <v>-9.8438999999999992E-3</v>
      </c>
    </row>
    <row r="32" spans="1:7" x14ac:dyDescent="0.15">
      <c r="A32" t="s">
        <v>59</v>
      </c>
      <c r="B32" t="s">
        <v>371</v>
      </c>
      <c r="C32" s="18">
        <v>1.2895000000000001E-3</v>
      </c>
      <c r="D32">
        <v>-0.44</v>
      </c>
      <c r="E32">
        <v>0.66400000000000003</v>
      </c>
      <c r="F32">
        <v>-3.0894E-3</v>
      </c>
      <c r="G32">
        <v>1.9673999999999998E-3</v>
      </c>
    </row>
    <row r="33" spans="1:7" x14ac:dyDescent="0.15">
      <c r="A33" t="s">
        <v>80</v>
      </c>
      <c r="B33" t="s">
        <v>169</v>
      </c>
      <c r="C33" s="18">
        <v>0.4933515</v>
      </c>
      <c r="D33">
        <v>11.92</v>
      </c>
      <c r="E33">
        <v>0</v>
      </c>
      <c r="F33">
        <v>4.9137959999999996</v>
      </c>
      <c r="G33">
        <v>6.8484480000000003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2019-03-19T13:29:03Z</dcterms:modified>
</cp:coreProperties>
</file>