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mputador\Desktop\"/>
    </mc:Choice>
  </mc:AlternateContent>
  <xr:revisionPtr revIDLastSave="0" documentId="13_ncr:1_{8A72F690-F22F-4D21-AC3A-A68D5108AF14}" xr6:coauthVersionLast="47" xr6:coauthVersionMax="47" xr10:uidLastSave="{00000000-0000-0000-0000-000000000000}"/>
  <bookViews>
    <workbookView xWindow="-120" yWindow="-120" windowWidth="20730" windowHeight="11160" xr2:uid="{5AED9CC0-D118-4139-B5FE-F22B79448CB2}"/>
  </bookViews>
  <sheets>
    <sheet name="APP" sheetId="1" r:id="rId1"/>
    <sheet name="Planilha2" sheetId="2" r:id="rId2"/>
  </sheets>
  <definedNames>
    <definedName name="aporte">APP!$D$16</definedName>
    <definedName name="patrimonio">APP!$D$19</definedName>
    <definedName name="qtd_anos">APP!$D$17</definedName>
    <definedName name="rendimento_carteira">APP!$D$12</definedName>
    <definedName name="salario">APP!$D$11</definedName>
    <definedName name="sugestao_investimento">APP!$D$13</definedName>
    <definedName name="taxa_mensal">APP!$D$18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35" i="1"/>
  <c r="H5" i="2"/>
  <c r="A17" i="2"/>
  <c r="A16" i="2"/>
  <c r="A18" i="2"/>
  <c r="A19" i="2"/>
  <c r="A20" i="2"/>
  <c r="A21" i="2"/>
  <c r="A22" i="2"/>
  <c r="A12" i="2"/>
  <c r="A13" i="2"/>
  <c r="A14" i="2"/>
  <c r="A15" i="2"/>
  <c r="A11" i="2"/>
  <c r="A6" i="2"/>
  <c r="A7" i="2"/>
  <c r="A8" i="2"/>
  <c r="A9" i="2"/>
  <c r="A10" i="2"/>
  <c r="A5" i="2"/>
  <c r="C32" i="1"/>
  <c r="C23" i="1"/>
  <c r="D23" i="1" s="1"/>
  <c r="D19" i="1"/>
  <c r="D20" i="1" s="1"/>
  <c r="D13" i="1"/>
  <c r="C27" i="1"/>
  <c r="D27" i="1" s="1"/>
  <c r="C24" i="1"/>
  <c r="D24" i="1" s="1"/>
  <c r="C25" i="1"/>
  <c r="D25" i="1" s="1"/>
  <c r="C26" i="1"/>
  <c r="D26" i="1" s="1"/>
  <c r="D38" i="1" l="1"/>
  <c r="D36" i="1"/>
  <c r="D40" i="1"/>
  <c r="D35" i="1"/>
  <c r="D39" i="1"/>
  <c r="D37" i="1"/>
  <c r="D41" i="1" s="1"/>
</calcChain>
</file>

<file path=xl/sharedStrings.xml><?xml version="1.0" encoding="utf-8"?>
<sst xmlns="http://schemas.openxmlformats.org/spreadsheetml/2006/main" count="70" uniqueCount="35">
  <si>
    <t>Quanto investir por mês?</t>
  </si>
  <si>
    <t>Por Quantos Anos?</t>
  </si>
  <si>
    <t>Taxa de Rendimentos Mensal?</t>
  </si>
  <si>
    <t>Patrimônio Acumulado?</t>
  </si>
  <si>
    <t>Dividendos Mensais?</t>
  </si>
  <si>
    <t>Cenários</t>
  </si>
  <si>
    <t>Dividendo</t>
  </si>
  <si>
    <t>Salário</t>
  </si>
  <si>
    <t>Rendimento Carteira</t>
  </si>
  <si>
    <t>Quanto em 2 Anos?</t>
  </si>
  <si>
    <t>Quanto em 5 Anos?</t>
  </si>
  <si>
    <t>Quanto em 10 Anos?</t>
  </si>
  <si>
    <t>CONFIGURAÇÕES</t>
  </si>
  <si>
    <t>INVESTIMENTO MENSAL</t>
  </si>
  <si>
    <t>Perfil</t>
  </si>
  <si>
    <t>Agressivo</t>
  </si>
  <si>
    <t>Moderado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</si>
  <si>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</si>
  <si>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</si>
  <si>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</si>
  <si>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</si>
  <si>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</si>
  <si>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</si>
  <si>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</si>
  <si>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</si>
  <si>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</si>
  <si>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</si>
  <si>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</si>
  <si>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PERFIL</t>
  </si>
  <si>
    <t>%</t>
  </si>
  <si>
    <t>CHAVE</t>
  </si>
  <si>
    <t>Moderado-TIJOLO</t>
  </si>
  <si>
    <t>Sugestão de investimento (30%)</t>
  </si>
  <si>
    <t>Quanto em 35 Anos?</t>
  </si>
  <si>
    <t>Quanto em 25 Anos?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</si>
</sst>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4"/>
      <color theme="0"/>
      <name val="Segoe UI Light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2"/>
      <color rgb="FF9C57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7">
    <xf numFmtId="0" fontId="0" fillId="0" borderId="0" xfId="0"/>
    <xf numFmtId="0" fontId="0" fillId="0" borderId="0" xfId="0" applyBorder="1"/>
    <xf numFmtId="0" fontId="4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left" indent="3"/>
    </xf>
    <xf numFmtId="0" fontId="8" fillId="4" borderId="11" xfId="0" applyFont="1" applyFill="1" applyBorder="1" applyAlignment="1">
      <alignment horizontal="left" indent="3"/>
    </xf>
    <xf numFmtId="0" fontId="8" fillId="4" borderId="14" xfId="0" applyFont="1" applyFill="1" applyBorder="1" applyAlignment="1">
      <alignment horizontal="left" indent="3"/>
    </xf>
    <xf numFmtId="8" fontId="8" fillId="4" borderId="8" xfId="0" applyNumberFormat="1" applyFont="1" applyFill="1" applyBorder="1" applyAlignment="1">
      <alignment horizontal="center"/>
    </xf>
    <xf numFmtId="8" fontId="8" fillId="4" borderId="10" xfId="0" applyNumberFormat="1" applyFont="1" applyFill="1" applyBorder="1" applyAlignment="1">
      <alignment horizontal="center"/>
    </xf>
    <xf numFmtId="8" fontId="8" fillId="4" borderId="12" xfId="0" applyNumberFormat="1" applyFont="1" applyFill="1" applyBorder="1" applyAlignment="1">
      <alignment horizontal="center"/>
    </xf>
    <xf numFmtId="8" fontId="8" fillId="4" borderId="13" xfId="0" applyNumberFormat="1" applyFont="1" applyFill="1" applyBorder="1" applyAlignment="1">
      <alignment horizontal="center"/>
    </xf>
    <xf numFmtId="8" fontId="8" fillId="4" borderId="15" xfId="0" applyNumberFormat="1" applyFont="1" applyFill="1" applyBorder="1" applyAlignment="1">
      <alignment horizontal="center"/>
    </xf>
    <xf numFmtId="8" fontId="8" fillId="4" borderId="16" xfId="0" applyNumberFormat="1" applyFont="1" applyFill="1" applyBorder="1" applyAlignment="1">
      <alignment horizontal="center"/>
    </xf>
    <xf numFmtId="0" fontId="8" fillId="6" borderId="17" xfId="0" applyFont="1" applyFill="1" applyBorder="1" applyAlignment="1">
      <alignment horizontal="left" indent="3"/>
    </xf>
    <xf numFmtId="0" fontId="8" fillId="6" borderId="18" xfId="0" applyFont="1" applyFill="1" applyBorder="1" applyAlignment="1">
      <alignment horizontal="left" indent="3"/>
    </xf>
    <xf numFmtId="165" fontId="8" fillId="0" borderId="19" xfId="0" applyNumberFormat="1" applyFont="1" applyBorder="1" applyAlignment="1">
      <alignment horizontal="center"/>
    </xf>
    <xf numFmtId="0" fontId="8" fillId="6" borderId="20" xfId="0" applyFont="1" applyFill="1" applyBorder="1" applyAlignment="1">
      <alignment horizontal="left" indent="3"/>
    </xf>
    <xf numFmtId="0" fontId="8" fillId="6" borderId="21" xfId="0" applyFont="1" applyFill="1" applyBorder="1" applyAlignment="1">
      <alignment horizontal="left" indent="3"/>
    </xf>
    <xf numFmtId="0" fontId="8" fillId="6" borderId="22" xfId="0" applyFont="1" applyFill="1" applyBorder="1" applyAlignment="1">
      <alignment horizontal="left" indent="3"/>
    </xf>
    <xf numFmtId="0" fontId="8" fillId="6" borderId="23" xfId="0" applyFont="1" applyFill="1" applyBorder="1" applyAlignment="1">
      <alignment horizontal="left" indent="3"/>
    </xf>
    <xf numFmtId="165" fontId="8" fillId="6" borderId="24" xfId="0" applyNumberFormat="1" applyFont="1" applyFill="1" applyBorder="1" applyAlignment="1">
      <alignment horizontal="center"/>
    </xf>
    <xf numFmtId="0" fontId="8" fillId="6" borderId="25" xfId="0" applyFont="1" applyFill="1" applyBorder="1" applyAlignment="1">
      <alignment horizontal="left" indent="3"/>
    </xf>
    <xf numFmtId="165" fontId="9" fillId="0" borderId="26" xfId="1" applyNumberFormat="1" applyFont="1" applyBorder="1" applyAlignment="1">
      <alignment horizontal="center" vertical="center"/>
    </xf>
    <xf numFmtId="0" fontId="8" fillId="6" borderId="27" xfId="0" applyFont="1" applyFill="1" applyBorder="1" applyAlignment="1">
      <alignment horizontal="left" indent="3"/>
    </xf>
    <xf numFmtId="0" fontId="9" fillId="0" borderId="28" xfId="0" applyFont="1" applyBorder="1" applyAlignment="1">
      <alignment horizontal="center"/>
    </xf>
    <xf numFmtId="10" fontId="9" fillId="0" borderId="28" xfId="2" applyNumberFormat="1" applyFont="1" applyBorder="1" applyAlignment="1">
      <alignment horizontal="center"/>
    </xf>
    <xf numFmtId="0" fontId="9" fillId="4" borderId="27" xfId="0" applyFont="1" applyFill="1" applyBorder="1" applyAlignment="1">
      <alignment horizontal="left" indent="3"/>
    </xf>
    <xf numFmtId="0" fontId="9" fillId="4" borderId="21" xfId="0" applyFont="1" applyFill="1" applyBorder="1" applyAlignment="1">
      <alignment horizontal="left" indent="3"/>
    </xf>
    <xf numFmtId="8" fontId="9" fillId="4" borderId="28" xfId="0" applyNumberFormat="1" applyFont="1" applyFill="1" applyBorder="1" applyAlignment="1">
      <alignment horizontal="center"/>
    </xf>
    <xf numFmtId="0" fontId="9" fillId="4" borderId="29" xfId="0" applyFont="1" applyFill="1" applyBorder="1" applyAlignment="1">
      <alignment horizontal="left" indent="3"/>
    </xf>
    <xf numFmtId="0" fontId="9" fillId="4" borderId="30" xfId="0" applyFont="1" applyFill="1" applyBorder="1" applyAlignment="1">
      <alignment horizontal="left" indent="3"/>
    </xf>
    <xf numFmtId="8" fontId="9" fillId="4" borderId="31" xfId="0" applyNumberFormat="1" applyFont="1" applyFill="1" applyBorder="1" applyAlignment="1">
      <alignment horizontal="center"/>
    </xf>
    <xf numFmtId="0" fontId="2" fillId="2" borderId="0" xfId="3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/>
    <xf numFmtId="0" fontId="0" fillId="0" borderId="32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10" fontId="2" fillId="2" borderId="0" xfId="3" applyNumberFormat="1"/>
    <xf numFmtId="0" fontId="10" fillId="2" borderId="0" xfId="3" applyFont="1"/>
    <xf numFmtId="0" fontId="10" fillId="2" borderId="0" xfId="3" applyFont="1" applyAlignment="1">
      <alignment horizontal="center"/>
    </xf>
    <xf numFmtId="0" fontId="9" fillId="4" borderId="0" xfId="0" applyFont="1" applyFill="1" applyAlignment="1"/>
    <xf numFmtId="165" fontId="9" fillId="4" borderId="0" xfId="0" applyNumberFormat="1" applyFont="1" applyFill="1" applyAlignment="1">
      <alignment horizontal="center"/>
    </xf>
    <xf numFmtId="0" fontId="8" fillId="4" borderId="0" xfId="0" applyFont="1" applyFill="1" applyAlignment="1"/>
    <xf numFmtId="0" fontId="8" fillId="0" borderId="0" xfId="0" applyFont="1"/>
    <xf numFmtId="0" fontId="9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165" fontId="8" fillId="4" borderId="0" xfId="0" applyNumberFormat="1" applyFont="1" applyFill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10" fontId="8" fillId="0" borderId="28" xfId="2" applyNumberFormat="1" applyFont="1" applyBorder="1" applyAlignment="1">
      <alignment horizontal="center"/>
    </xf>
    <xf numFmtId="0" fontId="3" fillId="7" borderId="0" xfId="0" applyFont="1" applyFill="1"/>
    <xf numFmtId="0" fontId="3" fillId="7" borderId="0" xfId="0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52-4F97-B303-B9C9AF622B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APP!$C$35:$C$40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2-4F97-B303-B9C9AF62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123825</xdr:colOff>
      <xdr:row>1</xdr:row>
      <xdr:rowOff>76201</xdr:rowOff>
    </xdr:from>
    <xdr:to>
      <xdr:col>4</xdr:col>
      <xdr:colOff>130342</xdr:colOff>
      <xdr:row>8</xdr:row>
      <xdr:rowOff>152771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1153071-4AAE-80D7-D0F5-D2FC48A94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66701"/>
          <a:ext cx="5761622" cy="1410070"/>
        </a:xfrm>
        <a:prstGeom prst="rect">
          <a:avLst/>
        </a:prstGeom>
      </xdr:spPr>
    </xdr:pic>
    <xdr:clientData/>
  </xdr:twoCellAnchor>
  <xdr:twoCellAnchor>
    <xdr:from>
      <xdr:col>1</xdr:col>
      <xdr:colOff>80210</xdr:colOff>
      <xdr:row>41</xdr:row>
      <xdr:rowOff>52136</xdr:rowOff>
    </xdr:from>
    <xdr:to>
      <xdr:col>4</xdr:col>
      <xdr:colOff>220578</xdr:colOff>
      <xdr:row>61</xdr:row>
      <xdr:rowOff>100262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721C48-5D1D-DA16-EE07-DB728F9E3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ABE59-385F-41CC-AFAF-2FCE41C9C94D}">
  <dimension ref="A9:H67"/>
  <sheetViews>
    <sheetView showGridLines="0" showRowColHeaders="0" tabSelected="1" zoomScale="95" zoomScaleNormal="95" workbookViewId="0">
      <selection activeCell="E2" sqref="E2"/>
    </sheetView>
  </sheetViews>
  <sheetFormatPr defaultColWidth="0" defaultRowHeight="15" x14ac:dyDescent="0.25"/>
  <cols>
    <col min="1" max="1" width="6" customWidth="1"/>
    <col min="2" max="2" width="39.5703125" bestFit="1" customWidth="1"/>
    <col min="3" max="3" width="18.140625" customWidth="1"/>
    <col min="4" max="4" width="22.5703125" customWidth="1"/>
    <col min="5" max="5" width="9.85546875" customWidth="1"/>
    <col min="6" max="6" width="4" hidden="1" customWidth="1"/>
    <col min="7" max="7" width="6" hidden="1" customWidth="1"/>
    <col min="8" max="8" width="0.42578125" customWidth="1"/>
    <col min="9" max="11" width="9.140625" hidden="1" customWidth="1"/>
    <col min="12" max="16384" width="9.140625" hidden="1"/>
  </cols>
  <sheetData>
    <row r="9" spans="2:4" ht="15.75" thickBot="1" x14ac:dyDescent="0.3"/>
    <row r="10" spans="2:4" ht="24" x14ac:dyDescent="0.4">
      <c r="B10" s="10" t="s">
        <v>12</v>
      </c>
      <c r="C10" s="11"/>
      <c r="D10" s="12"/>
    </row>
    <row r="11" spans="2:4" ht="17.25" x14ac:dyDescent="0.3">
      <c r="B11" s="23" t="s">
        <v>7</v>
      </c>
      <c r="C11" s="24"/>
      <c r="D11" s="25">
        <v>2500</v>
      </c>
    </row>
    <row r="12" spans="2:4" ht="17.25" x14ac:dyDescent="0.3">
      <c r="B12" s="26" t="s">
        <v>8</v>
      </c>
      <c r="C12" s="27"/>
      <c r="D12" s="64">
        <v>5.0000000000000001E-3</v>
      </c>
    </row>
    <row r="13" spans="2:4" ht="18" thickBot="1" x14ac:dyDescent="0.35">
      <c r="B13" s="28" t="s">
        <v>32</v>
      </c>
      <c r="C13" s="29"/>
      <c r="D13" s="30">
        <f>D11*30%</f>
        <v>750</v>
      </c>
    </row>
    <row r="14" spans="2:4" ht="15.75" thickBot="1" x14ac:dyDescent="0.3"/>
    <row r="15" spans="2:4" ht="27.75" customHeight="1" x14ac:dyDescent="0.25">
      <c r="B15" s="7" t="s">
        <v>13</v>
      </c>
      <c r="C15" s="9"/>
      <c r="D15" s="8"/>
    </row>
    <row r="16" spans="2:4" ht="17.25" x14ac:dyDescent="0.3">
      <c r="B16" s="31" t="s">
        <v>0</v>
      </c>
      <c r="C16" s="24"/>
      <c r="D16" s="32">
        <v>750</v>
      </c>
    </row>
    <row r="17" spans="1:4" ht="17.25" x14ac:dyDescent="0.3">
      <c r="B17" s="33" t="s">
        <v>1</v>
      </c>
      <c r="C17" s="27"/>
      <c r="D17" s="34">
        <v>1</v>
      </c>
    </row>
    <row r="18" spans="1:4" ht="17.25" x14ac:dyDescent="0.3">
      <c r="B18" s="33" t="s">
        <v>2</v>
      </c>
      <c r="C18" s="27"/>
      <c r="D18" s="35">
        <v>1.0789999999999999E-2</v>
      </c>
    </row>
    <row r="19" spans="1:4" ht="17.25" x14ac:dyDescent="0.3">
      <c r="B19" s="36" t="s">
        <v>3</v>
      </c>
      <c r="C19" s="37"/>
      <c r="D19" s="38">
        <f>FV(taxa_mensal,qtd_anos*12,aporte*-1)</f>
        <v>9553.7895004174188</v>
      </c>
    </row>
    <row r="20" spans="1:4" ht="18" thickBot="1" x14ac:dyDescent="0.35">
      <c r="B20" s="39" t="s">
        <v>4</v>
      </c>
      <c r="C20" s="40"/>
      <c r="D20" s="41">
        <f>patrimonio*rendimento_carteira</f>
        <v>47.768947502087094</v>
      </c>
    </row>
    <row r="21" spans="1:4" ht="15.75" thickBot="1" x14ac:dyDescent="0.3"/>
    <row r="22" spans="1:4" ht="26.25" x14ac:dyDescent="0.35">
      <c r="B22" s="3" t="s">
        <v>5</v>
      </c>
      <c r="C22" s="4"/>
      <c r="D22" s="13" t="s">
        <v>6</v>
      </c>
    </row>
    <row r="23" spans="1:4" ht="17.25" x14ac:dyDescent="0.3">
      <c r="A23" s="2">
        <v>2</v>
      </c>
      <c r="B23" s="14" t="s">
        <v>9</v>
      </c>
      <c r="C23" s="17">
        <f>FV($D$18,$A23*12,$D$16*-1)</f>
        <v>20420.720473233912</v>
      </c>
      <c r="D23" s="18">
        <f>C23*rendimento_carteira</f>
        <v>102.10360236616957</v>
      </c>
    </row>
    <row r="24" spans="1:4" ht="17.25" x14ac:dyDescent="0.3">
      <c r="A24" s="2">
        <v>5</v>
      </c>
      <c r="B24" s="15" t="s">
        <v>10</v>
      </c>
      <c r="C24" s="19">
        <f>FV($D$18,$A24*12,$D$16*-1)</f>
        <v>62832.685498865736</v>
      </c>
      <c r="D24" s="20">
        <f>C24*rendimento_carteira</f>
        <v>314.16342749432869</v>
      </c>
    </row>
    <row r="25" spans="1:4" ht="17.25" x14ac:dyDescent="0.3">
      <c r="A25" s="2">
        <v>10</v>
      </c>
      <c r="B25" s="15" t="s">
        <v>11</v>
      </c>
      <c r="C25" s="19">
        <f>FV($D$18,$A25*12,$D$16*-1)</f>
        <v>182463.15939762915</v>
      </c>
      <c r="D25" s="20">
        <f>C25*rendimento_carteira</f>
        <v>912.31579698814573</v>
      </c>
    </row>
    <row r="26" spans="1:4" ht="17.25" x14ac:dyDescent="0.3">
      <c r="A26" s="2">
        <v>20</v>
      </c>
      <c r="B26" s="15" t="s">
        <v>34</v>
      </c>
      <c r="C26" s="19">
        <f>FV($D$18,$A26*12,$D$16*-1)</f>
        <v>843898.8000728105</v>
      </c>
      <c r="D26" s="20">
        <f>C26*rendimento_carteira</f>
        <v>4219.4940003640522</v>
      </c>
    </row>
    <row r="27" spans="1:4" ht="18" thickBot="1" x14ac:dyDescent="0.35">
      <c r="A27" s="2">
        <v>35</v>
      </c>
      <c r="B27" s="16" t="s">
        <v>33</v>
      </c>
      <c r="C27" s="21">
        <f>FV($D$18,$A27*12,$D$16*-1)</f>
        <v>6234738.2788273888</v>
      </c>
      <c r="D27" s="22">
        <f>C27*rendimento_carteira</f>
        <v>31173.691394136946</v>
      </c>
    </row>
    <row r="31" spans="1:4" ht="17.25" x14ac:dyDescent="0.3">
      <c r="B31" s="53" t="s">
        <v>14</v>
      </c>
      <c r="C31" s="53" t="s">
        <v>17</v>
      </c>
      <c r="D31" s="52"/>
    </row>
    <row r="32" spans="1:4" ht="17.25" x14ac:dyDescent="0.3">
      <c r="B32" s="54" t="s">
        <v>18</v>
      </c>
      <c r="C32" s="55">
        <f>aporte</f>
        <v>750</v>
      </c>
      <c r="D32" s="56"/>
    </row>
    <row r="33" spans="2:4" ht="17.25" x14ac:dyDescent="0.3">
      <c r="B33" s="57"/>
      <c r="C33" s="57"/>
      <c r="D33" s="57"/>
    </row>
    <row r="34" spans="2:4" ht="17.25" x14ac:dyDescent="0.3">
      <c r="B34" s="58" t="s">
        <v>19</v>
      </c>
      <c r="C34" s="58" t="s">
        <v>20</v>
      </c>
      <c r="D34" s="58" t="s">
        <v>21</v>
      </c>
    </row>
    <row r="35" spans="2:4" ht="17.25" x14ac:dyDescent="0.3">
      <c r="B35" s="59" t="s">
        <v>22</v>
      </c>
      <c r="C35" s="60">
        <f>VLOOKUP($C$31&amp;"-"&amp;B35,Planilha2!$A$3:$D$23,4,FALSE)</f>
        <v>0.3</v>
      </c>
      <c r="D35" s="61">
        <f>C35*$C$32</f>
        <v>225</v>
      </c>
    </row>
    <row r="36" spans="2:4" ht="17.25" x14ac:dyDescent="0.3">
      <c r="B36" s="59" t="s">
        <v>23</v>
      </c>
      <c r="C36" s="60">
        <f>VLOOKUP($C$31&amp;"-"&amp;B36,Planilha2!$A$3:$D$23,4,FALSE)</f>
        <v>0.5</v>
      </c>
      <c r="D36" s="61">
        <f t="shared" ref="D36:D40" si="0">C36*$C$32</f>
        <v>375</v>
      </c>
    </row>
    <row r="37" spans="2:4" ht="17.25" x14ac:dyDescent="0.3">
      <c r="B37" s="59" t="s">
        <v>24</v>
      </c>
      <c r="C37" s="60">
        <f>VLOOKUP($C$31&amp;"-"&amp;B37,Planilha2!$A$3:$D$23,4,FALSE)</f>
        <v>0.1</v>
      </c>
      <c r="D37" s="61">
        <f t="shared" si="0"/>
        <v>75</v>
      </c>
    </row>
    <row r="38" spans="2:4" ht="17.25" x14ac:dyDescent="0.3">
      <c r="B38" s="59" t="s">
        <v>25</v>
      </c>
      <c r="C38" s="60">
        <f>VLOOKUP($C$31&amp;"-"&amp;B38,Planilha2!$A$3:$D$23,4,FALSE)</f>
        <v>0.1</v>
      </c>
      <c r="D38" s="61">
        <f t="shared" si="0"/>
        <v>75</v>
      </c>
    </row>
    <row r="39" spans="2:4" ht="17.25" x14ac:dyDescent="0.3">
      <c r="B39" s="59" t="s">
        <v>26</v>
      </c>
      <c r="C39" s="60">
        <f>VLOOKUP($C$31&amp;"-"&amp;B39,Planilha2!$A$3:$D$23,4,FALSE)</f>
        <v>0</v>
      </c>
      <c r="D39" s="61">
        <f t="shared" si="0"/>
        <v>0</v>
      </c>
    </row>
    <row r="40" spans="2:4" ht="17.25" x14ac:dyDescent="0.3">
      <c r="B40" s="59" t="s">
        <v>27</v>
      </c>
      <c r="C40" s="60">
        <f>VLOOKUP($C$31&amp;"-"&amp;B40,Planilha2!$A$3:$D$23,4,FALSE)</f>
        <v>0</v>
      </c>
      <c r="D40" s="61">
        <f t="shared" si="0"/>
        <v>0</v>
      </c>
    </row>
    <row r="41" spans="2:4" ht="17.25" x14ac:dyDescent="0.3">
      <c r="B41" s="62"/>
      <c r="C41" s="63"/>
      <c r="D41" s="61">
        <f>SUM(D35:D40)</f>
        <v>750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</sheetData>
  <mergeCells count="11">
    <mergeCell ref="B10:D10"/>
    <mergeCell ref="B12:C12"/>
    <mergeCell ref="B13:C13"/>
    <mergeCell ref="B15:D15"/>
    <mergeCell ref="B11:C11"/>
    <mergeCell ref="B19:C19"/>
    <mergeCell ref="B22:C22"/>
    <mergeCell ref="B16:C16"/>
    <mergeCell ref="B17:C17"/>
    <mergeCell ref="B18:C18"/>
    <mergeCell ref="B20:C20"/>
  </mergeCells>
  <dataValidations disablePrompts="1" count="1">
    <dataValidation type="list" allowBlank="1" showInputMessage="1" showErrorMessage="1" sqref="C31" xr:uid="{31446CDC-97E8-4AF1-83E1-72E7607A00FE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AD77-6747-4B40-A9FD-A8FC50CA6D70}">
  <dimension ref="A4:H22"/>
  <sheetViews>
    <sheetView showGridLines="0" showRowColHeaders="0" topLeftCell="A3" workbookViewId="0">
      <selection activeCell="I10" sqref="I10"/>
    </sheetView>
  </sheetViews>
  <sheetFormatPr defaultRowHeight="15" x14ac:dyDescent="0.25"/>
  <cols>
    <col min="1" max="1" width="30.85546875" bestFit="1" customWidth="1"/>
    <col min="2" max="2" width="14.140625" customWidth="1"/>
    <col min="3" max="3" width="18.5703125" bestFit="1" customWidth="1"/>
    <col min="7" max="7" width="16.85546875" bestFit="1" customWidth="1"/>
  </cols>
  <sheetData>
    <row r="4" spans="1:8" x14ac:dyDescent="0.25">
      <c r="A4" s="65" t="s">
        <v>30</v>
      </c>
      <c r="B4" s="65" t="s">
        <v>28</v>
      </c>
      <c r="C4" s="65" t="s">
        <v>19</v>
      </c>
      <c r="D4" s="66" t="s">
        <v>29</v>
      </c>
    </row>
    <row r="5" spans="1:8" x14ac:dyDescent="0.25">
      <c r="A5" t="str">
        <f>B5&amp;"-"&amp;C5</f>
        <v>Conservador-PAPEL</v>
      </c>
      <c r="B5" t="s">
        <v>17</v>
      </c>
      <c r="C5" s="6" t="s">
        <v>22</v>
      </c>
      <c r="D5" s="5">
        <v>0.3</v>
      </c>
      <c r="G5" s="42" t="s">
        <v>31</v>
      </c>
      <c r="H5" s="51">
        <f>VLOOKUP(G5,$A$1:$D$23,4,)</f>
        <v>0.35</v>
      </c>
    </row>
    <row r="6" spans="1:8" x14ac:dyDescent="0.25">
      <c r="A6" t="str">
        <f t="shared" ref="A6:A22" si="0">B6&amp;"-"&amp;C6</f>
        <v>Conservador-TIJOLO</v>
      </c>
      <c r="B6" t="s">
        <v>17</v>
      </c>
      <c r="C6" s="6" t="s">
        <v>23</v>
      </c>
      <c r="D6" s="5">
        <v>0.5</v>
      </c>
    </row>
    <row r="7" spans="1:8" x14ac:dyDescent="0.25">
      <c r="A7" t="str">
        <f t="shared" si="0"/>
        <v>Conservador-HÍBRIDOS</v>
      </c>
      <c r="B7" t="s">
        <v>17</v>
      </c>
      <c r="C7" s="6" t="s">
        <v>24</v>
      </c>
      <c r="D7" s="5">
        <v>0.1</v>
      </c>
    </row>
    <row r="8" spans="1:8" x14ac:dyDescent="0.25">
      <c r="A8" t="str">
        <f t="shared" si="0"/>
        <v>Conservador-FOFs</v>
      </c>
      <c r="B8" t="s">
        <v>17</v>
      </c>
      <c r="C8" s="6" t="s">
        <v>25</v>
      </c>
      <c r="D8" s="5">
        <v>0.1</v>
      </c>
    </row>
    <row r="9" spans="1:8" x14ac:dyDescent="0.25">
      <c r="A9" t="str">
        <f t="shared" si="0"/>
        <v>Conservador-DESENVOLVIMENTO</v>
      </c>
      <c r="B9" t="s">
        <v>17</v>
      </c>
      <c r="C9" s="6" t="s">
        <v>26</v>
      </c>
      <c r="D9" s="5">
        <v>0</v>
      </c>
    </row>
    <row r="10" spans="1:8" ht="15.75" thickBot="1" x14ac:dyDescent="0.3">
      <c r="A10" t="str">
        <f t="shared" si="0"/>
        <v>Conservador-HOTELARIAS</v>
      </c>
      <c r="B10" t="s">
        <v>17</v>
      </c>
      <c r="C10" s="6" t="s">
        <v>27</v>
      </c>
      <c r="D10" s="5">
        <v>0</v>
      </c>
    </row>
    <row r="11" spans="1:8" x14ac:dyDescent="0.25">
      <c r="A11" s="43" t="str">
        <f t="shared" si="0"/>
        <v>Moderado-PAPEL</v>
      </c>
      <c r="B11" s="43" t="s">
        <v>16</v>
      </c>
      <c r="C11" s="44" t="s">
        <v>22</v>
      </c>
      <c r="D11" s="48">
        <v>0.32</v>
      </c>
    </row>
    <row r="12" spans="1:8" x14ac:dyDescent="0.25">
      <c r="A12" t="str">
        <f t="shared" si="0"/>
        <v>Moderado-TIJOLO</v>
      </c>
      <c r="B12" t="s">
        <v>16</v>
      </c>
      <c r="C12" s="6" t="s">
        <v>23</v>
      </c>
      <c r="D12" s="5">
        <v>0.35</v>
      </c>
    </row>
    <row r="13" spans="1:8" x14ac:dyDescent="0.25">
      <c r="A13" t="str">
        <f t="shared" si="0"/>
        <v>Moderado-HÍBRIDOS</v>
      </c>
      <c r="B13" t="s">
        <v>16</v>
      </c>
      <c r="C13" s="6" t="s">
        <v>24</v>
      </c>
      <c r="D13" s="5">
        <v>0.08</v>
      </c>
    </row>
    <row r="14" spans="1:8" x14ac:dyDescent="0.25">
      <c r="A14" t="str">
        <f t="shared" si="0"/>
        <v>Moderado-FOFs</v>
      </c>
      <c r="B14" t="s">
        <v>16</v>
      </c>
      <c r="C14" s="6" t="s">
        <v>25</v>
      </c>
      <c r="D14" s="5">
        <v>0.05</v>
      </c>
    </row>
    <row r="15" spans="1:8" x14ac:dyDescent="0.25">
      <c r="A15" t="str">
        <f t="shared" si="0"/>
        <v>Moderado-DESENVOLVIMENTO</v>
      </c>
      <c r="B15" t="s">
        <v>16</v>
      </c>
      <c r="C15" s="6" t="s">
        <v>26</v>
      </c>
      <c r="D15" s="5">
        <v>0.1</v>
      </c>
    </row>
    <row r="16" spans="1:8" ht="15.75" thickBot="1" x14ac:dyDescent="0.3">
      <c r="A16" s="46" t="str">
        <f t="shared" si="0"/>
        <v>Moderado-HOTELARIAS</v>
      </c>
      <c r="B16" s="46" t="s">
        <v>16</v>
      </c>
      <c r="C16" s="47" t="s">
        <v>27</v>
      </c>
      <c r="D16" s="50">
        <v>0.1</v>
      </c>
    </row>
    <row r="17" spans="1:4" x14ac:dyDescent="0.25">
      <c r="A17" s="1" t="str">
        <f t="shared" si="0"/>
        <v>Agressivo-PAPEL</v>
      </c>
      <c r="B17" s="1" t="s">
        <v>15</v>
      </c>
      <c r="C17" s="45" t="s">
        <v>22</v>
      </c>
      <c r="D17" s="49">
        <v>0.5</v>
      </c>
    </row>
    <row r="18" spans="1:4" x14ac:dyDescent="0.25">
      <c r="A18" t="str">
        <f t="shared" si="0"/>
        <v>Agressivo-TIJOLO</v>
      </c>
      <c r="B18" t="s">
        <v>15</v>
      </c>
      <c r="C18" s="6" t="s">
        <v>23</v>
      </c>
      <c r="D18" s="5">
        <v>0.1</v>
      </c>
    </row>
    <row r="19" spans="1:4" x14ac:dyDescent="0.25">
      <c r="A19" t="str">
        <f t="shared" si="0"/>
        <v>Agressivo-HÍBRIDOS</v>
      </c>
      <c r="B19" t="s">
        <v>15</v>
      </c>
      <c r="C19" s="6" t="s">
        <v>24</v>
      </c>
      <c r="D19" s="5">
        <v>0.05</v>
      </c>
    </row>
    <row r="20" spans="1:4" x14ac:dyDescent="0.25">
      <c r="A20" t="str">
        <f t="shared" si="0"/>
        <v>Agressivo-FOFs</v>
      </c>
      <c r="B20" t="s">
        <v>15</v>
      </c>
      <c r="C20" s="6" t="s">
        <v>25</v>
      </c>
      <c r="D20" s="5">
        <v>0.05</v>
      </c>
    </row>
    <row r="21" spans="1:4" x14ac:dyDescent="0.25">
      <c r="A21" t="str">
        <f t="shared" si="0"/>
        <v>Agressivo-DESENVOLVIMENTO</v>
      </c>
      <c r="B21" t="s">
        <v>15</v>
      </c>
      <c r="C21" s="6" t="s">
        <v>26</v>
      </c>
      <c r="D21" s="5">
        <v>0.2</v>
      </c>
    </row>
    <row r="22" spans="1:4" x14ac:dyDescent="0.25">
      <c r="A22" t="str">
        <f t="shared" si="0"/>
        <v>Agressivo-HOTELARIAS</v>
      </c>
      <c r="B22" t="s">
        <v>15</v>
      </c>
      <c r="C22" s="6" t="s">
        <v>27</v>
      </c>
      <c r="D22" s="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Huanca</dc:creator>
  <cp:lastModifiedBy>Iris Huanca</cp:lastModifiedBy>
  <dcterms:created xsi:type="dcterms:W3CDTF">2025-06-26T14:24:28Z</dcterms:created>
  <dcterms:modified xsi:type="dcterms:W3CDTF">2025-06-26T21:04:27Z</dcterms:modified>
</cp:coreProperties>
</file>