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vivarium_research\docs\source\concept_models\vivarium_swissre_stomachcancer\"/>
    </mc:Choice>
  </mc:AlternateContent>
  <bookViews>
    <workbookView xWindow="0" yWindow="900" windowWidth="19155" windowHeight="6330" activeTab="3"/>
  </bookViews>
  <sheets>
    <sheet name="You 1993" sheetId="1" r:id="rId1"/>
    <sheet name="Sheet2" sheetId="6" r:id="rId2"/>
    <sheet name="Kang 2015" sheetId="5" r:id="rId3"/>
    <sheet name="H pylori by state" sheetId="2" r:id="rId4"/>
    <sheet name="sample simulant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5" l="1"/>
  <c r="I7" i="5"/>
  <c r="I6" i="5"/>
  <c r="I5" i="5"/>
  <c r="I4" i="5"/>
  <c r="G7" i="2" l="1"/>
  <c r="T30" i="2"/>
  <c r="S30" i="2"/>
  <c r="R30" i="2"/>
  <c r="T24" i="2"/>
  <c r="S24" i="2"/>
  <c r="R24" i="2"/>
  <c r="T18" i="2"/>
  <c r="S18" i="2"/>
  <c r="R18" i="2"/>
  <c r="T12" i="2"/>
  <c r="S12" i="2"/>
  <c r="R12" i="2"/>
  <c r="P12" i="2"/>
  <c r="S5" i="2"/>
  <c r="R5" i="2"/>
  <c r="K31" i="2"/>
  <c r="J31" i="2"/>
  <c r="G31" i="2"/>
  <c r="I31" i="2"/>
  <c r="I29" i="2" s="1"/>
  <c r="K25" i="2"/>
  <c r="J25" i="2"/>
  <c r="I25" i="2"/>
  <c r="I23" i="2" s="1"/>
  <c r="I24" i="2" s="1"/>
  <c r="G25" i="2"/>
  <c r="K19" i="2"/>
  <c r="J19" i="2"/>
  <c r="I19" i="2"/>
  <c r="G19" i="2"/>
  <c r="I17" i="2"/>
  <c r="I18" i="2" s="1"/>
  <c r="K13" i="2"/>
  <c r="J13" i="2"/>
  <c r="I13" i="2"/>
  <c r="G13" i="2"/>
  <c r="J7" i="2"/>
  <c r="J5" i="2" s="1"/>
  <c r="J6" i="2" s="1"/>
  <c r="K7" i="2"/>
  <c r="K5" i="2" s="1"/>
  <c r="K6" i="2" s="1"/>
  <c r="I7" i="2"/>
  <c r="I5" i="2" s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G25" i="1"/>
  <c r="H25" i="1"/>
  <c r="I25" i="1"/>
  <c r="J25" i="1"/>
  <c r="F25" i="1"/>
  <c r="K22" i="1"/>
  <c r="D22" i="1"/>
  <c r="K21" i="1"/>
  <c r="K20" i="1"/>
  <c r="K19" i="1"/>
  <c r="K18" i="1"/>
  <c r="K17" i="1"/>
  <c r="K16" i="1"/>
  <c r="K8" i="1"/>
  <c r="K6" i="1"/>
  <c r="K7" i="1"/>
  <c r="K9" i="1"/>
  <c r="K10" i="1"/>
  <c r="K11" i="1"/>
  <c r="K5" i="1"/>
  <c r="D11" i="1"/>
  <c r="T5" i="2" l="1"/>
  <c r="L31" i="2"/>
  <c r="J29" i="2"/>
  <c r="J30" i="2" s="1"/>
  <c r="K29" i="2"/>
  <c r="I30" i="2"/>
  <c r="K30" i="2"/>
  <c r="J23" i="2"/>
  <c r="J24" i="2" s="1"/>
  <c r="K23" i="2"/>
  <c r="G23" i="2" s="1"/>
  <c r="L25" i="2"/>
  <c r="J17" i="2"/>
  <c r="J18" i="2" s="1"/>
  <c r="L19" i="2"/>
  <c r="K17" i="2"/>
  <c r="K18" i="2" s="1"/>
  <c r="G5" i="2"/>
  <c r="G6" i="2" s="1"/>
  <c r="I6" i="2"/>
  <c r="K11" i="2"/>
  <c r="K12" i="2" s="1"/>
  <c r="I11" i="2"/>
  <c r="I12" i="2" s="1"/>
  <c r="J11" i="2"/>
  <c r="J12" i="2" s="1"/>
  <c r="L13" i="2"/>
  <c r="L7" i="2"/>
  <c r="I8" i="2" s="1"/>
  <c r="K29" i="1"/>
  <c r="K27" i="1"/>
  <c r="K28" i="1"/>
  <c r="K31" i="1"/>
  <c r="K26" i="1"/>
  <c r="K30" i="1"/>
  <c r="K25" i="1"/>
  <c r="K26" i="2" l="1"/>
  <c r="I32" i="2"/>
  <c r="J26" i="2"/>
  <c r="G26" i="2"/>
  <c r="K32" i="2"/>
  <c r="G32" i="2"/>
  <c r="I26" i="2"/>
  <c r="G29" i="2"/>
  <c r="J32" i="2"/>
  <c r="G27" i="2"/>
  <c r="P24" i="2" s="1"/>
  <c r="G24" i="2"/>
  <c r="K24" i="2"/>
  <c r="G17" i="2"/>
  <c r="G18" i="2" s="1"/>
  <c r="K20" i="2"/>
  <c r="J20" i="2"/>
  <c r="I20" i="2"/>
  <c r="G20" i="2"/>
  <c r="K14" i="2"/>
  <c r="J14" i="2"/>
  <c r="I14" i="2"/>
  <c r="G14" i="2"/>
  <c r="L8" i="2"/>
  <c r="J8" i="2"/>
  <c r="K8" i="2"/>
  <c r="G8" i="2"/>
  <c r="G11" i="2"/>
  <c r="G9" i="2"/>
  <c r="P5" i="2" s="1"/>
  <c r="U5" i="2" s="1"/>
  <c r="L32" i="2" l="1"/>
  <c r="L26" i="2"/>
  <c r="U12" i="2"/>
  <c r="L14" i="2"/>
  <c r="L20" i="2"/>
  <c r="U24" i="2"/>
  <c r="G33" i="2"/>
  <c r="P30" i="2" s="1"/>
  <c r="U30" i="2" s="1"/>
  <c r="G30" i="2"/>
  <c r="G21" i="2"/>
  <c r="P18" i="2" s="1"/>
  <c r="U18" i="2" s="1"/>
  <c r="G12" i="2"/>
</calcChain>
</file>

<file path=xl/sharedStrings.xml><?xml version="1.0" encoding="utf-8"?>
<sst xmlns="http://schemas.openxmlformats.org/spreadsheetml/2006/main" count="321" uniqueCount="95">
  <si>
    <t>Male</t>
  </si>
  <si>
    <t>sex</t>
  </si>
  <si>
    <t>age</t>
  </si>
  <si>
    <t>No. of cases</t>
  </si>
  <si>
    <t>Normal</t>
  </si>
  <si>
    <t>Gastritis</t>
  </si>
  <si>
    <t xml:space="preserve">Atrophic gastritis </t>
  </si>
  <si>
    <t>Intestinal metaplasia</t>
  </si>
  <si>
    <t xml:space="preserve">dysplasia </t>
  </si>
  <si>
    <t xml:space="preserve">Gastric cancer </t>
  </si>
  <si>
    <t>35-39</t>
  </si>
  <si>
    <t>40-44</t>
  </si>
  <si>
    <t>45-49</t>
  </si>
  <si>
    <t>50-54</t>
  </si>
  <si>
    <t>55-59</t>
  </si>
  <si>
    <t>60-64</t>
  </si>
  <si>
    <t>TOTAL</t>
  </si>
  <si>
    <t>female</t>
  </si>
  <si>
    <t>50:50 both</t>
  </si>
  <si>
    <t>H+</t>
  </si>
  <si>
    <t>H-</t>
  </si>
  <si>
    <t>p_i</t>
  </si>
  <si>
    <t>f_i</t>
  </si>
  <si>
    <t>prevalence of i</t>
  </si>
  <si>
    <t>fraction of i that is that is H+</t>
  </si>
  <si>
    <t>1 - gastritis</t>
  </si>
  <si>
    <t>2- atrophy</t>
  </si>
  <si>
    <t>3- IM</t>
  </si>
  <si>
    <t>4- DYS</t>
  </si>
  <si>
    <t>5- cancer</t>
  </si>
  <si>
    <t>for a cohort of</t>
  </si>
  <si>
    <t>p_i =</t>
  </si>
  <si>
    <t>f_i =</t>
  </si>
  <si>
    <t>40-49</t>
  </si>
  <si>
    <t>50-59</t>
  </si>
  <si>
    <t>60-69</t>
  </si>
  <si>
    <t>70-79</t>
  </si>
  <si>
    <t>80+</t>
  </si>
  <si>
    <t>Kang 2015</t>
  </si>
  <si>
    <t>Kang 2016</t>
  </si>
  <si>
    <t>Kang 2017</t>
  </si>
  <si>
    <t>Kang 2018</t>
  </si>
  <si>
    <t>Kang 2019</t>
  </si>
  <si>
    <t>fig 2</t>
  </si>
  <si>
    <t>OVERALL</t>
  </si>
  <si>
    <t>Normal/Gastritis</t>
  </si>
  <si>
    <t>i= {</t>
  </si>
  <si>
    <t>Kang 2015, fig 2</t>
  </si>
  <si>
    <t xml:space="preserve">SOURCE: </t>
  </si>
  <si>
    <t>Age specific prevalence of gastric cancer and precanerous lesions from Kang 2015 (Korea)</t>
  </si>
  <si>
    <t>Age specific prevalence of gastric cancer and precanerous lesions from You 1993 (high risk in China)</t>
  </si>
  <si>
    <t>both ? Weighted?</t>
  </si>
  <si>
    <t>-</t>
  </si>
  <si>
    <t>H+ prevalence of 55%</t>
  </si>
  <si>
    <t>PREVALENCE OF PRECANCER STATE for 100% H+ cohorts (for validation)</t>
  </si>
  <si>
    <t>pre-can state</t>
  </si>
  <si>
    <t>H.pylori status</t>
  </si>
  <si>
    <t>percentile rank</t>
  </si>
  <si>
    <t xml:space="preserve"> month 1</t>
  </si>
  <si>
    <t>NAG</t>
  </si>
  <si>
    <t>yes</t>
  </si>
  <si>
    <t xml:space="preserve">H. pylori successfully treated? </t>
  </si>
  <si>
    <t xml:space="preserve">screening branch </t>
  </si>
  <si>
    <t>screening branch</t>
  </si>
  <si>
    <t xml:space="preserve">h pylori and atrophy screening </t>
  </si>
  <si>
    <t>5 yrs</t>
  </si>
  <si>
    <t>endoscopy</t>
  </si>
  <si>
    <t>3 yrs</t>
  </si>
  <si>
    <t>2 yrs</t>
  </si>
  <si>
    <t>attends scheduled screening for this time step</t>
  </si>
  <si>
    <t>GC incidence</t>
  </si>
  <si>
    <t>simulant 1</t>
  </si>
  <si>
    <t>Simulant</t>
  </si>
  <si>
    <t>simulant 2</t>
  </si>
  <si>
    <t>no</t>
  </si>
  <si>
    <t>scheduled screening</t>
  </si>
  <si>
    <t>none</t>
  </si>
  <si>
    <t>first screen h pylori + atrophy</t>
  </si>
  <si>
    <t>i_GC|H+ x 0.64</t>
  </si>
  <si>
    <t>Alternative scenario</t>
  </si>
  <si>
    <t>baseline scenario</t>
  </si>
  <si>
    <t xml:space="preserve">i_GC|H+ </t>
  </si>
  <si>
    <t>i_GC|H+</t>
  </si>
  <si>
    <t>pos</t>
  </si>
  <si>
    <t>neg</t>
  </si>
  <si>
    <t>clinical cancer?</t>
  </si>
  <si>
    <t xml:space="preserve">detected PC cancer? </t>
  </si>
  <si>
    <t>50:50 both?</t>
  </si>
  <si>
    <t>IM</t>
  </si>
  <si>
    <t>DYS</t>
  </si>
  <si>
    <t>AG</t>
  </si>
  <si>
    <t>50-60</t>
  </si>
  <si>
    <t>60-70</t>
  </si>
  <si>
    <t>70-80</t>
  </si>
  <si>
    <t>NCG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</si>
</sst>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%"/>
    <numFmt numFmtId="165" formatCode="_(* #,##0.000_);_(* \(#,##0.000\);_(* &quot;-&quot;??_);_(@_)"/>
    <numFmt numFmtId="166" formatCode="_(* #,##0_);_(* \(#,##0\);_(* &quot;-&quot;??_);_(@_)"/>
    <numFmt numFmtId="167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2" applyNumberFormat="1" applyFont="1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2" applyNumberFormat="1" applyFont="1" applyFill="1" applyAlignment="1">
      <alignment horizontal="center"/>
    </xf>
    <xf numFmtId="164" fontId="0" fillId="2" borderId="0" xfId="2" applyNumberFormat="1" applyFont="1" applyFill="1" applyAlignment="1">
      <alignment horizontal="center" vertical="center"/>
    </xf>
    <xf numFmtId="164" fontId="0" fillId="3" borderId="0" xfId="2" applyNumberFormat="1" applyFont="1" applyFill="1" applyAlignment="1">
      <alignment horizontal="center"/>
    </xf>
    <xf numFmtId="164" fontId="0" fillId="4" borderId="0" xfId="2" applyNumberFormat="1" applyFont="1" applyFill="1" applyAlignment="1">
      <alignment horizontal="center"/>
    </xf>
    <xf numFmtId="164" fontId="0" fillId="5" borderId="0" xfId="2" applyNumberFormat="1" applyFont="1" applyFill="1" applyAlignment="1">
      <alignment horizontal="center"/>
    </xf>
    <xf numFmtId="164" fontId="0" fillId="6" borderId="0" xfId="2" applyNumberFormat="1" applyFont="1" applyFill="1" applyAlignment="1">
      <alignment horizontal="center"/>
    </xf>
    <xf numFmtId="164" fontId="0" fillId="7" borderId="0" xfId="2" applyNumberFormat="1" applyFont="1" applyFill="1" applyAlignment="1">
      <alignment horizontal="center"/>
    </xf>
    <xf numFmtId="164" fontId="0" fillId="8" borderId="0" xfId="2" applyNumberFormat="1" applyFont="1" applyFill="1" applyAlignment="1">
      <alignment horizontal="center"/>
    </xf>
    <xf numFmtId="164" fontId="0" fillId="0" borderId="0" xfId="2" applyNumberFormat="1" applyFont="1" applyFill="1" applyAlignment="1">
      <alignment horizontal="center"/>
    </xf>
    <xf numFmtId="164" fontId="0" fillId="10" borderId="0" xfId="2" applyNumberFormat="1" applyFont="1" applyFill="1" applyAlignment="1">
      <alignment horizontal="center"/>
    </xf>
    <xf numFmtId="164" fontId="0" fillId="11" borderId="0" xfId="2" applyNumberFormat="1" applyFont="1" applyFill="1" applyAlignment="1">
      <alignment horizontal="center"/>
    </xf>
    <xf numFmtId="164" fontId="0" fillId="12" borderId="0" xfId="2" applyNumberFormat="1" applyFont="1" applyFill="1" applyAlignment="1">
      <alignment horizontal="center"/>
    </xf>
    <xf numFmtId="164" fontId="0" fillId="14" borderId="0" xfId="2" applyNumberFormat="1" applyFont="1" applyFill="1" applyAlignment="1">
      <alignment horizontal="center"/>
    </xf>
    <xf numFmtId="164" fontId="0" fillId="16" borderId="0" xfId="2" applyNumberFormat="1" applyFont="1" applyFill="1" applyAlignment="1">
      <alignment horizontal="center"/>
    </xf>
    <xf numFmtId="164" fontId="0" fillId="17" borderId="0" xfId="2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164" fontId="0" fillId="0" borderId="0" xfId="2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2" applyNumberFormat="1" applyFont="1" applyBorder="1" applyAlignment="1">
      <alignment horizontal="center"/>
    </xf>
    <xf numFmtId="164" fontId="0" fillId="7" borderId="0" xfId="2" applyNumberFormat="1" applyFont="1" applyFill="1" applyBorder="1" applyAlignment="1">
      <alignment horizontal="center"/>
    </xf>
    <xf numFmtId="164" fontId="0" fillId="19" borderId="0" xfId="2" applyNumberFormat="1" applyFont="1" applyFill="1" applyBorder="1" applyAlignment="1">
      <alignment horizontal="center"/>
    </xf>
    <xf numFmtId="164" fontId="0" fillId="12" borderId="0" xfId="2" applyNumberFormat="1" applyFont="1" applyFill="1" applyBorder="1" applyAlignment="1">
      <alignment horizontal="center"/>
    </xf>
    <xf numFmtId="164" fontId="0" fillId="14" borderId="0" xfId="2" applyNumberFormat="1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Border="1"/>
    <xf numFmtId="164" fontId="0" fillId="8" borderId="0" xfId="2" applyNumberFormat="1" applyFont="1" applyFill="1" applyBorder="1" applyAlignment="1">
      <alignment horizontal="center"/>
    </xf>
    <xf numFmtId="164" fontId="0" fillId="18" borderId="0" xfId="2" applyNumberFormat="1" applyFont="1" applyFill="1" applyBorder="1" applyAlignment="1">
      <alignment horizontal="center"/>
    </xf>
    <xf numFmtId="164" fontId="0" fillId="11" borderId="0" xfId="2" applyNumberFormat="1" applyFont="1" applyFill="1" applyBorder="1" applyAlignment="1">
      <alignment horizontal="center"/>
    </xf>
    <xf numFmtId="164" fontId="0" fillId="16" borderId="0" xfId="2" applyNumberFormat="1" applyFont="1" applyFill="1" applyBorder="1" applyAlignment="1">
      <alignment horizontal="center"/>
    </xf>
    <xf numFmtId="164" fontId="0" fillId="5" borderId="0" xfId="2" applyNumberFormat="1" applyFont="1" applyFill="1" applyBorder="1" applyAlignment="1">
      <alignment horizontal="center"/>
    </xf>
    <xf numFmtId="164" fontId="0" fillId="15" borderId="0" xfId="2" applyNumberFormat="1" applyFont="1" applyFill="1" applyBorder="1" applyAlignment="1">
      <alignment horizontal="center"/>
    </xf>
    <xf numFmtId="164" fontId="0" fillId="10" borderId="0" xfId="2" applyNumberFormat="1" applyFont="1" applyFill="1" applyBorder="1" applyAlignment="1">
      <alignment horizontal="center"/>
    </xf>
    <xf numFmtId="164" fontId="0" fillId="17" borderId="0" xfId="2" applyNumberFormat="1" applyFont="1" applyFill="1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2" borderId="8" xfId="0" applyFill="1" applyBorder="1" applyAlignment="1">
      <alignment horizontal="center"/>
    </xf>
    <xf numFmtId="164" fontId="0" fillId="2" borderId="8" xfId="2" applyNumberFormat="1" applyFont="1" applyFill="1" applyBorder="1" applyAlignment="1">
      <alignment horizontal="center"/>
    </xf>
    <xf numFmtId="164" fontId="0" fillId="9" borderId="8" xfId="2" applyNumberFormat="1" applyFont="1" applyFill="1" applyBorder="1" applyAlignment="1">
      <alignment horizontal="center"/>
    </xf>
    <xf numFmtId="9" fontId="0" fillId="2" borderId="9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0" xfId="2" applyFont="1" applyAlignment="1">
      <alignment horizontal="center" vertical="center"/>
    </xf>
    <xf numFmtId="166" fontId="0" fillId="0" borderId="0" xfId="1" applyNumberFormat="1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0" fontId="0" fillId="14" borderId="0" xfId="2" applyNumberFormat="1" applyFont="1" applyFill="1" applyBorder="1" applyAlignment="1">
      <alignment horizontal="center"/>
    </xf>
    <xf numFmtId="164" fontId="0" fillId="9" borderId="0" xfId="2" applyNumberFormat="1" applyFont="1" applyFill="1" applyBorder="1" applyAlignment="1">
      <alignment horizontal="center"/>
    </xf>
    <xf numFmtId="164" fontId="0" fillId="20" borderId="0" xfId="2" applyNumberFormat="1" applyFont="1" applyFill="1" applyBorder="1" applyAlignment="1">
      <alignment horizontal="center"/>
    </xf>
    <xf numFmtId="164" fontId="0" fillId="21" borderId="0" xfId="2" applyNumberFormat="1" applyFont="1" applyFill="1" applyBorder="1" applyAlignment="1">
      <alignment horizontal="center"/>
    </xf>
    <xf numFmtId="0" fontId="0" fillId="0" borderId="3" xfId="0" applyBorder="1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7" fontId="0" fillId="0" borderId="0" xfId="0" applyNumberFormat="1" applyFont="1" applyBorder="1" applyAlignment="1">
      <alignment horizontal="center" vertical="center"/>
    </xf>
    <xf numFmtId="167" fontId="0" fillId="0" borderId="6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167" fontId="0" fillId="0" borderId="8" xfId="0" applyNumberFormat="1" applyFont="1" applyBorder="1" applyAlignment="1">
      <alignment horizontal="center" vertical="center"/>
    </xf>
    <xf numFmtId="167" fontId="0" fillId="0" borderId="9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" fontId="0" fillId="0" borderId="14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13" borderId="0" xfId="0" applyFont="1" applyFill="1" applyBorder="1" applyAlignment="1">
      <alignment horizontal="center" vertical="center"/>
    </xf>
    <xf numFmtId="1" fontId="5" fillId="13" borderId="0" xfId="1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7" fontId="0" fillId="0" borderId="6" xfId="0" applyNumberFormat="1" applyFont="1" applyBorder="1" applyAlignment="1">
      <alignment horizontal="center" vertical="center"/>
    </xf>
    <xf numFmtId="167" fontId="5" fillId="0" borderId="6" xfId="1" applyNumberFormat="1" applyFont="1" applyBorder="1" applyAlignment="1">
      <alignment horizontal="center"/>
    </xf>
    <xf numFmtId="165" fontId="0" fillId="0" borderId="21" xfId="1" applyNumberFormat="1" applyFont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0" fontId="0" fillId="0" borderId="6" xfId="0" applyBorder="1"/>
    <xf numFmtId="166" fontId="0" fillId="0" borderId="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167" fontId="5" fillId="12" borderId="0" xfId="1" applyNumberFormat="1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1" fontId="5" fillId="13" borderId="1" xfId="1" applyNumberFormat="1" applyFont="1" applyFill="1" applyBorder="1" applyAlignment="1">
      <alignment horizontal="center"/>
    </xf>
    <xf numFmtId="37" fontId="0" fillId="0" borderId="19" xfId="0" applyNumberFormat="1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167" fontId="0" fillId="0" borderId="14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9" fontId="0" fillId="0" borderId="14" xfId="2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14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5" fillId="13" borderId="1" xfId="1" applyNumberFormat="1" applyFont="1" applyFill="1" applyBorder="1" applyAlignment="1">
      <alignment horizontal="center"/>
    </xf>
    <xf numFmtId="167" fontId="0" fillId="0" borderId="14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" fontId="5" fillId="13" borderId="0" xfId="1" applyNumberFormat="1" applyFont="1" applyFill="1" applyBorder="1" applyAlignment="1">
      <alignment horizontal="center"/>
    </xf>
    <xf numFmtId="167" fontId="5" fillId="12" borderId="0" xfId="1" applyNumberFormat="1" applyFont="1" applyFill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" fontId="0" fillId="0" borderId="14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'You 1993'!$F$4</c:f>
              <c:strCache>
                <c:ptCount val="1"/>
                <c:pt idx="0">
                  <c:v>Gastritis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'You 1993'!$C$5:$C$10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cat>
          <c:val>
            <c:numRef>
              <c:f>'You 1993'!$F$5:$F$10</c:f>
              <c:numCache>
                <c:formatCode>0.0%</c:formatCode>
                <c:ptCount val="6"/>
                <c:pt idx="0">
                  <c:v>2.7E-2</c:v>
                </c:pt>
                <c:pt idx="1">
                  <c:v>1.6E-2</c:v>
                </c:pt>
                <c:pt idx="2">
                  <c:v>1.6E-2</c:v>
                </c:pt>
                <c:pt idx="3">
                  <c:v>0.03</c:v>
                </c:pt>
                <c:pt idx="4">
                  <c:v>1.6E-2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9-49D8-A7BD-7AB3FC5A5C09}"/>
            </c:ext>
          </c:extLst>
        </c:ser>
        <c:ser>
          <c:idx val="1"/>
          <c:order val="1"/>
          <c:tx>
            <c:strRef>
              <c:f>'You 1993'!$G$4</c:f>
              <c:strCache>
                <c:ptCount val="1"/>
                <c:pt idx="0">
                  <c:v>Atrophic gastritis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'You 1993'!$C$5:$C$10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cat>
          <c:val>
            <c:numRef>
              <c:f>'You 1993'!$G$5:$G$10</c:f>
              <c:numCache>
                <c:formatCode>0.0%</c:formatCode>
                <c:ptCount val="6"/>
                <c:pt idx="0">
                  <c:v>0.53500000000000003</c:v>
                </c:pt>
                <c:pt idx="1">
                  <c:v>0.45700000000000002</c:v>
                </c:pt>
                <c:pt idx="2">
                  <c:v>0.432</c:v>
                </c:pt>
                <c:pt idx="3">
                  <c:v>0.32700000000000001</c:v>
                </c:pt>
                <c:pt idx="4">
                  <c:v>0.26400000000000001</c:v>
                </c:pt>
                <c:pt idx="5">
                  <c:v>0.26900000000000002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9-49D8-A7BD-7AB3FC5A5C09}"/>
            </c:ext>
          </c:extLst>
        </c:ser>
        <c:ser>
          <c:idx val="2"/>
          <c:order val="2"/>
          <c:tx>
            <c:strRef>
              <c:f>'You 1993'!$H$4</c:f>
              <c:strCache>
                <c:ptCount val="1"/>
                <c:pt idx="0">
                  <c:v>Intestinal metaplasia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'You 1993'!$C$5:$C$10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cat>
          <c:val>
            <c:numRef>
              <c:f>'You 1993'!$H$5:$H$10</c:f>
              <c:numCache>
                <c:formatCode>0.0%</c:formatCode>
                <c:ptCount val="6"/>
                <c:pt idx="0">
                  <c:v>0.26</c:v>
                </c:pt>
                <c:pt idx="1">
                  <c:v>0.32400000000000001</c:v>
                </c:pt>
                <c:pt idx="2">
                  <c:v>0.32800000000000001</c:v>
                </c:pt>
                <c:pt idx="3">
                  <c:v>0.34599999999999997</c:v>
                </c:pt>
                <c:pt idx="4">
                  <c:v>0.40400000000000003</c:v>
                </c:pt>
                <c:pt idx="5">
                  <c:v>0.34499999999999997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F9-49D8-A7BD-7AB3FC5A5C09}"/>
            </c:ext>
          </c:extLst>
        </c:ser>
        <c:ser>
          <c:idx val="3"/>
          <c:order val="3"/>
          <c:tx>
            <c:strRef>
              <c:f>'You 1993'!$I$4</c:f>
              <c:strCache>
                <c:ptCount val="1"/>
                <c:pt idx="0">
                  <c:v>dysplasia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'You 1993'!$C$5:$C$10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cat>
          <c:val>
            <c:numRef>
              <c:f>'You 1993'!$I$5:$I$10</c:f>
              <c:numCache>
                <c:formatCode>0.0%</c:formatCode>
                <c:ptCount val="6"/>
                <c:pt idx="0">
                  <c:v>0.17399999999999999</c:v>
                </c:pt>
                <c:pt idx="1">
                  <c:v>0.20300000000000001</c:v>
                </c:pt>
                <c:pt idx="2">
                  <c:v>0.219</c:v>
                </c:pt>
                <c:pt idx="3">
                  <c:v>0.29199999999999998</c:v>
                </c:pt>
                <c:pt idx="4">
                  <c:v>0.308</c:v>
                </c:pt>
                <c:pt idx="5">
                  <c:v>0.36499999999999999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F9-49D8-A7BD-7AB3FC5A5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608544"/>
        <c:axId val="1509605216"/>
      </c:lineChart>
      <c:catAx>
        <c:axId val="150960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05216"/>
        <c:crosses val="autoZero"/>
        <c:auto val="1"/>
        <c:lblAlgn val="ctr"/>
        <c:lblOffset val="100"/>
        <c:noMultiLvlLbl val="0"/>
      </c:catAx>
      <c:valAx>
        <c:axId val="15096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0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155326525334793E-2"/>
          <c:y val="2.0202362478836104E-2"/>
          <c:w val="0.65524422860411058"/>
          <c:h val="0.89595124440528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'You 1993'!$F$15</c:f>
              <c:strCache>
                <c:ptCount val="1"/>
                <c:pt idx="0">
                  <c:v>Gastritis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'You 1993'!$C$16:$C$21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xVal>
          <c:yVal>
            <c:numRef>
              <c:f>'You 1993'!$F$16:$F$21</c:f>
              <c:numCache>
                <c:formatCode>0.0%</c:formatCode>
                <c:ptCount val="6"/>
                <c:pt idx="0">
                  <c:v>2.7E-2</c:v>
                </c:pt>
                <c:pt idx="1">
                  <c:v>1.7999999999999999E-2</c:v>
                </c:pt>
                <c:pt idx="2">
                  <c:v>5.0000000000000001E-3</c:v>
                </c:pt>
                <c:pt idx="3">
                  <c:v>0</c:v>
                </c:pt>
                <c:pt idx="4">
                  <c:v>0.01</c:v>
                </c:pt>
                <c:pt idx="5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3-4567-8915-A04DE0A1C917}"/>
            </c:ext>
          </c:extLst>
        </c:ser>
        <c:ser>
          <c:idx val="1"/>
          <c:order val="1"/>
          <c:tx>
            <c:strRef>
              <c:f>'You 1993'!$G$15</c:f>
              <c:strCache>
                <c:ptCount val="1"/>
                <c:pt idx="0">
                  <c:v>Atrophic gastritis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'You 1993'!$C$16:$C$21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xVal>
          <c:yVal>
            <c:numRef>
              <c:f>'You 1993'!$G$16:$G$21</c:f>
              <c:numCache>
                <c:formatCode>0.0%</c:formatCode>
                <c:ptCount val="6"/>
                <c:pt idx="0">
                  <c:v>0.57399999999999995</c:v>
                </c:pt>
                <c:pt idx="1">
                  <c:v>0.55300000000000005</c:v>
                </c:pt>
                <c:pt idx="2">
                  <c:v>0.503</c:v>
                </c:pt>
                <c:pt idx="3">
                  <c:v>0.374</c:v>
                </c:pt>
                <c:pt idx="4">
                  <c:v>0.377</c:v>
                </c:pt>
                <c:pt idx="5">
                  <c:v>0.30299999999999999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B3-4567-8915-A04DE0A1C917}"/>
            </c:ext>
          </c:extLst>
        </c:ser>
        <c:ser>
          <c:idx val="2"/>
          <c:order val="2"/>
          <c:tx>
            <c:strRef>
              <c:f>'You 1993'!$H$15</c:f>
              <c:strCache>
                <c:ptCount val="1"/>
                <c:pt idx="0">
                  <c:v>Intestinal metaplasia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'You 1993'!$C$16:$C$21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xVal>
          <c:yVal>
            <c:numRef>
              <c:f>'You 1993'!$H$16:$H$21</c:f>
              <c:numCache>
                <c:formatCode>0.0%</c:formatCode>
                <c:ptCount val="6"/>
                <c:pt idx="0">
                  <c:v>0.30099999999999999</c:v>
                </c:pt>
                <c:pt idx="1">
                  <c:v>0.28499999999999998</c:v>
                </c:pt>
                <c:pt idx="2">
                  <c:v>0.376</c:v>
                </c:pt>
                <c:pt idx="3">
                  <c:v>0.43099999999999999</c:v>
                </c:pt>
                <c:pt idx="4">
                  <c:v>0.373</c:v>
                </c:pt>
                <c:pt idx="5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B3-4567-8915-A04DE0A1C917}"/>
            </c:ext>
          </c:extLst>
        </c:ser>
        <c:ser>
          <c:idx val="3"/>
          <c:order val="3"/>
          <c:tx>
            <c:strRef>
              <c:f>'You 1993'!$I$15</c:f>
              <c:strCache>
                <c:ptCount val="1"/>
                <c:pt idx="0">
                  <c:v>dysplasia 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'You 1993'!$C$16:$C$21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xVal>
          <c:yVal>
            <c:numRef>
              <c:f>'You 1993'!$I$16:$I$21</c:f>
              <c:numCache>
                <c:formatCode>0.0%</c:formatCode>
                <c:ptCount val="6"/>
                <c:pt idx="0">
                  <c:v>9.8000000000000004E-2</c:v>
                </c:pt>
                <c:pt idx="1">
                  <c:v>0.14399999999999999</c:v>
                </c:pt>
                <c:pt idx="2">
                  <c:v>0.107</c:v>
                </c:pt>
                <c:pt idx="3">
                  <c:v>0.19</c:v>
                </c:pt>
                <c:pt idx="4">
                  <c:v>0.24</c:v>
                </c:pt>
                <c:pt idx="5">
                  <c:v>0.30299999999999999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B3-4567-8915-A04DE0A1C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714176"/>
        <c:axId val="1436714592"/>
      </c:scatterChart>
      <c:valAx>
        <c:axId val="143671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14592"/>
        <c:crosses val="autoZero"/>
        <c:crossBetween val="midCat"/>
      </c:valAx>
      <c:valAx>
        <c:axId val="14367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1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Age-specific prevalence of pre-cancer</a:t>
            </a:r>
            <a:r>
              <a:rPr lang="en-US" baseline="0"/>
              <a:t> states (each age group is 100%)</a:t>
            </a:r>
            <a:endParaRPr lang="en-US"/>
          </a:p>
        </c:rich>
      </c:tx>
      <c:layout>
        <c:manualLayout>
          <c:xMode val="edge"/>
          <c:yMode val="edge"/>
          <c:x val="7.320172142681429E-2"/>
          <c:y val="2.5983405401479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'Kang 2015'!$E$3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2015'!$E$4:$E$8</c:f>
              <c:numCache>
                <c:formatCode>0.0%</c:formatCode>
                <c:ptCount val="5"/>
                <c:pt idx="0">
                  <c:v>0.15</c:v>
                </c:pt>
                <c:pt idx="1">
                  <c:v>0.09</c:v>
                </c:pt>
                <c:pt idx="2">
                  <c:v>0.05</c:v>
                </c:pt>
                <c:pt idx="3">
                  <c:v>0.04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D-420F-A4E8-229641434E98}"/>
            </c:ext>
          </c:extLst>
        </c:ser>
        <c:ser>
          <c:idx val="1"/>
          <c:order val="1"/>
          <c:tx>
            <c:strRef>
              <c:f>'Kang 2015'!$F$3</c:f>
              <c:strCache>
                <c:ptCount val="1"/>
                <c:pt idx="0">
                  <c:v>Gastritis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2015'!$F$4:$F$8</c:f>
              <c:numCache>
                <c:formatCode>0.0%</c:formatCode>
                <c:ptCount val="5"/>
                <c:pt idx="0">
                  <c:v>0.5</c:v>
                </c:pt>
                <c:pt idx="1">
                  <c:v>0.48</c:v>
                </c:pt>
                <c:pt idx="2">
                  <c:v>0.42</c:v>
                </c:pt>
                <c:pt idx="3">
                  <c:v>0.39</c:v>
                </c:pt>
                <c:pt idx="4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D-420F-A4E8-229641434E98}"/>
            </c:ext>
          </c:extLst>
        </c:ser>
        <c:ser>
          <c:idx val="2"/>
          <c:order val="2"/>
          <c:tx>
            <c:strRef>
              <c:f>'Kang 2015'!$G$3</c:f>
              <c:strCache>
                <c:ptCount val="1"/>
                <c:pt idx="0">
                  <c:v>Atrophic gastritis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2015'!$G$4:$G$8</c:f>
              <c:numCache>
                <c:formatCode>0.0%</c:formatCode>
                <c:ptCount val="5"/>
                <c:pt idx="0">
                  <c:v>0.25</c:v>
                </c:pt>
                <c:pt idx="1">
                  <c:v>0.28000000000000003</c:v>
                </c:pt>
                <c:pt idx="2">
                  <c:v>0.32</c:v>
                </c:pt>
                <c:pt idx="3">
                  <c:v>0.33</c:v>
                </c:pt>
                <c:pt idx="4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9D-420F-A4E8-229641434E98}"/>
            </c:ext>
          </c:extLst>
        </c:ser>
        <c:ser>
          <c:idx val="3"/>
          <c:order val="3"/>
          <c:tx>
            <c:strRef>
              <c:f>'Kang 2015'!$H$3</c:f>
              <c:strCache>
                <c:ptCount val="1"/>
                <c:pt idx="0">
                  <c:v>Intestinal metaplasia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2015'!$H$4:$H$8</c:f>
              <c:numCache>
                <c:formatCode>0.0%</c:formatCode>
                <c:ptCount val="5"/>
                <c:pt idx="0">
                  <c:v>0.1</c:v>
                </c:pt>
                <c:pt idx="1">
                  <c:v>0.14799999999999999</c:v>
                </c:pt>
                <c:pt idx="2">
                  <c:v>0.2</c:v>
                </c:pt>
                <c:pt idx="3">
                  <c:v>0.23</c:v>
                </c:pt>
                <c:pt idx="4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9D-420F-A4E8-229641434E98}"/>
            </c:ext>
          </c:extLst>
        </c:ser>
        <c:ser>
          <c:idx val="4"/>
          <c:order val="4"/>
          <c:tx>
            <c:strRef>
              <c:f>'Kang 2015'!$I$3</c:f>
              <c:strCache>
                <c:ptCount val="1"/>
                <c:pt idx="0">
                  <c:v>dysplasia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2015'!$I$4:$I$8</c:f>
              <c:numCache>
                <c:formatCode>0.00%</c:formatCode>
                <c:ptCount val="5"/>
                <c:pt idx="0">
                  <c:v>0</c:v>
                </c:pt>
                <c:pt idx="1">
                  <c:v>9.9999999999997313E-4</c:v>
                </c:pt>
                <c:pt idx="2">
                  <c:v>6.9999999999999368E-3</c:v>
                </c:pt>
                <c:pt idx="3">
                  <c:v>4.9999999999999836E-3</c:v>
                </c:pt>
                <c:pt idx="4">
                  <c:v>2.2000000000000061E-2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9D-420F-A4E8-229641434E98}"/>
            </c:ext>
          </c:extLst>
        </c:ser>
        <c:ser>
          <c:idx val="5"/>
          <c:order val="5"/>
          <c:tx>
            <c:strRef>
              <c:f>'Kang 2015'!$J$3</c:f>
              <c:strCache>
                <c:ptCount val="1"/>
                <c:pt idx="0">
                  <c:v>Gastric cancer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2015'!$J$4:$J$8</c:f>
              <c:numCache>
                <c:formatCode>0.0%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9D-420F-A4E8-229641434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718464"/>
        <c:axId val="1685720128"/>
      </c:lineChart>
      <c:catAx>
        <c:axId val="168571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Age-groups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9481309169116922"/>
              <c:y val="0.8639768727232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20128"/>
        <c:crosses val="autoZero"/>
        <c:auto val="1"/>
        <c:lblAlgn val="ctr"/>
        <c:lblOffset val="100"/>
        <c:noMultiLvlLbl val="0"/>
      </c:catAx>
      <c:valAx>
        <c:axId val="16857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 pylori by state'!$Y$4</c:f>
              <c:strCache>
                <c:ptCount val="1"/>
                <c:pt idx="0">
                  <c:v>NCG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'H pylori by state'!$W$5:$W$9</c:f>
              <c:strCache>
                <c:ptCount val="5"/>
                <c:pt idx="0">
                  <c:v>40-49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80+</c:v>
                </c:pt>
              </c:strCache>
            </c:strRef>
          </c:cat>
          <c:val>
            <c:numRef>
              <c:f>'H pylori by state'!$Y$5:$Y$9</c:f>
              <c:numCache>
                <c:formatCode>0%</c:formatCode>
                <c:ptCount val="5"/>
                <c:pt idx="0">
                  <c:v>0.42699999999999999</c:v>
                </c:pt>
                <c:pt idx="1">
                  <c:v>0.30099999999999999</c:v>
                </c:pt>
                <c:pt idx="2">
                  <c:v>0.14000000000000001</c:v>
                </c:pt>
                <c:pt idx="3">
                  <c:v>7.0000000000000007E-2</c:v>
                </c:pt>
                <c:pt idx="4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A-4A60-8CA7-82AB685F29BA}"/>
            </c:ext>
          </c:extLst>
        </c:ser>
        <c:ser>
          <c:idx val="1"/>
          <c:order val="1"/>
          <c:tx>
            <c:strRef>
              <c:f>'H pylori by state'!$Z$4</c:f>
              <c:strCache>
                <c:ptCount val="1"/>
                <c:pt idx="0">
                  <c:v>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'H pylori by state'!$W$5:$W$9</c:f>
              <c:strCache>
                <c:ptCount val="5"/>
                <c:pt idx="0">
                  <c:v>40-49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80+</c:v>
                </c:pt>
              </c:strCache>
            </c:strRef>
          </c:cat>
          <c:val>
            <c:numRef>
              <c:f>'H pylori by state'!$Z$5:$Z$9</c:f>
              <c:numCache>
                <c:formatCode>0%</c:formatCode>
                <c:ptCount val="5"/>
                <c:pt idx="0">
                  <c:v>0.45864045864045866</c:v>
                </c:pt>
                <c:pt idx="1">
                  <c:v>0.52521199963526943</c:v>
                </c:pt>
                <c:pt idx="2">
                  <c:v>0.542713567839196</c:v>
                </c:pt>
                <c:pt idx="3">
                  <c:v>0.51136363636363635</c:v>
                </c:pt>
                <c:pt idx="4">
                  <c:v>0.51136363636363635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A-4A60-8CA7-82AB685F29BA}"/>
            </c:ext>
          </c:extLst>
        </c:ser>
        <c:ser>
          <c:idx val="2"/>
          <c:order val="2"/>
          <c:tx>
            <c:strRef>
              <c:f>'H pylori by state'!$AA$4</c:f>
              <c:strCache>
                <c:ptCount val="1"/>
                <c:pt idx="0">
                  <c:v>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'H pylori by state'!$W$5:$W$9</c:f>
              <c:strCache>
                <c:ptCount val="5"/>
                <c:pt idx="0">
                  <c:v>40-49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80+</c:v>
                </c:pt>
              </c:strCache>
            </c:strRef>
          </c:cat>
          <c:val>
            <c:numRef>
              <c:f>'H pylori by state'!$AA$5:$AA$9</c:f>
              <c:numCache>
                <c:formatCode>0%</c:formatCode>
                <c:ptCount val="5"/>
                <c:pt idx="0">
                  <c:v>0.2424242424242424</c:v>
                </c:pt>
                <c:pt idx="1">
                  <c:v>0.32825749977204338</c:v>
                </c:pt>
                <c:pt idx="2">
                  <c:v>0.37825491091822755</c:v>
                </c:pt>
                <c:pt idx="3">
                  <c:v>0.31341642228738997</c:v>
                </c:pt>
                <c:pt idx="4">
                  <c:v>0.31341642228738997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A-4A60-8CA7-82AB685F29BA}"/>
            </c:ext>
          </c:extLst>
        </c:ser>
        <c:ser>
          <c:idx val="3"/>
          <c:order val="3"/>
          <c:tx>
            <c:strRef>
              <c:f>'H pylori by state'!$AB$4</c:f>
              <c:strCache>
                <c:ptCount val="1"/>
                <c:pt idx="0">
                  <c:v>DYS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 pylori by state'!$W$5:$W$9</c:f>
              <c:strCache>
                <c:ptCount val="5"/>
                <c:pt idx="0">
                  <c:v>40-49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80+</c:v>
                </c:pt>
              </c:strCache>
            </c:strRef>
          </c:cat>
          <c:val>
            <c:numRef>
              <c:f>'H pylori by state'!$AB$5:$AB$9</c:f>
              <c:numCache>
                <c:formatCode>0%</c:formatCode>
                <c:ptCount val="5"/>
                <c:pt idx="0">
                  <c:v>1.6380016380015937E-3</c:v>
                </c:pt>
                <c:pt idx="1">
                  <c:v>1.1489012492021417E-2</c:v>
                </c:pt>
                <c:pt idx="2">
                  <c:v>8.2229328460483968E-3</c:v>
                </c:pt>
                <c:pt idx="3">
                  <c:v>3.6290322580645254E-2</c:v>
                </c:pt>
                <c:pt idx="4">
                  <c:v>3.6290322580645254E-2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3A-4A60-8CA7-82AB685F2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495952"/>
        <c:axId val="1483490960"/>
      </c:lineChart>
      <c:catAx>
        <c:axId val="14834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90960"/>
        <c:crosses val="autoZero"/>
        <c:auto val="1"/>
        <c:lblAlgn val="ctr"/>
        <c:lblOffset val="100"/>
        <c:noMultiLvlLbl val="0"/>
      </c:catAx>
      <c:valAx>
        <c:axId val="14834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571499</xdr:colOff>
      <xdr:row>3</xdr:row>
      <xdr:rowOff>119061</xdr:rowOff>
    </xdr:from>
    <xdr:to>
      <xdr:col>21</xdr:col>
      <xdr:colOff>142874</xdr:colOff>
      <xdr:row>21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238124</xdr:colOff>
      <xdr:row>3</xdr:row>
      <xdr:rowOff>85725</xdr:rowOff>
    </xdr:from>
    <xdr:to>
      <xdr:col>32</xdr:col>
      <xdr:colOff>400049</xdr:colOff>
      <xdr:row>21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</xdr:row>
      <xdr:rowOff>28575</xdr:rowOff>
    </xdr:from>
    <xdr:to>
      <xdr:col>22</xdr:col>
      <xdr:colOff>359835</xdr:colOff>
      <xdr:row>21</xdr:row>
      <xdr:rowOff>22226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85725</xdr:colOff>
      <xdr:row>22</xdr:row>
      <xdr:rowOff>85725</xdr:rowOff>
    </xdr:from>
    <xdr:to>
      <xdr:col>19</xdr:col>
      <xdr:colOff>503396</xdr:colOff>
      <xdr:row>55</xdr:row>
      <xdr:rowOff>151606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4305300"/>
          <a:ext cx="11428571" cy="6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90487</xdr:colOff>
      <xdr:row>12</xdr:row>
      <xdr:rowOff>52387</xdr:rowOff>
    </xdr:from>
    <xdr:to>
      <xdr:col>29</xdr:col>
      <xdr:colOff>280987</xdr:colOff>
      <xdr:row>26</xdr:row>
      <xdr:rowOff>128587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1"/>
  <sheetViews>
    <sheetView zoomScale="90" zoomScaleNormal="90" workbookViewId="0">
      <selection activeCell="O36" sqref="O36"/>
    </sheetView>
  </sheetViews>
  <sheetFormatPr defaultRowHeight="15" x14ac:dyDescent="0.25"/>
  <cols>
    <col min="2" max="2" width="17.7109375" customWidth="1"/>
    <col min="4" max="4" width="11.5703125" bestFit="1" customWidth="1"/>
    <col min="5" max="5" width="14.42578125" customWidth="1"/>
    <col min="6" max="6" width="16.85546875" customWidth="1"/>
    <col min="7" max="7" width="16.5703125" bestFit="1" customWidth="1"/>
    <col min="8" max="8" width="19.85546875" bestFit="1" customWidth="1"/>
    <col min="9" max="9" width="15.42578125" customWidth="1"/>
    <col min="10" max="10" width="13.7109375" bestFit="1" customWidth="1"/>
    <col min="11" max="11" width="8.85546875" customWidth="1"/>
  </cols>
  <sheetData>
    <row r="2" spans="2:11" x14ac:dyDescent="0.25">
      <c r="B2" t="s">
        <v>50</v>
      </c>
    </row>
    <row r="3" spans="2:11" x14ac:dyDescent="0.25">
      <c r="E3" s="134"/>
      <c r="F3" s="134"/>
      <c r="G3" s="134"/>
      <c r="H3" s="134"/>
      <c r="I3" s="134"/>
      <c r="J3" s="134"/>
    </row>
    <row r="4" spans="2:11" x14ac:dyDescent="0.25">
      <c r="B4" s="1" t="s">
        <v>1</v>
      </c>
      <c r="C4" s="1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"/>
    </row>
    <row r="5" spans="2:11" x14ac:dyDescent="0.25">
      <c r="B5" s="1" t="s">
        <v>0</v>
      </c>
      <c r="C5" s="1" t="s">
        <v>10</v>
      </c>
      <c r="D5" s="1">
        <v>523</v>
      </c>
      <c r="E5" s="5">
        <v>0</v>
      </c>
      <c r="F5" s="14">
        <v>2.7E-2</v>
      </c>
      <c r="G5" s="13">
        <v>0.53500000000000003</v>
      </c>
      <c r="H5" s="19">
        <v>0.26</v>
      </c>
      <c r="I5" s="20">
        <v>0.17399999999999999</v>
      </c>
      <c r="J5" s="5">
        <v>4.0000000000000001E-3</v>
      </c>
      <c r="K5" s="3">
        <f t="shared" ref="K5:K11" si="0">SUM(E5:J5)</f>
        <v>1</v>
      </c>
    </row>
    <row r="6" spans="2:11" x14ac:dyDescent="0.25">
      <c r="C6" s="1" t="s">
        <v>11</v>
      </c>
      <c r="D6" s="1">
        <v>374</v>
      </c>
      <c r="E6" s="5">
        <v>0</v>
      </c>
      <c r="F6" s="14">
        <v>1.6E-2</v>
      </c>
      <c r="G6" s="13">
        <v>0.45700000000000002</v>
      </c>
      <c r="H6" s="19">
        <v>0.32400000000000001</v>
      </c>
      <c r="I6" s="20">
        <v>0.20300000000000001</v>
      </c>
      <c r="J6" s="5">
        <v>0</v>
      </c>
      <c r="K6" s="3">
        <f t="shared" si="0"/>
        <v>1</v>
      </c>
    </row>
    <row r="7" spans="2:11" x14ac:dyDescent="0.25">
      <c r="C7" s="1" t="s">
        <v>12</v>
      </c>
      <c r="D7" s="1">
        <v>192</v>
      </c>
      <c r="E7" s="5">
        <v>0</v>
      </c>
      <c r="F7" s="15">
        <v>1.6E-2</v>
      </c>
      <c r="G7" s="10">
        <v>0.432</v>
      </c>
      <c r="H7" s="18">
        <v>0.32800000000000001</v>
      </c>
      <c r="I7" s="21">
        <v>0.219</v>
      </c>
      <c r="J7" s="5">
        <v>5.0000000000000001E-3</v>
      </c>
      <c r="K7" s="3">
        <f t="shared" si="0"/>
        <v>1</v>
      </c>
    </row>
    <row r="8" spans="2:11" x14ac:dyDescent="0.25">
      <c r="C8" s="1" t="s">
        <v>13</v>
      </c>
      <c r="D8" s="1">
        <v>256</v>
      </c>
      <c r="E8" s="5">
        <v>0</v>
      </c>
      <c r="F8" s="15">
        <v>0.03</v>
      </c>
      <c r="G8" s="10">
        <v>0.32700000000000001</v>
      </c>
      <c r="H8" s="18">
        <v>0.34599999999999997</v>
      </c>
      <c r="I8" s="21">
        <v>0.29199999999999998</v>
      </c>
      <c r="J8" s="5">
        <v>4.0000000000000001E-3</v>
      </c>
      <c r="K8" s="3">
        <f t="shared" si="0"/>
        <v>0.99899999999999989</v>
      </c>
    </row>
    <row r="9" spans="2:11" x14ac:dyDescent="0.25">
      <c r="C9" s="1" t="s">
        <v>14</v>
      </c>
      <c r="D9" s="1">
        <v>250</v>
      </c>
      <c r="E9" s="5">
        <v>0</v>
      </c>
      <c r="F9" s="12">
        <v>1.6E-2</v>
      </c>
      <c r="G9" s="11">
        <v>0.26400000000000001</v>
      </c>
      <c r="H9" s="17">
        <v>0.40400000000000003</v>
      </c>
      <c r="I9" s="22">
        <v>0.308</v>
      </c>
      <c r="J9" s="5">
        <v>8.0000000000000002E-3</v>
      </c>
      <c r="K9" s="3">
        <f t="shared" si="0"/>
        <v>1</v>
      </c>
    </row>
    <row r="10" spans="2:11" x14ac:dyDescent="0.25">
      <c r="C10" s="1" t="s">
        <v>15</v>
      </c>
      <c r="D10" s="1">
        <v>197</v>
      </c>
      <c r="E10" s="5">
        <v>0</v>
      </c>
      <c r="F10" s="12">
        <v>0</v>
      </c>
      <c r="G10" s="11">
        <v>0.26900000000000002</v>
      </c>
      <c r="H10" s="17">
        <v>0.34499999999999997</v>
      </c>
      <c r="I10" s="22">
        <v>0.36499999999999999</v>
      </c>
      <c r="J10" s="5">
        <v>0.02</v>
      </c>
      <c r="K10" s="3">
        <f t="shared" si="0"/>
        <v>0.999</v>
      </c>
    </row>
    <row r="11" spans="2:11" x14ac:dyDescent="0.25">
      <c r="C11" s="6" t="s">
        <v>16</v>
      </c>
      <c r="D11" s="6">
        <f>SUM(D5:D10)</f>
        <v>1792</v>
      </c>
      <c r="E11" s="8">
        <v>0</v>
      </c>
      <c r="F11" s="8">
        <v>1.7999999999999999E-2</v>
      </c>
      <c r="G11" s="8">
        <v>0.41099999999999998</v>
      </c>
      <c r="H11" s="8">
        <v>0.32200000000000001</v>
      </c>
      <c r="I11" s="9">
        <v>0.24099999999999999</v>
      </c>
      <c r="J11" s="8">
        <v>6.0000000000000001E-3</v>
      </c>
      <c r="K11" s="7">
        <f t="shared" si="0"/>
        <v>0.998</v>
      </c>
    </row>
    <row r="12" spans="2:11" s="23" customFormat="1" x14ac:dyDescent="0.25">
      <c r="C12" s="24"/>
      <c r="D12" s="24"/>
      <c r="E12" s="16"/>
      <c r="F12" s="16"/>
      <c r="G12" s="16"/>
      <c r="H12" s="16"/>
      <c r="I12" s="26"/>
      <c r="J12" s="16"/>
      <c r="K12" s="25"/>
    </row>
    <row r="13" spans="2:11" s="23" customFormat="1" x14ac:dyDescent="0.25">
      <c r="C13" s="24"/>
      <c r="D13" s="24"/>
      <c r="E13" s="16"/>
      <c r="F13" s="16"/>
      <c r="G13" s="16"/>
      <c r="H13" s="16"/>
      <c r="I13" s="26"/>
      <c r="J13" s="16"/>
      <c r="K13" s="25"/>
    </row>
    <row r="14" spans="2:11" x14ac:dyDescent="0.25">
      <c r="E14" s="1"/>
      <c r="I14" s="5"/>
    </row>
    <row r="15" spans="2:11" x14ac:dyDescent="0.25">
      <c r="B15" s="1" t="s">
        <v>1</v>
      </c>
      <c r="C15" s="1" t="s">
        <v>2</v>
      </c>
      <c r="D15" s="1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8</v>
      </c>
      <c r="J15" s="2" t="s">
        <v>9</v>
      </c>
      <c r="K15" s="1"/>
    </row>
    <row r="16" spans="2:11" x14ac:dyDescent="0.25">
      <c r="B16" s="1" t="s">
        <v>17</v>
      </c>
      <c r="C16" s="1" t="s">
        <v>10</v>
      </c>
      <c r="D16" s="1">
        <v>488</v>
      </c>
      <c r="E16" s="5">
        <v>0</v>
      </c>
      <c r="F16" s="14">
        <v>2.7E-2</v>
      </c>
      <c r="G16" s="13">
        <v>0.57399999999999995</v>
      </c>
      <c r="H16" s="19">
        <v>0.30099999999999999</v>
      </c>
      <c r="I16" s="20">
        <v>9.8000000000000004E-2</v>
      </c>
      <c r="J16" s="5">
        <v>0</v>
      </c>
      <c r="K16" s="3">
        <f t="shared" ref="K16:K22" si="1">SUM(E16:J16)</f>
        <v>0.99999999999999989</v>
      </c>
    </row>
    <row r="17" spans="2:13" x14ac:dyDescent="0.25">
      <c r="C17" s="1" t="s">
        <v>11</v>
      </c>
      <c r="D17" s="1">
        <v>389</v>
      </c>
      <c r="E17" s="5">
        <v>0</v>
      </c>
      <c r="F17" s="14">
        <v>1.7999999999999999E-2</v>
      </c>
      <c r="G17" s="13">
        <v>0.55300000000000005</v>
      </c>
      <c r="H17" s="19">
        <v>0.28499999999999998</v>
      </c>
      <c r="I17" s="20">
        <v>0.14399999999999999</v>
      </c>
      <c r="J17" s="5">
        <v>0</v>
      </c>
      <c r="K17" s="3">
        <f t="shared" si="1"/>
        <v>1</v>
      </c>
    </row>
    <row r="18" spans="2:13" x14ac:dyDescent="0.25">
      <c r="C18" s="1" t="s">
        <v>12</v>
      </c>
      <c r="D18" s="1">
        <v>197</v>
      </c>
      <c r="E18" s="5">
        <v>0</v>
      </c>
      <c r="F18" s="15">
        <v>5.0000000000000001E-3</v>
      </c>
      <c r="G18" s="10">
        <v>0.503</v>
      </c>
      <c r="H18" s="18">
        <v>0.376</v>
      </c>
      <c r="I18" s="21">
        <v>0.107</v>
      </c>
      <c r="J18" s="5">
        <v>0.01</v>
      </c>
      <c r="K18" s="3">
        <f t="shared" si="1"/>
        <v>1.0009999999999999</v>
      </c>
    </row>
    <row r="19" spans="2:13" x14ac:dyDescent="0.25">
      <c r="C19" s="1" t="s">
        <v>13</v>
      </c>
      <c r="D19" s="1">
        <v>211</v>
      </c>
      <c r="E19" s="5">
        <v>0</v>
      </c>
      <c r="F19" s="15">
        <v>0</v>
      </c>
      <c r="G19" s="10">
        <v>0.374</v>
      </c>
      <c r="H19" s="18">
        <v>0.43099999999999999</v>
      </c>
      <c r="I19" s="21">
        <v>0.19</v>
      </c>
      <c r="J19" s="5">
        <v>5.0000000000000001E-3</v>
      </c>
      <c r="K19" s="3">
        <f t="shared" si="1"/>
        <v>0.99999999999999989</v>
      </c>
    </row>
    <row r="20" spans="2:13" x14ac:dyDescent="0.25">
      <c r="C20" s="1" t="s">
        <v>14</v>
      </c>
      <c r="D20" s="1">
        <v>204</v>
      </c>
      <c r="E20" s="5">
        <v>0</v>
      </c>
      <c r="F20" s="12">
        <v>0.01</v>
      </c>
      <c r="G20" s="11">
        <v>0.377</v>
      </c>
      <c r="H20" s="17">
        <v>0.373</v>
      </c>
      <c r="I20" s="22">
        <v>0.24</v>
      </c>
      <c r="J20" s="5">
        <v>0</v>
      </c>
      <c r="K20" s="3">
        <f t="shared" si="1"/>
        <v>1</v>
      </c>
    </row>
    <row r="21" spans="2:13" x14ac:dyDescent="0.25">
      <c r="C21" s="1" t="s">
        <v>15</v>
      </c>
      <c r="D21" s="1">
        <v>119</v>
      </c>
      <c r="E21" s="5">
        <v>0</v>
      </c>
      <c r="F21" s="12">
        <v>8.0000000000000002E-3</v>
      </c>
      <c r="G21" s="11">
        <v>0.30299999999999999</v>
      </c>
      <c r="H21" s="17">
        <v>0.38700000000000001</v>
      </c>
      <c r="I21" s="22">
        <v>0.30299999999999999</v>
      </c>
      <c r="J21" s="5">
        <v>0</v>
      </c>
      <c r="K21" s="3">
        <f t="shared" si="1"/>
        <v>1.0009999999999999</v>
      </c>
    </row>
    <row r="22" spans="2:13" x14ac:dyDescent="0.25">
      <c r="C22" s="6" t="s">
        <v>16</v>
      </c>
      <c r="D22" s="6">
        <f>SUM(D16:D21)</f>
        <v>1608</v>
      </c>
      <c r="E22" s="8">
        <v>0</v>
      </c>
      <c r="F22" s="8">
        <v>1.4999999999999999E-2</v>
      </c>
      <c r="G22" s="8">
        <v>0.48899999999999999</v>
      </c>
      <c r="H22" s="8">
        <v>0.33900000000000002</v>
      </c>
      <c r="I22" s="9">
        <v>0.155</v>
      </c>
      <c r="J22" s="8">
        <v>2E-3</v>
      </c>
      <c r="K22" s="7">
        <f t="shared" si="1"/>
        <v>1</v>
      </c>
    </row>
    <row r="23" spans="2:13" ht="15.75" thickBot="1" x14ac:dyDescent="0.3"/>
    <row r="24" spans="2:13" ht="15.75" thickBot="1" x14ac:dyDescent="0.3">
      <c r="B24" s="54" t="s">
        <v>1</v>
      </c>
      <c r="C24" s="55" t="s">
        <v>2</v>
      </c>
      <c r="D24" s="55"/>
      <c r="E24" s="56" t="s">
        <v>4</v>
      </c>
      <c r="F24" s="56" t="s">
        <v>5</v>
      </c>
      <c r="G24" s="56" t="s">
        <v>6</v>
      </c>
      <c r="H24" s="56" t="s">
        <v>7</v>
      </c>
      <c r="I24" s="56" t="s">
        <v>8</v>
      </c>
      <c r="J24" s="56" t="s">
        <v>9</v>
      </c>
      <c r="K24" s="57"/>
    </row>
    <row r="25" spans="2:13" x14ac:dyDescent="0.25">
      <c r="B25" s="46" t="s">
        <v>18</v>
      </c>
      <c r="C25" s="28" t="s">
        <v>10</v>
      </c>
      <c r="D25" s="28"/>
      <c r="E25" s="29">
        <v>0</v>
      </c>
      <c r="F25" s="30">
        <f>0.5*F16+0.5*F5</f>
        <v>2.7E-2</v>
      </c>
      <c r="G25" s="31">
        <f t="shared" ref="G25:J25" si="2">0.5*G16+0.5*G5</f>
        <v>0.55449999999999999</v>
      </c>
      <c r="H25" s="32">
        <f t="shared" si="2"/>
        <v>0.28049999999999997</v>
      </c>
      <c r="I25" s="33">
        <f t="shared" si="2"/>
        <v>0.13600000000000001</v>
      </c>
      <c r="J25" s="34">
        <f t="shared" si="2"/>
        <v>2E-3</v>
      </c>
      <c r="K25" s="47">
        <f t="shared" ref="K25:K31" si="3">SUM(E25:J25)</f>
        <v>1</v>
      </c>
      <c r="M25" s="1"/>
    </row>
    <row r="26" spans="2:13" x14ac:dyDescent="0.25">
      <c r="B26" s="48"/>
      <c r="C26" s="28" t="s">
        <v>11</v>
      </c>
      <c r="D26" s="28"/>
      <c r="E26" s="29">
        <v>0</v>
      </c>
      <c r="F26" s="30">
        <f t="shared" ref="F26:J26" si="4">0.5*F17+0.5*F6</f>
        <v>1.7000000000000001E-2</v>
      </c>
      <c r="G26" s="31">
        <f t="shared" si="4"/>
        <v>0.505</v>
      </c>
      <c r="H26" s="32">
        <f t="shared" si="4"/>
        <v>0.30449999999999999</v>
      </c>
      <c r="I26" s="33">
        <f t="shared" si="4"/>
        <v>0.17349999999999999</v>
      </c>
      <c r="J26" s="34">
        <f t="shared" si="4"/>
        <v>0</v>
      </c>
      <c r="K26" s="47">
        <f t="shared" si="3"/>
        <v>1</v>
      </c>
      <c r="M26" s="1"/>
    </row>
    <row r="27" spans="2:13" x14ac:dyDescent="0.25">
      <c r="B27" s="48"/>
      <c r="C27" s="28" t="s">
        <v>12</v>
      </c>
      <c r="D27" s="28"/>
      <c r="E27" s="29">
        <v>0</v>
      </c>
      <c r="F27" s="36">
        <f t="shared" ref="F27:J27" si="5">0.5*F18+0.5*F7</f>
        <v>1.0500000000000001E-2</v>
      </c>
      <c r="G27" s="37">
        <f t="shared" si="5"/>
        <v>0.46750000000000003</v>
      </c>
      <c r="H27" s="38">
        <f t="shared" si="5"/>
        <v>0.35199999999999998</v>
      </c>
      <c r="I27" s="39">
        <f t="shared" si="5"/>
        <v>0.16300000000000001</v>
      </c>
      <c r="J27" s="34">
        <f t="shared" si="5"/>
        <v>7.4999999999999997E-3</v>
      </c>
      <c r="K27" s="47">
        <f t="shared" si="3"/>
        <v>1.0005000000000002</v>
      </c>
      <c r="M27" s="1"/>
    </row>
    <row r="28" spans="2:13" x14ac:dyDescent="0.25">
      <c r="B28" s="48"/>
      <c r="C28" s="28" t="s">
        <v>13</v>
      </c>
      <c r="D28" s="28"/>
      <c r="E28" s="29">
        <v>0</v>
      </c>
      <c r="F28" s="36">
        <f t="shared" ref="F28:J28" si="6">0.5*F19+0.5*F8</f>
        <v>1.4999999999999999E-2</v>
      </c>
      <c r="G28" s="37">
        <f t="shared" si="6"/>
        <v>0.35050000000000003</v>
      </c>
      <c r="H28" s="38">
        <f t="shared" si="6"/>
        <v>0.38849999999999996</v>
      </c>
      <c r="I28" s="39">
        <f t="shared" si="6"/>
        <v>0.24099999999999999</v>
      </c>
      <c r="J28" s="34">
        <f t="shared" si="6"/>
        <v>4.5000000000000005E-3</v>
      </c>
      <c r="K28" s="47">
        <f t="shared" si="3"/>
        <v>0.99949999999999994</v>
      </c>
    </row>
    <row r="29" spans="2:13" x14ac:dyDescent="0.25">
      <c r="B29" s="48"/>
      <c r="C29" s="28" t="s">
        <v>14</v>
      </c>
      <c r="D29" s="28"/>
      <c r="E29" s="29">
        <v>0</v>
      </c>
      <c r="F29" s="40">
        <f t="shared" ref="F29:J29" si="7">0.5*F20+0.5*F9</f>
        <v>1.3000000000000001E-2</v>
      </c>
      <c r="G29" s="41">
        <f t="shared" si="7"/>
        <v>0.32050000000000001</v>
      </c>
      <c r="H29" s="42">
        <f t="shared" si="7"/>
        <v>0.38850000000000001</v>
      </c>
      <c r="I29" s="43">
        <f t="shared" si="7"/>
        <v>0.27400000000000002</v>
      </c>
      <c r="J29" s="34">
        <f t="shared" si="7"/>
        <v>4.0000000000000001E-3</v>
      </c>
      <c r="K29" s="47">
        <f t="shared" si="3"/>
        <v>1</v>
      </c>
    </row>
    <row r="30" spans="2:13" x14ac:dyDescent="0.25">
      <c r="B30" s="48"/>
      <c r="C30" s="28" t="s">
        <v>15</v>
      </c>
      <c r="D30" s="28"/>
      <c r="E30" s="29">
        <v>0</v>
      </c>
      <c r="F30" s="40">
        <f t="shared" ref="F30:J30" si="8">0.5*F21+0.5*F10</f>
        <v>4.0000000000000001E-3</v>
      </c>
      <c r="G30" s="41">
        <f t="shared" si="8"/>
        <v>0.28600000000000003</v>
      </c>
      <c r="H30" s="42">
        <f t="shared" si="8"/>
        <v>0.36599999999999999</v>
      </c>
      <c r="I30" s="43">
        <f t="shared" si="8"/>
        <v>0.33399999999999996</v>
      </c>
      <c r="J30" s="34">
        <f t="shared" si="8"/>
        <v>0.01</v>
      </c>
      <c r="K30" s="47">
        <f t="shared" si="3"/>
        <v>1</v>
      </c>
    </row>
    <row r="31" spans="2:13" ht="15.75" thickBot="1" x14ac:dyDescent="0.3">
      <c r="B31" s="49"/>
      <c r="C31" s="50" t="s">
        <v>44</v>
      </c>
      <c r="D31" s="50"/>
      <c r="E31" s="51">
        <v>0</v>
      </c>
      <c r="F31" s="52">
        <f t="shared" ref="F31:J31" si="9">0.5*F22+0.5*F11</f>
        <v>1.6500000000000001E-2</v>
      </c>
      <c r="G31" s="52">
        <f t="shared" si="9"/>
        <v>0.44999999999999996</v>
      </c>
      <c r="H31" s="52">
        <f t="shared" si="9"/>
        <v>0.33050000000000002</v>
      </c>
      <c r="I31" s="52">
        <f t="shared" si="9"/>
        <v>0.19800000000000001</v>
      </c>
      <c r="J31" s="52">
        <f t="shared" si="9"/>
        <v>4.0000000000000001E-3</v>
      </c>
      <c r="K31" s="53">
        <f t="shared" si="3"/>
        <v>0.99899999999999989</v>
      </c>
    </row>
  </sheetData>
  <mergeCells count="1">
    <mergeCell ref="E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"/>
  <sheetViews>
    <sheetView workbookViewId="0">
      <selection activeCell="H20" sqref="H20"/>
    </sheetView>
  </sheetViews>
  <sheetFormatPr defaultRowHeight="15" x14ac:dyDescent="0.25"/>
  <cols>
    <col min="4" max="4" width="9.7109375" bestFit="1" customWidth="1"/>
  </cols>
  <sheetData>
    <row r="2" spans="2:11" ht="15.75" thickBot="1" x14ac:dyDescent="0.3">
      <c r="B2" t="s">
        <v>49</v>
      </c>
    </row>
    <row r="3" spans="2:11" ht="15.75" thickBot="1" x14ac:dyDescent="0.3">
      <c r="B3" s="54" t="s">
        <v>1</v>
      </c>
      <c r="C3" s="55" t="s">
        <v>2</v>
      </c>
      <c r="D3" s="55" t="s">
        <v>43</v>
      </c>
      <c r="E3" s="56" t="s">
        <v>4</v>
      </c>
      <c r="F3" s="56" t="s">
        <v>5</v>
      </c>
      <c r="G3" s="56" t="s">
        <v>6</v>
      </c>
      <c r="H3" s="56" t="s">
        <v>7</v>
      </c>
      <c r="I3" s="56" t="s">
        <v>8</v>
      </c>
      <c r="J3" s="56" t="s">
        <v>9</v>
      </c>
      <c r="K3" s="57"/>
    </row>
    <row r="4" spans="2:11" x14ac:dyDescent="0.25">
      <c r="B4" s="48" t="s">
        <v>51</v>
      </c>
      <c r="C4" s="28" t="s">
        <v>33</v>
      </c>
      <c r="D4" s="28" t="s">
        <v>38</v>
      </c>
      <c r="E4" s="69">
        <v>0.15</v>
      </c>
      <c r="F4" s="30">
        <v>0.5</v>
      </c>
      <c r="G4" s="31">
        <v>0.25</v>
      </c>
      <c r="H4" s="32">
        <v>0.1</v>
      </c>
      <c r="I4" s="68">
        <f>K4-J4-H4-G4-F4-E4</f>
        <v>0</v>
      </c>
      <c r="J4" s="34">
        <v>0</v>
      </c>
      <c r="K4" s="47">
        <v>1</v>
      </c>
    </row>
    <row r="5" spans="2:11" x14ac:dyDescent="0.25">
      <c r="B5" s="48"/>
      <c r="C5" s="28" t="s">
        <v>34</v>
      </c>
      <c r="D5" s="28" t="s">
        <v>39</v>
      </c>
      <c r="E5" s="71">
        <v>0.09</v>
      </c>
      <c r="F5" s="36">
        <v>0.48</v>
      </c>
      <c r="G5" s="37">
        <v>0.28000000000000003</v>
      </c>
      <c r="H5" s="38">
        <v>0.14799999999999999</v>
      </c>
      <c r="I5" s="68">
        <f>K5-J5-H5-G5-F5-E5</f>
        <v>9.9999999999997313E-4</v>
      </c>
      <c r="J5" s="34">
        <v>1E-3</v>
      </c>
      <c r="K5" s="47">
        <v>1</v>
      </c>
    </row>
    <row r="6" spans="2:11" x14ac:dyDescent="0.25">
      <c r="B6" s="48"/>
      <c r="C6" s="28" t="s">
        <v>35</v>
      </c>
      <c r="D6" s="28" t="s">
        <v>40</v>
      </c>
      <c r="E6" s="71">
        <v>0.05</v>
      </c>
      <c r="F6" s="36">
        <v>0.42</v>
      </c>
      <c r="G6" s="37">
        <v>0.32</v>
      </c>
      <c r="H6" s="38">
        <v>0.2</v>
      </c>
      <c r="I6" s="68">
        <f>K6-J6-H6-G6-F6-E6</f>
        <v>6.9999999999999368E-3</v>
      </c>
      <c r="J6" s="34">
        <v>3.0000000000000001E-3</v>
      </c>
      <c r="K6" s="47">
        <v>1</v>
      </c>
    </row>
    <row r="7" spans="2:11" x14ac:dyDescent="0.25">
      <c r="B7" s="48"/>
      <c r="C7" s="28" t="s">
        <v>36</v>
      </c>
      <c r="D7" s="28" t="s">
        <v>41</v>
      </c>
      <c r="E7" s="70">
        <v>0.04</v>
      </c>
      <c r="F7" s="40">
        <v>0.39</v>
      </c>
      <c r="G7" s="41">
        <v>0.33</v>
      </c>
      <c r="H7" s="42">
        <v>0.23</v>
      </c>
      <c r="I7" s="68">
        <f>K7-J7-H7-G7-F7-E7</f>
        <v>4.9999999999999836E-3</v>
      </c>
      <c r="J7" s="34">
        <v>5.0000000000000001E-3</v>
      </c>
      <c r="K7" s="47">
        <v>1</v>
      </c>
    </row>
    <row r="8" spans="2:11" x14ac:dyDescent="0.25">
      <c r="B8" s="48"/>
      <c r="C8" s="28" t="s">
        <v>37</v>
      </c>
      <c r="D8" s="28" t="s">
        <v>42</v>
      </c>
      <c r="E8" s="70">
        <v>0.05</v>
      </c>
      <c r="F8" s="40">
        <v>0.42</v>
      </c>
      <c r="G8" s="41">
        <v>0.31</v>
      </c>
      <c r="H8" s="42">
        <v>0.19</v>
      </c>
      <c r="I8" s="68">
        <f>K8-J8-H8-G8-F8-E8</f>
        <v>2.2000000000000061E-2</v>
      </c>
      <c r="J8" s="34">
        <v>8.0000000000000002E-3</v>
      </c>
      <c r="K8" s="47">
        <v>1</v>
      </c>
    </row>
    <row r="9" spans="2:11" ht="15.75" thickBot="1" x14ac:dyDescent="0.3">
      <c r="B9" s="49"/>
      <c r="C9" s="50"/>
      <c r="D9" s="50"/>
      <c r="E9" s="51"/>
      <c r="F9" s="52"/>
      <c r="G9" s="52"/>
      <c r="H9" s="52"/>
      <c r="I9" s="52"/>
      <c r="J9" s="52"/>
      <c r="K9" s="5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4"/>
  <sheetViews>
    <sheetView tabSelected="1" topLeftCell="E1" workbookViewId="0">
      <selection activeCell="N35" sqref="N35"/>
    </sheetView>
  </sheetViews>
  <sheetFormatPr defaultRowHeight="15" x14ac:dyDescent="0.25"/>
  <cols>
    <col min="1" max="1" width="12.42578125" customWidth="1"/>
    <col min="2" max="2" width="26.140625" bestFit="1" customWidth="1"/>
    <col min="4" max="4" width="18.140625" bestFit="1" customWidth="1"/>
    <col min="5" max="5" width="14.7109375" style="1" customWidth="1"/>
    <col min="6" max="6" width="11.5703125" bestFit="1" customWidth="1"/>
    <col min="7" max="7" width="18.140625" customWidth="1"/>
    <col min="8" max="8" width="15.28515625" customWidth="1"/>
    <col min="9" max="9" width="19.28515625" customWidth="1"/>
    <col min="10" max="10" width="19.85546875" bestFit="1" customWidth="1"/>
    <col min="11" max="11" width="15.42578125" customWidth="1"/>
    <col min="12" max="12" width="20.42578125" customWidth="1"/>
    <col min="13" max="13" width="12.5703125" customWidth="1"/>
    <col min="14" max="14" width="10.5703125" customWidth="1"/>
    <col min="15" max="15" width="26.140625" bestFit="1" customWidth="1"/>
    <col min="16" max="16" width="10.140625" bestFit="1" customWidth="1"/>
    <col min="18" max="18" width="16.5703125" bestFit="1" customWidth="1"/>
    <col min="19" max="19" width="13.7109375" customWidth="1"/>
    <col min="20" max="20" width="13.85546875" customWidth="1"/>
    <col min="25" max="25" width="9.5703125" bestFit="1" customWidth="1"/>
    <col min="27" max="28" width="9.5703125" bestFit="1" customWidth="1"/>
    <col min="29" max="29" width="9.5703125" style="35" bestFit="1" customWidth="1"/>
  </cols>
  <sheetData>
    <row r="2" spans="1:29" x14ac:dyDescent="0.25">
      <c r="A2" s="61" t="s">
        <v>31</v>
      </c>
      <c r="B2" s="60" t="s">
        <v>23</v>
      </c>
      <c r="D2" s="1" t="s">
        <v>30</v>
      </c>
      <c r="E2" s="59">
        <v>1000</v>
      </c>
      <c r="N2" s="135" t="s">
        <v>54</v>
      </c>
      <c r="O2" s="135"/>
      <c r="P2" s="135"/>
      <c r="Q2" s="135"/>
      <c r="R2" s="135"/>
      <c r="S2" s="135"/>
      <c r="T2" s="135"/>
      <c r="U2" s="135"/>
    </row>
    <row r="3" spans="1:29" ht="15.75" thickBot="1" x14ac:dyDescent="0.3">
      <c r="A3" s="61" t="s">
        <v>32</v>
      </c>
      <c r="B3" s="60" t="s">
        <v>24</v>
      </c>
      <c r="D3" s="1"/>
    </row>
    <row r="4" spans="1:29" x14ac:dyDescent="0.25">
      <c r="A4" s="61"/>
      <c r="B4" s="60"/>
      <c r="D4" s="93" t="s">
        <v>1</v>
      </c>
      <c r="E4" s="94" t="s">
        <v>2</v>
      </c>
      <c r="F4" s="72"/>
      <c r="G4" s="153" t="s">
        <v>45</v>
      </c>
      <c r="H4" s="153"/>
      <c r="I4" s="94" t="s">
        <v>6</v>
      </c>
      <c r="J4" s="94" t="s">
        <v>7</v>
      </c>
      <c r="K4" s="94" t="s">
        <v>8</v>
      </c>
      <c r="L4" s="95" t="s">
        <v>53</v>
      </c>
      <c r="N4" s="113" t="s">
        <v>2</v>
      </c>
      <c r="O4" s="114"/>
      <c r="P4" s="136" t="s">
        <v>45</v>
      </c>
      <c r="Q4" s="136"/>
      <c r="R4" s="115" t="s">
        <v>6</v>
      </c>
      <c r="S4" s="115" t="s">
        <v>7</v>
      </c>
      <c r="T4" s="115" t="s">
        <v>8</v>
      </c>
      <c r="U4" s="116"/>
      <c r="W4" s="44"/>
      <c r="X4" s="62"/>
      <c r="Y4" s="67" t="s">
        <v>94</v>
      </c>
      <c r="Z4" s="67" t="s">
        <v>90</v>
      </c>
      <c r="AA4" s="67" t="s">
        <v>88</v>
      </c>
      <c r="AB4" s="67" t="s">
        <v>89</v>
      </c>
      <c r="AC4" s="132"/>
    </row>
    <row r="5" spans="1:29" x14ac:dyDescent="0.25">
      <c r="A5" s="61" t="s">
        <v>46</v>
      </c>
      <c r="B5" s="60" t="s">
        <v>25</v>
      </c>
      <c r="D5" s="96" t="s">
        <v>87</v>
      </c>
      <c r="E5" s="137" t="s">
        <v>33</v>
      </c>
      <c r="F5" s="81" t="s">
        <v>19</v>
      </c>
      <c r="G5" s="152">
        <f>L5-K5-J5-I5</f>
        <v>309.5</v>
      </c>
      <c r="H5" s="152"/>
      <c r="I5" s="82">
        <f>I9*I7</f>
        <v>162.5</v>
      </c>
      <c r="J5" s="82">
        <f t="shared" ref="J5:K5" si="0">J9*J7</f>
        <v>78</v>
      </c>
      <c r="K5" s="82">
        <f t="shared" si="0"/>
        <v>0</v>
      </c>
      <c r="L5" s="97">
        <v>550</v>
      </c>
      <c r="N5" s="137" t="s">
        <v>33</v>
      </c>
      <c r="O5" s="81" t="s">
        <v>19</v>
      </c>
      <c r="P5" s="143">
        <f>(G7*G9/1000)/0.55</f>
        <v>0.56272727272727263</v>
      </c>
      <c r="Q5" s="143"/>
      <c r="R5" s="121">
        <f>(I7*I9/1000)/0.55</f>
        <v>0.29545454545454541</v>
      </c>
      <c r="S5" s="121">
        <f>(J7*J9/1000)/0.55</f>
        <v>0.14181818181818182</v>
      </c>
      <c r="T5" s="121">
        <f>(K7*K9/1000)/0.55</f>
        <v>0</v>
      </c>
      <c r="U5" s="123">
        <f>SUM(P5:T5)</f>
        <v>0.99999999999999989</v>
      </c>
      <c r="W5" s="130" t="s">
        <v>33</v>
      </c>
      <c r="X5" s="81"/>
      <c r="Y5" s="133">
        <v>0.42699999999999999</v>
      </c>
      <c r="Z5" s="133">
        <v>0.45864045864045866</v>
      </c>
      <c r="AA5" s="133">
        <v>0.2424242424242424</v>
      </c>
      <c r="AB5" s="133">
        <v>1.6380016380015937E-3</v>
      </c>
      <c r="AC5" s="75"/>
    </row>
    <row r="6" spans="1:29" x14ac:dyDescent="0.25">
      <c r="A6" s="27"/>
      <c r="B6" s="60" t="s">
        <v>26</v>
      </c>
      <c r="D6" s="96"/>
      <c r="E6" s="138"/>
      <c r="F6" s="83" t="s">
        <v>20</v>
      </c>
      <c r="G6" s="141">
        <f>G7-G5</f>
        <v>340.5</v>
      </c>
      <c r="H6" s="141"/>
      <c r="I6" s="84">
        <f t="shared" ref="I6:J6" si="1">I7-I5</f>
        <v>87.5</v>
      </c>
      <c r="J6" s="84">
        <f t="shared" si="1"/>
        <v>22</v>
      </c>
      <c r="K6" s="84">
        <f>K7-K5</f>
        <v>0</v>
      </c>
      <c r="L6" s="98">
        <v>450</v>
      </c>
      <c r="N6" s="138"/>
      <c r="O6" s="83" t="s">
        <v>20</v>
      </c>
      <c r="P6" s="141" t="s">
        <v>52</v>
      </c>
      <c r="Q6" s="141"/>
      <c r="R6" s="84" t="s">
        <v>52</v>
      </c>
      <c r="S6" s="84" t="s">
        <v>52</v>
      </c>
      <c r="T6" s="84" t="s">
        <v>52</v>
      </c>
      <c r="U6" s="85">
        <v>1</v>
      </c>
      <c r="W6" s="1" t="s">
        <v>91</v>
      </c>
      <c r="Y6" s="58">
        <v>0.30099999999999999</v>
      </c>
      <c r="Z6" s="4">
        <v>0.52521199963526943</v>
      </c>
      <c r="AA6" s="4">
        <v>0.32825749977204338</v>
      </c>
      <c r="AB6" s="4">
        <v>1.1489012492021417E-2</v>
      </c>
    </row>
    <row r="7" spans="1:29" x14ac:dyDescent="0.25">
      <c r="A7" s="27"/>
      <c r="B7" s="60" t="s">
        <v>27</v>
      </c>
      <c r="D7" s="48"/>
      <c r="E7" s="138"/>
      <c r="F7" s="86" t="s">
        <v>16</v>
      </c>
      <c r="G7" s="146">
        <f>((G36+H36)/(1-L36))*$E$2</f>
        <v>650</v>
      </c>
      <c r="H7" s="146"/>
      <c r="I7" s="87">
        <f>(I36/(1-L36))*$E$2</f>
        <v>250</v>
      </c>
      <c r="J7" s="87">
        <f>(J36/(1-M36))*$E$2</f>
        <v>100</v>
      </c>
      <c r="K7" s="87">
        <f>(K36/(1-N36))*$E$2</f>
        <v>0</v>
      </c>
      <c r="L7" s="99">
        <f>SUM(G7:K7)</f>
        <v>1000</v>
      </c>
      <c r="N7" s="139"/>
      <c r="O7" s="117" t="s">
        <v>16</v>
      </c>
      <c r="P7" s="142"/>
      <c r="Q7" s="142"/>
      <c r="R7" s="118"/>
      <c r="S7" s="118"/>
      <c r="T7" s="118"/>
      <c r="U7" s="119"/>
      <c r="W7" s="131" t="s">
        <v>92</v>
      </c>
      <c r="Y7" s="58">
        <v>0.14000000000000001</v>
      </c>
      <c r="Z7" s="4">
        <v>0.542713567839196</v>
      </c>
      <c r="AA7" s="4">
        <v>0.37825491091822755</v>
      </c>
      <c r="AB7" s="4">
        <v>8.2229328460483968E-3</v>
      </c>
    </row>
    <row r="8" spans="1:29" x14ac:dyDescent="0.25">
      <c r="A8" s="27"/>
      <c r="B8" s="60" t="s">
        <v>28</v>
      </c>
      <c r="D8" s="48"/>
      <c r="E8" s="91"/>
      <c r="F8" s="112" t="s">
        <v>21</v>
      </c>
      <c r="G8" s="147">
        <f>G7/$L$7</f>
        <v>0.65</v>
      </c>
      <c r="H8" s="147"/>
      <c r="I8" s="111">
        <f t="shared" ref="I8:L8" si="2">I7/$L$7</f>
        <v>0.25</v>
      </c>
      <c r="J8" s="111">
        <f t="shared" si="2"/>
        <v>0.1</v>
      </c>
      <c r="K8" s="111">
        <f t="shared" si="2"/>
        <v>0</v>
      </c>
      <c r="L8" s="100">
        <f t="shared" si="2"/>
        <v>1</v>
      </c>
      <c r="W8" s="1" t="s">
        <v>93</v>
      </c>
      <c r="Y8" s="58">
        <v>7.0000000000000007E-2</v>
      </c>
      <c r="Z8" s="4">
        <v>0.51136363636363635</v>
      </c>
      <c r="AA8" s="4">
        <v>0.31341642228738997</v>
      </c>
      <c r="AB8" s="4">
        <v>3.6290322580645254E-2</v>
      </c>
    </row>
    <row r="9" spans="1:29" x14ac:dyDescent="0.25">
      <c r="A9" s="27"/>
      <c r="B9" s="60" t="s">
        <v>29</v>
      </c>
      <c r="D9" s="48"/>
      <c r="E9" s="92"/>
      <c r="F9" s="90" t="s">
        <v>22</v>
      </c>
      <c r="G9" s="151">
        <f>G5/G7</f>
        <v>0.47615384615384615</v>
      </c>
      <c r="H9" s="151"/>
      <c r="I9" s="122">
        <v>0.65</v>
      </c>
      <c r="J9" s="122">
        <v>0.78</v>
      </c>
      <c r="K9" s="122">
        <v>0.78</v>
      </c>
      <c r="L9" s="101"/>
      <c r="W9" s="1" t="s">
        <v>37</v>
      </c>
      <c r="Y9" s="58">
        <v>0.14000000000000001</v>
      </c>
      <c r="Z9" s="4">
        <v>0.51136363636363635</v>
      </c>
      <c r="AA9" s="4">
        <v>0.31341642228738997</v>
      </c>
      <c r="AB9" s="4">
        <v>3.6290322580645254E-2</v>
      </c>
    </row>
    <row r="10" spans="1:29" x14ac:dyDescent="0.25">
      <c r="D10" s="48"/>
      <c r="E10" s="83"/>
      <c r="F10" s="83"/>
      <c r="G10" s="102"/>
      <c r="H10" s="102"/>
      <c r="I10" s="102"/>
      <c r="J10" s="102"/>
      <c r="K10" s="103"/>
      <c r="L10" s="104"/>
      <c r="Y10" s="27"/>
    </row>
    <row r="11" spans="1:29" x14ac:dyDescent="0.25">
      <c r="D11" s="96"/>
      <c r="E11" s="137" t="s">
        <v>34</v>
      </c>
      <c r="F11" s="81" t="s">
        <v>19</v>
      </c>
      <c r="G11" s="152">
        <f>L11-K11-J11-I11</f>
        <v>251.48148148148147</v>
      </c>
      <c r="H11" s="152"/>
      <c r="I11" s="82">
        <f>I15*I13</f>
        <v>182.1821821821822</v>
      </c>
      <c r="J11" s="82">
        <f t="shared" ref="J11:K11" si="3">J15*J13</f>
        <v>115.55555555555556</v>
      </c>
      <c r="K11" s="82">
        <f t="shared" si="3"/>
        <v>0.78078078078075974</v>
      </c>
      <c r="L11" s="97">
        <v>550</v>
      </c>
      <c r="N11" s="113" t="s">
        <v>2</v>
      </c>
      <c r="O11" s="114"/>
      <c r="P11" s="136" t="s">
        <v>45</v>
      </c>
      <c r="Q11" s="136"/>
      <c r="R11" s="115" t="s">
        <v>6</v>
      </c>
      <c r="S11" s="115" t="s">
        <v>7</v>
      </c>
      <c r="T11" s="115" t="s">
        <v>8</v>
      </c>
      <c r="U11" s="116"/>
      <c r="Y11" s="27"/>
    </row>
    <row r="12" spans="1:29" x14ac:dyDescent="0.25">
      <c r="D12" s="96"/>
      <c r="E12" s="138"/>
      <c r="F12" s="83" t="s">
        <v>20</v>
      </c>
      <c r="G12" s="141">
        <f>G13-G11</f>
        <v>319.08908908908899</v>
      </c>
      <c r="H12" s="141"/>
      <c r="I12" s="84">
        <f t="shared" ref="I12" si="4">I13-I11</f>
        <v>98.098098098098092</v>
      </c>
      <c r="J12" s="84">
        <f t="shared" ref="J12" si="5">J13-J11</f>
        <v>32.592592592592595</v>
      </c>
      <c r="K12" s="84">
        <f>K13-K11</f>
        <v>0.22022022022021426</v>
      </c>
      <c r="L12" s="98">
        <v>450</v>
      </c>
      <c r="N12" s="137" t="s">
        <v>34</v>
      </c>
      <c r="O12" s="81" t="s">
        <v>19</v>
      </c>
      <c r="P12" s="143">
        <f>(G13*G15/1000)/0.55</f>
        <v>0.30084630084630076</v>
      </c>
      <c r="Q12" s="143"/>
      <c r="R12" s="121">
        <f>(I13*I15/1000)/0.55</f>
        <v>0.33124033124033125</v>
      </c>
      <c r="S12" s="121">
        <f>(J13*J15/1000)/0.55</f>
        <v>0.21010101010101007</v>
      </c>
      <c r="T12" s="121">
        <f>(K13*K15/1000)/0.55</f>
        <v>1.4196014196013811E-3</v>
      </c>
      <c r="U12" s="123">
        <f>SUM(P12:T12)</f>
        <v>0.8436072436072436</v>
      </c>
      <c r="Y12" s="27"/>
    </row>
    <row r="13" spans="1:29" x14ac:dyDescent="0.25">
      <c r="D13" s="96"/>
      <c r="E13" s="138"/>
      <c r="F13" s="86" t="s">
        <v>16</v>
      </c>
      <c r="G13" s="146">
        <f>((G37+H37)/(1-L37))*$E$2</f>
        <v>570.57057057057045</v>
      </c>
      <c r="H13" s="146"/>
      <c r="I13" s="87">
        <f>(I37/(1-L37))*$E$2</f>
        <v>280.28028028028029</v>
      </c>
      <c r="J13" s="87">
        <f>(J37/(1-L37))*$E$2</f>
        <v>148.14814814814815</v>
      </c>
      <c r="K13" s="87">
        <f>(K37/(1-L37))*$E$2</f>
        <v>1.001001001000974</v>
      </c>
      <c r="L13" s="99">
        <f>SUM(G13:K13)</f>
        <v>999.99999999999989</v>
      </c>
      <c r="N13" s="138"/>
      <c r="O13" s="83" t="s">
        <v>20</v>
      </c>
      <c r="P13" s="141" t="s">
        <v>52</v>
      </c>
      <c r="Q13" s="141"/>
      <c r="R13" s="84" t="s">
        <v>52</v>
      </c>
      <c r="S13" s="84" t="s">
        <v>52</v>
      </c>
      <c r="T13" s="84" t="s">
        <v>52</v>
      </c>
      <c r="U13" s="85">
        <v>1</v>
      </c>
      <c r="Y13" s="27"/>
    </row>
    <row r="14" spans="1:29" x14ac:dyDescent="0.25">
      <c r="D14" s="96"/>
      <c r="E14" s="91"/>
      <c r="F14" s="112" t="s">
        <v>21</v>
      </c>
      <c r="G14" s="147">
        <f>G13/$L$7</f>
        <v>0.57057057057057048</v>
      </c>
      <c r="H14" s="147"/>
      <c r="I14" s="111">
        <f t="shared" ref="I14" si="6">I13/$L$7</f>
        <v>0.28028028028028029</v>
      </c>
      <c r="J14" s="111">
        <f t="shared" ref="J14" si="7">J13/$L$7</f>
        <v>0.14814814814814814</v>
      </c>
      <c r="K14" s="111">
        <f t="shared" ref="K14" si="8">K13/$L$7</f>
        <v>1.0010010010009741E-3</v>
      </c>
      <c r="L14" s="100">
        <f>SUM(G14:K14)</f>
        <v>0.99999999999999989</v>
      </c>
      <c r="N14" s="139"/>
      <c r="O14" s="117" t="s">
        <v>16</v>
      </c>
      <c r="P14" s="142"/>
      <c r="Q14" s="142"/>
      <c r="R14" s="118"/>
      <c r="S14" s="118"/>
      <c r="T14" s="118"/>
      <c r="U14" s="119"/>
      <c r="Y14" s="27"/>
    </row>
    <row r="15" spans="1:29" x14ac:dyDescent="0.25">
      <c r="D15" s="96"/>
      <c r="E15" s="92"/>
      <c r="F15" s="90" t="s">
        <v>22</v>
      </c>
      <c r="G15" s="151">
        <v>0.28999999999999998</v>
      </c>
      <c r="H15" s="151"/>
      <c r="I15" s="122">
        <v>0.65</v>
      </c>
      <c r="J15" s="122">
        <v>0.78</v>
      </c>
      <c r="K15" s="122">
        <v>0.78</v>
      </c>
      <c r="L15" s="101"/>
      <c r="Y15" s="27"/>
    </row>
    <row r="16" spans="1:29" x14ac:dyDescent="0.25">
      <c r="D16" s="96"/>
      <c r="E16" s="83"/>
      <c r="F16" s="83"/>
      <c r="G16" s="84"/>
      <c r="H16" s="84"/>
      <c r="I16" s="84"/>
      <c r="J16" s="84"/>
      <c r="K16" s="105"/>
      <c r="L16" s="104"/>
      <c r="P16" s="27"/>
      <c r="Y16" s="27"/>
    </row>
    <row r="17" spans="4:27" x14ac:dyDescent="0.25">
      <c r="D17" s="96"/>
      <c r="E17" s="137" t="s">
        <v>35</v>
      </c>
      <c r="F17" s="81" t="s">
        <v>19</v>
      </c>
      <c r="G17" s="152">
        <f>L17-K17-J17-I17</f>
        <v>179.42828485456371</v>
      </c>
      <c r="H17" s="152"/>
      <c r="I17" s="82">
        <f>I21*I19</f>
        <v>208.62587763289869</v>
      </c>
      <c r="J17" s="82">
        <f t="shared" ref="J17:K17" si="9">J21*J19</f>
        <v>156.46940822467405</v>
      </c>
      <c r="K17" s="82">
        <f t="shared" si="9"/>
        <v>5.4764292878635423</v>
      </c>
      <c r="L17" s="97">
        <v>550</v>
      </c>
      <c r="N17" s="113" t="s">
        <v>2</v>
      </c>
      <c r="O17" s="114"/>
      <c r="P17" s="136" t="s">
        <v>45</v>
      </c>
      <c r="Q17" s="136"/>
      <c r="R17" s="115" t="s">
        <v>6</v>
      </c>
      <c r="S17" s="115" t="s">
        <v>7</v>
      </c>
      <c r="T17" s="115" t="s">
        <v>8</v>
      </c>
      <c r="U17" s="116"/>
      <c r="Y17" s="27"/>
      <c r="Z17" s="27"/>
      <c r="AA17" s="27"/>
    </row>
    <row r="18" spans="4:27" x14ac:dyDescent="0.25">
      <c r="D18" s="48"/>
      <c r="E18" s="138"/>
      <c r="F18" s="83" t="s">
        <v>20</v>
      </c>
      <c r="G18" s="141">
        <f>G19-G17</f>
        <v>291.98595787362081</v>
      </c>
      <c r="H18" s="141"/>
      <c r="I18" s="84">
        <f t="shared" ref="I18" si="10">I19-I17</f>
        <v>112.33701103309929</v>
      </c>
      <c r="J18" s="84">
        <f t="shared" ref="J18" si="11">J19-J17</f>
        <v>44.132397191574711</v>
      </c>
      <c r="K18" s="84">
        <f>K19-K17</f>
        <v>1.544633901705101</v>
      </c>
      <c r="L18" s="98">
        <v>450</v>
      </c>
      <c r="N18" s="137" t="s">
        <v>35</v>
      </c>
      <c r="O18" s="81" t="s">
        <v>19</v>
      </c>
      <c r="P18" s="140">
        <f>(G19*G21/1000)/0.55</f>
        <v>0.32623324519011582</v>
      </c>
      <c r="Q18" s="140"/>
      <c r="R18" s="120">
        <f>(I19*I21/1000)/0.55</f>
        <v>0.37931977751436124</v>
      </c>
      <c r="S18" s="120">
        <f>(J19*J21/1000)/0.55</f>
        <v>0.28448983313577098</v>
      </c>
      <c r="T18" s="120">
        <f>(K19*K21/1000)/0.55</f>
        <v>9.9571441597518951E-3</v>
      </c>
      <c r="U18" s="123">
        <f>SUM(P18:T18)</f>
        <v>1</v>
      </c>
    </row>
    <row r="19" spans="4:27" x14ac:dyDescent="0.25">
      <c r="D19" s="48"/>
      <c r="E19" s="138"/>
      <c r="F19" s="86" t="s">
        <v>16</v>
      </c>
      <c r="G19" s="146">
        <f>((G38+H38)/(1-L38))*$E$2</f>
        <v>471.41424272818455</v>
      </c>
      <c r="H19" s="146"/>
      <c r="I19" s="87">
        <f>(I38/(1-L38))*$E$2</f>
        <v>320.96288866599798</v>
      </c>
      <c r="J19" s="87">
        <f>(J38/(1-L38))*$E$2</f>
        <v>200.60180541624877</v>
      </c>
      <c r="K19" s="87">
        <f>(K38/(1-L38))*$E$2</f>
        <v>7.0210631895686433</v>
      </c>
      <c r="L19" s="99">
        <f>SUM(G19:K19)</f>
        <v>999.99999999999989</v>
      </c>
      <c r="N19" s="138"/>
      <c r="O19" s="83" t="s">
        <v>20</v>
      </c>
      <c r="P19" s="141" t="s">
        <v>52</v>
      </c>
      <c r="Q19" s="141"/>
      <c r="R19" s="84" t="s">
        <v>52</v>
      </c>
      <c r="S19" s="84" t="s">
        <v>52</v>
      </c>
      <c r="T19" s="84" t="s">
        <v>52</v>
      </c>
      <c r="U19" s="85">
        <v>1</v>
      </c>
    </row>
    <row r="20" spans="4:27" x14ac:dyDescent="0.25">
      <c r="D20" s="48"/>
      <c r="E20" s="88"/>
      <c r="F20" s="112" t="s">
        <v>21</v>
      </c>
      <c r="G20" s="147">
        <f>G19/$L$7</f>
        <v>0.47141424272818455</v>
      </c>
      <c r="H20" s="147"/>
      <c r="I20" s="111">
        <f t="shared" ref="I20" si="12">I19/$L$7</f>
        <v>0.32096288866599798</v>
      </c>
      <c r="J20" s="111">
        <f t="shared" ref="J20" si="13">J19/$L$7</f>
        <v>0.20060180541624878</v>
      </c>
      <c r="K20" s="111">
        <f t="shared" ref="K20" si="14">K19/$L$7</f>
        <v>7.021063189568643E-3</v>
      </c>
      <c r="L20" s="100">
        <f>SUM(G20:K20)</f>
        <v>1</v>
      </c>
      <c r="N20" s="139"/>
      <c r="O20" s="117" t="s">
        <v>16</v>
      </c>
      <c r="P20" s="142"/>
      <c r="Q20" s="142"/>
      <c r="R20" s="118"/>
      <c r="S20" s="118"/>
      <c r="T20" s="118"/>
      <c r="U20" s="119"/>
    </row>
    <row r="21" spans="4:27" x14ac:dyDescent="0.25">
      <c r="D21" s="48"/>
      <c r="E21" s="89"/>
      <c r="F21" s="90" t="s">
        <v>22</v>
      </c>
      <c r="G21" s="151">
        <f>G17/G19</f>
        <v>0.3806170212765958</v>
      </c>
      <c r="H21" s="151"/>
      <c r="I21" s="122">
        <v>0.65</v>
      </c>
      <c r="J21" s="122">
        <v>0.78</v>
      </c>
      <c r="K21" s="122">
        <v>0.78</v>
      </c>
      <c r="L21" s="101"/>
    </row>
    <row r="22" spans="4:27" x14ac:dyDescent="0.25">
      <c r="D22" s="48"/>
      <c r="E22" s="28"/>
      <c r="F22" s="35"/>
      <c r="G22" s="35"/>
      <c r="H22" s="35"/>
      <c r="I22" s="35"/>
      <c r="J22" s="35"/>
      <c r="K22" s="35"/>
      <c r="L22" s="104"/>
    </row>
    <row r="23" spans="4:27" x14ac:dyDescent="0.25">
      <c r="D23" s="48"/>
      <c r="E23" s="149" t="s">
        <v>36</v>
      </c>
      <c r="F23" s="81" t="s">
        <v>19</v>
      </c>
      <c r="G23" s="152">
        <f>L23-K23-J23-I23</f>
        <v>150.20100502512565</v>
      </c>
      <c r="H23" s="152"/>
      <c r="I23" s="82">
        <f>I27*I25</f>
        <v>215.5778894472362</v>
      </c>
      <c r="J23" s="82">
        <f t="shared" ref="J23:K23" si="15">J27*J25</f>
        <v>180.30150753768845</v>
      </c>
      <c r="K23" s="82">
        <f t="shared" si="15"/>
        <v>3.919597989949736</v>
      </c>
      <c r="L23" s="97">
        <v>550</v>
      </c>
      <c r="N23" s="113" t="s">
        <v>2</v>
      </c>
      <c r="O23" s="114"/>
      <c r="P23" s="136" t="s">
        <v>45</v>
      </c>
      <c r="Q23" s="136"/>
      <c r="R23" s="115" t="s">
        <v>6</v>
      </c>
      <c r="S23" s="115" t="s">
        <v>7</v>
      </c>
      <c r="T23" s="115" t="s">
        <v>8</v>
      </c>
      <c r="U23" s="116"/>
    </row>
    <row r="24" spans="4:27" x14ac:dyDescent="0.25">
      <c r="D24" s="48"/>
      <c r="E24" s="150"/>
      <c r="F24" s="83" t="s">
        <v>20</v>
      </c>
      <c r="G24" s="141">
        <f>G25-G23</f>
        <v>281.95979899497485</v>
      </c>
      <c r="H24" s="141"/>
      <c r="I24" s="84">
        <f t="shared" ref="I24" si="16">I25-I23</f>
        <v>116.08040201005025</v>
      </c>
      <c r="J24" s="84">
        <f t="shared" ref="J24" si="17">J25-J23</f>
        <v>50.854271356783926</v>
      </c>
      <c r="K24" s="84">
        <f>K25-K23</f>
        <v>1.1055276381909511</v>
      </c>
      <c r="L24" s="98">
        <v>450</v>
      </c>
      <c r="N24" s="137" t="s">
        <v>36</v>
      </c>
      <c r="O24" s="81" t="s">
        <v>19</v>
      </c>
      <c r="P24" s="140">
        <f>(G25*G27/1000)/0.55</f>
        <v>0.27309273640931936</v>
      </c>
      <c r="Q24" s="140"/>
      <c r="R24" s="120">
        <f>(I25*I27/1000)/0.55</f>
        <v>0.39195979899497491</v>
      </c>
      <c r="S24" s="120">
        <f>(J25*J27/1000)/0.55</f>
        <v>0.32782092279579716</v>
      </c>
      <c r="T24" s="120">
        <f>(K25*K27/1000)/0.55</f>
        <v>7.1265417999086108E-3</v>
      </c>
      <c r="U24" s="123">
        <f>SUM(P24:T24)</f>
        <v>0.99999999999999989</v>
      </c>
    </row>
    <row r="25" spans="4:27" x14ac:dyDescent="0.25">
      <c r="D25" s="48"/>
      <c r="E25" s="150"/>
      <c r="F25" s="86" t="s">
        <v>16</v>
      </c>
      <c r="G25" s="146">
        <f>((G39+H39)/(1-L39))*$E$2</f>
        <v>432.1608040201005</v>
      </c>
      <c r="H25" s="146"/>
      <c r="I25" s="87">
        <f>(I39/(1-L39))*$E$2</f>
        <v>331.65829145728645</v>
      </c>
      <c r="J25" s="87">
        <f>(J39/(1-L39))*$E$2</f>
        <v>231.15577889447238</v>
      </c>
      <c r="K25" s="87">
        <f>(K39/(1-L39))*$E$2</f>
        <v>5.0251256281406871</v>
      </c>
      <c r="L25" s="99">
        <f>SUM(G25:K25)</f>
        <v>1000.0000000000001</v>
      </c>
      <c r="N25" s="138"/>
      <c r="O25" s="83" t="s">
        <v>20</v>
      </c>
      <c r="P25" s="141" t="s">
        <v>52</v>
      </c>
      <c r="Q25" s="141"/>
      <c r="R25" s="84" t="s">
        <v>52</v>
      </c>
      <c r="S25" s="84" t="s">
        <v>52</v>
      </c>
      <c r="T25" s="84" t="s">
        <v>52</v>
      </c>
      <c r="U25" s="85">
        <v>1</v>
      </c>
    </row>
    <row r="26" spans="4:27" x14ac:dyDescent="0.25">
      <c r="D26" s="48"/>
      <c r="E26" s="88"/>
      <c r="F26" s="112" t="s">
        <v>21</v>
      </c>
      <c r="G26" s="147">
        <f>G25/$L$7</f>
        <v>0.43216080402010049</v>
      </c>
      <c r="H26" s="147"/>
      <c r="I26" s="111">
        <f t="shared" ref="I26" si="18">I25/$L$7</f>
        <v>0.33165829145728642</v>
      </c>
      <c r="J26" s="111">
        <f t="shared" ref="J26" si="19">J25/$L$7</f>
        <v>0.23115577889447236</v>
      </c>
      <c r="K26" s="111">
        <f t="shared" ref="K26" si="20">K25/$L$7</f>
        <v>5.0251256281406871E-3</v>
      </c>
      <c r="L26" s="100">
        <f>SUM(G26:K26)</f>
        <v>1</v>
      </c>
      <c r="N26" s="139"/>
      <c r="O26" s="117" t="s">
        <v>16</v>
      </c>
      <c r="P26" s="142"/>
      <c r="Q26" s="142"/>
      <c r="R26" s="118"/>
      <c r="S26" s="118"/>
      <c r="T26" s="118"/>
      <c r="U26" s="119"/>
    </row>
    <row r="27" spans="4:27" x14ac:dyDescent="0.25">
      <c r="D27" s="48"/>
      <c r="E27" s="89"/>
      <c r="F27" s="90" t="s">
        <v>22</v>
      </c>
      <c r="G27" s="151">
        <f>G23/G25</f>
        <v>0.34755813953488379</v>
      </c>
      <c r="H27" s="151"/>
      <c r="I27" s="122">
        <v>0.65</v>
      </c>
      <c r="J27" s="122">
        <v>0.78</v>
      </c>
      <c r="K27" s="122">
        <v>0.78</v>
      </c>
      <c r="L27" s="101"/>
    </row>
    <row r="28" spans="4:27" x14ac:dyDescent="0.25">
      <c r="D28" s="96"/>
      <c r="E28" s="83"/>
      <c r="F28" s="35"/>
      <c r="G28" s="83"/>
      <c r="H28" s="83"/>
      <c r="I28" s="83"/>
      <c r="J28" s="83"/>
      <c r="K28" s="83"/>
      <c r="L28" s="106"/>
    </row>
    <row r="29" spans="4:27" x14ac:dyDescent="0.25">
      <c r="D29" s="96"/>
      <c r="E29" s="149" t="s">
        <v>37</v>
      </c>
      <c r="F29" s="81" t="s">
        <v>19</v>
      </c>
      <c r="G29" s="152">
        <f>L29-K29-J29-I29</f>
        <v>180.18145161290317</v>
      </c>
      <c r="H29" s="152"/>
      <c r="I29" s="82">
        <f>I33*I31</f>
        <v>203.125</v>
      </c>
      <c r="J29" s="82">
        <f t="shared" ref="J29:K29" si="21">J33*J31</f>
        <v>149.39516129032259</v>
      </c>
      <c r="K29" s="82">
        <f t="shared" si="21"/>
        <v>17.298387096774238</v>
      </c>
      <c r="L29" s="97">
        <v>550</v>
      </c>
      <c r="N29" s="113" t="s">
        <v>2</v>
      </c>
      <c r="O29" s="114"/>
      <c r="P29" s="136" t="s">
        <v>45</v>
      </c>
      <c r="Q29" s="136"/>
      <c r="R29" s="115" t="s">
        <v>6</v>
      </c>
      <c r="S29" s="115" t="s">
        <v>7</v>
      </c>
      <c r="T29" s="115" t="s">
        <v>8</v>
      </c>
      <c r="U29" s="116"/>
    </row>
    <row r="30" spans="4:27" x14ac:dyDescent="0.25">
      <c r="D30" s="96"/>
      <c r="E30" s="150"/>
      <c r="F30" s="83" t="s">
        <v>20</v>
      </c>
      <c r="G30" s="141">
        <f>G31-G29</f>
        <v>293.60887096774195</v>
      </c>
      <c r="H30" s="141"/>
      <c r="I30" s="84">
        <f t="shared" ref="I30" si="22">I31-I29</f>
        <v>109.375</v>
      </c>
      <c r="J30" s="84">
        <f t="shared" ref="J30" si="23">J31-J29</f>
        <v>42.137096774193537</v>
      </c>
      <c r="K30" s="84">
        <f>K31-K29</f>
        <v>4.8790322580645302</v>
      </c>
      <c r="L30" s="98">
        <v>450</v>
      </c>
      <c r="N30" s="137" t="s">
        <v>37</v>
      </c>
      <c r="O30" s="81" t="s">
        <v>19</v>
      </c>
      <c r="P30" s="140">
        <f>(G31*G33/1000)/0.55</f>
        <v>0.32760263929618755</v>
      </c>
      <c r="Q30" s="140"/>
      <c r="R30" s="120">
        <f>(I31*I33/1000)/0.55</f>
        <v>0.36931818181818177</v>
      </c>
      <c r="S30" s="120">
        <f>(J31*J33/1000)/0.55</f>
        <v>0.27162756598240473</v>
      </c>
      <c r="T30" s="120">
        <f>(K31*K33/1000)/0.55</f>
        <v>3.1451612903225887E-2</v>
      </c>
      <c r="U30" s="123">
        <f>SUM(P30:T30)</f>
        <v>1</v>
      </c>
    </row>
    <row r="31" spans="4:27" x14ac:dyDescent="0.25">
      <c r="D31" s="96"/>
      <c r="E31" s="150"/>
      <c r="F31" s="86" t="s">
        <v>16</v>
      </c>
      <c r="G31" s="146">
        <f>((G40+H40)/(1-L40))*$E$2</f>
        <v>473.79032258064512</v>
      </c>
      <c r="H31" s="146"/>
      <c r="I31" s="87">
        <f>(I40/(1-L40))*$E$2</f>
        <v>312.5</v>
      </c>
      <c r="J31" s="87">
        <f>(J40/(1-L40))*$E$2</f>
        <v>191.53225806451613</v>
      </c>
      <c r="K31" s="87">
        <f>(K40/(1-L40))*$E$2</f>
        <v>22.177419354838769</v>
      </c>
      <c r="L31" s="99">
        <f>SUM(G31:K31)</f>
        <v>1000</v>
      </c>
      <c r="N31" s="138"/>
      <c r="O31" s="83" t="s">
        <v>20</v>
      </c>
      <c r="P31" s="141" t="s">
        <v>52</v>
      </c>
      <c r="Q31" s="141"/>
      <c r="R31" s="84" t="s">
        <v>52</v>
      </c>
      <c r="S31" s="84" t="s">
        <v>52</v>
      </c>
      <c r="T31" s="84" t="s">
        <v>52</v>
      </c>
      <c r="U31" s="85">
        <v>1</v>
      </c>
    </row>
    <row r="32" spans="4:27" x14ac:dyDescent="0.25">
      <c r="D32" s="96"/>
      <c r="E32" s="88"/>
      <c r="F32" s="112" t="s">
        <v>21</v>
      </c>
      <c r="G32" s="147">
        <f>G31/$L$7</f>
        <v>0.47379032258064513</v>
      </c>
      <c r="H32" s="147"/>
      <c r="I32" s="111">
        <f t="shared" ref="I32" si="24">I31/$L$7</f>
        <v>0.3125</v>
      </c>
      <c r="J32" s="111">
        <f t="shared" ref="J32" si="25">J31/$L$7</f>
        <v>0.19153225806451613</v>
      </c>
      <c r="K32" s="111">
        <f t="shared" ref="K32" si="26">K31/$L$7</f>
        <v>2.217741935483877E-2</v>
      </c>
      <c r="L32" s="100">
        <f>SUM(G32:K32)</f>
        <v>1</v>
      </c>
      <c r="N32" s="139"/>
      <c r="O32" s="117" t="s">
        <v>16</v>
      </c>
      <c r="P32" s="142"/>
      <c r="Q32" s="142"/>
      <c r="R32" s="118"/>
      <c r="S32" s="118"/>
      <c r="T32" s="118"/>
      <c r="U32" s="119"/>
    </row>
    <row r="33" spans="4:13" ht="15.75" thickBot="1" x14ac:dyDescent="0.3">
      <c r="D33" s="49"/>
      <c r="E33" s="107"/>
      <c r="F33" s="108" t="s">
        <v>22</v>
      </c>
      <c r="G33" s="148">
        <f>G29/G31</f>
        <v>0.38029787234042545</v>
      </c>
      <c r="H33" s="148"/>
      <c r="I33" s="122">
        <v>0.65</v>
      </c>
      <c r="J33" s="122">
        <v>0.78</v>
      </c>
      <c r="K33" s="122">
        <v>0.78</v>
      </c>
      <c r="L33" s="109"/>
    </row>
    <row r="34" spans="4:13" ht="15.75" thickBot="1" x14ac:dyDescent="0.3">
      <c r="F34" s="63"/>
      <c r="G34" s="66"/>
      <c r="H34" s="66"/>
      <c r="I34" s="65"/>
      <c r="J34" s="65"/>
      <c r="K34" s="65"/>
      <c r="L34" s="64"/>
    </row>
    <row r="35" spans="4:13" x14ac:dyDescent="0.25">
      <c r="D35" s="110" t="s">
        <v>48</v>
      </c>
      <c r="E35" s="45" t="s">
        <v>2</v>
      </c>
      <c r="F35" s="72"/>
      <c r="G35" s="73" t="s">
        <v>4</v>
      </c>
      <c r="H35" s="73" t="s">
        <v>5</v>
      </c>
      <c r="I35" s="73" t="s">
        <v>6</v>
      </c>
      <c r="J35" s="73" t="s">
        <v>7</v>
      </c>
      <c r="K35" s="73" t="s">
        <v>8</v>
      </c>
      <c r="L35" s="74" t="s">
        <v>9</v>
      </c>
      <c r="M35" s="27"/>
    </row>
    <row r="36" spans="4:13" x14ac:dyDescent="0.25">
      <c r="D36" s="144" t="s">
        <v>47</v>
      </c>
      <c r="E36" s="28" t="s">
        <v>33</v>
      </c>
      <c r="F36" s="35"/>
      <c r="G36" s="75">
        <v>0.15</v>
      </c>
      <c r="H36" s="75">
        <v>0.5</v>
      </c>
      <c r="I36" s="75">
        <v>0.25</v>
      </c>
      <c r="J36" s="75">
        <v>0.1</v>
      </c>
      <c r="K36" s="75">
        <v>0</v>
      </c>
      <c r="L36" s="76">
        <v>0</v>
      </c>
    </row>
    <row r="37" spans="4:13" x14ac:dyDescent="0.25">
      <c r="D37" s="144"/>
      <c r="E37" s="28" t="s">
        <v>34</v>
      </c>
      <c r="F37" s="35"/>
      <c r="G37" s="75">
        <v>0.09</v>
      </c>
      <c r="H37" s="75">
        <v>0.48</v>
      </c>
      <c r="I37" s="75">
        <v>0.28000000000000003</v>
      </c>
      <c r="J37" s="75">
        <v>0.14799999999999999</v>
      </c>
      <c r="K37" s="75">
        <v>9.9999999999997313E-4</v>
      </c>
      <c r="L37" s="76">
        <v>1E-3</v>
      </c>
    </row>
    <row r="38" spans="4:13" x14ac:dyDescent="0.25">
      <c r="D38" s="144"/>
      <c r="E38" s="28" t="s">
        <v>35</v>
      </c>
      <c r="F38" s="35"/>
      <c r="G38" s="75">
        <v>0.05</v>
      </c>
      <c r="H38" s="75">
        <v>0.42</v>
      </c>
      <c r="I38" s="75">
        <v>0.32</v>
      </c>
      <c r="J38" s="75">
        <v>0.2</v>
      </c>
      <c r="K38" s="75">
        <v>6.9999999999999368E-3</v>
      </c>
      <c r="L38" s="76">
        <v>3.0000000000000001E-3</v>
      </c>
    </row>
    <row r="39" spans="4:13" x14ac:dyDescent="0.25">
      <c r="D39" s="144"/>
      <c r="E39" s="28" t="s">
        <v>36</v>
      </c>
      <c r="F39" s="35"/>
      <c r="G39" s="75">
        <v>0.04</v>
      </c>
      <c r="H39" s="75">
        <v>0.39</v>
      </c>
      <c r="I39" s="75">
        <v>0.33</v>
      </c>
      <c r="J39" s="75">
        <v>0.23</v>
      </c>
      <c r="K39" s="75">
        <v>4.9999999999999836E-3</v>
      </c>
      <c r="L39" s="76">
        <v>5.0000000000000001E-3</v>
      </c>
    </row>
    <row r="40" spans="4:13" ht="15.75" thickBot="1" x14ac:dyDescent="0.3">
      <c r="D40" s="145"/>
      <c r="E40" s="77" t="s">
        <v>37</v>
      </c>
      <c r="F40" s="78"/>
      <c r="G40" s="79">
        <v>0.05</v>
      </c>
      <c r="H40" s="79">
        <v>0.42</v>
      </c>
      <c r="I40" s="79">
        <v>0.31</v>
      </c>
      <c r="J40" s="79">
        <v>0.19</v>
      </c>
      <c r="K40" s="79">
        <v>2.2000000000000061E-2</v>
      </c>
      <c r="L40" s="80">
        <v>8.0000000000000002E-3</v>
      </c>
    </row>
    <row r="41" spans="4:13" x14ac:dyDescent="0.25">
      <c r="E41" s="27"/>
      <c r="F41" s="27"/>
    </row>
    <row r="42" spans="4:13" x14ac:dyDescent="0.25">
      <c r="E42" s="27"/>
      <c r="F42" s="27"/>
    </row>
    <row r="43" spans="4:13" x14ac:dyDescent="0.25">
      <c r="E43" s="27"/>
      <c r="F43" s="27"/>
    </row>
    <row r="44" spans="4:13" x14ac:dyDescent="0.25">
      <c r="E44" s="27"/>
      <c r="F44" s="27"/>
      <c r="H44" s="27"/>
      <c r="I44" s="27"/>
      <c r="J44" s="27"/>
      <c r="K44" s="27"/>
      <c r="L44" s="27"/>
      <c r="M44" s="27"/>
    </row>
  </sheetData>
  <mergeCells count="58">
    <mergeCell ref="G15:H15"/>
    <mergeCell ref="G4:H4"/>
    <mergeCell ref="G5:H5"/>
    <mergeCell ref="G6:H6"/>
    <mergeCell ref="G7:H7"/>
    <mergeCell ref="G8:H8"/>
    <mergeCell ref="G9:H9"/>
    <mergeCell ref="G11:H11"/>
    <mergeCell ref="G12:H12"/>
    <mergeCell ref="G13:H13"/>
    <mergeCell ref="G14:H14"/>
    <mergeCell ref="E17:E19"/>
    <mergeCell ref="E23:E25"/>
    <mergeCell ref="E29:E31"/>
    <mergeCell ref="G24:H24"/>
    <mergeCell ref="G25:H25"/>
    <mergeCell ref="G26:H26"/>
    <mergeCell ref="G27:H27"/>
    <mergeCell ref="G29:H29"/>
    <mergeCell ref="G30:H30"/>
    <mergeCell ref="G17:H17"/>
    <mergeCell ref="G18:H18"/>
    <mergeCell ref="G19:H19"/>
    <mergeCell ref="G20:H20"/>
    <mergeCell ref="G21:H21"/>
    <mergeCell ref="G23:H23"/>
    <mergeCell ref="P14:Q14"/>
    <mergeCell ref="D36:D40"/>
    <mergeCell ref="P4:Q4"/>
    <mergeCell ref="N5:N7"/>
    <mergeCell ref="P5:Q5"/>
    <mergeCell ref="P6:Q6"/>
    <mergeCell ref="P7:Q7"/>
    <mergeCell ref="P17:Q17"/>
    <mergeCell ref="N18:N20"/>
    <mergeCell ref="P18:Q18"/>
    <mergeCell ref="P19:Q19"/>
    <mergeCell ref="G31:H31"/>
    <mergeCell ref="G32:H32"/>
    <mergeCell ref="G33:H33"/>
    <mergeCell ref="E5:E7"/>
    <mergeCell ref="E11:E13"/>
    <mergeCell ref="N2:U2"/>
    <mergeCell ref="P29:Q29"/>
    <mergeCell ref="N30:N32"/>
    <mergeCell ref="P30:Q30"/>
    <mergeCell ref="P31:Q31"/>
    <mergeCell ref="P32:Q32"/>
    <mergeCell ref="P20:Q20"/>
    <mergeCell ref="P23:Q23"/>
    <mergeCell ref="N24:N26"/>
    <mergeCell ref="P24:Q24"/>
    <mergeCell ref="P25:Q25"/>
    <mergeCell ref="P26:Q26"/>
    <mergeCell ref="P11:Q11"/>
    <mergeCell ref="N12:N14"/>
    <mergeCell ref="P12:Q12"/>
    <mergeCell ref="P13:Q1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"/>
  <sheetViews>
    <sheetView workbookViewId="0">
      <selection activeCell="G15" sqref="G15"/>
    </sheetView>
  </sheetViews>
  <sheetFormatPr defaultRowHeight="15" x14ac:dyDescent="0.25"/>
  <cols>
    <col min="2" max="2" width="12.85546875" customWidth="1"/>
    <col min="3" max="3" width="15.7109375" customWidth="1"/>
    <col min="5" max="5" width="14.5703125" bestFit="1" customWidth="1"/>
    <col min="6" max="6" width="16.5703125" customWidth="1"/>
    <col min="7" max="7" width="13.85546875" bestFit="1" customWidth="1"/>
    <col min="8" max="8" width="28.85546875" customWidth="1"/>
    <col min="9" max="9" width="28" customWidth="1"/>
    <col min="10" max="10" width="21" customWidth="1"/>
    <col min="11" max="11" width="19" customWidth="1"/>
    <col min="12" max="12" width="16.28515625" customWidth="1"/>
    <col min="13" max="13" width="15.42578125" customWidth="1"/>
    <col min="14" max="14" width="12" customWidth="1"/>
    <col min="17" max="17" width="10.7109375" customWidth="1"/>
    <col min="18" max="18" width="9.140625" style="1"/>
    <col min="19" max="19" width="16.7109375" customWidth="1"/>
  </cols>
  <sheetData>
    <row r="2" spans="2:20" x14ac:dyDescent="0.25">
      <c r="B2" t="s">
        <v>80</v>
      </c>
    </row>
    <row r="3" spans="2:20" ht="30" x14ac:dyDescent="0.25">
      <c r="B3" s="126" t="s">
        <v>72</v>
      </c>
      <c r="C3" s="126" t="s">
        <v>58</v>
      </c>
      <c r="D3" s="126" t="s">
        <v>2</v>
      </c>
      <c r="E3" s="126" t="s">
        <v>57</v>
      </c>
      <c r="F3" s="126" t="s">
        <v>55</v>
      </c>
      <c r="G3" s="126" t="s">
        <v>56</v>
      </c>
      <c r="H3" s="126" t="s">
        <v>75</v>
      </c>
      <c r="I3" s="126" t="s">
        <v>69</v>
      </c>
      <c r="J3" s="126" t="s">
        <v>61</v>
      </c>
      <c r="K3" s="126" t="s">
        <v>62</v>
      </c>
      <c r="L3" s="126" t="s">
        <v>70</v>
      </c>
      <c r="M3" s="126" t="s">
        <v>86</v>
      </c>
      <c r="N3" s="126" t="s">
        <v>85</v>
      </c>
    </row>
    <row r="4" spans="2:20" x14ac:dyDescent="0.25">
      <c r="B4" s="1" t="s">
        <v>71</v>
      </c>
      <c r="C4" s="1">
        <v>1</v>
      </c>
      <c r="D4" s="1">
        <v>40</v>
      </c>
      <c r="E4" s="1">
        <v>0.6</v>
      </c>
      <c r="F4" s="128" t="s">
        <v>59</v>
      </c>
      <c r="G4" s="129" t="s">
        <v>83</v>
      </c>
      <c r="H4" s="128" t="s">
        <v>52</v>
      </c>
      <c r="I4" s="1" t="s">
        <v>52</v>
      </c>
      <c r="J4" s="1" t="s">
        <v>52</v>
      </c>
      <c r="K4" s="1" t="s">
        <v>52</v>
      </c>
      <c r="L4" s="1" t="s">
        <v>81</v>
      </c>
      <c r="M4" s="1" t="s">
        <v>52</v>
      </c>
      <c r="N4" s="1" t="s">
        <v>74</v>
      </c>
    </row>
    <row r="5" spans="2:20" x14ac:dyDescent="0.25">
      <c r="B5" s="1" t="s">
        <v>71</v>
      </c>
      <c r="C5" s="1">
        <v>2</v>
      </c>
      <c r="D5" s="1">
        <v>40</v>
      </c>
      <c r="E5" s="1">
        <v>0.6</v>
      </c>
      <c r="F5" s="128" t="s">
        <v>59</v>
      </c>
      <c r="G5" s="129" t="s">
        <v>83</v>
      </c>
      <c r="H5" s="1" t="s">
        <v>52</v>
      </c>
      <c r="I5" s="1" t="s">
        <v>52</v>
      </c>
      <c r="J5" s="1" t="s">
        <v>52</v>
      </c>
      <c r="K5" s="1" t="s">
        <v>52</v>
      </c>
      <c r="L5" s="1" t="s">
        <v>82</v>
      </c>
      <c r="M5" s="1" t="s">
        <v>52</v>
      </c>
      <c r="N5" s="1" t="s">
        <v>74</v>
      </c>
    </row>
    <row r="6" spans="2:20" x14ac:dyDescent="0.25">
      <c r="B6" s="1" t="s">
        <v>71</v>
      </c>
      <c r="C6" s="1">
        <v>36</v>
      </c>
      <c r="D6" s="1">
        <v>43</v>
      </c>
      <c r="E6" s="1">
        <v>0.6</v>
      </c>
      <c r="F6" s="128" t="s">
        <v>59</v>
      </c>
      <c r="G6" s="129" t="s">
        <v>83</v>
      </c>
      <c r="H6" s="1" t="s">
        <v>52</v>
      </c>
      <c r="I6" s="1" t="s">
        <v>52</v>
      </c>
      <c r="J6" s="1" t="s">
        <v>52</v>
      </c>
      <c r="K6" s="1" t="s">
        <v>52</v>
      </c>
      <c r="L6" s="1" t="s">
        <v>82</v>
      </c>
      <c r="M6" s="1" t="s">
        <v>52</v>
      </c>
      <c r="N6" s="1" t="s">
        <v>74</v>
      </c>
    </row>
    <row r="7" spans="2:20" x14ac:dyDescent="0.25">
      <c r="B7" s="1" t="s">
        <v>73</v>
      </c>
      <c r="C7" s="1">
        <v>72</v>
      </c>
      <c r="D7" s="1">
        <v>43</v>
      </c>
      <c r="E7" s="1">
        <v>0.6</v>
      </c>
      <c r="F7" s="128" t="s">
        <v>59</v>
      </c>
      <c r="G7" s="129" t="s">
        <v>83</v>
      </c>
      <c r="H7" s="1" t="s">
        <v>52</v>
      </c>
      <c r="I7" s="1" t="s">
        <v>52</v>
      </c>
      <c r="J7" s="1" t="s">
        <v>52</v>
      </c>
      <c r="K7" s="1" t="s">
        <v>52</v>
      </c>
      <c r="L7" s="1" t="s">
        <v>82</v>
      </c>
      <c r="M7" s="1" t="s">
        <v>52</v>
      </c>
      <c r="N7" s="1" t="s">
        <v>74</v>
      </c>
    </row>
    <row r="8" spans="2:20" x14ac:dyDescent="0.25">
      <c r="B8" s="1"/>
      <c r="C8" s="1"/>
      <c r="D8" s="1"/>
      <c r="E8" s="1"/>
      <c r="F8" s="1"/>
      <c r="G8" s="1"/>
      <c r="H8" s="1"/>
      <c r="I8" s="1"/>
      <c r="J8" s="1"/>
    </row>
    <row r="9" spans="2:20" x14ac:dyDescent="0.25">
      <c r="B9" t="s">
        <v>79</v>
      </c>
    </row>
    <row r="10" spans="2:20" s="125" customFormat="1" ht="45" x14ac:dyDescent="0.25">
      <c r="B10" s="126" t="s">
        <v>72</v>
      </c>
      <c r="C10" s="126" t="s">
        <v>58</v>
      </c>
      <c r="D10" s="126" t="s">
        <v>2</v>
      </c>
      <c r="E10" s="126" t="s">
        <v>57</v>
      </c>
      <c r="F10" s="126" t="s">
        <v>55</v>
      </c>
      <c r="G10" s="126" t="s">
        <v>56</v>
      </c>
      <c r="H10" s="126" t="s">
        <v>75</v>
      </c>
      <c r="I10" s="126" t="s">
        <v>69</v>
      </c>
      <c r="J10" s="126" t="s">
        <v>61</v>
      </c>
      <c r="K10" s="126" t="s">
        <v>62</v>
      </c>
      <c r="L10" s="126" t="s">
        <v>70</v>
      </c>
      <c r="M10" s="126" t="s">
        <v>86</v>
      </c>
      <c r="N10" s="126" t="s">
        <v>85</v>
      </c>
      <c r="Q10" s="125" t="s">
        <v>63</v>
      </c>
      <c r="R10" s="127">
        <v>1</v>
      </c>
      <c r="S10" s="124" t="s">
        <v>64</v>
      </c>
      <c r="T10" s="124" t="s">
        <v>65</v>
      </c>
    </row>
    <row r="11" spans="2:20" x14ac:dyDescent="0.25">
      <c r="B11" s="1" t="s">
        <v>71</v>
      </c>
      <c r="C11" s="1">
        <v>1</v>
      </c>
      <c r="D11" s="1">
        <v>40</v>
      </c>
      <c r="E11" s="1">
        <v>0.6</v>
      </c>
      <c r="F11" s="128" t="s">
        <v>59</v>
      </c>
      <c r="G11" s="129" t="s">
        <v>83</v>
      </c>
      <c r="H11" s="128" t="s">
        <v>77</v>
      </c>
      <c r="I11" s="1" t="s">
        <v>60</v>
      </c>
      <c r="J11" s="1" t="s">
        <v>60</v>
      </c>
      <c r="K11" s="1">
        <v>3</v>
      </c>
      <c r="L11" s="1" t="s">
        <v>78</v>
      </c>
      <c r="M11" s="1" t="s">
        <v>74</v>
      </c>
      <c r="N11" s="1" t="s">
        <v>74</v>
      </c>
      <c r="R11" s="1">
        <v>2</v>
      </c>
      <c r="S11" s="1" t="s">
        <v>66</v>
      </c>
      <c r="T11" s="1" t="s">
        <v>67</v>
      </c>
    </row>
    <row r="12" spans="2:20" x14ac:dyDescent="0.25">
      <c r="B12" s="1" t="s">
        <v>71</v>
      </c>
      <c r="C12" s="1">
        <v>2</v>
      </c>
      <c r="D12" s="1">
        <v>40</v>
      </c>
      <c r="E12" s="1">
        <v>0.6</v>
      </c>
      <c r="F12" s="128" t="s">
        <v>59</v>
      </c>
      <c r="G12" s="128" t="s">
        <v>84</v>
      </c>
      <c r="H12" s="1" t="s">
        <v>76</v>
      </c>
      <c r="I12" s="1" t="s">
        <v>52</v>
      </c>
      <c r="J12" s="1" t="s">
        <v>60</v>
      </c>
      <c r="K12" s="1">
        <v>3</v>
      </c>
      <c r="L12" s="1" t="s">
        <v>78</v>
      </c>
      <c r="M12" s="1" t="s">
        <v>74</v>
      </c>
      <c r="N12" s="1" t="s">
        <v>74</v>
      </c>
      <c r="R12" s="1">
        <v>3</v>
      </c>
      <c r="S12" s="1" t="s">
        <v>66</v>
      </c>
      <c r="T12" s="1" t="s">
        <v>68</v>
      </c>
    </row>
    <row r="13" spans="2:20" x14ac:dyDescent="0.25">
      <c r="B13" s="1" t="s">
        <v>71</v>
      </c>
      <c r="C13" s="1">
        <v>36</v>
      </c>
      <c r="D13" s="1">
        <v>43</v>
      </c>
      <c r="E13" s="1">
        <v>0.6</v>
      </c>
      <c r="F13" s="128" t="s">
        <v>59</v>
      </c>
      <c r="G13" s="128" t="s">
        <v>84</v>
      </c>
      <c r="H13" s="1" t="s">
        <v>66</v>
      </c>
      <c r="I13" s="1" t="s">
        <v>60</v>
      </c>
      <c r="J13" s="1" t="s">
        <v>60</v>
      </c>
      <c r="K13" s="1">
        <v>3</v>
      </c>
      <c r="L13" s="1" t="s">
        <v>78</v>
      </c>
      <c r="M13" s="1" t="s">
        <v>74</v>
      </c>
      <c r="N13" s="1" t="s">
        <v>74</v>
      </c>
    </row>
    <row r="14" spans="2:20" x14ac:dyDescent="0.25">
      <c r="B14" s="1" t="s">
        <v>71</v>
      </c>
      <c r="C14" s="1">
        <v>72</v>
      </c>
      <c r="D14" s="1">
        <v>46</v>
      </c>
      <c r="E14" s="1">
        <v>0.6</v>
      </c>
      <c r="F14" s="128" t="s">
        <v>59</v>
      </c>
      <c r="G14" s="128" t="s">
        <v>84</v>
      </c>
      <c r="H14" s="1" t="s">
        <v>66</v>
      </c>
      <c r="I14" s="1" t="s">
        <v>60</v>
      </c>
      <c r="J14" s="1" t="s">
        <v>60</v>
      </c>
      <c r="K14" s="1">
        <v>3</v>
      </c>
      <c r="L14" s="1" t="s">
        <v>78</v>
      </c>
      <c r="M14" s="1" t="s">
        <v>74</v>
      </c>
      <c r="N14" s="1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You 1993</vt:lpstr>
      <vt:lpstr>Sheet2</vt:lpstr>
      <vt:lpstr>Kang 2015</vt:lpstr>
      <vt:lpstr>H pylori by state</vt:lpstr>
      <vt:lpstr>sample simulant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Young</dc:creator>
  <cp:lastModifiedBy>Nicole Young</cp:lastModifiedBy>
  <dcterms:created xsi:type="dcterms:W3CDTF">2020-12-22T05:28:47Z</dcterms:created>
  <dcterms:modified xsi:type="dcterms:W3CDTF">2020-12-28T09:18:40Z</dcterms:modified>
</cp:coreProperties>
</file>