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450" windowWidth="19155" windowHeight="6330" activeTab="1"/>
  </bookViews>
  <sheets>
    <sheet name="pre-cancer state prevalence" sheetId="1" r:id="rId1"/>
    <sheet name="H pylori by state" sheetId="2" r:id="rId2"/>
    <sheet name="source figure" sheetId="3" r:id="rId3"/>
    <sheet name="sample simula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T30" i="2"/>
  <c r="S30" i="2"/>
  <c r="R30" i="2"/>
  <c r="P30" i="2"/>
  <c r="T24" i="2"/>
  <c r="S24" i="2"/>
  <c r="R24" i="2"/>
  <c r="P24" i="2"/>
  <c r="T18" i="2"/>
  <c r="S18" i="2"/>
  <c r="R18" i="2"/>
  <c r="P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I37" i="1"/>
  <c r="I38" i="1"/>
  <c r="I39" i="1"/>
  <c r="I40" i="1"/>
  <c r="I36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T5" i="2" l="1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K26" i="2" l="1"/>
  <c r="I32" i="2"/>
  <c r="J26" i="2"/>
  <c r="G26" i="2"/>
  <c r="K32" i="2"/>
  <c r="G32" i="2"/>
  <c r="I26" i="2"/>
  <c r="G29" i="2"/>
  <c r="J32" i="2"/>
  <c r="G27" i="2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U30" i="2" l="1"/>
  <c r="L32" i="2"/>
  <c r="L26" i="2"/>
  <c r="U12" i="2"/>
  <c r="L14" i="2"/>
  <c r="U18" i="2"/>
  <c r="L20" i="2"/>
  <c r="U24" i="2"/>
  <c r="G33" i="2"/>
  <c r="G30" i="2"/>
  <c r="G21" i="2"/>
  <c r="G12" i="2"/>
</calcChain>
</file>

<file path=xl/sharedStrings.xml><?xml version="1.0" encoding="utf-8"?>
<sst xmlns="http://schemas.openxmlformats.org/spreadsheetml/2006/main" count="321" uniqueCount="95">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</sst>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7" formatCode="_(* #,##0.000_);_(* \(#,##0.000\);_(* &quot;-&quot;??_);_(@_)"/>
    <numFmt numFmtId="169" formatCode="_(* #,##0_);_(* \(#,##0\);_(* &quot;-&quot;??_);_(@_)"/>
    <numFmt numFmtId="171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171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71" fontId="0" fillId="0" borderId="8" xfId="0" applyNumberFormat="1" applyFont="1" applyBorder="1" applyAlignment="1">
      <alignment horizontal="center" vertical="center"/>
    </xf>
    <xf numFmtId="171" fontId="0" fillId="0" borderId="9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71" fontId="5" fillId="0" borderId="6" xfId="1" applyNumberFormat="1" applyFont="1" applyBorder="1" applyAlignment="1">
      <alignment horizontal="center"/>
    </xf>
    <xf numFmtId="167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0" fillId="0" borderId="6" xfId="0" applyBorder="1"/>
    <xf numFmtId="169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71" fontId="5" fillId="12" borderId="0" xfId="1" applyNumberFormat="1" applyFont="1" applyFill="1" applyBorder="1" applyAlignment="1">
      <alignment horizontal="center"/>
    </xf>
    <xf numFmtId="171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71" fontId="0" fillId="0" borderId="14" xfId="0" applyNumberFormat="1" applyFont="1" applyBorder="1" applyAlignment="1">
      <alignment horizontal="center" vertical="center"/>
    </xf>
    <xf numFmtId="171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6" fillId="0" borderId="8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'pre-cancer state prevalence'!$F$4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'pre-cancer state prevalence'!$G$4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'pre-cancer state prevalence'!$H$4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'pre-cancer state prevalence'!$I$4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'pre-cancer state prevalence'!$C$5:$C$10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'pre-cancer state prevalence'!$I$5:$I$10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'pre-cancer state prevalence'!$F$15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'pre-cancer state prevalence'!$G$15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'pre-cancer state prevalence'!$H$15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'pre-cancer state prevalence'!$I$15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'pre-cancer state prevalence'!$C$16:$C$21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'pre-cancer state prevalence'!$I$16:$I$21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'pre-cancer state prevalence'!$E$35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prevalence'!$E$36:$E$40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624-9851-6DF58150BE7F}"/>
            </c:ext>
          </c:extLst>
        </c:ser>
        <c:ser>
          <c:idx val="1"/>
          <c:order val="1"/>
          <c:tx>
            <c:strRef>
              <c:f>'pre-cancer state prevalence'!$F$35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prevalence'!$F$36:$F$40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624-9851-6DF58150BE7F}"/>
            </c:ext>
          </c:extLst>
        </c:ser>
        <c:ser>
          <c:idx val="2"/>
          <c:order val="2"/>
          <c:tx>
            <c:strRef>
              <c:f>'pre-cancer state prevalence'!$G$35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prevalence'!$G$36:$G$40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624-9851-6DF58150BE7F}"/>
            </c:ext>
          </c:extLst>
        </c:ser>
        <c:ser>
          <c:idx val="3"/>
          <c:order val="3"/>
          <c:tx>
            <c:strRef>
              <c:f>'pre-cancer state prevalence'!$H$35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prevalence'!$H$36:$H$40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624-9851-6DF58150BE7F}"/>
            </c:ext>
          </c:extLst>
        </c:ser>
        <c:ser>
          <c:idx val="4"/>
          <c:order val="4"/>
          <c:tx>
            <c:strRef>
              <c:f>'pre-cancer state prevalence'!$I$35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prevalence'!$I$36:$I$40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624-9851-6DF58150BE7F}"/>
            </c:ext>
          </c:extLst>
        </c:ser>
        <c:ser>
          <c:idx val="5"/>
          <c:order val="5"/>
          <c:tx>
            <c:strRef>
              <c:f>'pre-cancer state prevalence'!$J$35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'pre-cancer state prevalence'!$C$36:$C$40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'pre-cancer state prevalence'!$J$36:$J$40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624-9851-6DF58150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116415</xdr:colOff>
      <xdr:row>30</xdr:row>
      <xdr:rowOff>168274</xdr:rowOff>
    </xdr:from>
    <xdr:to>
      <xdr:col>23</xdr:col>
      <xdr:colOff>10583</xdr:colOff>
      <xdr:row>50</xdr:row>
      <xdr:rowOff>179917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455771</xdr:colOff>
      <xdr:row>34</xdr:row>
      <xdr:rowOff>65881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428571" cy="6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3" zoomScale="90" zoomScaleNormal="90" workbookViewId="0">
      <selection activeCell="C22" sqref="C22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3"/>
      <c r="F3" s="3"/>
      <c r="G3" s="3"/>
      <c r="H3" s="3"/>
      <c r="I3" s="3"/>
      <c r="J3" s="3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6">
        <v>0</v>
      </c>
      <c r="F5" s="15">
        <v>2.7E-2</v>
      </c>
      <c r="G5" s="14">
        <v>0.53500000000000003</v>
      </c>
      <c r="H5" s="20">
        <v>0.26</v>
      </c>
      <c r="I5" s="21">
        <v>0.17399999999999999</v>
      </c>
      <c r="J5" s="6">
        <v>4.0000000000000001E-3</v>
      </c>
      <c r="K5" s="4">
        <f>SUM(E5:J5)</f>
        <v>1</v>
      </c>
    </row>
    <row r="6" spans="2:11" x14ac:dyDescent="0.25">
      <c r="C6" s="1" t="s">
        <v>11</v>
      </c>
      <c r="D6" s="1">
        <v>374</v>
      </c>
      <c r="E6" s="6">
        <v>0</v>
      </c>
      <c r="F6" s="15">
        <v>1.6E-2</v>
      </c>
      <c r="G6" s="14">
        <v>0.45700000000000002</v>
      </c>
      <c r="H6" s="20">
        <v>0.32400000000000001</v>
      </c>
      <c r="I6" s="21">
        <v>0.20300000000000001</v>
      </c>
      <c r="J6" s="6">
        <v>0</v>
      </c>
      <c r="K6" s="4">
        <f>SUM(E6:J6)</f>
        <v>1</v>
      </c>
    </row>
    <row r="7" spans="2:11" x14ac:dyDescent="0.25">
      <c r="C7" s="1" t="s">
        <v>12</v>
      </c>
      <c r="D7" s="1">
        <v>192</v>
      </c>
      <c r="E7" s="6">
        <v>0</v>
      </c>
      <c r="F7" s="16">
        <v>1.6E-2</v>
      </c>
      <c r="G7" s="11">
        <v>0.432</v>
      </c>
      <c r="H7" s="19">
        <v>0.32800000000000001</v>
      </c>
      <c r="I7" s="22">
        <v>0.219</v>
      </c>
      <c r="J7" s="6">
        <v>5.0000000000000001E-3</v>
      </c>
      <c r="K7" s="4">
        <f>SUM(E7:J7)</f>
        <v>1</v>
      </c>
    </row>
    <row r="8" spans="2:11" x14ac:dyDescent="0.25">
      <c r="C8" s="1" t="s">
        <v>13</v>
      </c>
      <c r="D8" s="1">
        <v>256</v>
      </c>
      <c r="E8" s="6">
        <v>0</v>
      </c>
      <c r="F8" s="16">
        <v>0.03</v>
      </c>
      <c r="G8" s="11">
        <v>0.32700000000000001</v>
      </c>
      <c r="H8" s="19">
        <v>0.34599999999999997</v>
      </c>
      <c r="I8" s="22">
        <v>0.29199999999999998</v>
      </c>
      <c r="J8" s="6">
        <v>4.0000000000000001E-3</v>
      </c>
      <c r="K8" s="4">
        <f>SUM(E8:J8)</f>
        <v>0.99899999999999989</v>
      </c>
    </row>
    <row r="9" spans="2:11" x14ac:dyDescent="0.25">
      <c r="C9" s="1" t="s">
        <v>14</v>
      </c>
      <c r="D9" s="1">
        <v>250</v>
      </c>
      <c r="E9" s="6">
        <v>0</v>
      </c>
      <c r="F9" s="13">
        <v>1.6E-2</v>
      </c>
      <c r="G9" s="12">
        <v>0.26400000000000001</v>
      </c>
      <c r="H9" s="18">
        <v>0.40400000000000003</v>
      </c>
      <c r="I9" s="23">
        <v>0.308</v>
      </c>
      <c r="J9" s="6">
        <v>8.0000000000000002E-3</v>
      </c>
      <c r="K9" s="4">
        <f>SUM(E9:J9)</f>
        <v>1</v>
      </c>
    </row>
    <row r="10" spans="2:11" x14ac:dyDescent="0.25">
      <c r="C10" s="1" t="s">
        <v>15</v>
      </c>
      <c r="D10" s="1">
        <v>197</v>
      </c>
      <c r="E10" s="6">
        <v>0</v>
      </c>
      <c r="F10" s="13">
        <v>0</v>
      </c>
      <c r="G10" s="12">
        <v>0.26900000000000002</v>
      </c>
      <c r="H10" s="18">
        <v>0.34499999999999997</v>
      </c>
      <c r="I10" s="23">
        <v>0.36499999999999999</v>
      </c>
      <c r="J10" s="6">
        <v>0.02</v>
      </c>
      <c r="K10" s="4">
        <f>SUM(E10:J10)</f>
        <v>0.999</v>
      </c>
    </row>
    <row r="11" spans="2:11" x14ac:dyDescent="0.25">
      <c r="C11" s="7" t="s">
        <v>16</v>
      </c>
      <c r="D11" s="7">
        <f>SUM(D5:D10)</f>
        <v>1792</v>
      </c>
      <c r="E11" s="9">
        <v>0</v>
      </c>
      <c r="F11" s="9">
        <v>1.7999999999999999E-2</v>
      </c>
      <c r="G11" s="9">
        <v>0.41099999999999998</v>
      </c>
      <c r="H11" s="9">
        <v>0.32200000000000001</v>
      </c>
      <c r="I11" s="10">
        <v>0.24099999999999999</v>
      </c>
      <c r="J11" s="9">
        <v>6.0000000000000001E-3</v>
      </c>
      <c r="K11" s="8">
        <f>SUM(E11:J11)</f>
        <v>0.998</v>
      </c>
    </row>
    <row r="12" spans="2:11" s="24" customFormat="1" x14ac:dyDescent="0.25">
      <c r="C12" s="25"/>
      <c r="D12" s="25"/>
      <c r="E12" s="17"/>
      <c r="F12" s="17"/>
      <c r="G12" s="17"/>
      <c r="H12" s="17"/>
      <c r="I12" s="27"/>
      <c r="J12" s="17"/>
      <c r="K12" s="26"/>
    </row>
    <row r="13" spans="2:11" s="24" customFormat="1" x14ac:dyDescent="0.25">
      <c r="C13" s="25"/>
      <c r="D13" s="25"/>
      <c r="E13" s="17"/>
      <c r="F13" s="17"/>
      <c r="G13" s="17"/>
      <c r="H13" s="17"/>
      <c r="I13" s="27"/>
      <c r="J13" s="17"/>
      <c r="K13" s="26"/>
    </row>
    <row r="14" spans="2:11" x14ac:dyDescent="0.25">
      <c r="E14" s="1"/>
      <c r="I14" s="6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6">
        <v>0</v>
      </c>
      <c r="F16" s="15">
        <v>2.7E-2</v>
      </c>
      <c r="G16" s="14">
        <v>0.57399999999999995</v>
      </c>
      <c r="H16" s="20">
        <v>0.30099999999999999</v>
      </c>
      <c r="I16" s="21">
        <v>9.8000000000000004E-2</v>
      </c>
      <c r="J16" s="6">
        <v>0</v>
      </c>
      <c r="K16" s="4">
        <f>SUM(E16:J16)</f>
        <v>0.99999999999999989</v>
      </c>
    </row>
    <row r="17" spans="2:13" x14ac:dyDescent="0.25">
      <c r="C17" s="1" t="s">
        <v>11</v>
      </c>
      <c r="D17" s="1">
        <v>389</v>
      </c>
      <c r="E17" s="6">
        <v>0</v>
      </c>
      <c r="F17" s="15">
        <v>1.7999999999999999E-2</v>
      </c>
      <c r="G17" s="14">
        <v>0.55300000000000005</v>
      </c>
      <c r="H17" s="20">
        <v>0.28499999999999998</v>
      </c>
      <c r="I17" s="21">
        <v>0.14399999999999999</v>
      </c>
      <c r="J17" s="6">
        <v>0</v>
      </c>
      <c r="K17" s="4">
        <f>SUM(E17:J17)</f>
        <v>1</v>
      </c>
    </row>
    <row r="18" spans="2:13" x14ac:dyDescent="0.25">
      <c r="C18" s="1" t="s">
        <v>12</v>
      </c>
      <c r="D18" s="1">
        <v>197</v>
      </c>
      <c r="E18" s="6">
        <v>0</v>
      </c>
      <c r="F18" s="16">
        <v>5.0000000000000001E-3</v>
      </c>
      <c r="G18" s="11">
        <v>0.503</v>
      </c>
      <c r="H18" s="19">
        <v>0.376</v>
      </c>
      <c r="I18" s="22">
        <v>0.107</v>
      </c>
      <c r="J18" s="6">
        <v>0.01</v>
      </c>
      <c r="K18" s="4">
        <f>SUM(E18:J18)</f>
        <v>1.0009999999999999</v>
      </c>
    </row>
    <row r="19" spans="2:13" x14ac:dyDescent="0.25">
      <c r="C19" s="1" t="s">
        <v>13</v>
      </c>
      <c r="D19" s="1">
        <v>211</v>
      </c>
      <c r="E19" s="6">
        <v>0</v>
      </c>
      <c r="F19" s="16">
        <v>0</v>
      </c>
      <c r="G19" s="11">
        <v>0.374</v>
      </c>
      <c r="H19" s="19">
        <v>0.43099999999999999</v>
      </c>
      <c r="I19" s="22">
        <v>0.19</v>
      </c>
      <c r="J19" s="6">
        <v>5.0000000000000001E-3</v>
      </c>
      <c r="K19" s="4">
        <f>SUM(E19:J19)</f>
        <v>0.99999999999999989</v>
      </c>
    </row>
    <row r="20" spans="2:13" x14ac:dyDescent="0.25">
      <c r="C20" s="1" t="s">
        <v>14</v>
      </c>
      <c r="D20" s="1">
        <v>204</v>
      </c>
      <c r="E20" s="6">
        <v>0</v>
      </c>
      <c r="F20" s="13">
        <v>0.01</v>
      </c>
      <c r="G20" s="12">
        <v>0.377</v>
      </c>
      <c r="H20" s="18">
        <v>0.373</v>
      </c>
      <c r="I20" s="23">
        <v>0.24</v>
      </c>
      <c r="J20" s="6">
        <v>0</v>
      </c>
      <c r="K20" s="4">
        <f>SUM(E20:J20)</f>
        <v>1</v>
      </c>
    </row>
    <row r="21" spans="2:13" x14ac:dyDescent="0.25">
      <c r="C21" s="1" t="s">
        <v>15</v>
      </c>
      <c r="D21" s="1">
        <v>119</v>
      </c>
      <c r="E21" s="6">
        <v>0</v>
      </c>
      <c r="F21" s="13">
        <v>8.0000000000000002E-3</v>
      </c>
      <c r="G21" s="12">
        <v>0.30299999999999999</v>
      </c>
      <c r="H21" s="18">
        <v>0.38700000000000001</v>
      </c>
      <c r="I21" s="23">
        <v>0.30299999999999999</v>
      </c>
      <c r="J21" s="6">
        <v>0</v>
      </c>
      <c r="K21" s="4">
        <f>SUM(E21:J21)</f>
        <v>1.0009999999999999</v>
      </c>
    </row>
    <row r="22" spans="2:13" x14ac:dyDescent="0.25">
      <c r="C22" s="7" t="s">
        <v>16</v>
      </c>
      <c r="D22" s="7">
        <f>SUM(D16:D21)</f>
        <v>1608</v>
      </c>
      <c r="E22" s="9">
        <v>0</v>
      </c>
      <c r="F22" s="9">
        <v>1.4999999999999999E-2</v>
      </c>
      <c r="G22" s="9">
        <v>0.48899999999999999</v>
      </c>
      <c r="H22" s="9">
        <v>0.33900000000000002</v>
      </c>
      <c r="I22" s="10">
        <v>0.155</v>
      </c>
      <c r="J22" s="9">
        <v>2E-3</v>
      </c>
      <c r="K22" s="8">
        <f>SUM(E22:J22)</f>
        <v>1</v>
      </c>
    </row>
    <row r="23" spans="2:13" ht="15.75" thickBot="1" x14ac:dyDescent="0.3"/>
    <row r="24" spans="2:13" ht="15.75" thickBot="1" x14ac:dyDescent="0.3">
      <c r="B24" s="55" t="s">
        <v>1</v>
      </c>
      <c r="C24" s="56" t="s">
        <v>2</v>
      </c>
      <c r="D24" s="56"/>
      <c r="E24" s="57" t="s">
        <v>4</v>
      </c>
      <c r="F24" s="57" t="s">
        <v>5</v>
      </c>
      <c r="G24" s="57" t="s">
        <v>6</v>
      </c>
      <c r="H24" s="57" t="s">
        <v>7</v>
      </c>
      <c r="I24" s="57" t="s">
        <v>8</v>
      </c>
      <c r="J24" s="57" t="s">
        <v>9</v>
      </c>
      <c r="K24" s="58"/>
    </row>
    <row r="25" spans="2:13" x14ac:dyDescent="0.25">
      <c r="B25" s="47" t="s">
        <v>18</v>
      </c>
      <c r="C25" s="29" t="s">
        <v>10</v>
      </c>
      <c r="D25" s="29"/>
      <c r="E25" s="30">
        <v>0</v>
      </c>
      <c r="F25" s="31">
        <f>0.5*F16+0.5*F5</f>
        <v>2.7E-2</v>
      </c>
      <c r="G25" s="32">
        <f t="shared" ref="G25:J25" si="0">0.5*G16+0.5*G5</f>
        <v>0.55449999999999999</v>
      </c>
      <c r="H25" s="33">
        <f t="shared" si="0"/>
        <v>0.28049999999999997</v>
      </c>
      <c r="I25" s="34">
        <f t="shared" si="0"/>
        <v>0.13600000000000001</v>
      </c>
      <c r="J25" s="35">
        <f t="shared" si="0"/>
        <v>2E-3</v>
      </c>
      <c r="K25" s="48">
        <f>SUM(E25:J25)</f>
        <v>1</v>
      </c>
      <c r="M25" s="1"/>
    </row>
    <row r="26" spans="2:13" x14ac:dyDescent="0.25">
      <c r="B26" s="49"/>
      <c r="C26" s="29" t="s">
        <v>11</v>
      </c>
      <c r="D26" s="29"/>
      <c r="E26" s="30">
        <v>0</v>
      </c>
      <c r="F26" s="31">
        <f t="shared" ref="F26:J26" si="1">0.5*F17+0.5*F6</f>
        <v>1.7000000000000001E-2</v>
      </c>
      <c r="G26" s="32">
        <f t="shared" si="1"/>
        <v>0.505</v>
      </c>
      <c r="H26" s="33">
        <f t="shared" si="1"/>
        <v>0.30449999999999999</v>
      </c>
      <c r="I26" s="34">
        <f t="shared" si="1"/>
        <v>0.17349999999999999</v>
      </c>
      <c r="J26" s="35">
        <f t="shared" si="1"/>
        <v>0</v>
      </c>
      <c r="K26" s="48">
        <f>SUM(E26:J26)</f>
        <v>1</v>
      </c>
      <c r="M26" s="1"/>
    </row>
    <row r="27" spans="2:13" x14ac:dyDescent="0.25">
      <c r="B27" s="49"/>
      <c r="C27" s="29" t="s">
        <v>12</v>
      </c>
      <c r="D27" s="29"/>
      <c r="E27" s="30">
        <v>0</v>
      </c>
      <c r="F27" s="37">
        <f t="shared" ref="F27:J27" si="2">0.5*F18+0.5*F7</f>
        <v>1.0500000000000001E-2</v>
      </c>
      <c r="G27" s="38">
        <f t="shared" si="2"/>
        <v>0.46750000000000003</v>
      </c>
      <c r="H27" s="39">
        <f t="shared" si="2"/>
        <v>0.35199999999999998</v>
      </c>
      <c r="I27" s="40">
        <f t="shared" si="2"/>
        <v>0.16300000000000001</v>
      </c>
      <c r="J27" s="35">
        <f t="shared" si="2"/>
        <v>7.4999999999999997E-3</v>
      </c>
      <c r="K27" s="48">
        <f>SUM(E27:J27)</f>
        <v>1.0005000000000002</v>
      </c>
      <c r="M27" s="1"/>
    </row>
    <row r="28" spans="2:13" x14ac:dyDescent="0.25">
      <c r="B28" s="49"/>
      <c r="C28" s="29" t="s">
        <v>13</v>
      </c>
      <c r="D28" s="29"/>
      <c r="E28" s="30">
        <v>0</v>
      </c>
      <c r="F28" s="37">
        <f t="shared" ref="F28:J28" si="3">0.5*F19+0.5*F8</f>
        <v>1.4999999999999999E-2</v>
      </c>
      <c r="G28" s="38">
        <f t="shared" si="3"/>
        <v>0.35050000000000003</v>
      </c>
      <c r="H28" s="39">
        <f t="shared" si="3"/>
        <v>0.38849999999999996</v>
      </c>
      <c r="I28" s="40">
        <f t="shared" si="3"/>
        <v>0.24099999999999999</v>
      </c>
      <c r="J28" s="35">
        <f t="shared" si="3"/>
        <v>4.5000000000000005E-3</v>
      </c>
      <c r="K28" s="48">
        <f>SUM(E28:J28)</f>
        <v>0.99949999999999994</v>
      </c>
    </row>
    <row r="29" spans="2:13" x14ac:dyDescent="0.25">
      <c r="B29" s="49"/>
      <c r="C29" s="29" t="s">
        <v>14</v>
      </c>
      <c r="D29" s="29"/>
      <c r="E29" s="30">
        <v>0</v>
      </c>
      <c r="F29" s="41">
        <f t="shared" ref="F29:J29" si="4">0.5*F20+0.5*F9</f>
        <v>1.3000000000000001E-2</v>
      </c>
      <c r="G29" s="42">
        <f t="shared" si="4"/>
        <v>0.32050000000000001</v>
      </c>
      <c r="H29" s="43">
        <f t="shared" si="4"/>
        <v>0.38850000000000001</v>
      </c>
      <c r="I29" s="44">
        <f t="shared" si="4"/>
        <v>0.27400000000000002</v>
      </c>
      <c r="J29" s="35">
        <f t="shared" si="4"/>
        <v>4.0000000000000001E-3</v>
      </c>
      <c r="K29" s="48">
        <f>SUM(E29:J29)</f>
        <v>1</v>
      </c>
    </row>
    <row r="30" spans="2:13" x14ac:dyDescent="0.25">
      <c r="B30" s="49"/>
      <c r="C30" s="29" t="s">
        <v>15</v>
      </c>
      <c r="D30" s="29"/>
      <c r="E30" s="30">
        <v>0</v>
      </c>
      <c r="F30" s="41">
        <f t="shared" ref="F30:J30" si="5">0.5*F21+0.5*F10</f>
        <v>4.0000000000000001E-3</v>
      </c>
      <c r="G30" s="42">
        <f t="shared" si="5"/>
        <v>0.28600000000000003</v>
      </c>
      <c r="H30" s="43">
        <f t="shared" si="5"/>
        <v>0.36599999999999999</v>
      </c>
      <c r="I30" s="44">
        <f t="shared" si="5"/>
        <v>0.33399999999999996</v>
      </c>
      <c r="J30" s="35">
        <f t="shared" si="5"/>
        <v>0.01</v>
      </c>
      <c r="K30" s="48">
        <f>SUM(E30:J30)</f>
        <v>1</v>
      </c>
    </row>
    <row r="31" spans="2:13" ht="15.75" thickBot="1" x14ac:dyDescent="0.3">
      <c r="B31" s="50"/>
      <c r="C31" s="51" t="s">
        <v>44</v>
      </c>
      <c r="D31" s="51"/>
      <c r="E31" s="52">
        <v>0</v>
      </c>
      <c r="F31" s="53">
        <f t="shared" ref="F31:J31" si="6">0.5*F22+0.5*F11</f>
        <v>1.6500000000000001E-2</v>
      </c>
      <c r="G31" s="53">
        <f t="shared" si="6"/>
        <v>0.44999999999999996</v>
      </c>
      <c r="H31" s="53">
        <f t="shared" si="6"/>
        <v>0.33050000000000002</v>
      </c>
      <c r="I31" s="53">
        <f t="shared" si="6"/>
        <v>0.19800000000000001</v>
      </c>
      <c r="J31" s="53">
        <f t="shared" si="6"/>
        <v>4.0000000000000001E-3</v>
      </c>
      <c r="K31" s="54">
        <f>SUM(E31:J31)</f>
        <v>0.99899999999999989</v>
      </c>
    </row>
    <row r="34" spans="2:11" ht="15.75" thickBot="1" x14ac:dyDescent="0.3">
      <c r="B34" t="s">
        <v>49</v>
      </c>
    </row>
    <row r="35" spans="2:11" ht="15.75" thickBot="1" x14ac:dyDescent="0.3">
      <c r="B35" s="55" t="s">
        <v>1</v>
      </c>
      <c r="C35" s="56" t="s">
        <v>2</v>
      </c>
      <c r="D35" s="56" t="s">
        <v>43</v>
      </c>
      <c r="E35" s="57" t="s">
        <v>4</v>
      </c>
      <c r="F35" s="57" t="s">
        <v>5</v>
      </c>
      <c r="G35" s="57" t="s">
        <v>6</v>
      </c>
      <c r="H35" s="57" t="s">
        <v>7</v>
      </c>
      <c r="I35" s="57" t="s">
        <v>8</v>
      </c>
      <c r="J35" s="57" t="s">
        <v>9</v>
      </c>
      <c r="K35" s="58"/>
    </row>
    <row r="36" spans="2:11" x14ac:dyDescent="0.25">
      <c r="B36" s="49" t="s">
        <v>51</v>
      </c>
      <c r="C36" s="29" t="s">
        <v>33</v>
      </c>
      <c r="D36" s="29" t="s">
        <v>38</v>
      </c>
      <c r="E36" s="70">
        <v>0.15</v>
      </c>
      <c r="F36" s="31">
        <v>0.5</v>
      </c>
      <c r="G36" s="32">
        <v>0.25</v>
      </c>
      <c r="H36" s="33">
        <v>0.1</v>
      </c>
      <c r="I36" s="69">
        <f>K36-J36-H36-G36-F36-E36</f>
        <v>0</v>
      </c>
      <c r="J36" s="35">
        <v>0</v>
      </c>
      <c r="K36" s="48">
        <v>1</v>
      </c>
    </row>
    <row r="37" spans="2:11" x14ac:dyDescent="0.25">
      <c r="B37" s="49"/>
      <c r="C37" s="29" t="s">
        <v>34</v>
      </c>
      <c r="D37" s="29" t="s">
        <v>39</v>
      </c>
      <c r="E37" s="72">
        <v>0.09</v>
      </c>
      <c r="F37" s="37">
        <v>0.48</v>
      </c>
      <c r="G37" s="38">
        <v>0.28000000000000003</v>
      </c>
      <c r="H37" s="39">
        <v>0.14799999999999999</v>
      </c>
      <c r="I37" s="69">
        <f t="shared" ref="I37:I40" si="7">K37-J37-H37-G37-F37-E37</f>
        <v>9.9999999999997313E-4</v>
      </c>
      <c r="J37" s="35">
        <v>1E-3</v>
      </c>
      <c r="K37" s="48">
        <v>1</v>
      </c>
    </row>
    <row r="38" spans="2:11" x14ac:dyDescent="0.25">
      <c r="B38" s="49"/>
      <c r="C38" s="29" t="s">
        <v>35</v>
      </c>
      <c r="D38" s="29" t="s">
        <v>40</v>
      </c>
      <c r="E38" s="72">
        <v>0.05</v>
      </c>
      <c r="F38" s="37">
        <v>0.42</v>
      </c>
      <c r="G38" s="38">
        <v>0.32</v>
      </c>
      <c r="H38" s="39">
        <v>0.2</v>
      </c>
      <c r="I38" s="69">
        <f t="shared" si="7"/>
        <v>6.9999999999999368E-3</v>
      </c>
      <c r="J38" s="35">
        <v>3.0000000000000001E-3</v>
      </c>
      <c r="K38" s="48">
        <v>1</v>
      </c>
    </row>
    <row r="39" spans="2:11" x14ac:dyDescent="0.25">
      <c r="B39" s="49"/>
      <c r="C39" s="29" t="s">
        <v>36</v>
      </c>
      <c r="D39" s="29" t="s">
        <v>41</v>
      </c>
      <c r="E39" s="71">
        <v>0.04</v>
      </c>
      <c r="F39" s="41">
        <v>0.39</v>
      </c>
      <c r="G39" s="42">
        <v>0.33</v>
      </c>
      <c r="H39" s="43">
        <v>0.23</v>
      </c>
      <c r="I39" s="69">
        <f t="shared" si="7"/>
        <v>4.9999999999999836E-3</v>
      </c>
      <c r="J39" s="35">
        <v>5.0000000000000001E-3</v>
      </c>
      <c r="K39" s="48">
        <v>1</v>
      </c>
    </row>
    <row r="40" spans="2:11" x14ac:dyDescent="0.25">
      <c r="B40" s="49"/>
      <c r="C40" s="29" t="s">
        <v>37</v>
      </c>
      <c r="D40" s="29" t="s">
        <v>42</v>
      </c>
      <c r="E40" s="71">
        <v>0.05</v>
      </c>
      <c r="F40" s="41">
        <v>0.42</v>
      </c>
      <c r="G40" s="42">
        <v>0.31</v>
      </c>
      <c r="H40" s="43">
        <v>0.19</v>
      </c>
      <c r="I40" s="69">
        <f t="shared" si="7"/>
        <v>2.2000000000000061E-2</v>
      </c>
      <c r="J40" s="35">
        <v>8.0000000000000002E-3</v>
      </c>
      <c r="K40" s="48">
        <v>1</v>
      </c>
    </row>
    <row r="41" spans="2:11" ht="15.75" thickBot="1" x14ac:dyDescent="0.3">
      <c r="B41" s="50"/>
      <c r="C41" s="51"/>
      <c r="D41" s="51"/>
      <c r="E41" s="52"/>
      <c r="F41" s="53"/>
      <c r="G41" s="53"/>
      <c r="H41" s="53"/>
      <c r="I41" s="53"/>
      <c r="J41" s="53"/>
      <c r="K41" s="54"/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tabSelected="1" topLeftCell="C7" workbookViewId="0">
      <selection activeCell="G20" sqref="G20:H20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6" bestFit="1" customWidth="1"/>
  </cols>
  <sheetData>
    <row r="2" spans="1:29" x14ac:dyDescent="0.25">
      <c r="A2" s="62" t="s">
        <v>31</v>
      </c>
      <c r="B2" s="61" t="s">
        <v>23</v>
      </c>
      <c r="D2" s="1" t="s">
        <v>30</v>
      </c>
      <c r="E2" s="60">
        <v>1000</v>
      </c>
      <c r="N2" s="143" t="s">
        <v>54</v>
      </c>
      <c r="O2" s="143"/>
      <c r="P2" s="143"/>
      <c r="Q2" s="143"/>
      <c r="R2" s="143"/>
      <c r="S2" s="143"/>
      <c r="T2" s="143"/>
      <c r="U2" s="143"/>
    </row>
    <row r="3" spans="1:29" ht="15.75" thickBot="1" x14ac:dyDescent="0.3">
      <c r="A3" s="62" t="s">
        <v>32</v>
      </c>
      <c r="B3" s="61" t="s">
        <v>24</v>
      </c>
      <c r="D3" s="1"/>
    </row>
    <row r="4" spans="1:29" x14ac:dyDescent="0.25">
      <c r="A4" s="62"/>
      <c r="B4" s="61"/>
      <c r="D4" s="104" t="s">
        <v>1</v>
      </c>
      <c r="E4" s="105" t="s">
        <v>2</v>
      </c>
      <c r="F4" s="73"/>
      <c r="G4" s="106" t="s">
        <v>45</v>
      </c>
      <c r="H4" s="106"/>
      <c r="I4" s="105" t="s">
        <v>6</v>
      </c>
      <c r="J4" s="105" t="s">
        <v>7</v>
      </c>
      <c r="K4" s="105" t="s">
        <v>8</v>
      </c>
      <c r="L4" s="107" t="s">
        <v>53</v>
      </c>
      <c r="N4" s="127" t="s">
        <v>2</v>
      </c>
      <c r="O4" s="128"/>
      <c r="P4" s="129" t="s">
        <v>45</v>
      </c>
      <c r="Q4" s="129"/>
      <c r="R4" s="130" t="s">
        <v>6</v>
      </c>
      <c r="S4" s="130" t="s">
        <v>7</v>
      </c>
      <c r="T4" s="130" t="s">
        <v>8</v>
      </c>
      <c r="U4" s="131"/>
      <c r="W4" s="45"/>
      <c r="X4" s="63"/>
      <c r="Y4" s="68" t="s">
        <v>94</v>
      </c>
      <c r="Z4" s="68" t="s">
        <v>90</v>
      </c>
      <c r="AA4" s="68" t="s">
        <v>88</v>
      </c>
      <c r="AB4" s="68" t="s">
        <v>89</v>
      </c>
      <c r="AC4" s="153"/>
    </row>
    <row r="5" spans="1:29" x14ac:dyDescent="0.25">
      <c r="A5" s="62" t="s">
        <v>46</v>
      </c>
      <c r="B5" s="61" t="s">
        <v>25</v>
      </c>
      <c r="D5" s="108" t="s">
        <v>87</v>
      </c>
      <c r="E5" s="100" t="s">
        <v>33</v>
      </c>
      <c r="F5" s="85" t="s">
        <v>19</v>
      </c>
      <c r="G5" s="86">
        <f>L5-K5-J5-I5</f>
        <v>235</v>
      </c>
      <c r="H5" s="86"/>
      <c r="I5" s="87">
        <f>I9*I7</f>
        <v>225</v>
      </c>
      <c r="J5" s="87">
        <f t="shared" ref="J5:K5" si="0">J9*J7</f>
        <v>90</v>
      </c>
      <c r="K5" s="87">
        <f t="shared" si="0"/>
        <v>0</v>
      </c>
      <c r="L5" s="109">
        <v>550</v>
      </c>
      <c r="N5" s="100" t="s">
        <v>33</v>
      </c>
      <c r="O5" s="85" t="s">
        <v>19</v>
      </c>
      <c r="P5" s="139">
        <f>(G7*G9/1000)/0.55</f>
        <v>0.42727272727272719</v>
      </c>
      <c r="Q5" s="139"/>
      <c r="R5" s="140">
        <f>(I7*I9/1000)/0.55</f>
        <v>0.40909090909090906</v>
      </c>
      <c r="S5" s="140">
        <f>(J7*J9/1000)/0.55</f>
        <v>0.16363636363636361</v>
      </c>
      <c r="T5" s="140">
        <f>(K7*K9/1000)/0.55</f>
        <v>0</v>
      </c>
      <c r="U5" s="142">
        <f>SUM(P5:T5)</f>
        <v>0.99999999999999978</v>
      </c>
      <c r="W5" s="151" t="s">
        <v>33</v>
      </c>
      <c r="X5" s="85"/>
      <c r="Y5" s="154">
        <v>0.42699999999999999</v>
      </c>
      <c r="Z5" s="154">
        <v>0.45864045864045866</v>
      </c>
      <c r="AA5" s="154">
        <v>0.2424242424242424</v>
      </c>
      <c r="AB5" s="154">
        <v>1.6380016380015937E-3</v>
      </c>
      <c r="AC5" s="77"/>
    </row>
    <row r="6" spans="1:29" x14ac:dyDescent="0.25">
      <c r="A6" s="28"/>
      <c r="B6" s="61" t="s">
        <v>26</v>
      </c>
      <c r="D6" s="108"/>
      <c r="E6" s="101"/>
      <c r="F6" s="89" t="s">
        <v>20</v>
      </c>
      <c r="G6" s="90">
        <f>G7-G5</f>
        <v>415</v>
      </c>
      <c r="H6" s="90"/>
      <c r="I6" s="91">
        <f t="shared" ref="I6:J6" si="1">I7-I5</f>
        <v>25</v>
      </c>
      <c r="J6" s="91">
        <f t="shared" si="1"/>
        <v>10</v>
      </c>
      <c r="K6" s="91">
        <f>K7-K5</f>
        <v>0</v>
      </c>
      <c r="L6" s="110">
        <v>450</v>
      </c>
      <c r="N6" s="101"/>
      <c r="O6" s="89" t="s">
        <v>20</v>
      </c>
      <c r="P6" s="90" t="s">
        <v>52</v>
      </c>
      <c r="Q6" s="90"/>
      <c r="R6" s="91" t="s">
        <v>52</v>
      </c>
      <c r="S6" s="91" t="s">
        <v>52</v>
      </c>
      <c r="T6" s="91" t="s">
        <v>52</v>
      </c>
      <c r="U6" s="92">
        <v>1</v>
      </c>
      <c r="W6" s="1" t="s">
        <v>91</v>
      </c>
      <c r="Y6" s="59">
        <v>0.30099999999999999</v>
      </c>
      <c r="Z6" s="5">
        <v>0.52521199963526943</v>
      </c>
      <c r="AA6" s="5">
        <v>0.32825749977204338</v>
      </c>
      <c r="AB6" s="5">
        <v>1.1489012492021417E-2</v>
      </c>
    </row>
    <row r="7" spans="1:29" x14ac:dyDescent="0.25">
      <c r="A7" s="28"/>
      <c r="B7" s="61" t="s">
        <v>27</v>
      </c>
      <c r="D7" s="49"/>
      <c r="E7" s="101"/>
      <c r="F7" s="93" t="s">
        <v>16</v>
      </c>
      <c r="G7" s="94">
        <f>((G36+H36)/(1-L36))*$E$2</f>
        <v>650</v>
      </c>
      <c r="H7" s="94"/>
      <c r="I7" s="95">
        <f>(I36/(1-L36))*$E$2</f>
        <v>250</v>
      </c>
      <c r="J7" s="95">
        <f>(J36/(1-M36))*$E$2</f>
        <v>100</v>
      </c>
      <c r="K7" s="95">
        <f>(K36/(1-N36))*$E$2</f>
        <v>0</v>
      </c>
      <c r="L7" s="111">
        <f>SUM(G7:K7)</f>
        <v>1000</v>
      </c>
      <c r="N7" s="132"/>
      <c r="O7" s="133" t="s">
        <v>16</v>
      </c>
      <c r="P7" s="134"/>
      <c r="Q7" s="134"/>
      <c r="R7" s="135"/>
      <c r="S7" s="135"/>
      <c r="T7" s="135"/>
      <c r="U7" s="136"/>
      <c r="W7" s="152" t="s">
        <v>92</v>
      </c>
      <c r="Y7" s="59">
        <v>0.14000000000000001</v>
      </c>
      <c r="Z7" s="5">
        <v>0.542713567839196</v>
      </c>
      <c r="AA7" s="5">
        <v>0.37825491091822755</v>
      </c>
      <c r="AB7" s="5">
        <v>8.2229328460483968E-3</v>
      </c>
    </row>
    <row r="8" spans="1:29" x14ac:dyDescent="0.25">
      <c r="A8" s="28"/>
      <c r="B8" s="61" t="s">
        <v>28</v>
      </c>
      <c r="D8" s="49"/>
      <c r="E8" s="102"/>
      <c r="F8" s="126" t="s">
        <v>21</v>
      </c>
      <c r="G8" s="124">
        <f>G7/$L$7</f>
        <v>0.65</v>
      </c>
      <c r="H8" s="124"/>
      <c r="I8" s="125">
        <f t="shared" ref="I8:L8" si="2">I7/$L$7</f>
        <v>0.25</v>
      </c>
      <c r="J8" s="125">
        <f t="shared" si="2"/>
        <v>0.1</v>
      </c>
      <c r="K8" s="125">
        <f t="shared" si="2"/>
        <v>0</v>
      </c>
      <c r="L8" s="112">
        <f t="shared" si="2"/>
        <v>1</v>
      </c>
      <c r="W8" s="1" t="s">
        <v>93</v>
      </c>
      <c r="Y8" s="59">
        <v>7.0000000000000007E-2</v>
      </c>
      <c r="Z8" s="5">
        <v>0.51136363636363635</v>
      </c>
      <c r="AA8" s="5">
        <v>0.31341642228738997</v>
      </c>
      <c r="AB8" s="5">
        <v>3.6290322580645254E-2</v>
      </c>
    </row>
    <row r="9" spans="1:29" x14ac:dyDescent="0.25">
      <c r="A9" s="28"/>
      <c r="B9" s="61" t="s">
        <v>29</v>
      </c>
      <c r="D9" s="49"/>
      <c r="E9" s="103"/>
      <c r="F9" s="98" t="s">
        <v>22</v>
      </c>
      <c r="G9" s="99">
        <f>G5/G7</f>
        <v>0.36153846153846153</v>
      </c>
      <c r="H9" s="99"/>
      <c r="I9" s="141">
        <v>0.9</v>
      </c>
      <c r="J9" s="141">
        <v>0.9</v>
      </c>
      <c r="K9" s="141">
        <v>0.9</v>
      </c>
      <c r="L9" s="113"/>
      <c r="W9" s="1" t="s">
        <v>37</v>
      </c>
      <c r="Y9" s="59">
        <v>0.14000000000000001</v>
      </c>
      <c r="Z9" s="5">
        <v>0.51136363636363635</v>
      </c>
      <c r="AA9" s="5">
        <v>0.31341642228738997</v>
      </c>
      <c r="AB9" s="5">
        <v>3.6290322580645254E-2</v>
      </c>
    </row>
    <row r="10" spans="1:29" x14ac:dyDescent="0.25">
      <c r="D10" s="49"/>
      <c r="E10" s="89"/>
      <c r="F10" s="89"/>
      <c r="G10" s="114"/>
      <c r="H10" s="114"/>
      <c r="I10" s="114"/>
      <c r="J10" s="114"/>
      <c r="K10" s="115"/>
      <c r="L10" s="116"/>
      <c r="Y10" s="28"/>
    </row>
    <row r="11" spans="1:29" x14ac:dyDescent="0.25">
      <c r="D11" s="108"/>
      <c r="E11" s="100" t="s">
        <v>34</v>
      </c>
      <c r="F11" s="85" t="s">
        <v>19</v>
      </c>
      <c r="G11" s="86">
        <f>L11-K11-J11-I11</f>
        <v>163.51351351351349</v>
      </c>
      <c r="H11" s="86"/>
      <c r="I11" s="87">
        <f>I15*I13</f>
        <v>252.25225225225228</v>
      </c>
      <c r="J11" s="87">
        <f t="shared" ref="J11:K11" si="3">J15*J13</f>
        <v>133.33333333333334</v>
      </c>
      <c r="K11" s="87">
        <f t="shared" si="3"/>
        <v>0.9009009009008766</v>
      </c>
      <c r="L11" s="109">
        <v>550</v>
      </c>
      <c r="N11" s="127" t="s">
        <v>2</v>
      </c>
      <c r="O11" s="128"/>
      <c r="P11" s="129" t="s">
        <v>45</v>
      </c>
      <c r="Q11" s="129"/>
      <c r="R11" s="130" t="s">
        <v>6</v>
      </c>
      <c r="S11" s="130" t="s">
        <v>7</v>
      </c>
      <c r="T11" s="130" t="s">
        <v>8</v>
      </c>
      <c r="U11" s="131"/>
      <c r="Y11" s="28"/>
    </row>
    <row r="12" spans="1:29" x14ac:dyDescent="0.25">
      <c r="D12" s="108"/>
      <c r="E12" s="101"/>
      <c r="F12" s="89" t="s">
        <v>20</v>
      </c>
      <c r="G12" s="90">
        <f>G13-G11</f>
        <v>407.05705705705697</v>
      </c>
      <c r="H12" s="90"/>
      <c r="I12" s="91">
        <f t="shared" ref="I12" si="4">I13-I11</f>
        <v>28.028028028028018</v>
      </c>
      <c r="J12" s="91">
        <f t="shared" ref="J12" si="5">J13-J11</f>
        <v>14.81481481481481</v>
      </c>
      <c r="K12" s="91">
        <f>K13-K11</f>
        <v>0.1001001001000974</v>
      </c>
      <c r="L12" s="110">
        <v>450</v>
      </c>
      <c r="N12" s="100" t="s">
        <v>34</v>
      </c>
      <c r="O12" s="85" t="s">
        <v>19</v>
      </c>
      <c r="P12" s="139">
        <f>(G13*G15/1000)/0.55</f>
        <v>0.30084630084630076</v>
      </c>
      <c r="Q12" s="139"/>
      <c r="R12" s="140">
        <f>(I13*I15/1000)/0.55</f>
        <v>0.45864045864045866</v>
      </c>
      <c r="S12" s="140">
        <f>(J13*J15/1000)/0.55</f>
        <v>0.2424242424242424</v>
      </c>
      <c r="T12" s="140">
        <f>(K13*K15/1000)/0.55</f>
        <v>1.6380016380015937E-3</v>
      </c>
      <c r="U12" s="142">
        <f>SUM(P12:T12)</f>
        <v>1.0035490035490033</v>
      </c>
      <c r="Y12" s="28"/>
    </row>
    <row r="13" spans="1:29" x14ac:dyDescent="0.25">
      <c r="D13" s="108"/>
      <c r="E13" s="101"/>
      <c r="F13" s="93" t="s">
        <v>16</v>
      </c>
      <c r="G13" s="94">
        <f>((G37+H37)/(1-L37))*$E$2</f>
        <v>570.57057057057045</v>
      </c>
      <c r="H13" s="94"/>
      <c r="I13" s="95">
        <f>(I37/(1-L37))*$E$2</f>
        <v>280.28028028028029</v>
      </c>
      <c r="J13" s="95">
        <f>(J37/(1-L37))*$E$2</f>
        <v>148.14814814814815</v>
      </c>
      <c r="K13" s="95">
        <f>(K37/(1-L37))*$E$2</f>
        <v>1.001001001000974</v>
      </c>
      <c r="L13" s="111">
        <f>SUM(G13:K13)</f>
        <v>999.99999999999989</v>
      </c>
      <c r="N13" s="101"/>
      <c r="O13" s="89" t="s">
        <v>20</v>
      </c>
      <c r="P13" s="90" t="s">
        <v>52</v>
      </c>
      <c r="Q13" s="90"/>
      <c r="R13" s="91" t="s">
        <v>52</v>
      </c>
      <c r="S13" s="91" t="s">
        <v>52</v>
      </c>
      <c r="T13" s="91" t="s">
        <v>52</v>
      </c>
      <c r="U13" s="92">
        <v>1</v>
      </c>
      <c r="Y13" s="28"/>
    </row>
    <row r="14" spans="1:29" x14ac:dyDescent="0.25">
      <c r="D14" s="108"/>
      <c r="E14" s="102"/>
      <c r="F14" s="126" t="s">
        <v>21</v>
      </c>
      <c r="G14" s="124">
        <f>G13/$L$7</f>
        <v>0.57057057057057048</v>
      </c>
      <c r="H14" s="124"/>
      <c r="I14" s="125">
        <f t="shared" ref="I14" si="6">I13/$L$7</f>
        <v>0.28028028028028029</v>
      </c>
      <c r="J14" s="125">
        <f t="shared" ref="J14" si="7">J13/$L$7</f>
        <v>0.14814814814814814</v>
      </c>
      <c r="K14" s="125">
        <f t="shared" ref="K14" si="8">K13/$L$7</f>
        <v>1.0010010010009741E-3</v>
      </c>
      <c r="L14" s="112">
        <f>SUM(G14:K14)</f>
        <v>0.99999999999999989</v>
      </c>
      <c r="N14" s="132"/>
      <c r="O14" s="133" t="s">
        <v>16</v>
      </c>
      <c r="P14" s="134"/>
      <c r="Q14" s="134"/>
      <c r="R14" s="135"/>
      <c r="S14" s="135"/>
      <c r="T14" s="135"/>
      <c r="U14" s="136"/>
      <c r="Y14" s="28"/>
    </row>
    <row r="15" spans="1:29" x14ac:dyDescent="0.25">
      <c r="D15" s="108"/>
      <c r="E15" s="103"/>
      <c r="F15" s="98" t="s">
        <v>22</v>
      </c>
      <c r="G15" s="99">
        <v>0.28999999999999998</v>
      </c>
      <c r="H15" s="99"/>
      <c r="I15" s="141">
        <v>0.9</v>
      </c>
      <c r="J15" s="141">
        <v>0.9</v>
      </c>
      <c r="K15" s="141">
        <v>0.9</v>
      </c>
      <c r="L15" s="113"/>
      <c r="Y15" s="28"/>
    </row>
    <row r="16" spans="1:29" x14ac:dyDescent="0.25">
      <c r="D16" s="108"/>
      <c r="E16" s="89"/>
      <c r="F16" s="89"/>
      <c r="G16" s="91"/>
      <c r="H16" s="91"/>
      <c r="I16" s="91"/>
      <c r="J16" s="91"/>
      <c r="K16" s="117"/>
      <c r="L16" s="116"/>
      <c r="P16" s="28"/>
      <c r="Y16" s="28"/>
    </row>
    <row r="17" spans="4:27" x14ac:dyDescent="0.25">
      <c r="D17" s="108"/>
      <c r="E17" s="100" t="s">
        <v>35</v>
      </c>
      <c r="F17" s="85" t="s">
        <v>19</v>
      </c>
      <c r="G17" s="86">
        <f>L17-K17-J17-I17</f>
        <v>74.272818455366064</v>
      </c>
      <c r="H17" s="86"/>
      <c r="I17" s="87">
        <f>I21*I19</f>
        <v>288.86659979939822</v>
      </c>
      <c r="J17" s="87">
        <f t="shared" ref="J17:K17" si="9">J21*J19</f>
        <v>180.54162487462389</v>
      </c>
      <c r="K17" s="87">
        <f t="shared" si="9"/>
        <v>6.3189568706117791</v>
      </c>
      <c r="L17" s="109">
        <v>550</v>
      </c>
      <c r="N17" s="127" t="s">
        <v>2</v>
      </c>
      <c r="O17" s="128"/>
      <c r="P17" s="129" t="s">
        <v>45</v>
      </c>
      <c r="Q17" s="129"/>
      <c r="R17" s="130" t="s">
        <v>6</v>
      </c>
      <c r="S17" s="130" t="s">
        <v>7</v>
      </c>
      <c r="T17" s="130" t="s">
        <v>8</v>
      </c>
      <c r="U17" s="131"/>
      <c r="Y17" s="28"/>
      <c r="Z17" s="28"/>
      <c r="AA17" s="28"/>
    </row>
    <row r="18" spans="4:27" x14ac:dyDescent="0.25">
      <c r="D18" s="49"/>
      <c r="E18" s="101"/>
      <c r="F18" s="89" t="s">
        <v>20</v>
      </c>
      <c r="G18" s="90">
        <f>G19-G17</f>
        <v>397.14142427281848</v>
      </c>
      <c r="H18" s="90"/>
      <c r="I18" s="91">
        <f t="shared" ref="I18" si="10">I19-I17</f>
        <v>32.096288866599764</v>
      </c>
      <c r="J18" s="91">
        <f t="shared" ref="J18" si="11">J19-J17</f>
        <v>20.060180541624874</v>
      </c>
      <c r="K18" s="91">
        <f>K19-K17</f>
        <v>0.70210631895686415</v>
      </c>
      <c r="L18" s="110">
        <v>450</v>
      </c>
      <c r="N18" s="100" t="s">
        <v>35</v>
      </c>
      <c r="O18" s="85" t="s">
        <v>19</v>
      </c>
      <c r="P18" s="137">
        <f>(G19*G21/1000)/0.55</f>
        <v>0.13504148810066557</v>
      </c>
      <c r="Q18" s="137"/>
      <c r="R18" s="138">
        <f>(I19*I21/1000)/0.55</f>
        <v>0.52521199963526943</v>
      </c>
      <c r="S18" s="138">
        <f>(J19*J21/1000)/0.55</f>
        <v>0.32825749977204338</v>
      </c>
      <c r="T18" s="138">
        <f>(K19*K21/1000)/0.55</f>
        <v>1.1489012492021417E-2</v>
      </c>
      <c r="U18" s="142">
        <f>SUM(P18:T18)</f>
        <v>0.99999999999999967</v>
      </c>
    </row>
    <row r="19" spans="4:27" x14ac:dyDescent="0.25">
      <c r="D19" s="49"/>
      <c r="E19" s="101"/>
      <c r="F19" s="93" t="s">
        <v>16</v>
      </c>
      <c r="G19" s="94">
        <f>((G38+H38)/(1-L38))*$E$2</f>
        <v>471.41424272818455</v>
      </c>
      <c r="H19" s="94"/>
      <c r="I19" s="95">
        <f>(I38/(1-L38))*$E$2</f>
        <v>320.96288866599798</v>
      </c>
      <c r="J19" s="95">
        <f>(J38/(1-L38))*$E$2</f>
        <v>200.60180541624877</v>
      </c>
      <c r="K19" s="95">
        <f>(K38/(1-L38))*$E$2</f>
        <v>7.0210631895686433</v>
      </c>
      <c r="L19" s="111">
        <f>SUM(G19:K19)</f>
        <v>999.99999999999989</v>
      </c>
      <c r="N19" s="101"/>
      <c r="O19" s="89" t="s">
        <v>20</v>
      </c>
      <c r="P19" s="90" t="s">
        <v>52</v>
      </c>
      <c r="Q19" s="90"/>
      <c r="R19" s="91" t="s">
        <v>52</v>
      </c>
      <c r="S19" s="91" t="s">
        <v>52</v>
      </c>
      <c r="T19" s="91" t="s">
        <v>52</v>
      </c>
      <c r="U19" s="92">
        <v>1</v>
      </c>
    </row>
    <row r="20" spans="4:27" x14ac:dyDescent="0.25">
      <c r="D20" s="49"/>
      <c r="E20" s="96"/>
      <c r="F20" s="126" t="s">
        <v>21</v>
      </c>
      <c r="G20" s="124">
        <f>G19/$L$7</f>
        <v>0.47141424272818455</v>
      </c>
      <c r="H20" s="124"/>
      <c r="I20" s="125">
        <f t="shared" ref="I20" si="12">I19/$L$7</f>
        <v>0.32096288866599798</v>
      </c>
      <c r="J20" s="125">
        <f t="shared" ref="J20" si="13">J19/$L$7</f>
        <v>0.20060180541624878</v>
      </c>
      <c r="K20" s="125">
        <f t="shared" ref="K20" si="14">K19/$L$7</f>
        <v>7.021063189568643E-3</v>
      </c>
      <c r="L20" s="112">
        <f>SUM(G20:K20)</f>
        <v>1</v>
      </c>
      <c r="N20" s="132"/>
      <c r="O20" s="133" t="s">
        <v>16</v>
      </c>
      <c r="P20" s="134"/>
      <c r="Q20" s="134"/>
      <c r="R20" s="135"/>
      <c r="S20" s="135"/>
      <c r="T20" s="135"/>
      <c r="U20" s="136"/>
    </row>
    <row r="21" spans="4:27" x14ac:dyDescent="0.25">
      <c r="D21" s="49"/>
      <c r="E21" s="97"/>
      <c r="F21" s="98" t="s">
        <v>22</v>
      </c>
      <c r="G21" s="99">
        <f>G17/G19</f>
        <v>0.15755319148936164</v>
      </c>
      <c r="H21" s="99"/>
      <c r="I21" s="141">
        <v>0.9</v>
      </c>
      <c r="J21" s="141">
        <v>0.9</v>
      </c>
      <c r="K21" s="141">
        <v>0.9</v>
      </c>
      <c r="L21" s="113"/>
    </row>
    <row r="22" spans="4:27" x14ac:dyDescent="0.25">
      <c r="D22" s="49"/>
      <c r="E22" s="29"/>
      <c r="F22" s="36"/>
      <c r="G22" s="36"/>
      <c r="H22" s="36"/>
      <c r="I22" s="36"/>
      <c r="J22" s="36"/>
      <c r="K22" s="36"/>
      <c r="L22" s="116"/>
    </row>
    <row r="23" spans="4:27" x14ac:dyDescent="0.25">
      <c r="D23" s="49"/>
      <c r="E23" s="84" t="s">
        <v>36</v>
      </c>
      <c r="F23" s="85" t="s">
        <v>19</v>
      </c>
      <c r="G23" s="86">
        <f>L23-K23-J23-I23</f>
        <v>38.94472361809045</v>
      </c>
      <c r="H23" s="86"/>
      <c r="I23" s="87">
        <f>I27*I25</f>
        <v>298.4924623115578</v>
      </c>
      <c r="J23" s="87">
        <f t="shared" ref="J23:K23" si="15">J27*J25</f>
        <v>208.04020100502515</v>
      </c>
      <c r="K23" s="87">
        <f t="shared" si="15"/>
        <v>4.5226130653266186</v>
      </c>
      <c r="L23" s="109">
        <v>550</v>
      </c>
      <c r="N23" s="127" t="s">
        <v>2</v>
      </c>
      <c r="O23" s="128"/>
      <c r="P23" s="129" t="s">
        <v>45</v>
      </c>
      <c r="Q23" s="129"/>
      <c r="R23" s="130" t="s">
        <v>6</v>
      </c>
      <c r="S23" s="130" t="s">
        <v>7</v>
      </c>
      <c r="T23" s="130" t="s">
        <v>8</v>
      </c>
      <c r="U23" s="131"/>
    </row>
    <row r="24" spans="4:27" x14ac:dyDescent="0.25">
      <c r="D24" s="49"/>
      <c r="E24" s="88"/>
      <c r="F24" s="89" t="s">
        <v>20</v>
      </c>
      <c r="G24" s="90">
        <f>G25-G23</f>
        <v>393.21608040201005</v>
      </c>
      <c r="H24" s="90"/>
      <c r="I24" s="91">
        <f t="shared" ref="I24" si="16">I25-I23</f>
        <v>33.165829145728651</v>
      </c>
      <c r="J24" s="91">
        <f t="shared" ref="J24" si="17">J25-J23</f>
        <v>23.115577889447223</v>
      </c>
      <c r="K24" s="91">
        <f>K25-K23</f>
        <v>0.50251256281406853</v>
      </c>
      <c r="L24" s="110">
        <v>450</v>
      </c>
      <c r="N24" s="100" t="s">
        <v>36</v>
      </c>
      <c r="O24" s="85" t="s">
        <v>19</v>
      </c>
      <c r="P24" s="137">
        <f>(G25*G27/1000)/0.55</f>
        <v>7.080858839652808E-2</v>
      </c>
      <c r="Q24" s="137"/>
      <c r="R24" s="138">
        <f>(I25*I27/1000)/0.55</f>
        <v>0.542713567839196</v>
      </c>
      <c r="S24" s="138">
        <f>(J25*J27/1000)/0.55</f>
        <v>0.37825491091822755</v>
      </c>
      <c r="T24" s="138">
        <f>(K25*K27/1000)/0.55</f>
        <v>8.2229328460483968E-3</v>
      </c>
      <c r="U24" s="142">
        <f>SUM(P24:T24)</f>
        <v>1</v>
      </c>
    </row>
    <row r="25" spans="4:27" x14ac:dyDescent="0.25">
      <c r="D25" s="49"/>
      <c r="E25" s="88"/>
      <c r="F25" s="93" t="s">
        <v>16</v>
      </c>
      <c r="G25" s="94">
        <f>((G39+H39)/(1-L39))*$E$2</f>
        <v>432.1608040201005</v>
      </c>
      <c r="H25" s="94"/>
      <c r="I25" s="95">
        <f>(I39/(1-L39))*$E$2</f>
        <v>331.65829145728645</v>
      </c>
      <c r="J25" s="95">
        <f>(J39/(1-L39))*$E$2</f>
        <v>231.15577889447238</v>
      </c>
      <c r="K25" s="95">
        <f>(K39/(1-L39))*$E$2</f>
        <v>5.0251256281406871</v>
      </c>
      <c r="L25" s="111">
        <f>SUM(G25:K25)</f>
        <v>1000.0000000000001</v>
      </c>
      <c r="N25" s="101"/>
      <c r="O25" s="89" t="s">
        <v>20</v>
      </c>
      <c r="P25" s="90" t="s">
        <v>52</v>
      </c>
      <c r="Q25" s="90"/>
      <c r="R25" s="91" t="s">
        <v>52</v>
      </c>
      <c r="S25" s="91" t="s">
        <v>52</v>
      </c>
      <c r="T25" s="91" t="s">
        <v>52</v>
      </c>
      <c r="U25" s="92">
        <v>1</v>
      </c>
    </row>
    <row r="26" spans="4:27" x14ac:dyDescent="0.25">
      <c r="D26" s="49"/>
      <c r="E26" s="96"/>
      <c r="F26" s="126" t="s">
        <v>21</v>
      </c>
      <c r="G26" s="124">
        <f>G25/$L$7</f>
        <v>0.43216080402010049</v>
      </c>
      <c r="H26" s="124"/>
      <c r="I26" s="125">
        <f t="shared" ref="I26" si="18">I25/$L$7</f>
        <v>0.33165829145728642</v>
      </c>
      <c r="J26" s="125">
        <f t="shared" ref="J26" si="19">J25/$L$7</f>
        <v>0.23115577889447236</v>
      </c>
      <c r="K26" s="125">
        <f t="shared" ref="K26" si="20">K25/$L$7</f>
        <v>5.0251256281406871E-3</v>
      </c>
      <c r="L26" s="112">
        <f>SUM(G26:K26)</f>
        <v>1</v>
      </c>
      <c r="N26" s="132"/>
      <c r="O26" s="133" t="s">
        <v>16</v>
      </c>
      <c r="P26" s="134"/>
      <c r="Q26" s="134"/>
      <c r="R26" s="135"/>
      <c r="S26" s="135"/>
      <c r="T26" s="135"/>
      <c r="U26" s="136"/>
    </row>
    <row r="27" spans="4:27" x14ac:dyDescent="0.25">
      <c r="D27" s="49"/>
      <c r="E27" s="97"/>
      <c r="F27" s="98" t="s">
        <v>22</v>
      </c>
      <c r="G27" s="99">
        <f>G23/G25</f>
        <v>9.0116279069767435E-2</v>
      </c>
      <c r="H27" s="99"/>
      <c r="I27" s="141">
        <v>0.9</v>
      </c>
      <c r="J27" s="141">
        <v>0.9</v>
      </c>
      <c r="K27" s="141">
        <v>0.9</v>
      </c>
      <c r="L27" s="113"/>
    </row>
    <row r="28" spans="4:27" x14ac:dyDescent="0.25">
      <c r="D28" s="108"/>
      <c r="E28" s="89"/>
      <c r="F28" s="36"/>
      <c r="G28" s="89"/>
      <c r="H28" s="89"/>
      <c r="I28" s="89"/>
      <c r="J28" s="89"/>
      <c r="K28" s="89"/>
      <c r="L28" s="118"/>
    </row>
    <row r="29" spans="4:27" x14ac:dyDescent="0.25">
      <c r="D29" s="108"/>
      <c r="E29" s="84" t="s">
        <v>37</v>
      </c>
      <c r="F29" s="85" t="s">
        <v>19</v>
      </c>
      <c r="G29" s="86">
        <f>L29-K29-J29-I29</f>
        <v>76.411290322580612</v>
      </c>
      <c r="H29" s="86"/>
      <c r="I29" s="87">
        <f>I33*I31</f>
        <v>281.25</v>
      </c>
      <c r="J29" s="87">
        <f t="shared" ref="J29:K29" si="21">J33*J31</f>
        <v>172.37903225806451</v>
      </c>
      <c r="K29" s="87">
        <f t="shared" si="21"/>
        <v>19.959677419354893</v>
      </c>
      <c r="L29" s="109">
        <v>550</v>
      </c>
      <c r="N29" s="127" t="s">
        <v>2</v>
      </c>
      <c r="O29" s="128"/>
      <c r="P29" s="129" t="s">
        <v>45</v>
      </c>
      <c r="Q29" s="129"/>
      <c r="R29" s="130" t="s">
        <v>6</v>
      </c>
      <c r="S29" s="130" t="s">
        <v>7</v>
      </c>
      <c r="T29" s="130" t="s">
        <v>8</v>
      </c>
      <c r="U29" s="131"/>
    </row>
    <row r="30" spans="4:27" x14ac:dyDescent="0.25">
      <c r="D30" s="108"/>
      <c r="E30" s="88"/>
      <c r="F30" s="89" t="s">
        <v>20</v>
      </c>
      <c r="G30" s="90">
        <f>G31-G29</f>
        <v>397.37903225806451</v>
      </c>
      <c r="H30" s="90"/>
      <c r="I30" s="91">
        <f t="shared" ref="I30" si="22">I31-I29</f>
        <v>31.25</v>
      </c>
      <c r="J30" s="91">
        <f t="shared" ref="J30" si="23">J31-J29</f>
        <v>19.153225806451616</v>
      </c>
      <c r="K30" s="91">
        <f>K31-K29</f>
        <v>2.2177419354838754</v>
      </c>
      <c r="L30" s="110">
        <v>450</v>
      </c>
      <c r="N30" s="100" t="s">
        <v>37</v>
      </c>
      <c r="O30" s="85" t="s">
        <v>19</v>
      </c>
      <c r="P30" s="137">
        <f>(G31*G33/1000)/0.55</f>
        <v>0.13892961876832838</v>
      </c>
      <c r="Q30" s="137"/>
      <c r="R30" s="138">
        <f>(I31*I33/1000)/0.55</f>
        <v>0.51136363636363635</v>
      </c>
      <c r="S30" s="138">
        <f>(J31*J33/1000)/0.55</f>
        <v>0.31341642228738997</v>
      </c>
      <c r="T30" s="138">
        <f>(K31*K33/1000)/0.55</f>
        <v>3.6290322580645254E-2</v>
      </c>
      <c r="U30" s="142">
        <f>SUM(P30:T30)</f>
        <v>0.99999999999999989</v>
      </c>
    </row>
    <row r="31" spans="4:27" x14ac:dyDescent="0.25">
      <c r="D31" s="108"/>
      <c r="E31" s="88"/>
      <c r="F31" s="93" t="s">
        <v>16</v>
      </c>
      <c r="G31" s="94">
        <f>((G40+H40)/(1-L40))*$E$2</f>
        <v>473.79032258064512</v>
      </c>
      <c r="H31" s="94"/>
      <c r="I31" s="95">
        <f>(I40/(1-L40))*$E$2</f>
        <v>312.5</v>
      </c>
      <c r="J31" s="95">
        <f>(J40/(1-L40))*$E$2</f>
        <v>191.53225806451613</v>
      </c>
      <c r="K31" s="95">
        <f>(K40/(1-L40))*$E$2</f>
        <v>22.177419354838769</v>
      </c>
      <c r="L31" s="111">
        <f>SUM(G31:K31)</f>
        <v>1000</v>
      </c>
      <c r="N31" s="101"/>
      <c r="O31" s="89" t="s">
        <v>20</v>
      </c>
      <c r="P31" s="90" t="s">
        <v>52</v>
      </c>
      <c r="Q31" s="90"/>
      <c r="R31" s="91" t="s">
        <v>52</v>
      </c>
      <c r="S31" s="91" t="s">
        <v>52</v>
      </c>
      <c r="T31" s="91" t="s">
        <v>52</v>
      </c>
      <c r="U31" s="92">
        <v>1</v>
      </c>
    </row>
    <row r="32" spans="4:27" x14ac:dyDescent="0.25">
      <c r="D32" s="108"/>
      <c r="E32" s="96"/>
      <c r="F32" s="126" t="s">
        <v>21</v>
      </c>
      <c r="G32" s="124">
        <f>G31/$L$7</f>
        <v>0.47379032258064513</v>
      </c>
      <c r="H32" s="124"/>
      <c r="I32" s="125">
        <f t="shared" ref="I32" si="24">I31/$L$7</f>
        <v>0.3125</v>
      </c>
      <c r="J32" s="125">
        <f t="shared" ref="J32" si="25">J31/$L$7</f>
        <v>0.19153225806451613</v>
      </c>
      <c r="K32" s="125">
        <f t="shared" ref="K32" si="26">K31/$L$7</f>
        <v>2.217741935483877E-2</v>
      </c>
      <c r="L32" s="112">
        <f>SUM(G32:K32)</f>
        <v>1</v>
      </c>
      <c r="N32" s="132"/>
      <c r="O32" s="133" t="s">
        <v>16</v>
      </c>
      <c r="P32" s="134"/>
      <c r="Q32" s="134"/>
      <c r="R32" s="135"/>
      <c r="S32" s="135"/>
      <c r="T32" s="135"/>
      <c r="U32" s="136"/>
    </row>
    <row r="33" spans="4:13" ht="15.75" thickBot="1" x14ac:dyDescent="0.3">
      <c r="D33" s="50"/>
      <c r="E33" s="119"/>
      <c r="F33" s="120" t="s">
        <v>22</v>
      </c>
      <c r="G33" s="121">
        <f>G29/G31</f>
        <v>0.16127659574468078</v>
      </c>
      <c r="H33" s="121"/>
      <c r="I33" s="144">
        <v>0.9</v>
      </c>
      <c r="J33" s="144">
        <v>0.9</v>
      </c>
      <c r="K33" s="144">
        <v>0.9</v>
      </c>
      <c r="L33" s="122"/>
    </row>
    <row r="34" spans="4:13" ht="15.75" thickBot="1" x14ac:dyDescent="0.3">
      <c r="F34" s="64"/>
      <c r="G34" s="67"/>
      <c r="H34" s="67"/>
      <c r="I34" s="66"/>
      <c r="J34" s="66"/>
      <c r="K34" s="66"/>
      <c r="L34" s="65"/>
    </row>
    <row r="35" spans="4:13" x14ac:dyDescent="0.25">
      <c r="D35" s="123" t="s">
        <v>48</v>
      </c>
      <c r="E35" s="46" t="s">
        <v>2</v>
      </c>
      <c r="F35" s="73"/>
      <c r="G35" s="74" t="s">
        <v>4</v>
      </c>
      <c r="H35" s="74" t="s">
        <v>5</v>
      </c>
      <c r="I35" s="74" t="s">
        <v>6</v>
      </c>
      <c r="J35" s="74" t="s">
        <v>7</v>
      </c>
      <c r="K35" s="74" t="s">
        <v>8</v>
      </c>
      <c r="L35" s="75" t="s">
        <v>9</v>
      </c>
      <c r="M35" s="28"/>
    </row>
    <row r="36" spans="4:13" x14ac:dyDescent="0.25">
      <c r="D36" s="76" t="s">
        <v>47</v>
      </c>
      <c r="E36" s="29" t="s">
        <v>33</v>
      </c>
      <c r="F36" s="36"/>
      <c r="G36" s="77">
        <v>0.15</v>
      </c>
      <c r="H36" s="77">
        <v>0.5</v>
      </c>
      <c r="I36" s="77">
        <v>0.25</v>
      </c>
      <c r="J36" s="77">
        <v>0.1</v>
      </c>
      <c r="K36" s="77">
        <v>0</v>
      </c>
      <c r="L36" s="78">
        <v>0</v>
      </c>
    </row>
    <row r="37" spans="4:13" x14ac:dyDescent="0.25">
      <c r="D37" s="76"/>
      <c r="E37" s="29" t="s">
        <v>34</v>
      </c>
      <c r="F37" s="36"/>
      <c r="G37" s="77">
        <v>0.09</v>
      </c>
      <c r="H37" s="77">
        <v>0.48</v>
      </c>
      <c r="I37" s="77">
        <v>0.28000000000000003</v>
      </c>
      <c r="J37" s="77">
        <v>0.14799999999999999</v>
      </c>
      <c r="K37" s="77">
        <v>9.9999999999997313E-4</v>
      </c>
      <c r="L37" s="78">
        <v>1E-3</v>
      </c>
    </row>
    <row r="38" spans="4:13" x14ac:dyDescent="0.25">
      <c r="D38" s="76"/>
      <c r="E38" s="29" t="s">
        <v>35</v>
      </c>
      <c r="F38" s="36"/>
      <c r="G38" s="77">
        <v>0.05</v>
      </c>
      <c r="H38" s="77">
        <v>0.42</v>
      </c>
      <c r="I38" s="77">
        <v>0.32</v>
      </c>
      <c r="J38" s="77">
        <v>0.2</v>
      </c>
      <c r="K38" s="77">
        <v>6.9999999999999368E-3</v>
      </c>
      <c r="L38" s="78">
        <v>3.0000000000000001E-3</v>
      </c>
    </row>
    <row r="39" spans="4:13" x14ac:dyDescent="0.25">
      <c r="D39" s="76"/>
      <c r="E39" s="29" t="s">
        <v>36</v>
      </c>
      <c r="F39" s="36"/>
      <c r="G39" s="77">
        <v>0.04</v>
      </c>
      <c r="H39" s="77">
        <v>0.39</v>
      </c>
      <c r="I39" s="77">
        <v>0.33</v>
      </c>
      <c r="J39" s="77">
        <v>0.23</v>
      </c>
      <c r="K39" s="77">
        <v>4.9999999999999836E-3</v>
      </c>
      <c r="L39" s="78">
        <v>5.0000000000000001E-3</v>
      </c>
    </row>
    <row r="40" spans="4:13" ht="15.75" thickBot="1" x14ac:dyDescent="0.3">
      <c r="D40" s="79"/>
      <c r="E40" s="80" t="s">
        <v>37</v>
      </c>
      <c r="F40" s="81"/>
      <c r="G40" s="82">
        <v>0.05</v>
      </c>
      <c r="H40" s="82">
        <v>0.42</v>
      </c>
      <c r="I40" s="82">
        <v>0.31</v>
      </c>
      <c r="J40" s="82">
        <v>0.19</v>
      </c>
      <c r="K40" s="82">
        <v>2.2000000000000061E-2</v>
      </c>
      <c r="L40" s="83">
        <v>8.0000000000000002E-3</v>
      </c>
    </row>
    <row r="41" spans="4:13" x14ac:dyDescent="0.25">
      <c r="E41" s="28"/>
      <c r="F41" s="28"/>
    </row>
    <row r="42" spans="4:13" x14ac:dyDescent="0.25">
      <c r="E42" s="28"/>
      <c r="F42" s="28"/>
    </row>
    <row r="43" spans="4:13" x14ac:dyDescent="0.25">
      <c r="E43" s="28"/>
      <c r="F43" s="28"/>
    </row>
    <row r="44" spans="4:13" x14ac:dyDescent="0.25">
      <c r="E44" s="28"/>
      <c r="F44" s="28"/>
      <c r="H44" s="28"/>
      <c r="I44" s="28"/>
      <c r="J44" s="28"/>
      <c r="K44" s="28"/>
      <c r="L44" s="28"/>
      <c r="M44" s="28"/>
    </row>
  </sheetData>
  <mergeCells count="58"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G9:H9"/>
    <mergeCell ref="G11:H11"/>
    <mergeCell ref="G12:H12"/>
    <mergeCell ref="G13:H13"/>
    <mergeCell ref="G14:H14"/>
    <mergeCell ref="G15:H15"/>
    <mergeCell ref="G4:H4"/>
    <mergeCell ref="G5:H5"/>
    <mergeCell ref="G6:H6"/>
    <mergeCell ref="G7:H7"/>
    <mergeCell ref="G8:H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24" sqref="W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H11" sqref="H11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47" t="s">
        <v>72</v>
      </c>
      <c r="C3" s="147" t="s">
        <v>58</v>
      </c>
      <c r="D3" s="147" t="s">
        <v>2</v>
      </c>
      <c r="E3" s="147" t="s">
        <v>57</v>
      </c>
      <c r="F3" s="147" t="s">
        <v>55</v>
      </c>
      <c r="G3" s="147" t="s">
        <v>56</v>
      </c>
      <c r="H3" s="147" t="s">
        <v>75</v>
      </c>
      <c r="I3" s="147" t="s">
        <v>69</v>
      </c>
      <c r="J3" s="147" t="s">
        <v>61</v>
      </c>
      <c r="K3" s="147" t="s">
        <v>62</v>
      </c>
      <c r="L3" s="147" t="s">
        <v>70</v>
      </c>
      <c r="M3" s="147" t="s">
        <v>86</v>
      </c>
      <c r="N3" s="147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49" t="s">
        <v>59</v>
      </c>
      <c r="G4" s="150" t="s">
        <v>83</v>
      </c>
      <c r="H4" s="149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49" t="s">
        <v>59</v>
      </c>
      <c r="G5" s="150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49" t="s">
        <v>59</v>
      </c>
      <c r="G6" s="150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49" t="s">
        <v>59</v>
      </c>
      <c r="G7" s="150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46" customFormat="1" ht="45" x14ac:dyDescent="0.25">
      <c r="B10" s="147" t="s">
        <v>72</v>
      </c>
      <c r="C10" s="147" t="s">
        <v>58</v>
      </c>
      <c r="D10" s="147" t="s">
        <v>2</v>
      </c>
      <c r="E10" s="147" t="s">
        <v>57</v>
      </c>
      <c r="F10" s="147" t="s">
        <v>55</v>
      </c>
      <c r="G10" s="147" t="s">
        <v>56</v>
      </c>
      <c r="H10" s="147" t="s">
        <v>75</v>
      </c>
      <c r="I10" s="147" t="s">
        <v>69</v>
      </c>
      <c r="J10" s="147" t="s">
        <v>61</v>
      </c>
      <c r="K10" s="147" t="s">
        <v>62</v>
      </c>
      <c r="L10" s="147" t="s">
        <v>70</v>
      </c>
      <c r="M10" s="147" t="s">
        <v>86</v>
      </c>
      <c r="N10" s="147" t="s">
        <v>85</v>
      </c>
      <c r="Q10" s="146" t="s">
        <v>63</v>
      </c>
      <c r="R10" s="148">
        <v>1</v>
      </c>
      <c r="S10" s="145" t="s">
        <v>64</v>
      </c>
      <c r="T10" s="145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49" t="s">
        <v>59</v>
      </c>
      <c r="G11" s="150" t="s">
        <v>83</v>
      </c>
      <c r="H11" s="149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49" t="s">
        <v>59</v>
      </c>
      <c r="G12" s="149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49" t="s">
        <v>59</v>
      </c>
      <c r="G13" s="149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49" t="s">
        <v>59</v>
      </c>
      <c r="G14" s="149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pre-cancer state prevalence</vt:lpstr>
      <vt:lpstr>H pylori by state</vt:lpstr>
      <vt:lpstr>source figure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2020-12-23T04:14:37Z</dcterms:modified>
</cp:coreProperties>
</file>