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39264061-EB20-4289-9345-F224CE039D52}" xr6:coauthVersionLast="41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Template" sheetId="1" r:id="rId1"/>
    <sheet name="timeshe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E10" i="2" l="1"/>
  <c r="E9" i="2"/>
  <c r="E8" i="2"/>
  <c r="E7" i="2"/>
  <c r="E6" i="2"/>
  <c r="E11" i="2" s="1"/>
  <c r="G14" i="2" s="1"/>
  <c r="C10" i="1"/>
  <c r="C11" i="1" s="1"/>
  <c r="C12" i="1" s="1"/>
  <c r="C13" i="1" s="1"/>
  <c r="C21" i="1" s="1"/>
  <c r="C22" i="1" s="1"/>
  <c r="C23" i="1" s="1"/>
  <c r="C24" i="1" s="1"/>
  <c r="C25" i="1" s="1"/>
  <c r="C33" i="1" s="1"/>
  <c r="C34" i="1" s="1"/>
  <c r="C35" i="1" s="1"/>
  <c r="C36" i="1" s="1"/>
  <c r="C37" i="1" s="1"/>
  <c r="C45" i="1" s="1"/>
  <c r="C46" i="1" s="1"/>
  <c r="C47" i="1" s="1"/>
  <c r="C48" i="1" s="1"/>
  <c r="C49" i="1" s="1"/>
  <c r="S9" i="1"/>
  <c r="T9" i="1"/>
  <c r="V9" i="1"/>
  <c r="R9" i="1" s="1"/>
  <c r="S10" i="1"/>
  <c r="T10" i="1"/>
  <c r="V10" i="1"/>
  <c r="R10" i="1" s="1"/>
  <c r="S11" i="1"/>
  <c r="T11" i="1"/>
  <c r="V11" i="1"/>
  <c r="R11" i="1" s="1"/>
  <c r="S12" i="1"/>
  <c r="T12" i="1"/>
  <c r="V12" i="1"/>
  <c r="R12" i="1" s="1"/>
  <c r="S13" i="1"/>
  <c r="T13" i="1"/>
  <c r="V13" i="1"/>
  <c r="R13" i="1" s="1"/>
  <c r="S21" i="1"/>
  <c r="T21" i="1"/>
  <c r="V21" i="1"/>
  <c r="R21" i="1" s="1"/>
  <c r="S22" i="1"/>
  <c r="T22" i="1"/>
  <c r="V22" i="1"/>
  <c r="R22" i="1" s="1"/>
  <c r="S23" i="1"/>
  <c r="T23" i="1"/>
  <c r="V23" i="1"/>
  <c r="R23" i="1" s="1"/>
  <c r="S24" i="1"/>
  <c r="T24" i="1"/>
  <c r="V24" i="1"/>
  <c r="R24" i="1" s="1"/>
  <c r="S25" i="1"/>
  <c r="T25" i="1"/>
  <c r="V25" i="1"/>
  <c r="R25" i="1" s="1"/>
  <c r="S33" i="1"/>
  <c r="T33" i="1"/>
  <c r="V33" i="1"/>
  <c r="R33" i="1" s="1"/>
  <c r="S34" i="1"/>
  <c r="T34" i="1"/>
  <c r="V34" i="1"/>
  <c r="R34" i="1" s="1"/>
  <c r="S35" i="1"/>
  <c r="T35" i="1"/>
  <c r="V35" i="1"/>
  <c r="R35" i="1" s="1"/>
  <c r="S36" i="1"/>
  <c r="T36" i="1"/>
  <c r="V36" i="1"/>
  <c r="R36" i="1" s="1"/>
  <c r="S37" i="1"/>
  <c r="T37" i="1"/>
  <c r="V37" i="1"/>
  <c r="R37" i="1" s="1"/>
  <c r="S45" i="1"/>
  <c r="T45" i="1"/>
  <c r="V45" i="1"/>
  <c r="R45" i="1" s="1"/>
  <c r="S46" i="1"/>
  <c r="T46" i="1"/>
  <c r="V46" i="1"/>
  <c r="R46" i="1" s="1"/>
  <c r="S47" i="1"/>
  <c r="T47" i="1"/>
  <c r="V47" i="1"/>
  <c r="R47" i="1" s="1"/>
  <c r="S48" i="1"/>
  <c r="T48" i="1"/>
  <c r="V48" i="1"/>
  <c r="R48" i="1" s="1"/>
  <c r="S49" i="1"/>
  <c r="T49" i="1"/>
  <c r="V49" i="1"/>
  <c r="R49" i="1" s="1"/>
  <c r="V55" i="1"/>
  <c r="V59" i="1"/>
  <c r="U12" i="1" l="1"/>
  <c r="L12" i="1" s="1"/>
  <c r="U9" i="1"/>
  <c r="M9" i="1" s="1"/>
  <c r="U47" i="1"/>
  <c r="L47" i="1" s="1"/>
  <c r="U49" i="1"/>
  <c r="L49" i="1" s="1"/>
  <c r="U45" i="1"/>
  <c r="M45" i="1" s="1"/>
  <c r="U48" i="1"/>
  <c r="L48" i="1" s="1"/>
  <c r="U46" i="1"/>
  <c r="U33" i="1"/>
  <c r="M33" i="1" s="1"/>
  <c r="U36" i="1"/>
  <c r="L36" i="1" s="1"/>
  <c r="U35" i="1"/>
  <c r="L35" i="1" s="1"/>
  <c r="U37" i="1"/>
  <c r="L37" i="1" s="1"/>
  <c r="U34" i="1"/>
  <c r="L34" i="1" s="1"/>
  <c r="U22" i="1"/>
  <c r="L22" i="1" s="1"/>
  <c r="U24" i="1"/>
  <c r="L24" i="1" s="1"/>
  <c r="U21" i="1"/>
  <c r="L21" i="1" s="1"/>
  <c r="U23" i="1"/>
  <c r="M23" i="1" s="1"/>
  <c r="U25" i="1"/>
  <c r="L25" i="1" s="1"/>
  <c r="U10" i="1"/>
  <c r="L10" i="1" s="1"/>
  <c r="U13" i="1"/>
  <c r="L13" i="1" s="1"/>
  <c r="U11" i="1"/>
  <c r="L11" i="1" s="1"/>
  <c r="M47" i="1" l="1"/>
  <c r="M49" i="1"/>
  <c r="M22" i="1"/>
  <c r="M12" i="1"/>
  <c r="M10" i="1"/>
  <c r="L9" i="1"/>
  <c r="L45" i="1"/>
  <c r="M48" i="1"/>
  <c r="U50" i="1"/>
  <c r="M50" i="1" s="1"/>
  <c r="L46" i="1"/>
  <c r="M46" i="1"/>
  <c r="L33" i="1"/>
  <c r="M37" i="1"/>
  <c r="M36" i="1"/>
  <c r="M35" i="1"/>
  <c r="U38" i="1"/>
  <c r="W38" i="1" s="1"/>
  <c r="M34" i="1"/>
  <c r="M21" i="1"/>
  <c r="M25" i="1"/>
  <c r="M24" i="1"/>
  <c r="U26" i="1"/>
  <c r="M26" i="1" s="1"/>
  <c r="L23" i="1"/>
  <c r="U14" i="1"/>
  <c r="L14" i="1" s="1"/>
  <c r="M13" i="1"/>
  <c r="M11" i="1"/>
  <c r="V50" i="1" l="1"/>
  <c r="P50" i="1" s="1"/>
  <c r="L50" i="1"/>
  <c r="W50" i="1"/>
  <c r="P51" i="1" s="1"/>
  <c r="V38" i="1"/>
  <c r="Q38" i="1" s="1"/>
  <c r="L38" i="1"/>
  <c r="M38" i="1"/>
  <c r="Q39" i="1"/>
  <c r="P39" i="1"/>
  <c r="W26" i="1"/>
  <c r="Q27" i="1" s="1"/>
  <c r="V26" i="1"/>
  <c r="Q26" i="1" s="1"/>
  <c r="L26" i="1"/>
  <c r="V54" i="1"/>
  <c r="V56" i="1" s="1"/>
  <c r="W14" i="1"/>
  <c r="Q15" i="1" s="1"/>
  <c r="V14" i="1"/>
  <c r="P14" i="1" s="1"/>
  <c r="M14" i="1"/>
  <c r="P27" i="1" l="1"/>
  <c r="P15" i="1"/>
  <c r="Q50" i="1"/>
  <c r="Q51" i="1"/>
  <c r="P38" i="1"/>
  <c r="P26" i="1"/>
  <c r="O54" i="1"/>
  <c r="N54" i="1"/>
  <c r="Q14" i="1"/>
  <c r="N56" i="1"/>
  <c r="N58" i="1" s="1"/>
  <c r="O56" i="1"/>
  <c r="O58" i="1" s="1"/>
  <c r="V58" i="1"/>
  <c r="V64" i="1" s="1"/>
  <c r="V61" i="1" l="1"/>
  <c r="O61" i="1" s="1"/>
  <c r="N64" i="1"/>
  <c r="O64" i="1"/>
  <c r="N61" i="1" l="1"/>
</calcChain>
</file>

<file path=xl/sharedStrings.xml><?xml version="1.0" encoding="utf-8"?>
<sst xmlns="http://schemas.openxmlformats.org/spreadsheetml/2006/main" count="199" uniqueCount="74">
  <si>
    <t>WORKING HOURS — ELECTRONIC RECORDING SHEET</t>
  </si>
  <si>
    <t>ISS Form 270</t>
  </si>
  <si>
    <t>NAME :</t>
  </si>
  <si>
    <t>Jared Turck</t>
  </si>
  <si>
    <t>Post Designation :</t>
  </si>
  <si>
    <t>MOD Digital Technology Apprenticeship Infrastructure</t>
  </si>
  <si>
    <t>Period from :</t>
  </si>
  <si>
    <t>Code</t>
  </si>
  <si>
    <t>REMARKS</t>
  </si>
  <si>
    <t>Date</t>
  </si>
  <si>
    <t>Morning</t>
  </si>
  <si>
    <t>Afternoon</t>
  </si>
  <si>
    <t>Daily Total Hours on Duty</t>
  </si>
  <si>
    <t>Start</t>
  </si>
  <si>
    <t>Finish</t>
  </si>
  <si>
    <t>H*</t>
  </si>
  <si>
    <t>M</t>
  </si>
  <si>
    <t>H</t>
  </si>
  <si>
    <t>Mon</t>
  </si>
  <si>
    <t>Tue</t>
  </si>
  <si>
    <t>Wed</t>
  </si>
  <si>
    <t>Thu</t>
  </si>
  <si>
    <t>Fri</t>
  </si>
  <si>
    <r>
      <t xml:space="preserve">* Type </t>
    </r>
    <r>
      <rPr>
        <b/>
        <sz val="9"/>
        <color indexed="10"/>
        <rFont val="Arial"/>
        <family val="2"/>
      </rPr>
      <t>C</t>
    </r>
    <r>
      <rPr>
        <b/>
        <sz val="9"/>
        <color indexed="12"/>
        <rFont val="Arial"/>
        <family val="2"/>
      </rPr>
      <t xml:space="preserve"> in these colums to claim credit for AM and/or PM</t>
    </r>
  </si>
  <si>
    <t>DEBIT</t>
  </si>
  <si>
    <t>CREDIT</t>
  </si>
  <si>
    <t>Sick</t>
  </si>
  <si>
    <t>(self-certified)....................</t>
  </si>
  <si>
    <t>SC</t>
  </si>
  <si>
    <t>(doctor's certificate)..........</t>
  </si>
  <si>
    <t>MC</t>
  </si>
  <si>
    <t>Number of hours worked :</t>
  </si>
  <si>
    <t>Annual Leave...................................</t>
  </si>
  <si>
    <t>AL</t>
  </si>
  <si>
    <t>Credit/Debit from prev account period :</t>
  </si>
  <si>
    <t>(minus sign in both cols for debit)</t>
  </si>
  <si>
    <t>Flexi Leave.......................................</t>
  </si>
  <si>
    <t>FL</t>
  </si>
  <si>
    <t>TOTAL :</t>
  </si>
  <si>
    <t>Special Leave..................................</t>
  </si>
  <si>
    <t>SPL</t>
  </si>
  <si>
    <t>Public Holiday..................................</t>
  </si>
  <si>
    <t>PH</t>
  </si>
  <si>
    <t>Recorded Hours :</t>
  </si>
  <si>
    <t>Privilege Holiday.............................</t>
  </si>
  <si>
    <t>PRH</t>
  </si>
  <si>
    <t>Conditioned Hours :</t>
  </si>
  <si>
    <t>Medical Appointment......................</t>
  </si>
  <si>
    <t>MA</t>
  </si>
  <si>
    <t>CREDIT :</t>
  </si>
  <si>
    <t>(eg doctor, dentist, optician)</t>
  </si>
  <si>
    <t>(ensure Line Manager sees appointment card)</t>
  </si>
  <si>
    <t>Detached Duty.................................</t>
  </si>
  <si>
    <t>DD</t>
  </si>
  <si>
    <t>DEBIT :</t>
  </si>
  <si>
    <r>
      <t>Other</t>
    </r>
    <r>
      <rPr>
        <b/>
        <i/>
        <sz val="9"/>
        <rFont val="Arial"/>
        <family val="2"/>
      </rPr>
      <t xml:space="preserve"> (please explain)</t>
    </r>
    <r>
      <rPr>
        <sz val="9"/>
        <rFont val="Arial"/>
        <family val="2"/>
      </rPr>
      <t>..................</t>
    </r>
  </si>
  <si>
    <t>O</t>
  </si>
  <si>
    <t>Job Holder</t>
  </si>
  <si>
    <t>Line Manager</t>
  </si>
  <si>
    <t>Signature</t>
  </si>
  <si>
    <t>Name</t>
  </si>
  <si>
    <t>start time</t>
  </si>
  <si>
    <t>end time</t>
  </si>
  <si>
    <t>hours : mins, worked per day</t>
  </si>
  <si>
    <t>Monday</t>
  </si>
  <si>
    <t>Tuesday</t>
  </si>
  <si>
    <t>Wednesday</t>
  </si>
  <si>
    <t>Thursday</t>
  </si>
  <si>
    <t>Friday</t>
  </si>
  <si>
    <t>total</t>
  </si>
  <si>
    <t>total=required?</t>
  </si>
  <si>
    <t>required hours</t>
  </si>
  <si>
    <t>lunch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</si>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</sst>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;[Red]\-0\ "/>
    <numFmt numFmtId="165" formatCode="dd\-mmmm\-yyyy"/>
    <numFmt numFmtId="166" formatCode="ddd\,\ dd\-mmmm\-yyyy"/>
    <numFmt numFmtId="167" formatCode="[$-F400]h:mm:ss\ AM/PM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i/>
      <sz val="10"/>
      <name val="Arial"/>
      <family val="2"/>
    </font>
    <font>
      <b/>
      <i/>
      <sz val="9"/>
      <name val="Arial Narrow"/>
      <family val="2"/>
    </font>
    <font>
      <b/>
      <i/>
      <sz val="9"/>
      <name val="Arial"/>
      <family val="2"/>
    </font>
    <font>
      <sz val="10"/>
      <name val="Arial Black"/>
      <family val="2"/>
    </font>
    <font>
      <sz val="8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/>
      <top style="double">
        <color indexed="10"/>
      </top>
      <bottom style="double">
        <color indexed="10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2" xfId="0" applyFont="1" applyBorder="1"/>
    <xf numFmtId="0" fontId="4" fillId="4" borderId="13" xfId="0" applyFont="1" applyFill="1" applyBorder="1"/>
    <xf numFmtId="0" fontId="4" fillId="0" borderId="14" xfId="0" applyFont="1" applyBorder="1"/>
    <xf numFmtId="0" fontId="7" fillId="0" borderId="0" xfId="0" applyFont="1" applyBorder="1" applyAlignment="1">
      <alignment horizontal="left" indent="6"/>
    </xf>
    <xf numFmtId="0" fontId="3" fillId="0" borderId="0" xfId="0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4" fillId="0" borderId="0" xfId="0" applyFont="1" applyBorder="1"/>
    <xf numFmtId="0" fontId="4" fillId="4" borderId="0" xfId="0" applyFont="1" applyFill="1" applyBorder="1"/>
    <xf numFmtId="164" fontId="10" fillId="0" borderId="0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15" xfId="0" applyBorder="1"/>
    <xf numFmtId="0" fontId="4" fillId="0" borderId="15" xfId="0" applyFont="1" applyBorder="1"/>
    <xf numFmtId="0" fontId="4" fillId="0" borderId="8" xfId="0" applyFont="1" applyBorder="1"/>
    <xf numFmtId="0" fontId="4" fillId="0" borderId="16" xfId="0" applyFont="1" applyBorder="1"/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Border="1"/>
    <xf numFmtId="0" fontId="0" fillId="0" borderId="16" xfId="0" applyBorder="1"/>
    <xf numFmtId="0" fontId="5" fillId="0" borderId="0" xfId="0" applyFont="1" applyBorder="1"/>
    <xf numFmtId="0" fontId="5" fillId="0" borderId="0" xfId="0" applyFont="1"/>
    <xf numFmtId="0" fontId="5" fillId="0" borderId="17" xfId="0" applyFont="1" applyBorder="1"/>
    <xf numFmtId="0" fontId="4" fillId="0" borderId="18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23" xfId="0" applyBorder="1"/>
    <xf numFmtId="0" fontId="12" fillId="0" borderId="24" xfId="0" applyFont="1" applyBorder="1"/>
    <xf numFmtId="0" fontId="4" fillId="0" borderId="25" xfId="0" applyFont="1" applyBorder="1"/>
    <xf numFmtId="0" fontId="4" fillId="0" borderId="0" xfId="0" applyFont="1" applyBorder="1" applyAlignment="1">
      <alignment horizontal="center"/>
    </xf>
    <xf numFmtId="0" fontId="5" fillId="0" borderId="26" xfId="0" applyFont="1" applyBorder="1" applyProtection="1"/>
    <xf numFmtId="0" fontId="3" fillId="0" borderId="27" xfId="0" applyFont="1" applyBorder="1"/>
    <xf numFmtId="0" fontId="3" fillId="0" borderId="27" xfId="0" applyFont="1" applyBorder="1" applyProtection="1"/>
    <xf numFmtId="0" fontId="3" fillId="0" borderId="0" xfId="0" applyFont="1" applyBorder="1"/>
    <xf numFmtId="0" fontId="11" fillId="0" borderId="21" xfId="0" applyFont="1" applyBorder="1"/>
    <xf numFmtId="0" fontId="11" fillId="0" borderId="0" xfId="0" applyFont="1" applyBorder="1"/>
    <xf numFmtId="0" fontId="0" fillId="0" borderId="17" xfId="0" applyBorder="1"/>
    <xf numFmtId="0" fontId="13" fillId="0" borderId="0" xfId="0" applyFont="1" applyBorder="1" applyAlignment="1">
      <alignment horizontal="right"/>
    </xf>
    <xf numFmtId="0" fontId="0" fillId="0" borderId="0" xfId="0" applyProtection="1"/>
    <xf numFmtId="0" fontId="13" fillId="0" borderId="0" xfId="0" applyFont="1" applyBorder="1"/>
    <xf numFmtId="0" fontId="3" fillId="5" borderId="28" xfId="0" applyFont="1" applyFill="1" applyBorder="1" applyProtection="1"/>
    <xf numFmtId="0" fontId="3" fillId="5" borderId="29" xfId="0" applyFont="1" applyFill="1" applyBorder="1" applyProtection="1"/>
    <xf numFmtId="0" fontId="4" fillId="0" borderId="26" xfId="0" applyFont="1" applyBorder="1"/>
    <xf numFmtId="0" fontId="5" fillId="0" borderId="16" xfId="0" applyFont="1" applyBorder="1"/>
    <xf numFmtId="0" fontId="4" fillId="0" borderId="0" xfId="0" applyFont="1" applyBorder="1" applyProtection="1"/>
    <xf numFmtId="0" fontId="4" fillId="0" borderId="30" xfId="0" applyFont="1" applyBorder="1"/>
    <xf numFmtId="0" fontId="14" fillId="0" borderId="0" xfId="0" applyFont="1"/>
    <xf numFmtId="0" fontId="0" fillId="0" borderId="22" xfId="0" applyBorder="1"/>
    <xf numFmtId="0" fontId="0" fillId="0" borderId="30" xfId="0" applyBorder="1"/>
    <xf numFmtId="0" fontId="9" fillId="6" borderId="28" xfId="0" applyFont="1" applyFill="1" applyBorder="1" applyProtection="1"/>
    <xf numFmtId="0" fontId="9" fillId="6" borderId="29" xfId="0" applyFont="1" applyFill="1" applyBorder="1" applyProtection="1"/>
    <xf numFmtId="0" fontId="0" fillId="0" borderId="1" xfId="0" applyBorder="1"/>
    <xf numFmtId="0" fontId="5" fillId="0" borderId="31" xfId="0" applyFont="1" applyBorder="1"/>
    <xf numFmtId="0" fontId="0" fillId="0" borderId="31" xfId="0" applyBorder="1"/>
    <xf numFmtId="0" fontId="5" fillId="0" borderId="2" xfId="0" applyFont="1" applyBorder="1"/>
    <xf numFmtId="0" fontId="0" fillId="0" borderId="32" xfId="0" applyBorder="1"/>
    <xf numFmtId="0" fontId="0" fillId="0" borderId="33" xfId="0" applyBorder="1"/>
    <xf numFmtId="0" fontId="0" fillId="0" borderId="33" xfId="0" applyBorder="1" applyProtection="1"/>
    <xf numFmtId="0" fontId="0" fillId="0" borderId="34" xfId="0" applyBorder="1"/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indent="1"/>
    </xf>
    <xf numFmtId="0" fontId="0" fillId="0" borderId="0" xfId="0" applyBorder="1" applyAlignment="1"/>
    <xf numFmtId="0" fontId="1" fillId="0" borderId="0" xfId="0" applyFont="1"/>
    <xf numFmtId="0" fontId="0" fillId="0" borderId="36" xfId="0" applyBorder="1"/>
    <xf numFmtId="0" fontId="1" fillId="0" borderId="36" xfId="0" applyFont="1" applyBorder="1"/>
    <xf numFmtId="0" fontId="0" fillId="0" borderId="37" xfId="0" applyBorder="1"/>
    <xf numFmtId="167" fontId="0" fillId="0" borderId="0" xfId="0" applyNumberFormat="1" applyBorder="1"/>
    <xf numFmtId="167" fontId="0" fillId="0" borderId="30" xfId="0" applyNumberFormat="1" applyBorder="1"/>
    <xf numFmtId="2" fontId="1" fillId="0" borderId="34" xfId="0" applyNumberFormat="1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20" fontId="0" fillId="0" borderId="36" xfId="0" applyNumberFormat="1" applyBorder="1"/>
    <xf numFmtId="0" fontId="0" fillId="0" borderId="42" xfId="0" applyBorder="1"/>
    <xf numFmtId="0" fontId="0" fillId="0" borderId="43" xfId="0" applyBorder="1"/>
    <xf numFmtId="0" fontId="1" fillId="0" borderId="29" xfId="0" applyFont="1" applyBorder="1"/>
    <xf numFmtId="0" fontId="0" fillId="0" borderId="35" xfId="0" applyBorder="1"/>
    <xf numFmtId="15" fontId="1" fillId="0" borderId="3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0" xfId="0" applyFont="1" applyBorder="1"/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Protection="1">
      <protection locked="0"/>
    </xf>
    <xf numFmtId="0" fontId="1" fillId="0" borderId="0" xfId="0" applyFont="1" applyBorder="1" applyProtection="1"/>
    <xf numFmtId="0" fontId="1" fillId="0" borderId="26" xfId="0" applyFont="1" applyBorder="1"/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0" fillId="0" borderId="27" xfId="0" applyNumberFormat="1" applyBorder="1" applyAlignment="1" applyProtection="1">
      <alignment horizontal="left" indent="2"/>
      <protection locked="0"/>
    </xf>
    <xf numFmtId="0" fontId="5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7" borderId="2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1" fillId="0" borderId="31" xfId="0" applyFont="1" applyBorder="1" applyAlignment="1" applyProtection="1">
      <alignment horizontal="left" indent="2"/>
      <protection locked="0"/>
    </xf>
    <xf numFmtId="0" fontId="0" fillId="0" borderId="31" xfId="0" applyBorder="1" applyAlignment="1" applyProtection="1">
      <alignment horizontal="left" indent="2"/>
      <protection locked="0"/>
    </xf>
    <xf numFmtId="0" fontId="1" fillId="0" borderId="35" xfId="0" applyFont="1" applyBorder="1" applyAlignment="1" applyProtection="1">
      <alignment horizontal="center" wrapText="1"/>
      <protection locked="0"/>
    </xf>
    <xf numFmtId="0" fontId="0" fillId="0" borderId="35" xfId="0" applyBorder="1" applyAlignment="1" applyProtection="1">
      <alignment horizontal="center" wrapText="1"/>
      <protection locked="0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vertical="center" indent="1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>
      <alignment horizontal="left" indent="6"/>
    </xf>
    <xf numFmtId="0" fontId="7" fillId="0" borderId="45" xfId="0" applyFont="1" applyBorder="1" applyAlignment="1">
      <alignment horizontal="left" indent="6"/>
    </xf>
    <xf numFmtId="0" fontId="0" fillId="0" borderId="46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3" fillId="5" borderId="44" xfId="0" applyFont="1" applyFill="1" applyBorder="1" applyAlignment="1">
      <alignment horizontal="right"/>
    </xf>
    <xf numFmtId="0" fontId="13" fillId="5" borderId="28" xfId="0" applyFont="1" applyFill="1" applyBorder="1" applyAlignment="1">
      <alignment horizontal="right"/>
    </xf>
    <xf numFmtId="0" fontId="13" fillId="6" borderId="44" xfId="0" applyFont="1" applyFill="1" applyBorder="1" applyAlignment="1">
      <alignment horizontal="right"/>
    </xf>
    <xf numFmtId="0" fontId="13" fillId="6" borderId="28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28" xfId="0" applyFon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165" fontId="1" fillId="0" borderId="28" xfId="0" applyNumberFormat="1" applyFont="1" applyBorder="1" applyAlignment="1" applyProtection="1">
      <alignment horizontal="center"/>
      <protection locked="0"/>
    </xf>
    <xf numFmtId="0" fontId="0" fillId="0" borderId="28" xfId="0" applyBorder="1" applyAlignment="1"/>
    <xf numFmtId="0" fontId="16" fillId="0" borderId="0" xfId="0" applyFont="1" applyAlignment="1">
      <alignment horizontal="center"/>
    </xf>
    <xf numFmtId="0" fontId="17" fillId="0" borderId="35" xfId="0" applyFont="1" applyBorder="1" applyAlignment="1">
      <alignment horizontal="left" indent="2"/>
    </xf>
    <xf numFmtId="0" fontId="0" fillId="0" borderId="35" xfId="0" applyBorder="1" applyAlignment="1"/>
  </cellXfs>
  <cellStyles count="1">
    <cellStyle name="Normal" xfId="0" builtinId="0"/>
  </cellStyles>
  <dxfs count="12"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8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/>
        <condense val="0"/>
        <extend val="0"/>
      </font>
      <fill>
        <patternFill>
          <bgColor indexed="42"/>
        </patternFill>
      </fill>
    </dxf>
    <dxf>
      <font>
        <b/>
        <i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3"/>
  <sheetViews>
    <sheetView tabSelected="1" workbookViewId="0">
      <selection activeCell="Z10" sqref="Z10"/>
    </sheetView>
  </sheetViews>
  <sheetFormatPr defaultRowHeight="13.2" x14ac:dyDescent="0.25"/>
  <cols>
    <col min="1" max="1" width="2.33203125" customWidth="1"/>
    <col min="2" max="2" width="4.5546875" customWidth="1"/>
    <col min="3" max="3" width="9.6640625" bestFit="1" customWidth="1"/>
    <col min="4" max="4" width="6" customWidth="1"/>
    <col min="5" max="11" width="6.109375" customWidth="1"/>
    <col min="12" max="13" width="6.33203125" customWidth="1"/>
    <col min="14" max="15" width="6.109375" bestFit="1" customWidth="1"/>
    <col min="16" max="16" width="11.44140625" customWidth="1"/>
    <col min="17" max="17" width="13.44140625" style="23" customWidth="1"/>
    <col min="18" max="18" width="16.33203125" style="23" hidden="1" customWidth="1"/>
    <col min="19" max="19" width="4.5546875" hidden="1" customWidth="1"/>
    <col min="20" max="20" width="4.109375" hidden="1" customWidth="1"/>
    <col min="21" max="21" width="4.44140625" hidden="1" customWidth="1"/>
    <col min="22" max="22" width="5.88671875" hidden="1" customWidth="1"/>
    <col min="23" max="23" width="7.5546875" hidden="1" customWidth="1"/>
  </cols>
  <sheetData>
    <row r="1" spans="1:23" s="2" customFormat="1" ht="29.25" customHeight="1" thickBot="1" x14ac:dyDescent="0.3">
      <c r="A1" s="126"/>
      <c r="B1" s="127"/>
      <c r="C1" s="127"/>
      <c r="D1" s="128" t="s">
        <v>0</v>
      </c>
      <c r="E1" s="128"/>
      <c r="F1" s="128"/>
      <c r="G1" s="128"/>
      <c r="H1" s="128"/>
      <c r="I1" s="128"/>
      <c r="J1" s="128"/>
      <c r="K1" s="128"/>
      <c r="L1" s="128"/>
      <c r="M1" s="128"/>
      <c r="N1" s="129" t="s">
        <v>1</v>
      </c>
      <c r="O1" s="129"/>
      <c r="P1" s="130"/>
      <c r="Q1" s="1"/>
      <c r="R1" s="1"/>
    </row>
    <row r="2" spans="1:23" s="3" customFormat="1" ht="27.75" customHeight="1" x14ac:dyDescent="0.25">
      <c r="B2" s="121" t="s">
        <v>2</v>
      </c>
      <c r="C2" s="121"/>
      <c r="D2" s="131" t="s">
        <v>3</v>
      </c>
      <c r="E2" s="132"/>
      <c r="F2" s="132"/>
      <c r="G2" s="132"/>
      <c r="H2" s="132"/>
      <c r="I2" s="121" t="s">
        <v>4</v>
      </c>
      <c r="J2" s="121"/>
      <c r="K2" s="121"/>
      <c r="L2" s="133" t="s">
        <v>5</v>
      </c>
      <c r="M2" s="134"/>
      <c r="N2" s="134"/>
      <c r="O2" s="134"/>
      <c r="P2" s="134"/>
      <c r="Q2" s="4"/>
      <c r="R2" s="4"/>
    </row>
    <row r="3" spans="1:23" s="2" customFormat="1" ht="27.75" customHeight="1" x14ac:dyDescent="0.25">
      <c r="B3" s="121" t="s">
        <v>6</v>
      </c>
      <c r="C3" s="121"/>
      <c r="D3" s="122">
        <v>43917</v>
      </c>
      <c r="E3" s="122"/>
      <c r="F3" s="122"/>
      <c r="G3" s="122"/>
      <c r="H3" s="122"/>
      <c r="Q3" s="1"/>
      <c r="R3" s="1"/>
    </row>
    <row r="4" spans="1:23" s="2" customFormat="1" x14ac:dyDescent="0.25">
      <c r="Q4" s="1"/>
      <c r="R4" s="1"/>
    </row>
    <row r="5" spans="1:23" s="5" customFormat="1" ht="12" customHeight="1" x14ac:dyDescent="0.25">
      <c r="A5" s="123">
        <v>1</v>
      </c>
      <c r="B5" s="124"/>
      <c r="C5" s="125"/>
      <c r="D5" s="123">
        <v>2</v>
      </c>
      <c r="E5" s="124"/>
      <c r="F5" s="124"/>
      <c r="G5" s="125"/>
      <c r="H5" s="123">
        <v>3</v>
      </c>
      <c r="I5" s="124"/>
      <c r="J5" s="124"/>
      <c r="K5" s="125"/>
      <c r="L5" s="135">
        <v>4</v>
      </c>
      <c r="M5" s="136"/>
      <c r="N5" s="137" t="s">
        <v>7</v>
      </c>
      <c r="O5" s="135" t="s">
        <v>8</v>
      </c>
      <c r="P5" s="140"/>
      <c r="Q5" s="136"/>
      <c r="R5" s="115"/>
    </row>
    <row r="6" spans="1:23" s="5" customFormat="1" ht="12.75" customHeight="1" x14ac:dyDescent="0.25">
      <c r="A6" s="147" t="s">
        <v>9</v>
      </c>
      <c r="B6" s="148"/>
      <c r="C6" s="149"/>
      <c r="D6" s="147" t="s">
        <v>10</v>
      </c>
      <c r="E6" s="148"/>
      <c r="F6" s="148"/>
      <c r="G6" s="149"/>
      <c r="H6" s="147" t="s">
        <v>11</v>
      </c>
      <c r="I6" s="148"/>
      <c r="J6" s="148"/>
      <c r="K6" s="149"/>
      <c r="L6" s="150" t="s">
        <v>12</v>
      </c>
      <c r="M6" s="151"/>
      <c r="N6" s="138"/>
      <c r="O6" s="141"/>
      <c r="P6" s="142"/>
      <c r="Q6" s="143"/>
      <c r="R6" s="115"/>
    </row>
    <row r="7" spans="1:23" s="5" customFormat="1" ht="12" x14ac:dyDescent="0.25">
      <c r="A7" s="147"/>
      <c r="B7" s="148"/>
      <c r="C7" s="149"/>
      <c r="D7" s="152" t="s">
        <v>13</v>
      </c>
      <c r="E7" s="153"/>
      <c r="F7" s="152" t="s">
        <v>14</v>
      </c>
      <c r="G7" s="153"/>
      <c r="H7" s="152" t="s">
        <v>13</v>
      </c>
      <c r="I7" s="153"/>
      <c r="J7" s="152" t="s">
        <v>14</v>
      </c>
      <c r="K7" s="153"/>
      <c r="L7" s="150"/>
      <c r="M7" s="151"/>
      <c r="N7" s="138"/>
      <c r="O7" s="141"/>
      <c r="P7" s="142"/>
      <c r="Q7" s="143"/>
      <c r="R7" s="115"/>
    </row>
    <row r="8" spans="1:23" s="5" customFormat="1" ht="12.6" thickBot="1" x14ac:dyDescent="0.3">
      <c r="A8" s="147"/>
      <c r="B8" s="148"/>
      <c r="C8" s="149"/>
      <c r="D8" s="6" t="s">
        <v>15</v>
      </c>
      <c r="E8" s="7" t="s">
        <v>16</v>
      </c>
      <c r="F8" s="8" t="s">
        <v>17</v>
      </c>
      <c r="G8" s="7" t="s">
        <v>16</v>
      </c>
      <c r="H8" s="6" t="s">
        <v>15</v>
      </c>
      <c r="I8" s="7" t="s">
        <v>16</v>
      </c>
      <c r="J8" s="8" t="s">
        <v>17</v>
      </c>
      <c r="K8" s="7" t="s">
        <v>16</v>
      </c>
      <c r="L8" s="116" t="s">
        <v>17</v>
      </c>
      <c r="M8" s="117" t="s">
        <v>16</v>
      </c>
      <c r="N8" s="139"/>
      <c r="O8" s="144"/>
      <c r="P8" s="145"/>
      <c r="Q8" s="146"/>
      <c r="R8" s="115"/>
    </row>
    <row r="9" spans="1:23" s="2" customFormat="1" ht="15" customHeight="1" thickBot="1" x14ac:dyDescent="0.3">
      <c r="A9" s="154" t="s">
        <v>18</v>
      </c>
      <c r="B9" s="155"/>
      <c r="C9" s="106">
        <f>D3</f>
        <v>43917</v>
      </c>
      <c r="D9" s="107">
        <v>8</v>
      </c>
      <c r="E9" s="107">
        <v>30</v>
      </c>
      <c r="F9" s="107">
        <v>13</v>
      </c>
      <c r="G9" s="107">
        <v>0</v>
      </c>
      <c r="H9" s="107">
        <v>13</v>
      </c>
      <c r="I9" s="107">
        <v>20</v>
      </c>
      <c r="J9" s="107">
        <v>16</v>
      </c>
      <c r="K9" s="107">
        <v>30</v>
      </c>
      <c r="L9" s="9">
        <f t="shared" ref="L9:L14" si="0">TRUNC(U9/60)</f>
        <v>7</v>
      </c>
      <c r="M9" s="10">
        <f t="shared" ref="M9:M14" si="1">MOD(U9,60)</f>
        <v>40</v>
      </c>
      <c r="N9" s="11"/>
      <c r="O9" s="156"/>
      <c r="P9" s="157"/>
      <c r="Q9" s="158"/>
      <c r="R9" s="12" t="str">
        <f>IF(V9=0,"",IF(V9&lt;30,"BREAK UNDER 1/2-hr",""))</f>
        <v>BREAK UNDER 1/2-hr</v>
      </c>
      <c r="S9" s="1">
        <f>IF(D9="C",222,IF(F9=0,0,IF(D9=0,0,((F9*60)+G9)-((D9*60)+E9))))</f>
        <v>270</v>
      </c>
      <c r="T9" s="1">
        <f>IF(H9="C",222,IF(J9=0,0,IF(H9=0,0,((J9*60)+K9)-((H9*60)+I9))))</f>
        <v>190</v>
      </c>
      <c r="U9" s="13">
        <f>SUM(S9:T9)</f>
        <v>460</v>
      </c>
      <c r="V9" s="14">
        <f>IF(H9="C",0,IF(H9=0,0,((H9*60)+I9)-((F9*60)+G9)))</f>
        <v>20</v>
      </c>
    </row>
    <row r="10" spans="1:23" s="2" customFormat="1" ht="15" customHeight="1" thickBot="1" x14ac:dyDescent="0.3">
      <c r="A10" s="154" t="s">
        <v>19</v>
      </c>
      <c r="B10" s="155"/>
      <c r="C10" s="106">
        <f>C9+1</f>
        <v>43918</v>
      </c>
      <c r="D10" s="107">
        <v>8</v>
      </c>
      <c r="E10" s="107">
        <v>30</v>
      </c>
      <c r="F10" s="107">
        <v>13</v>
      </c>
      <c r="G10" s="107">
        <v>0</v>
      </c>
      <c r="H10" s="107">
        <v>13</v>
      </c>
      <c r="I10" s="107">
        <v>20</v>
      </c>
      <c r="J10" s="107">
        <v>16</v>
      </c>
      <c r="K10" s="107">
        <v>30</v>
      </c>
      <c r="L10" s="9">
        <f t="shared" si="0"/>
        <v>7</v>
      </c>
      <c r="M10" s="10">
        <f t="shared" si="1"/>
        <v>40</v>
      </c>
      <c r="N10" s="11"/>
      <c r="O10" s="156"/>
      <c r="P10" s="157"/>
      <c r="Q10" s="158"/>
      <c r="R10" s="12" t="str">
        <f>IF(V10=0,"",IF(V10&lt;30,"BREAK UNDER 1/2-hr",""))</f>
        <v>BREAK UNDER 1/2-hr</v>
      </c>
      <c r="S10" s="1">
        <f>IF(D10="C",222,IF(F10=0,0,IF(D10=0,0,((F10*60)+G10)-((D10*60)+E10))))</f>
        <v>270</v>
      </c>
      <c r="T10" s="1">
        <f>IF(H10="C",222,IF(J10=0,0,IF(H10=0,0,((J10*60)+K10)-((H10*60)+I10))))</f>
        <v>190</v>
      </c>
      <c r="U10" s="13">
        <f>SUM(S10:T10)</f>
        <v>460</v>
      </c>
      <c r="V10" s="14">
        <f>IF(H10="C",0,IF(H10=0,0,((H10*60)+I10)-((F10*60)+G10)))</f>
        <v>20</v>
      </c>
    </row>
    <row r="11" spans="1:23" s="2" customFormat="1" ht="15" customHeight="1" thickBot="1" x14ac:dyDescent="0.3">
      <c r="A11" s="154" t="s">
        <v>20</v>
      </c>
      <c r="B11" s="155"/>
      <c r="C11" s="106">
        <f>C10+1</f>
        <v>43919</v>
      </c>
      <c r="D11" s="107">
        <v>8</v>
      </c>
      <c r="E11" s="107">
        <v>30</v>
      </c>
      <c r="F11" s="107">
        <v>13</v>
      </c>
      <c r="G11" s="107">
        <v>0</v>
      </c>
      <c r="H11" s="107">
        <v>13</v>
      </c>
      <c r="I11" s="107">
        <v>20</v>
      </c>
      <c r="J11" s="107">
        <v>16</v>
      </c>
      <c r="K11" s="107">
        <v>30</v>
      </c>
      <c r="L11" s="9">
        <f t="shared" si="0"/>
        <v>7</v>
      </c>
      <c r="M11" s="10">
        <f t="shared" si="1"/>
        <v>40</v>
      </c>
      <c r="N11" s="11"/>
      <c r="O11" s="156"/>
      <c r="P11" s="157"/>
      <c r="Q11" s="158"/>
      <c r="R11" s="12" t="str">
        <f>IF(V11=0,"",IF(V11&lt;30,"BREAK UNDER 1/2-hr",""))</f>
        <v>BREAK UNDER 1/2-hr</v>
      </c>
      <c r="S11" s="1">
        <f>IF(D11="C",222,IF(F11=0,0,IF(D11=0,0,((F11*60)+G11)-((D11*60)+E11))))</f>
        <v>270</v>
      </c>
      <c r="T11" s="1">
        <f>IF(H11="C",222,IF(J11=0,0,IF(H11=0,0,((J11*60)+K11)-((H11*60)+I11))))</f>
        <v>190</v>
      </c>
      <c r="U11" s="13">
        <f>SUM(S11:T11)</f>
        <v>460</v>
      </c>
      <c r="V11" s="14">
        <f>IF(H11="C",0,IF(H11=0,0,((H11*60)+I11)-((F11*60)+G11)))</f>
        <v>20</v>
      </c>
    </row>
    <row r="12" spans="1:23" s="2" customFormat="1" ht="15" customHeight="1" thickBot="1" x14ac:dyDescent="0.3">
      <c r="A12" s="154" t="s">
        <v>21</v>
      </c>
      <c r="B12" s="155"/>
      <c r="C12" s="106">
        <f>C11+1</f>
        <v>43920</v>
      </c>
      <c r="D12" s="107">
        <v>8</v>
      </c>
      <c r="E12" s="107">
        <v>30</v>
      </c>
      <c r="F12" s="107">
        <v>13</v>
      </c>
      <c r="G12" s="107">
        <v>0</v>
      </c>
      <c r="H12" s="107">
        <v>13</v>
      </c>
      <c r="I12" s="107">
        <v>20</v>
      </c>
      <c r="J12" s="107">
        <v>16</v>
      </c>
      <c r="K12" s="107">
        <v>30</v>
      </c>
      <c r="L12" s="9">
        <f t="shared" si="0"/>
        <v>7</v>
      </c>
      <c r="M12" s="10">
        <f t="shared" si="1"/>
        <v>40</v>
      </c>
      <c r="N12" s="11"/>
      <c r="O12" s="156"/>
      <c r="P12" s="157"/>
      <c r="Q12" s="158"/>
      <c r="R12" s="12" t="str">
        <f>IF(V12=0,"",IF(V12&lt;30,"BREAK UNDER 1/2-hr",""))</f>
        <v>BREAK UNDER 1/2-hr</v>
      </c>
      <c r="S12" s="1">
        <f>IF(D12="C",222,IF(F12=0,0,IF(D12=0,0,((F12*60)+G12)-((D12*60)+E12))))</f>
        <v>270</v>
      </c>
      <c r="T12" s="1">
        <f>IF(H12="C",222,IF(J12=0,0,IF(H12=0,0,((J12*60)+K12)-((H12*60)+I12))))</f>
        <v>190</v>
      </c>
      <c r="U12" s="13">
        <f>SUM(S12:T12)</f>
        <v>460</v>
      </c>
      <c r="V12" s="14">
        <f>IF(H12="C",0,IF(H12=0,0,((H12*60)+I12)-((F12*60)+G12)))</f>
        <v>20</v>
      </c>
    </row>
    <row r="13" spans="1:23" s="2" customFormat="1" ht="15" customHeight="1" thickBot="1" x14ac:dyDescent="0.3">
      <c r="A13" s="154" t="s">
        <v>22</v>
      </c>
      <c r="B13" s="155"/>
      <c r="C13" s="106">
        <f>C12+1</f>
        <v>43921</v>
      </c>
      <c r="D13" s="107" t="s">
        <v>73</v>
      </c>
      <c r="E13" s="107">
        <v>0</v>
      </c>
      <c r="F13" s="107">
        <v>0</v>
      </c>
      <c r="G13" s="107">
        <v>0</v>
      </c>
      <c r="H13" s="107" t="s">
        <v>73</v>
      </c>
      <c r="I13" s="107">
        <v>0</v>
      </c>
      <c r="J13" s="107">
        <v>0</v>
      </c>
      <c r="K13" s="107">
        <v>0</v>
      </c>
      <c r="L13" s="15">
        <f t="shared" si="0"/>
        <v>7</v>
      </c>
      <c r="M13" s="16">
        <f t="shared" si="1"/>
        <v>24</v>
      </c>
      <c r="N13" s="11"/>
      <c r="O13" s="156"/>
      <c r="P13" s="157"/>
      <c r="Q13" s="158"/>
      <c r="R13" s="12" t="str">
        <f>IF(V13=0,"",IF(V13&lt;30,"BREAK UNDER 1/2-hr",""))</f>
        <v/>
      </c>
      <c r="S13" s="1">
        <f>IF(D13="C",222,IF(F13=0,0,IF(D13=0,0,((F13*60)+G13)-((D13*60)+E13))))</f>
        <v>222</v>
      </c>
      <c r="T13" s="1">
        <f>IF(H13="C",222,IF(J13=0,0,IF(H13=0,0,((J13*60)+K13)-((H13*60)+I13))))</f>
        <v>222</v>
      </c>
      <c r="U13" s="13">
        <f>SUM(S13:T13)</f>
        <v>444</v>
      </c>
      <c r="V13" s="17">
        <f>IF(H13="C",0,IF(H13=0,0,((H13*60)+I13)-((F13*60)+G13)))</f>
        <v>0</v>
      </c>
    </row>
    <row r="14" spans="1:23" ht="14.25" customHeight="1" thickTop="1" thickBot="1" x14ac:dyDescent="0.3">
      <c r="C14" s="159" t="s">
        <v>23</v>
      </c>
      <c r="D14" s="159"/>
      <c r="E14" s="159"/>
      <c r="F14" s="159"/>
      <c r="G14" s="159"/>
      <c r="H14" s="159"/>
      <c r="I14" s="159"/>
      <c r="J14" s="159"/>
      <c r="K14" s="160"/>
      <c r="L14" s="18">
        <f t="shared" si="0"/>
        <v>38</v>
      </c>
      <c r="M14" s="19">
        <f t="shared" si="1"/>
        <v>4</v>
      </c>
      <c r="N14" s="161" t="s">
        <v>24</v>
      </c>
      <c r="O14" s="162"/>
      <c r="P14" s="20">
        <f>TRUNC(V14/60)</f>
        <v>0</v>
      </c>
      <c r="Q14" s="21">
        <f>MOD(V14,60)</f>
        <v>0</v>
      </c>
      <c r="R14" s="22"/>
      <c r="S14" s="23"/>
      <c r="T14" s="23"/>
      <c r="U14" s="24">
        <f>SUM(U9:U13)</f>
        <v>2284</v>
      </c>
      <c r="V14" s="25">
        <f>IF(U14&gt;2220,0,(37*60)-U14)</f>
        <v>0</v>
      </c>
      <c r="W14" s="26">
        <f>IF(U14&lt;2220,0,U14-(37*60))</f>
        <v>64</v>
      </c>
    </row>
    <row r="15" spans="1:23" ht="14.25" customHeight="1" x14ac:dyDescent="0.25"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8"/>
      <c r="N15" s="162" t="s">
        <v>25</v>
      </c>
      <c r="O15" s="162"/>
      <c r="P15" s="29">
        <f>TRUNC(W14/60)</f>
        <v>1</v>
      </c>
      <c r="Q15" s="30">
        <f>MOD(W14,60)</f>
        <v>4</v>
      </c>
      <c r="R15" s="31"/>
      <c r="S15" s="23"/>
      <c r="T15" s="23"/>
      <c r="U15" s="32"/>
      <c r="V15" s="33"/>
    </row>
    <row r="17" spans="1:23" s="5" customFormat="1" ht="12" customHeight="1" x14ac:dyDescent="0.25">
      <c r="A17" s="123">
        <v>1</v>
      </c>
      <c r="B17" s="124"/>
      <c r="C17" s="125"/>
      <c r="D17" s="123">
        <v>2</v>
      </c>
      <c r="E17" s="124"/>
      <c r="F17" s="124"/>
      <c r="G17" s="125"/>
      <c r="H17" s="123">
        <v>3</v>
      </c>
      <c r="I17" s="124"/>
      <c r="J17" s="124"/>
      <c r="K17" s="125"/>
      <c r="L17" s="135">
        <v>4</v>
      </c>
      <c r="M17" s="136"/>
      <c r="N17" s="137" t="s">
        <v>7</v>
      </c>
      <c r="O17" s="135" t="s">
        <v>8</v>
      </c>
      <c r="P17" s="140"/>
      <c r="Q17" s="136"/>
      <c r="R17" s="115"/>
    </row>
    <row r="18" spans="1:23" s="5" customFormat="1" ht="12.75" customHeight="1" x14ac:dyDescent="0.25">
      <c r="A18" s="147" t="s">
        <v>9</v>
      </c>
      <c r="B18" s="148"/>
      <c r="C18" s="149"/>
      <c r="D18" s="147" t="s">
        <v>10</v>
      </c>
      <c r="E18" s="148"/>
      <c r="F18" s="148"/>
      <c r="G18" s="149"/>
      <c r="H18" s="147" t="s">
        <v>11</v>
      </c>
      <c r="I18" s="148"/>
      <c r="J18" s="148"/>
      <c r="K18" s="149"/>
      <c r="L18" s="150" t="s">
        <v>12</v>
      </c>
      <c r="M18" s="151"/>
      <c r="N18" s="138"/>
      <c r="O18" s="141"/>
      <c r="P18" s="142"/>
      <c r="Q18" s="143"/>
      <c r="R18" s="115"/>
    </row>
    <row r="19" spans="1:23" s="5" customFormat="1" ht="12" x14ac:dyDescent="0.25">
      <c r="A19" s="147"/>
      <c r="B19" s="148"/>
      <c r="C19" s="149"/>
      <c r="D19" s="152" t="s">
        <v>13</v>
      </c>
      <c r="E19" s="153"/>
      <c r="F19" s="152" t="s">
        <v>14</v>
      </c>
      <c r="G19" s="153"/>
      <c r="H19" s="152" t="s">
        <v>13</v>
      </c>
      <c r="I19" s="153"/>
      <c r="J19" s="152" t="s">
        <v>14</v>
      </c>
      <c r="K19" s="153"/>
      <c r="L19" s="150"/>
      <c r="M19" s="151"/>
      <c r="N19" s="138"/>
      <c r="O19" s="141"/>
      <c r="P19" s="142"/>
      <c r="Q19" s="143"/>
      <c r="R19" s="115"/>
    </row>
    <row r="20" spans="1:23" s="5" customFormat="1" ht="12.6" thickBot="1" x14ac:dyDescent="0.3">
      <c r="A20" s="147"/>
      <c r="B20" s="148"/>
      <c r="C20" s="149"/>
      <c r="D20" s="6" t="s">
        <v>15</v>
      </c>
      <c r="E20" s="7" t="s">
        <v>16</v>
      </c>
      <c r="F20" s="8" t="s">
        <v>17</v>
      </c>
      <c r="G20" s="7" t="s">
        <v>16</v>
      </c>
      <c r="H20" s="6" t="s">
        <v>15</v>
      </c>
      <c r="I20" s="7" t="s">
        <v>16</v>
      </c>
      <c r="J20" s="8" t="s">
        <v>17</v>
      </c>
      <c r="K20" s="7" t="s">
        <v>16</v>
      </c>
      <c r="L20" s="116" t="s">
        <v>17</v>
      </c>
      <c r="M20" s="117" t="s">
        <v>16</v>
      </c>
      <c r="N20" s="139"/>
      <c r="O20" s="144"/>
      <c r="P20" s="145"/>
      <c r="Q20" s="146"/>
      <c r="R20" s="115"/>
    </row>
    <row r="21" spans="1:23" s="2" customFormat="1" ht="15" customHeight="1" thickBot="1" x14ac:dyDescent="0.3">
      <c r="A21" s="154" t="s">
        <v>18</v>
      </c>
      <c r="B21" s="155"/>
      <c r="C21" s="106">
        <f>C13+3</f>
        <v>43924</v>
      </c>
      <c r="D21" s="107" t="s">
        <v>73</v>
      </c>
      <c r="E21" s="107">
        <v>0</v>
      </c>
      <c r="F21" s="107">
        <v>0</v>
      </c>
      <c r="G21" s="107">
        <v>0</v>
      </c>
      <c r="H21" s="107" t="s">
        <v>73</v>
      </c>
      <c r="I21" s="107">
        <v>0</v>
      </c>
      <c r="J21" s="107">
        <v>0</v>
      </c>
      <c r="K21" s="107">
        <v>0</v>
      </c>
      <c r="L21" s="9">
        <f t="shared" ref="L21:L26" si="2">TRUNC(U21/60)</f>
        <v>7</v>
      </c>
      <c r="M21" s="10">
        <f t="shared" ref="M21:M26" si="3">MOD(U21,60)</f>
        <v>24</v>
      </c>
      <c r="N21" s="11"/>
      <c r="O21" s="156"/>
      <c r="P21" s="157"/>
      <c r="Q21" s="158"/>
      <c r="R21" s="12" t="str">
        <f>IF(V21=0,"",IF(V21&lt;30,"BREAK UNDER 1/2-hr",""))</f>
        <v/>
      </c>
      <c r="S21" s="1">
        <f>IF(D21="C",222,IF(F21=0,0,IF(D21=0,0,((F21*60)+G21)-((D21*60)+E21))))</f>
        <v>222</v>
      </c>
      <c r="T21" s="1">
        <f>IF(H21="C",222,IF(J21=0,0,IF(H21=0,0,((J21*60)+K21)-((H21*60)+I21))))</f>
        <v>222</v>
      </c>
      <c r="U21" s="13">
        <f>SUM(S21:T21)</f>
        <v>444</v>
      </c>
      <c r="V21" s="14">
        <f>IF(H21="C",0,IF(H21=0,0,((H21*60)+I21)-((F21*60)+G21)))</f>
        <v>0</v>
      </c>
    </row>
    <row r="22" spans="1:23" s="2" customFormat="1" ht="15" customHeight="1" thickBot="1" x14ac:dyDescent="0.3">
      <c r="A22" s="154" t="s">
        <v>19</v>
      </c>
      <c r="B22" s="155"/>
      <c r="C22" s="106">
        <f>C21+1</f>
        <v>43925</v>
      </c>
      <c r="D22" s="107" t="s">
        <v>73</v>
      </c>
      <c r="E22" s="107">
        <v>0</v>
      </c>
      <c r="F22" s="107">
        <v>0</v>
      </c>
      <c r="G22" s="107">
        <v>0</v>
      </c>
      <c r="H22" s="107" t="s">
        <v>73</v>
      </c>
      <c r="I22" s="107">
        <v>0</v>
      </c>
      <c r="J22" s="107">
        <v>0</v>
      </c>
      <c r="K22" s="107">
        <v>0</v>
      </c>
      <c r="L22" s="9">
        <f t="shared" si="2"/>
        <v>7</v>
      </c>
      <c r="M22" s="10">
        <f t="shared" si="3"/>
        <v>24</v>
      </c>
      <c r="N22" s="11"/>
      <c r="O22" s="156"/>
      <c r="P22" s="157"/>
      <c r="Q22" s="158"/>
      <c r="R22" s="12" t="str">
        <f>IF(V22=0,"",IF(V22&lt;30,"BREAK UNDER 1/2-hr",""))</f>
        <v/>
      </c>
      <c r="S22" s="1">
        <f>IF(D22="C",222,IF(F22=0,0,IF(D22=0,0,((F22*60)+G22)-((D22*60)+E22))))</f>
        <v>222</v>
      </c>
      <c r="T22" s="1">
        <f>IF(H22="C",222,IF(J22=0,0,IF(H22=0,0,((J22*60)+K22)-((H22*60)+I22))))</f>
        <v>222</v>
      </c>
      <c r="U22" s="13">
        <f>SUM(S22:T22)</f>
        <v>444</v>
      </c>
      <c r="V22" s="14">
        <f>IF(H22="C",0,IF(H22=0,0,((H22*60)+I22)-((F22*60)+G22)))</f>
        <v>0</v>
      </c>
    </row>
    <row r="23" spans="1:23" s="2" customFormat="1" ht="15" customHeight="1" thickBot="1" x14ac:dyDescent="0.3">
      <c r="A23" s="154" t="s">
        <v>20</v>
      </c>
      <c r="B23" s="155"/>
      <c r="C23" s="106">
        <f>C22+1</f>
        <v>43926</v>
      </c>
      <c r="D23" s="107" t="s">
        <v>73</v>
      </c>
      <c r="E23" s="107">
        <v>0</v>
      </c>
      <c r="F23" s="107">
        <v>0</v>
      </c>
      <c r="G23" s="107">
        <v>0</v>
      </c>
      <c r="H23" s="107" t="s">
        <v>73</v>
      </c>
      <c r="I23" s="107">
        <v>0</v>
      </c>
      <c r="J23" s="107">
        <v>0</v>
      </c>
      <c r="K23" s="107">
        <v>0</v>
      </c>
      <c r="L23" s="9">
        <f t="shared" si="2"/>
        <v>7</v>
      </c>
      <c r="M23" s="10">
        <f t="shared" si="3"/>
        <v>24</v>
      </c>
      <c r="N23" s="11"/>
      <c r="O23" s="156"/>
      <c r="P23" s="157"/>
      <c r="Q23" s="158"/>
      <c r="R23" s="12" t="str">
        <f>IF(V23=0,"",IF(V23&lt;30,"BREAK UNDER 1/2-hr",""))</f>
        <v/>
      </c>
      <c r="S23" s="1">
        <f>IF(D23="C",222,IF(F23=0,0,IF(D23=0,0,((F23*60)+G23)-((D23*60)+E23))))</f>
        <v>222</v>
      </c>
      <c r="T23" s="1">
        <f>IF(H23="C",222,IF(J23=0,0,IF(H23=0,0,((J23*60)+K23)-((H23*60)+I23))))</f>
        <v>222</v>
      </c>
      <c r="U23" s="13">
        <f>SUM(S23:T23)</f>
        <v>444</v>
      </c>
      <c r="V23" s="14">
        <f>IF(H23="C",0,IF(H23=0,0,((H23*60)+I23)-((F23*60)+G23)))</f>
        <v>0</v>
      </c>
    </row>
    <row r="24" spans="1:23" s="2" customFormat="1" ht="15" customHeight="1" thickBot="1" x14ac:dyDescent="0.3">
      <c r="A24" s="154" t="s">
        <v>21</v>
      </c>
      <c r="B24" s="155"/>
      <c r="C24" s="106">
        <f>C23+1</f>
        <v>43927</v>
      </c>
      <c r="D24" s="107" t="s">
        <v>73</v>
      </c>
      <c r="E24" s="107">
        <v>0</v>
      </c>
      <c r="F24" s="107">
        <v>0</v>
      </c>
      <c r="G24" s="107">
        <v>0</v>
      </c>
      <c r="H24" s="107" t="s">
        <v>73</v>
      </c>
      <c r="I24" s="107">
        <v>0</v>
      </c>
      <c r="J24" s="107">
        <v>0</v>
      </c>
      <c r="K24" s="107">
        <v>0</v>
      </c>
      <c r="L24" s="9">
        <f t="shared" si="2"/>
        <v>7</v>
      </c>
      <c r="M24" s="10">
        <f t="shared" si="3"/>
        <v>24</v>
      </c>
      <c r="N24" s="11"/>
      <c r="O24" s="156"/>
      <c r="P24" s="157"/>
      <c r="Q24" s="158"/>
      <c r="R24" s="12" t="str">
        <f>IF(V24=0,"",IF(V24&lt;30,"BREAK UNDER 1/2-hr",""))</f>
        <v/>
      </c>
      <c r="S24" s="1">
        <f>IF(D24="C",222,IF(F24=0,0,IF(D24=0,0,((F24*60)+G24)-((D24*60)+E24))))</f>
        <v>222</v>
      </c>
      <c r="T24" s="1">
        <f>IF(H24="C",222,IF(J24=0,0,IF(H24=0,0,((J24*60)+K24)-((H24*60)+I24))))</f>
        <v>222</v>
      </c>
      <c r="U24" s="13">
        <f>SUM(S24:T24)</f>
        <v>444</v>
      </c>
      <c r="V24" s="14">
        <f>IF(H24="C",0,IF(H24=0,0,((H24*60)+I24)-((F24*60)+G24)))</f>
        <v>0</v>
      </c>
    </row>
    <row r="25" spans="1:23" s="2" customFormat="1" ht="15" customHeight="1" thickBot="1" x14ac:dyDescent="0.3">
      <c r="A25" s="154" t="s">
        <v>22</v>
      </c>
      <c r="B25" s="155"/>
      <c r="C25" s="106">
        <f>C24+1</f>
        <v>43928</v>
      </c>
      <c r="D25" s="107" t="s">
        <v>73</v>
      </c>
      <c r="E25" s="107">
        <v>0</v>
      </c>
      <c r="F25" s="107">
        <v>0</v>
      </c>
      <c r="G25" s="107">
        <v>0</v>
      </c>
      <c r="H25" s="107" t="s">
        <v>73</v>
      </c>
      <c r="I25" s="107">
        <v>0</v>
      </c>
      <c r="J25" s="107">
        <v>0</v>
      </c>
      <c r="K25" s="107">
        <v>0</v>
      </c>
      <c r="L25" s="15">
        <f t="shared" si="2"/>
        <v>7</v>
      </c>
      <c r="M25" s="16">
        <f t="shared" si="3"/>
        <v>24</v>
      </c>
      <c r="N25" s="11"/>
      <c r="O25" s="156"/>
      <c r="P25" s="157"/>
      <c r="Q25" s="158"/>
      <c r="R25" s="12" t="str">
        <f>IF(V25=0,"",IF(V25&lt;30,"BREAK UNDER 1/2-hr",""))</f>
        <v/>
      </c>
      <c r="S25" s="1">
        <f>IF(D25="C",222,IF(F25=0,0,IF(D25=0,0,((F25*60)+G25)-((D25*60)+E25))))</f>
        <v>222</v>
      </c>
      <c r="T25" s="1">
        <f>IF(H25="C",222,IF(J25=0,0,IF(H25=0,0,((J25*60)+K25)-((H25*60)+I25))))</f>
        <v>222</v>
      </c>
      <c r="U25" s="13">
        <f>SUM(S25:T25)</f>
        <v>444</v>
      </c>
      <c r="V25" s="17">
        <f>IF(H25="C",0,IF(H25=0,0,((H25*60)+I25)-((F25*60)+G25)))</f>
        <v>0</v>
      </c>
    </row>
    <row r="26" spans="1:23" ht="14.25" customHeight="1" thickTop="1" thickBot="1" x14ac:dyDescent="0.3">
      <c r="C26" s="159" t="s">
        <v>23</v>
      </c>
      <c r="D26" s="159"/>
      <c r="E26" s="159"/>
      <c r="F26" s="159"/>
      <c r="G26" s="159"/>
      <c r="H26" s="159"/>
      <c r="I26" s="159"/>
      <c r="J26" s="159"/>
      <c r="K26" s="160"/>
      <c r="L26" s="18">
        <f t="shared" si="2"/>
        <v>37</v>
      </c>
      <c r="M26" s="19">
        <f t="shared" si="3"/>
        <v>0</v>
      </c>
      <c r="N26" s="161" t="s">
        <v>24</v>
      </c>
      <c r="O26" s="162"/>
      <c r="P26" s="20">
        <f>TRUNC(V26/60)</f>
        <v>0</v>
      </c>
      <c r="Q26" s="21">
        <f>MOD(V26,60)</f>
        <v>0</v>
      </c>
      <c r="R26" s="22"/>
      <c r="S26" s="23"/>
      <c r="T26" s="23"/>
      <c r="U26" s="24">
        <f>SUM(U21:U25)</f>
        <v>2220</v>
      </c>
      <c r="V26" s="25">
        <f>IF(U26&gt;2220,0,(37*60)-U26)</f>
        <v>0</v>
      </c>
      <c r="W26" s="26">
        <f>IF(U26&lt;2220,0,U26-(37*60))</f>
        <v>0</v>
      </c>
    </row>
    <row r="27" spans="1:23" ht="14.25" customHeight="1" x14ac:dyDescent="0.25"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8"/>
      <c r="N27" s="162" t="s">
        <v>25</v>
      </c>
      <c r="O27" s="162"/>
      <c r="P27" s="29">
        <f>TRUNC(W26/60)</f>
        <v>0</v>
      </c>
      <c r="Q27" s="30">
        <f>MOD(W26,60)</f>
        <v>0</v>
      </c>
      <c r="R27" s="31"/>
      <c r="S27" s="23"/>
      <c r="T27" s="23"/>
      <c r="U27" s="32"/>
      <c r="V27" s="33"/>
    </row>
    <row r="28" spans="1:23" ht="14.25" customHeight="1" x14ac:dyDescent="0.25"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8"/>
      <c r="N28" s="118"/>
      <c r="O28" s="118"/>
      <c r="P28" s="34"/>
      <c r="Q28" s="34"/>
      <c r="R28" s="34"/>
      <c r="S28" s="23"/>
      <c r="T28" s="23"/>
      <c r="U28" s="32"/>
      <c r="V28" s="33"/>
    </row>
    <row r="29" spans="1:23" s="5" customFormat="1" ht="12" customHeight="1" x14ac:dyDescent="0.25">
      <c r="A29" s="123">
        <v>1</v>
      </c>
      <c r="B29" s="124"/>
      <c r="C29" s="125"/>
      <c r="D29" s="123">
        <v>2</v>
      </c>
      <c r="E29" s="124"/>
      <c r="F29" s="124"/>
      <c r="G29" s="125"/>
      <c r="H29" s="123">
        <v>3</v>
      </c>
      <c r="I29" s="124"/>
      <c r="J29" s="124"/>
      <c r="K29" s="125"/>
      <c r="L29" s="135">
        <v>4</v>
      </c>
      <c r="M29" s="136"/>
      <c r="N29" s="137" t="s">
        <v>7</v>
      </c>
      <c r="O29" s="135" t="s">
        <v>8</v>
      </c>
      <c r="P29" s="140"/>
      <c r="Q29" s="136"/>
      <c r="R29" s="115"/>
    </row>
    <row r="30" spans="1:23" s="5" customFormat="1" ht="12.75" customHeight="1" x14ac:dyDescent="0.25">
      <c r="A30" s="147" t="s">
        <v>9</v>
      </c>
      <c r="B30" s="148"/>
      <c r="C30" s="149"/>
      <c r="D30" s="147" t="s">
        <v>10</v>
      </c>
      <c r="E30" s="148"/>
      <c r="F30" s="148"/>
      <c r="G30" s="149"/>
      <c r="H30" s="147" t="s">
        <v>11</v>
      </c>
      <c r="I30" s="148"/>
      <c r="J30" s="148"/>
      <c r="K30" s="149"/>
      <c r="L30" s="150" t="s">
        <v>12</v>
      </c>
      <c r="M30" s="151"/>
      <c r="N30" s="138"/>
      <c r="O30" s="141"/>
      <c r="P30" s="142"/>
      <c r="Q30" s="143"/>
      <c r="R30" s="115"/>
    </row>
    <row r="31" spans="1:23" s="5" customFormat="1" ht="12" x14ac:dyDescent="0.25">
      <c r="A31" s="147"/>
      <c r="B31" s="148"/>
      <c r="C31" s="149"/>
      <c r="D31" s="152" t="s">
        <v>13</v>
      </c>
      <c r="E31" s="153"/>
      <c r="F31" s="152" t="s">
        <v>14</v>
      </c>
      <c r="G31" s="153"/>
      <c r="H31" s="152" t="s">
        <v>13</v>
      </c>
      <c r="I31" s="153"/>
      <c r="J31" s="152" t="s">
        <v>14</v>
      </c>
      <c r="K31" s="153"/>
      <c r="L31" s="150"/>
      <c r="M31" s="151"/>
      <c r="N31" s="138"/>
      <c r="O31" s="141"/>
      <c r="P31" s="142"/>
      <c r="Q31" s="143"/>
      <c r="R31" s="115"/>
    </row>
    <row r="32" spans="1:23" s="5" customFormat="1" ht="12.6" thickBot="1" x14ac:dyDescent="0.3">
      <c r="A32" s="147"/>
      <c r="B32" s="148"/>
      <c r="C32" s="149"/>
      <c r="D32" s="6" t="s">
        <v>15</v>
      </c>
      <c r="E32" s="7" t="s">
        <v>16</v>
      </c>
      <c r="F32" s="8" t="s">
        <v>17</v>
      </c>
      <c r="G32" s="7" t="s">
        <v>16</v>
      </c>
      <c r="H32" s="6" t="s">
        <v>15</v>
      </c>
      <c r="I32" s="7" t="s">
        <v>16</v>
      </c>
      <c r="J32" s="8" t="s">
        <v>17</v>
      </c>
      <c r="K32" s="7" t="s">
        <v>16</v>
      </c>
      <c r="L32" s="116" t="s">
        <v>17</v>
      </c>
      <c r="M32" s="117" t="s">
        <v>16</v>
      </c>
      <c r="N32" s="139"/>
      <c r="O32" s="144"/>
      <c r="P32" s="145"/>
      <c r="Q32" s="146"/>
      <c r="R32" s="115"/>
    </row>
    <row r="33" spans="1:23" s="2" customFormat="1" ht="15" customHeight="1" thickBot="1" x14ac:dyDescent="0.3">
      <c r="A33" s="154" t="s">
        <v>18</v>
      </c>
      <c r="B33" s="155"/>
      <c r="C33" s="106">
        <f>C25+3</f>
        <v>43931</v>
      </c>
      <c r="D33" s="107" t="s">
        <v>73</v>
      </c>
      <c r="E33" s="107">
        <v>0</v>
      </c>
      <c r="F33" s="107">
        <v>0</v>
      </c>
      <c r="G33" s="107">
        <v>0</v>
      </c>
      <c r="H33" s="107" t="s">
        <v>73</v>
      </c>
      <c r="I33" s="107">
        <v>0</v>
      </c>
      <c r="J33" s="107">
        <v>0</v>
      </c>
      <c r="K33" s="107">
        <v>0</v>
      </c>
      <c r="L33" s="9">
        <f t="shared" ref="L33:L38" si="4">TRUNC(U33/60)</f>
        <v>7</v>
      </c>
      <c r="M33" s="10">
        <f t="shared" ref="M33:M38" si="5">MOD(U33,60)</f>
        <v>24</v>
      </c>
      <c r="N33" s="11"/>
      <c r="O33" s="156"/>
      <c r="P33" s="157"/>
      <c r="Q33" s="158"/>
      <c r="R33" s="12" t="str">
        <f>IF(V33=0,"",IF(V33&lt;30,"BREAK UNDER 1/2-hr",""))</f>
        <v/>
      </c>
      <c r="S33" s="1">
        <f>IF(D33="C",222,IF(F33=0,0,IF(D33=0,0,((F33*60)+G33)-((D33*60)+E33))))</f>
        <v>222</v>
      </c>
      <c r="T33" s="1">
        <f>IF(H33="C",222,IF(J33=0,0,IF(H33=0,0,((J33*60)+K33)-((H33*60)+I33))))</f>
        <v>222</v>
      </c>
      <c r="U33" s="13">
        <f>SUM(S33:T33)</f>
        <v>444</v>
      </c>
      <c r="V33" s="14">
        <f>IF(H33="C",0,IF(H33=0,0,((H33*60)+I33)-((F33*60)+G33)))</f>
        <v>0</v>
      </c>
    </row>
    <row r="34" spans="1:23" s="2" customFormat="1" ht="15" customHeight="1" thickBot="1" x14ac:dyDescent="0.3">
      <c r="A34" s="154" t="s">
        <v>19</v>
      </c>
      <c r="B34" s="155"/>
      <c r="C34" s="106">
        <f>C33+1</f>
        <v>43932</v>
      </c>
      <c r="D34" s="107" t="s">
        <v>73</v>
      </c>
      <c r="E34" s="107">
        <v>0</v>
      </c>
      <c r="F34" s="107">
        <v>0</v>
      </c>
      <c r="G34" s="107">
        <v>0</v>
      </c>
      <c r="H34" s="107" t="s">
        <v>73</v>
      </c>
      <c r="I34" s="107">
        <v>0</v>
      </c>
      <c r="J34" s="107">
        <v>0</v>
      </c>
      <c r="K34" s="107">
        <v>0</v>
      </c>
      <c r="L34" s="9">
        <f t="shared" si="4"/>
        <v>7</v>
      </c>
      <c r="M34" s="10">
        <f t="shared" si="5"/>
        <v>24</v>
      </c>
      <c r="N34" s="11"/>
      <c r="O34" s="156"/>
      <c r="P34" s="157"/>
      <c r="Q34" s="158"/>
      <c r="R34" s="12" t="str">
        <f>IF(V34=0,"",IF(V34&lt;30,"BREAK UNDER 1/2-hr",""))</f>
        <v/>
      </c>
      <c r="S34" s="1">
        <f>IF(D34="C",222,IF(F34=0,0,IF(D34=0,0,((F34*60)+G34)-((D34*60)+E34))))</f>
        <v>222</v>
      </c>
      <c r="T34" s="1">
        <f>IF(H34="C",222,IF(J34=0,0,IF(H34=0,0,((J34*60)+K34)-((H34*60)+I34))))</f>
        <v>222</v>
      </c>
      <c r="U34" s="13">
        <f>SUM(S34:T34)</f>
        <v>444</v>
      </c>
      <c r="V34" s="14">
        <f>IF(H34="C",0,IF(H34=0,0,((H34*60)+I34)-((F34*60)+G34)))</f>
        <v>0</v>
      </c>
    </row>
    <row r="35" spans="1:23" s="2" customFormat="1" ht="15" customHeight="1" thickBot="1" x14ac:dyDescent="0.3">
      <c r="A35" s="154" t="s">
        <v>20</v>
      </c>
      <c r="B35" s="155"/>
      <c r="C35" s="106">
        <f>C34+1</f>
        <v>43933</v>
      </c>
      <c r="D35" s="107" t="s">
        <v>73</v>
      </c>
      <c r="E35" s="107">
        <v>0</v>
      </c>
      <c r="F35" s="107">
        <v>0</v>
      </c>
      <c r="G35" s="107">
        <v>0</v>
      </c>
      <c r="H35" s="107" t="s">
        <v>73</v>
      </c>
      <c r="I35" s="107">
        <v>0</v>
      </c>
      <c r="J35" s="107">
        <v>0</v>
      </c>
      <c r="K35" s="107">
        <v>0</v>
      </c>
      <c r="L35" s="9">
        <f t="shared" si="4"/>
        <v>7</v>
      </c>
      <c r="M35" s="10">
        <f t="shared" si="5"/>
        <v>24</v>
      </c>
      <c r="N35" s="11"/>
      <c r="O35" s="156"/>
      <c r="P35" s="157"/>
      <c r="Q35" s="158"/>
      <c r="R35" s="12" t="str">
        <f>IF(V35=0,"",IF(V35&lt;30,"BREAK UNDER 1/2-hr",""))</f>
        <v/>
      </c>
      <c r="S35" s="1">
        <f>IF(D35="C",222,IF(F35=0,0,IF(D35=0,0,((F35*60)+G35)-((D35*60)+E35))))</f>
        <v>222</v>
      </c>
      <c r="T35" s="1">
        <f>IF(H35="C",222,IF(J35=0,0,IF(H35=0,0,((J35*60)+K35)-((H35*60)+I35))))</f>
        <v>222</v>
      </c>
      <c r="U35" s="13">
        <f>SUM(S35:T35)</f>
        <v>444</v>
      </c>
      <c r="V35" s="14">
        <f>IF(H35="C",0,IF(H35=0,0,((H35*60)+I35)-((F35*60)+G35)))</f>
        <v>0</v>
      </c>
    </row>
    <row r="36" spans="1:23" s="2" customFormat="1" ht="15" customHeight="1" thickBot="1" x14ac:dyDescent="0.3">
      <c r="A36" s="154" t="s">
        <v>21</v>
      </c>
      <c r="B36" s="155"/>
      <c r="C36" s="106">
        <f>C35+1</f>
        <v>43934</v>
      </c>
      <c r="D36" s="107" t="s">
        <v>73</v>
      </c>
      <c r="E36" s="107">
        <v>0</v>
      </c>
      <c r="F36" s="107">
        <v>0</v>
      </c>
      <c r="G36" s="107">
        <v>0</v>
      </c>
      <c r="H36" s="107" t="s">
        <v>73</v>
      </c>
      <c r="I36" s="107">
        <v>0</v>
      </c>
      <c r="J36" s="107">
        <v>0</v>
      </c>
      <c r="K36" s="107">
        <v>0</v>
      </c>
      <c r="L36" s="9">
        <f t="shared" si="4"/>
        <v>7</v>
      </c>
      <c r="M36" s="10">
        <f t="shared" si="5"/>
        <v>24</v>
      </c>
      <c r="N36" s="11"/>
      <c r="O36" s="156"/>
      <c r="P36" s="157"/>
      <c r="Q36" s="158"/>
      <c r="R36" s="12" t="str">
        <f>IF(V36=0,"",IF(V36&lt;30,"BREAK UNDER 1/2-hr",""))</f>
        <v/>
      </c>
      <c r="S36" s="1">
        <f>IF(D36="C",222,IF(F36=0,0,IF(D36=0,0,((F36*60)+G36)-((D36*60)+E36))))</f>
        <v>222</v>
      </c>
      <c r="T36" s="1">
        <f>IF(H36="C",222,IF(J36=0,0,IF(H36=0,0,((J36*60)+K36)-((H36*60)+I36))))</f>
        <v>222</v>
      </c>
      <c r="U36" s="13">
        <f>SUM(S36:T36)</f>
        <v>444</v>
      </c>
      <c r="V36" s="14">
        <f>IF(H36="C",0,IF(H36=0,0,((H36*60)+I36)-((F36*60)+G36)))</f>
        <v>0</v>
      </c>
    </row>
    <row r="37" spans="1:23" s="2" customFormat="1" ht="15" customHeight="1" thickBot="1" x14ac:dyDescent="0.3">
      <c r="A37" s="154" t="s">
        <v>22</v>
      </c>
      <c r="B37" s="155"/>
      <c r="C37" s="106">
        <f>C36+1</f>
        <v>43935</v>
      </c>
      <c r="D37" s="107" t="s">
        <v>73</v>
      </c>
      <c r="E37" s="107">
        <v>0</v>
      </c>
      <c r="F37" s="107">
        <v>0</v>
      </c>
      <c r="G37" s="107">
        <v>0</v>
      </c>
      <c r="H37" s="107" t="s">
        <v>73</v>
      </c>
      <c r="I37" s="107">
        <v>0</v>
      </c>
      <c r="J37" s="107">
        <v>0</v>
      </c>
      <c r="K37" s="107">
        <v>0</v>
      </c>
      <c r="L37" s="15">
        <f t="shared" si="4"/>
        <v>7</v>
      </c>
      <c r="M37" s="16">
        <f t="shared" si="5"/>
        <v>24</v>
      </c>
      <c r="N37" s="11"/>
      <c r="O37" s="156"/>
      <c r="P37" s="157"/>
      <c r="Q37" s="158"/>
      <c r="R37" s="12" t="str">
        <f>IF(V37=0,"",IF(V37&lt;30,"BREAK UNDER 1/2-hr",""))</f>
        <v/>
      </c>
      <c r="S37" s="1">
        <f>IF(D37="C",222,IF(F37=0,0,IF(D37=0,0,((F37*60)+G37)-((D37*60)+E37))))</f>
        <v>222</v>
      </c>
      <c r="T37" s="1">
        <f>IF(H37="C",222,IF(J37=0,0,IF(H37=0,0,((J37*60)+K37)-((H37*60)+I37))))</f>
        <v>222</v>
      </c>
      <c r="U37" s="13">
        <f>SUM(S37:T37)</f>
        <v>444</v>
      </c>
      <c r="V37" s="17">
        <f>IF(H37="C",0,IF(H37=0,0,((H37*60)+I37)-((F37*60)+G37)))</f>
        <v>0</v>
      </c>
    </row>
    <row r="38" spans="1:23" ht="14.25" customHeight="1" thickTop="1" thickBot="1" x14ac:dyDescent="0.3">
      <c r="C38" s="159" t="s">
        <v>23</v>
      </c>
      <c r="D38" s="159"/>
      <c r="E38" s="159"/>
      <c r="F38" s="159"/>
      <c r="G38" s="159"/>
      <c r="H38" s="159"/>
      <c r="I38" s="159"/>
      <c r="J38" s="159"/>
      <c r="K38" s="160"/>
      <c r="L38" s="18">
        <f t="shared" si="4"/>
        <v>37</v>
      </c>
      <c r="M38" s="19">
        <f t="shared" si="5"/>
        <v>0</v>
      </c>
      <c r="N38" s="161" t="s">
        <v>24</v>
      </c>
      <c r="O38" s="162"/>
      <c r="P38" s="20">
        <f>TRUNC(V38/60)</f>
        <v>0</v>
      </c>
      <c r="Q38" s="21">
        <f>MOD(V38,60)</f>
        <v>0</v>
      </c>
      <c r="R38" s="22"/>
      <c r="S38" s="23"/>
      <c r="T38" s="23"/>
      <c r="U38" s="24">
        <f>SUM(U33:U37)</f>
        <v>2220</v>
      </c>
      <c r="V38" s="25">
        <f>IF(U38&gt;2220,0,(37*60)-U38)</f>
        <v>0</v>
      </c>
      <c r="W38" s="26">
        <f>IF(U38&lt;2220,0,U38-(37*60))</f>
        <v>0</v>
      </c>
    </row>
    <row r="39" spans="1:23" ht="14.25" customHeight="1" x14ac:dyDescent="0.25"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28"/>
      <c r="N39" s="162" t="s">
        <v>25</v>
      </c>
      <c r="O39" s="162"/>
      <c r="P39" s="29">
        <f>TRUNC(W38/60)</f>
        <v>0</v>
      </c>
      <c r="Q39" s="30">
        <f>MOD(W38,60)</f>
        <v>0</v>
      </c>
      <c r="R39" s="31"/>
      <c r="S39" s="23"/>
      <c r="T39" s="23"/>
      <c r="U39" s="32"/>
      <c r="V39" s="33"/>
    </row>
    <row r="40" spans="1:23" ht="14.25" customHeight="1" x14ac:dyDescent="0.25"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8"/>
      <c r="N40" s="118"/>
      <c r="O40" s="118"/>
      <c r="P40" s="34"/>
      <c r="Q40" s="34"/>
      <c r="R40" s="34"/>
      <c r="S40" s="23"/>
      <c r="T40" s="23"/>
      <c r="U40" s="32"/>
      <c r="V40" s="33"/>
    </row>
    <row r="41" spans="1:23" s="5" customFormat="1" ht="12" customHeight="1" x14ac:dyDescent="0.25">
      <c r="A41" s="123">
        <v>1</v>
      </c>
      <c r="B41" s="124"/>
      <c r="C41" s="125"/>
      <c r="D41" s="123">
        <v>2</v>
      </c>
      <c r="E41" s="124"/>
      <c r="F41" s="124"/>
      <c r="G41" s="125"/>
      <c r="H41" s="123">
        <v>3</v>
      </c>
      <c r="I41" s="124"/>
      <c r="J41" s="124"/>
      <c r="K41" s="125"/>
      <c r="L41" s="135">
        <v>4</v>
      </c>
      <c r="M41" s="136"/>
      <c r="N41" s="137" t="s">
        <v>7</v>
      </c>
      <c r="O41" s="135" t="s">
        <v>8</v>
      </c>
      <c r="P41" s="140"/>
      <c r="Q41" s="136"/>
      <c r="R41" s="115"/>
    </row>
    <row r="42" spans="1:23" s="5" customFormat="1" ht="12.75" customHeight="1" x14ac:dyDescent="0.25">
      <c r="A42" s="147" t="s">
        <v>9</v>
      </c>
      <c r="B42" s="148"/>
      <c r="C42" s="149"/>
      <c r="D42" s="147" t="s">
        <v>10</v>
      </c>
      <c r="E42" s="148"/>
      <c r="F42" s="148"/>
      <c r="G42" s="149"/>
      <c r="H42" s="147" t="s">
        <v>11</v>
      </c>
      <c r="I42" s="148"/>
      <c r="J42" s="148"/>
      <c r="K42" s="149"/>
      <c r="L42" s="150" t="s">
        <v>12</v>
      </c>
      <c r="M42" s="151"/>
      <c r="N42" s="138"/>
      <c r="O42" s="141"/>
      <c r="P42" s="142"/>
      <c r="Q42" s="143"/>
      <c r="R42" s="115"/>
    </row>
    <row r="43" spans="1:23" s="5" customFormat="1" ht="12" x14ac:dyDescent="0.25">
      <c r="A43" s="147"/>
      <c r="B43" s="148"/>
      <c r="C43" s="149"/>
      <c r="D43" s="152" t="s">
        <v>13</v>
      </c>
      <c r="E43" s="153"/>
      <c r="F43" s="152" t="s">
        <v>14</v>
      </c>
      <c r="G43" s="153"/>
      <c r="H43" s="152" t="s">
        <v>13</v>
      </c>
      <c r="I43" s="153"/>
      <c r="J43" s="152" t="s">
        <v>14</v>
      </c>
      <c r="K43" s="153"/>
      <c r="L43" s="150"/>
      <c r="M43" s="151"/>
      <c r="N43" s="138"/>
      <c r="O43" s="141"/>
      <c r="P43" s="142"/>
      <c r="Q43" s="143"/>
      <c r="R43" s="115"/>
    </row>
    <row r="44" spans="1:23" s="5" customFormat="1" ht="12.6" thickBot="1" x14ac:dyDescent="0.3">
      <c r="A44" s="147"/>
      <c r="B44" s="148"/>
      <c r="C44" s="149"/>
      <c r="D44" s="6" t="s">
        <v>15</v>
      </c>
      <c r="E44" s="7" t="s">
        <v>16</v>
      </c>
      <c r="F44" s="8" t="s">
        <v>17</v>
      </c>
      <c r="G44" s="7" t="s">
        <v>16</v>
      </c>
      <c r="H44" s="6" t="s">
        <v>15</v>
      </c>
      <c r="I44" s="7" t="s">
        <v>16</v>
      </c>
      <c r="J44" s="8" t="s">
        <v>17</v>
      </c>
      <c r="K44" s="7" t="s">
        <v>16</v>
      </c>
      <c r="L44" s="116" t="s">
        <v>17</v>
      </c>
      <c r="M44" s="117" t="s">
        <v>16</v>
      </c>
      <c r="N44" s="139"/>
      <c r="O44" s="144"/>
      <c r="P44" s="145"/>
      <c r="Q44" s="146"/>
      <c r="R44" s="115"/>
    </row>
    <row r="45" spans="1:23" s="2" customFormat="1" ht="15" customHeight="1" thickBot="1" x14ac:dyDescent="0.3">
      <c r="A45" s="154" t="s">
        <v>18</v>
      </c>
      <c r="B45" s="155"/>
      <c r="C45" s="106">
        <f>C37+3</f>
        <v>43938</v>
      </c>
      <c r="D45" s="107" t="s">
        <v>73</v>
      </c>
      <c r="E45" s="107">
        <v>0</v>
      </c>
      <c r="F45" s="107">
        <v>0</v>
      </c>
      <c r="G45" s="107">
        <v>0</v>
      </c>
      <c r="H45" s="107" t="s">
        <v>73</v>
      </c>
      <c r="I45" s="107">
        <v>0</v>
      </c>
      <c r="J45" s="107">
        <v>0</v>
      </c>
      <c r="K45" s="107">
        <v>0</v>
      </c>
      <c r="L45" s="9">
        <f t="shared" ref="L45:L50" si="6">TRUNC(U45/60)</f>
        <v>7</v>
      </c>
      <c r="M45" s="10">
        <f t="shared" ref="M45:M50" si="7">MOD(U45,60)</f>
        <v>24</v>
      </c>
      <c r="N45" s="11"/>
      <c r="O45" s="156"/>
      <c r="P45" s="157"/>
      <c r="Q45" s="158"/>
      <c r="R45" s="12" t="str">
        <f>IF(V45=0,"",IF(V45&lt;30,"BREAK UNDER 1/2-hr",""))</f>
        <v/>
      </c>
      <c r="S45" s="1">
        <f>IF(D45="C",222,IF(F45=0,0,IF(D45=0,0,((F45*60)+G45)-((D45*60)+E45))))</f>
        <v>222</v>
      </c>
      <c r="T45" s="1">
        <f>IF(H45="C",222,IF(J45=0,0,IF(H45=0,0,((J45*60)+K45)-((H45*60)+I45))))</f>
        <v>222</v>
      </c>
      <c r="U45" s="13">
        <f>SUM(S45:T45)</f>
        <v>444</v>
      </c>
      <c r="V45" s="14">
        <f>IF(H45="C",0,IF(H45=0,0,((H45*60)+I45)-((F45*60)+G45)))</f>
        <v>0</v>
      </c>
    </row>
    <row r="46" spans="1:23" s="2" customFormat="1" ht="15" customHeight="1" thickBot="1" x14ac:dyDescent="0.3">
      <c r="A46" s="154" t="s">
        <v>19</v>
      </c>
      <c r="B46" s="155"/>
      <c r="C46" s="106">
        <f>C45+1</f>
        <v>43939</v>
      </c>
      <c r="D46" s="107" t="s">
        <v>73</v>
      </c>
      <c r="E46" s="107">
        <v>0</v>
      </c>
      <c r="F46" s="107">
        <v>0</v>
      </c>
      <c r="G46" s="107">
        <v>0</v>
      </c>
      <c r="H46" s="107" t="s">
        <v>73</v>
      </c>
      <c r="I46" s="107">
        <v>0</v>
      </c>
      <c r="J46" s="107">
        <v>0</v>
      </c>
      <c r="K46" s="107">
        <v>0</v>
      </c>
      <c r="L46" s="9">
        <f t="shared" si="6"/>
        <v>7</v>
      </c>
      <c r="M46" s="10">
        <f t="shared" si="7"/>
        <v>24</v>
      </c>
      <c r="N46" s="11"/>
      <c r="O46" s="156"/>
      <c r="P46" s="157"/>
      <c r="Q46" s="158"/>
      <c r="R46" s="12" t="str">
        <f>IF(V46=0,"",IF(V46&lt;30,"BREAK UNDER 1/2-hr",""))</f>
        <v/>
      </c>
      <c r="S46" s="1">
        <f>IF(D46="C",222,IF(F46=0,0,IF(D46=0,0,((F46*60)+G46)-((D46*60)+E46))))</f>
        <v>222</v>
      </c>
      <c r="T46" s="1">
        <f>IF(H46="C",222,IF(J46=0,0,IF(H46=0,0,((J46*60)+K46)-((H46*60)+I46))))</f>
        <v>222</v>
      </c>
      <c r="U46" s="13">
        <f>SUM(S46:T46)</f>
        <v>444</v>
      </c>
      <c r="V46" s="14">
        <f>IF(H46="C",0,IF(H46=0,0,((H46*60)+I46)-((F46*60)+G46)))</f>
        <v>0</v>
      </c>
    </row>
    <row r="47" spans="1:23" s="2" customFormat="1" ht="15" customHeight="1" thickBot="1" x14ac:dyDescent="0.3">
      <c r="A47" s="154" t="s">
        <v>20</v>
      </c>
      <c r="B47" s="155"/>
      <c r="C47" s="106">
        <f>C46+1</f>
        <v>43940</v>
      </c>
      <c r="D47" s="107" t="s">
        <v>73</v>
      </c>
      <c r="E47" s="107">
        <v>0</v>
      </c>
      <c r="F47" s="107">
        <v>0</v>
      </c>
      <c r="G47" s="107">
        <v>0</v>
      </c>
      <c r="H47" s="107" t="s">
        <v>73</v>
      </c>
      <c r="I47" s="107">
        <v>0</v>
      </c>
      <c r="J47" s="107">
        <v>0</v>
      </c>
      <c r="K47" s="107">
        <v>0</v>
      </c>
      <c r="L47" s="9">
        <f t="shared" si="6"/>
        <v>7</v>
      </c>
      <c r="M47" s="10">
        <f t="shared" si="7"/>
        <v>24</v>
      </c>
      <c r="N47" s="11"/>
      <c r="O47" s="156"/>
      <c r="P47" s="157"/>
      <c r="Q47" s="158"/>
      <c r="R47" s="12" t="str">
        <f>IF(V47=0,"",IF(V47&lt;30,"BREAK UNDER 1/2-hr",""))</f>
        <v/>
      </c>
      <c r="S47" s="1">
        <f>IF(D47="C",222,IF(F47=0,0,IF(D47=0,0,((F47*60)+G47)-((D47*60)+E47))))</f>
        <v>222</v>
      </c>
      <c r="T47" s="1">
        <f>IF(H47="C",222,IF(J47=0,0,IF(H47=0,0,((J47*60)+K47)-((H47*60)+I47))))</f>
        <v>222</v>
      </c>
      <c r="U47" s="13">
        <f>SUM(S47:T47)</f>
        <v>444</v>
      </c>
      <c r="V47" s="14">
        <f>IF(H47="C",0,IF(H47=0,0,((H47*60)+I47)-((F47*60)+G47)))</f>
        <v>0</v>
      </c>
    </row>
    <row r="48" spans="1:23" s="2" customFormat="1" ht="15" customHeight="1" thickBot="1" x14ac:dyDescent="0.3">
      <c r="A48" s="154" t="s">
        <v>21</v>
      </c>
      <c r="B48" s="155"/>
      <c r="C48" s="106">
        <f>C47+1</f>
        <v>43941</v>
      </c>
      <c r="D48" s="107" t="s">
        <v>73</v>
      </c>
      <c r="E48" s="107">
        <v>0</v>
      </c>
      <c r="F48" s="107">
        <v>0</v>
      </c>
      <c r="G48" s="107">
        <v>0</v>
      </c>
      <c r="H48" s="107" t="s">
        <v>73</v>
      </c>
      <c r="I48" s="107">
        <v>0</v>
      </c>
      <c r="J48" s="107">
        <v>0</v>
      </c>
      <c r="K48" s="107">
        <v>0</v>
      </c>
      <c r="L48" s="9">
        <f t="shared" si="6"/>
        <v>7</v>
      </c>
      <c r="M48" s="10">
        <f t="shared" si="7"/>
        <v>24</v>
      </c>
      <c r="N48" s="11"/>
      <c r="O48" s="156"/>
      <c r="P48" s="157"/>
      <c r="Q48" s="158"/>
      <c r="R48" s="12" t="str">
        <f>IF(V48=0,"",IF(V48&lt;30,"BREAK UNDER 1/2-hr",""))</f>
        <v/>
      </c>
      <c r="S48" s="1">
        <f>IF(D48="C",222,IF(F48=0,0,IF(D48=0,0,((F48*60)+G48)-((D48*60)+E48))))</f>
        <v>222</v>
      </c>
      <c r="T48" s="1">
        <f>IF(H48="C",222,IF(J48=0,0,IF(H48=0,0,((J48*60)+K48)-((H48*60)+I48))))</f>
        <v>222</v>
      </c>
      <c r="U48" s="13">
        <f>SUM(S48:T48)</f>
        <v>444</v>
      </c>
      <c r="V48" s="14">
        <f>IF(H48="C",0,IF(H48=0,0,((H48*60)+I48)-((F48*60)+G48)))</f>
        <v>0</v>
      </c>
    </row>
    <row r="49" spans="1:23" s="2" customFormat="1" ht="15" customHeight="1" thickBot="1" x14ac:dyDescent="0.3">
      <c r="A49" s="154" t="s">
        <v>22</v>
      </c>
      <c r="B49" s="155"/>
      <c r="C49" s="106">
        <f>C48+1</f>
        <v>43942</v>
      </c>
      <c r="D49" s="107" t="s">
        <v>73</v>
      </c>
      <c r="E49" s="107">
        <v>0</v>
      </c>
      <c r="F49" s="107">
        <v>0</v>
      </c>
      <c r="G49" s="107">
        <v>0</v>
      </c>
      <c r="H49" s="107" t="s">
        <v>73</v>
      </c>
      <c r="I49" s="107">
        <v>0</v>
      </c>
      <c r="J49" s="107">
        <v>0</v>
      </c>
      <c r="K49" s="107">
        <v>0</v>
      </c>
      <c r="L49" s="15">
        <f>TRUNC(U49/60)</f>
        <v>7</v>
      </c>
      <c r="M49" s="16">
        <f t="shared" si="7"/>
        <v>24</v>
      </c>
      <c r="N49" s="11"/>
      <c r="O49" s="156"/>
      <c r="P49" s="157"/>
      <c r="Q49" s="158"/>
      <c r="R49" s="12" t="str">
        <f>IF(V49=0,"",IF(V49&lt;30,"BREAK UNDER 1/2-hr",""))</f>
        <v/>
      </c>
      <c r="S49" s="1">
        <f>IF(D49="C",222,IF(F49=0,0,IF(D49=0,0,((F49*60)+G49)-((D49*60)+E49))))</f>
        <v>222</v>
      </c>
      <c r="T49" s="1">
        <f>IF(H49="C",222,IF(J49=0,0,IF(H49=0,0,((J49*60)+K49)-((H49*60)+I49))))</f>
        <v>222</v>
      </c>
      <c r="U49" s="13">
        <f>SUM(S49:T49)</f>
        <v>444</v>
      </c>
      <c r="V49" s="17">
        <f>IF(H49="C",0,IF(H49=0,0,((H49*60)+I49)-((F49*60)+G49)))</f>
        <v>0</v>
      </c>
    </row>
    <row r="50" spans="1:23" ht="14.25" customHeight="1" thickTop="1" thickBot="1" x14ac:dyDescent="0.3">
      <c r="C50" s="159" t="s">
        <v>23</v>
      </c>
      <c r="D50" s="159"/>
      <c r="E50" s="159"/>
      <c r="F50" s="159"/>
      <c r="G50" s="159"/>
      <c r="H50" s="159"/>
      <c r="I50" s="159"/>
      <c r="J50" s="159"/>
      <c r="K50" s="160"/>
      <c r="L50" s="18">
        <f t="shared" si="6"/>
        <v>37</v>
      </c>
      <c r="M50" s="19">
        <f t="shared" si="7"/>
        <v>0</v>
      </c>
      <c r="N50" s="161" t="s">
        <v>24</v>
      </c>
      <c r="O50" s="162"/>
      <c r="P50" s="20">
        <f>TRUNC(V50/60)</f>
        <v>0</v>
      </c>
      <c r="Q50" s="21">
        <f>MOD(V50,60)</f>
        <v>0</v>
      </c>
      <c r="R50" s="22"/>
      <c r="S50" s="23"/>
      <c r="T50" s="23"/>
      <c r="U50" s="24">
        <f>SUM(U45:U49)</f>
        <v>2220</v>
      </c>
      <c r="V50" s="25">
        <f>IF(U50&gt;2220,0,(37*60)-U50)</f>
        <v>0</v>
      </c>
      <c r="W50" s="26">
        <f>IF(U50&lt;2220,0,U50-(37*60))</f>
        <v>0</v>
      </c>
    </row>
    <row r="51" spans="1:23" ht="14.25" customHeight="1" x14ac:dyDescent="0.25"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28"/>
      <c r="N51" s="162" t="s">
        <v>25</v>
      </c>
      <c r="O51" s="162"/>
      <c r="P51" s="29">
        <f>TRUNC(W50/60)</f>
        <v>0</v>
      </c>
      <c r="Q51" s="30">
        <f>MOD(W50,60)</f>
        <v>0</v>
      </c>
      <c r="R51" s="31"/>
      <c r="S51" s="23"/>
      <c r="T51" s="23"/>
      <c r="U51" s="32"/>
      <c r="V51" s="33"/>
    </row>
    <row r="52" spans="1:23" ht="9" customHeight="1" thickBot="1" x14ac:dyDescent="0.3">
      <c r="A52" s="35"/>
      <c r="B52" s="36"/>
      <c r="C52" s="36"/>
      <c r="D52" s="37"/>
      <c r="E52" s="37"/>
      <c r="F52" s="38"/>
      <c r="G52" s="39"/>
      <c r="H52" s="23"/>
      <c r="I52" s="23"/>
      <c r="J52" s="23"/>
      <c r="K52" s="23"/>
      <c r="L52" s="40"/>
      <c r="M52" s="40"/>
      <c r="N52" s="41"/>
      <c r="O52" s="41"/>
      <c r="P52" s="42"/>
      <c r="Q52" s="43"/>
      <c r="R52" s="43"/>
      <c r="U52" s="44"/>
    </row>
    <row r="53" spans="1:23" ht="13.8" thickBot="1" x14ac:dyDescent="0.3">
      <c r="A53" s="45"/>
      <c r="B53" s="46" t="s">
        <v>26</v>
      </c>
      <c r="C53" s="46" t="s">
        <v>27</v>
      </c>
      <c r="D53" s="47"/>
      <c r="E53" s="46"/>
      <c r="F53" s="48" t="s">
        <v>28</v>
      </c>
      <c r="H53" s="49"/>
      <c r="I53" s="108"/>
      <c r="J53" s="109"/>
      <c r="K53" s="109"/>
      <c r="L53" s="109"/>
      <c r="M53" s="109"/>
      <c r="N53" s="109"/>
      <c r="O53" s="109"/>
      <c r="P53" s="109"/>
      <c r="Q53" s="50"/>
      <c r="R53" s="32"/>
    </row>
    <row r="54" spans="1:23" ht="13.8" thickBot="1" x14ac:dyDescent="0.3">
      <c r="A54" s="45"/>
      <c r="B54" s="46"/>
      <c r="C54" s="47" t="s">
        <v>29</v>
      </c>
      <c r="D54" s="47"/>
      <c r="E54" s="47"/>
      <c r="F54" s="48" t="s">
        <v>30</v>
      </c>
      <c r="H54" s="51"/>
      <c r="I54" s="110"/>
      <c r="J54" s="168" t="s">
        <v>31</v>
      </c>
      <c r="K54" s="168"/>
      <c r="L54" s="168"/>
      <c r="M54" s="168"/>
      <c r="N54" s="119">
        <f>TRUNC(V54/60)</f>
        <v>149</v>
      </c>
      <c r="O54" s="111">
        <f>MOD(V54,60)</f>
        <v>4</v>
      </c>
      <c r="P54" s="119"/>
      <c r="Q54" s="52"/>
      <c r="R54" s="53"/>
      <c r="T54" s="54"/>
      <c r="U54" s="55">
        <v>8880</v>
      </c>
      <c r="V54" s="56">
        <f>U14+U26+U38+U50</f>
        <v>8944</v>
      </c>
      <c r="W54" s="57"/>
    </row>
    <row r="55" spans="1:23" x14ac:dyDescent="0.25">
      <c r="A55" s="45"/>
      <c r="B55" s="47" t="s">
        <v>32</v>
      </c>
      <c r="C55" s="47"/>
      <c r="D55" s="47"/>
      <c r="E55" s="47"/>
      <c r="F55" s="48" t="s">
        <v>33</v>
      </c>
      <c r="H55" s="169" t="s">
        <v>34</v>
      </c>
      <c r="I55" s="163"/>
      <c r="J55" s="163"/>
      <c r="K55" s="163"/>
      <c r="L55" s="163"/>
      <c r="M55" s="163"/>
      <c r="N55" s="112">
        <v>0</v>
      </c>
      <c r="O55" s="112">
        <v>0</v>
      </c>
      <c r="P55" s="58" t="s">
        <v>35</v>
      </c>
      <c r="Q55" s="50"/>
      <c r="R55" s="32"/>
      <c r="U55" s="23"/>
      <c r="V55" s="23">
        <f>SUM(N55*60)+O55</f>
        <v>0</v>
      </c>
      <c r="W55" s="23"/>
    </row>
    <row r="56" spans="1:23" x14ac:dyDescent="0.25">
      <c r="A56" s="45"/>
      <c r="B56" s="47" t="s">
        <v>36</v>
      </c>
      <c r="C56" s="47"/>
      <c r="D56" s="47"/>
      <c r="E56" s="47"/>
      <c r="F56" s="48" t="s">
        <v>37</v>
      </c>
      <c r="H56" s="51"/>
      <c r="I56" s="110"/>
      <c r="J56" s="110"/>
      <c r="K56" s="170" t="s">
        <v>38</v>
      </c>
      <c r="L56" s="170"/>
      <c r="M56" s="170"/>
      <c r="N56" s="59">
        <f>TRUNC(V56/60)</f>
        <v>149</v>
      </c>
      <c r="O56" s="60">
        <f>MOD(V56,60)</f>
        <v>4</v>
      </c>
      <c r="P56" s="61"/>
      <c r="Q56" s="62"/>
      <c r="R56" s="63"/>
      <c r="U56" s="23"/>
      <c r="V56" s="23">
        <f>SUM(V54:V55)</f>
        <v>8944</v>
      </c>
      <c r="W56" s="23"/>
    </row>
    <row r="57" spans="1:23" x14ac:dyDescent="0.25">
      <c r="A57" s="45"/>
      <c r="B57" s="47" t="s">
        <v>39</v>
      </c>
      <c r="C57" s="47"/>
      <c r="D57" s="47"/>
      <c r="E57" s="47"/>
      <c r="F57" s="48" t="s">
        <v>40</v>
      </c>
      <c r="H57" s="51"/>
      <c r="I57" s="110"/>
      <c r="J57" s="110"/>
      <c r="K57" s="110"/>
      <c r="L57" s="110"/>
      <c r="M57" s="110"/>
      <c r="N57" s="113"/>
      <c r="O57" s="113"/>
      <c r="P57" s="110"/>
      <c r="Q57" s="50"/>
      <c r="R57" s="32"/>
      <c r="U57" s="23"/>
      <c r="V57" s="23"/>
      <c r="W57" s="23"/>
    </row>
    <row r="58" spans="1:23" x14ac:dyDescent="0.25">
      <c r="A58" s="45"/>
      <c r="B58" s="47" t="s">
        <v>41</v>
      </c>
      <c r="C58" s="47"/>
      <c r="D58" s="47"/>
      <c r="E58" s="47"/>
      <c r="F58" s="48" t="s">
        <v>42</v>
      </c>
      <c r="H58" s="51"/>
      <c r="I58" s="110"/>
      <c r="J58" s="163" t="s">
        <v>43</v>
      </c>
      <c r="K58" s="163"/>
      <c r="L58" s="163"/>
      <c r="M58" s="163"/>
      <c r="N58" s="113">
        <f>N56</f>
        <v>149</v>
      </c>
      <c r="O58" s="113">
        <f>O56</f>
        <v>4</v>
      </c>
      <c r="P58" s="110"/>
      <c r="Q58" s="50"/>
      <c r="R58" s="32"/>
      <c r="U58" s="23"/>
      <c r="V58" s="23">
        <f>V56</f>
        <v>8944</v>
      </c>
      <c r="W58" s="23"/>
    </row>
    <row r="59" spans="1:23" x14ac:dyDescent="0.25">
      <c r="A59" s="45"/>
      <c r="B59" s="47" t="s">
        <v>44</v>
      </c>
      <c r="C59" s="47"/>
      <c r="D59" s="47"/>
      <c r="E59" s="47"/>
      <c r="F59" s="48" t="s">
        <v>45</v>
      </c>
      <c r="H59" s="51"/>
      <c r="I59" s="110"/>
      <c r="J59" s="110"/>
      <c r="K59" s="163" t="s">
        <v>46</v>
      </c>
      <c r="L59" s="163"/>
      <c r="M59" s="163"/>
      <c r="N59" s="113">
        <v>148</v>
      </c>
      <c r="O59" s="113">
        <v>0</v>
      </c>
      <c r="P59" s="114"/>
      <c r="Q59" s="50"/>
      <c r="R59" s="32"/>
      <c r="U59" s="23"/>
      <c r="V59" s="23">
        <f>U54</f>
        <v>8880</v>
      </c>
      <c r="W59" s="23"/>
    </row>
    <row r="60" spans="1:23" x14ac:dyDescent="0.25">
      <c r="A60" s="45"/>
      <c r="B60" s="44"/>
      <c r="C60" s="23"/>
      <c r="D60" s="23"/>
      <c r="E60" s="23"/>
      <c r="F60" s="64"/>
      <c r="G60" s="45"/>
      <c r="H60" s="51"/>
      <c r="I60" s="110"/>
      <c r="J60" s="110"/>
      <c r="K60" s="65"/>
      <c r="N60" s="66"/>
      <c r="O60" s="66"/>
      <c r="P60" s="67"/>
      <c r="Q60" s="50"/>
      <c r="R60" s="32"/>
      <c r="U60" s="23"/>
      <c r="W60" s="23"/>
    </row>
    <row r="61" spans="1:23" x14ac:dyDescent="0.25">
      <c r="A61" s="45"/>
      <c r="B61" s="47" t="s">
        <v>47</v>
      </c>
      <c r="D61" s="47"/>
      <c r="E61" s="47"/>
      <c r="F61" s="48" t="s">
        <v>48</v>
      </c>
      <c r="H61" s="51"/>
      <c r="I61" s="32"/>
      <c r="J61" s="32"/>
      <c r="K61" s="32"/>
      <c r="L61" s="164" t="s">
        <v>49</v>
      </c>
      <c r="M61" s="165"/>
      <c r="N61" s="68">
        <f>IF(U54&gt;V56,0,TRUNC(V61/60))</f>
        <v>1</v>
      </c>
      <c r="O61" s="69">
        <f>IF(U54&gt;V56,0,MOD(V61,60))</f>
        <v>4</v>
      </c>
      <c r="P61" s="70"/>
      <c r="Q61" s="50"/>
      <c r="R61" s="32"/>
      <c r="V61" s="23">
        <f>IF(U54&gt;V56,0,V58-V59)</f>
        <v>64</v>
      </c>
    </row>
    <row r="62" spans="1:23" ht="10.5" customHeight="1" x14ac:dyDescent="0.25">
      <c r="A62" s="45"/>
      <c r="B62" s="47" t="s">
        <v>50</v>
      </c>
      <c r="D62" s="47"/>
      <c r="E62" s="47"/>
      <c r="F62" s="48"/>
      <c r="G62" s="71"/>
      <c r="H62" s="51"/>
      <c r="I62" s="32"/>
      <c r="J62" s="32"/>
      <c r="K62" s="32"/>
      <c r="L62" s="32"/>
      <c r="M62" s="32"/>
      <c r="N62" s="72"/>
      <c r="O62" s="72"/>
      <c r="P62" s="73"/>
    </row>
    <row r="63" spans="1:23" ht="11.25" customHeight="1" x14ac:dyDescent="0.3">
      <c r="A63" s="45"/>
      <c r="B63" s="74" t="s">
        <v>51</v>
      </c>
      <c r="D63" s="47"/>
      <c r="E63" s="47"/>
      <c r="F63" s="48"/>
      <c r="G63" s="71"/>
      <c r="H63" s="75"/>
      <c r="N63" s="66"/>
      <c r="O63" s="66"/>
      <c r="P63" s="76"/>
    </row>
    <row r="64" spans="1:23" ht="14.25" customHeight="1" x14ac:dyDescent="0.25">
      <c r="A64" s="45"/>
      <c r="B64" s="47" t="s">
        <v>52</v>
      </c>
      <c r="D64" s="47"/>
      <c r="E64" s="47"/>
      <c r="F64" s="48" t="s">
        <v>53</v>
      </c>
      <c r="H64" s="75"/>
      <c r="L64" s="166" t="s">
        <v>54</v>
      </c>
      <c r="M64" s="167"/>
      <c r="N64" s="77">
        <f>IF(U54&lt;V56,0,TRUNC(V64/60))</f>
        <v>0</v>
      </c>
      <c r="O64" s="78">
        <f>IF(U54&lt;V56,0,MOD(V64,60))</f>
        <v>0</v>
      </c>
      <c r="P64" s="76"/>
      <c r="V64" s="23">
        <f>IF(U54&lt;V56,0,V59-V58)</f>
        <v>0</v>
      </c>
    </row>
    <row r="65" spans="1:22" ht="13.8" thickBot="1" x14ac:dyDescent="0.3">
      <c r="A65" s="79"/>
      <c r="B65" s="80" t="s">
        <v>55</v>
      </c>
      <c r="C65" s="81"/>
      <c r="D65" s="80"/>
      <c r="E65" s="80"/>
      <c r="F65" s="82" t="s">
        <v>56</v>
      </c>
      <c r="H65" s="83"/>
      <c r="I65" s="84"/>
      <c r="J65" s="84"/>
      <c r="K65" s="84"/>
      <c r="L65" s="84"/>
      <c r="M65" s="84"/>
      <c r="N65" s="85"/>
      <c r="O65" s="85"/>
      <c r="P65" s="86"/>
      <c r="V65" s="23"/>
    </row>
    <row r="66" spans="1:22" ht="15" customHeight="1" x14ac:dyDescent="0.25">
      <c r="B66" s="44"/>
      <c r="C66" s="32"/>
      <c r="D66" s="44"/>
      <c r="E66" s="44"/>
      <c r="F66" s="44"/>
      <c r="G66" s="32"/>
    </row>
    <row r="67" spans="1:22" ht="15" customHeight="1" x14ac:dyDescent="0.4">
      <c r="B67" s="23"/>
      <c r="C67" s="175" t="s">
        <v>57</v>
      </c>
      <c r="D67" s="175"/>
      <c r="E67" s="175"/>
      <c r="F67" s="175"/>
      <c r="H67" s="175" t="s">
        <v>58</v>
      </c>
      <c r="I67" s="175"/>
      <c r="J67" s="175"/>
      <c r="K67" s="175"/>
      <c r="L67" s="120"/>
      <c r="M67" s="175"/>
      <c r="N67" s="175"/>
      <c r="O67" s="175"/>
      <c r="P67" s="175"/>
    </row>
    <row r="68" spans="1:22" ht="15" customHeight="1" x14ac:dyDescent="0.25">
      <c r="B68" s="23"/>
      <c r="F68" s="23"/>
    </row>
    <row r="69" spans="1:22" ht="21" customHeight="1" x14ac:dyDescent="0.3">
      <c r="B69" s="87"/>
      <c r="C69" s="176"/>
      <c r="D69" s="176"/>
      <c r="E69" s="176"/>
      <c r="F69" s="176"/>
      <c r="H69" s="177"/>
      <c r="I69" s="177"/>
      <c r="J69" s="177"/>
      <c r="K69" s="177"/>
      <c r="L69" s="44"/>
      <c r="M69" s="88" t="s">
        <v>59</v>
      </c>
      <c r="N69" s="89"/>
      <c r="O69" s="89"/>
      <c r="P69" s="89"/>
      <c r="R69" s="88"/>
    </row>
    <row r="70" spans="1:22" ht="21" customHeight="1" x14ac:dyDescent="0.3">
      <c r="B70" s="87"/>
      <c r="C70" s="171"/>
      <c r="D70" s="171"/>
      <c r="E70" s="171"/>
      <c r="F70" s="171"/>
      <c r="H70" s="172"/>
      <c r="I70" s="172"/>
      <c r="J70" s="172"/>
      <c r="K70" s="172"/>
      <c r="L70" s="44"/>
      <c r="M70" s="88" t="s">
        <v>60</v>
      </c>
      <c r="N70" s="89"/>
      <c r="O70" s="89"/>
      <c r="P70" s="89"/>
      <c r="R70" s="88"/>
    </row>
    <row r="71" spans="1:22" ht="21" customHeight="1" x14ac:dyDescent="0.3">
      <c r="B71" s="87"/>
      <c r="C71" s="173"/>
      <c r="D71" s="173"/>
      <c r="E71" s="173"/>
      <c r="F71" s="173"/>
      <c r="H71" s="174"/>
      <c r="I71" s="174"/>
      <c r="J71" s="174"/>
      <c r="K71" s="174"/>
      <c r="L71" s="44"/>
      <c r="M71" s="88" t="s">
        <v>9</v>
      </c>
      <c r="N71" s="89"/>
      <c r="O71" s="89"/>
      <c r="P71" s="89"/>
      <c r="R71" s="88"/>
    </row>
    <row r="72" spans="1:22" ht="15" customHeight="1" x14ac:dyDescent="0.25">
      <c r="B72" s="23"/>
      <c r="F72" s="23"/>
    </row>
    <row r="73" spans="1:22" ht="15" customHeight="1" x14ac:dyDescent="0.25">
      <c r="B73" s="23"/>
      <c r="F73" s="23"/>
    </row>
  </sheetData>
  <mergeCells count="133">
    <mergeCell ref="C70:F70"/>
    <mergeCell ref="H70:K70"/>
    <mergeCell ref="C71:F71"/>
    <mergeCell ref="H71:K71"/>
    <mergeCell ref="C67:F67"/>
    <mergeCell ref="H67:K67"/>
    <mergeCell ref="M67:P67"/>
    <mergeCell ref="C69:F69"/>
    <mergeCell ref="H69:K69"/>
    <mergeCell ref="J58:M58"/>
    <mergeCell ref="K59:M59"/>
    <mergeCell ref="L61:M61"/>
    <mergeCell ref="L64:M64"/>
    <mergeCell ref="N51:O51"/>
    <mergeCell ref="J54:M54"/>
    <mergeCell ref="H55:M55"/>
    <mergeCell ref="K56:M56"/>
    <mergeCell ref="A49:B49"/>
    <mergeCell ref="O49:Q49"/>
    <mergeCell ref="C50:K50"/>
    <mergeCell ref="N50:O50"/>
    <mergeCell ref="A48:B48"/>
    <mergeCell ref="O48:Q48"/>
    <mergeCell ref="A45:B45"/>
    <mergeCell ref="O45:Q45"/>
    <mergeCell ref="A46:B46"/>
    <mergeCell ref="O46:Q46"/>
    <mergeCell ref="N39:O39"/>
    <mergeCell ref="A47:B47"/>
    <mergeCell ref="O47:Q47"/>
    <mergeCell ref="A41:C41"/>
    <mergeCell ref="D41:G41"/>
    <mergeCell ref="H41:K41"/>
    <mergeCell ref="L41:M41"/>
    <mergeCell ref="N41:N44"/>
    <mergeCell ref="O41:Q44"/>
    <mergeCell ref="A42:C44"/>
    <mergeCell ref="D42:G42"/>
    <mergeCell ref="H42:K42"/>
    <mergeCell ref="L42:M43"/>
    <mergeCell ref="D43:E43"/>
    <mergeCell ref="F43:G43"/>
    <mergeCell ref="H43:I43"/>
    <mergeCell ref="J43:K43"/>
    <mergeCell ref="A37:B37"/>
    <mergeCell ref="O37:Q37"/>
    <mergeCell ref="C38:K38"/>
    <mergeCell ref="N38:O38"/>
    <mergeCell ref="A35:B35"/>
    <mergeCell ref="O35:Q35"/>
    <mergeCell ref="A36:B36"/>
    <mergeCell ref="O36:Q36"/>
    <mergeCell ref="A33:B33"/>
    <mergeCell ref="O33:Q33"/>
    <mergeCell ref="A34:B34"/>
    <mergeCell ref="O34:Q34"/>
    <mergeCell ref="L30:M31"/>
    <mergeCell ref="D31:E31"/>
    <mergeCell ref="F31:G31"/>
    <mergeCell ref="H31:I31"/>
    <mergeCell ref="J31:K31"/>
    <mergeCell ref="N27:O27"/>
    <mergeCell ref="A29:C29"/>
    <mergeCell ref="D29:G29"/>
    <mergeCell ref="H29:K29"/>
    <mergeCell ref="L29:M29"/>
    <mergeCell ref="N29:N32"/>
    <mergeCell ref="O29:Q32"/>
    <mergeCell ref="A30:C32"/>
    <mergeCell ref="D30:G30"/>
    <mergeCell ref="H30:K30"/>
    <mergeCell ref="A25:B25"/>
    <mergeCell ref="O25:Q25"/>
    <mergeCell ref="C26:K26"/>
    <mergeCell ref="N26:O26"/>
    <mergeCell ref="A23:B23"/>
    <mergeCell ref="O23:Q23"/>
    <mergeCell ref="A24:B24"/>
    <mergeCell ref="O24:Q24"/>
    <mergeCell ref="A21:B21"/>
    <mergeCell ref="O21:Q21"/>
    <mergeCell ref="A22:B22"/>
    <mergeCell ref="O22:Q22"/>
    <mergeCell ref="L18:M19"/>
    <mergeCell ref="D19:E19"/>
    <mergeCell ref="F19:G19"/>
    <mergeCell ref="H19:I19"/>
    <mergeCell ref="J19:K19"/>
    <mergeCell ref="N15:O15"/>
    <mergeCell ref="A17:C17"/>
    <mergeCell ref="D17:G17"/>
    <mergeCell ref="H17:K17"/>
    <mergeCell ref="L17:M17"/>
    <mergeCell ref="N17:N20"/>
    <mergeCell ref="O17:Q20"/>
    <mergeCell ref="A18:C20"/>
    <mergeCell ref="D18:G18"/>
    <mergeCell ref="H18:K18"/>
    <mergeCell ref="A13:B13"/>
    <mergeCell ref="O13:Q13"/>
    <mergeCell ref="C14:K14"/>
    <mergeCell ref="N14:O14"/>
    <mergeCell ref="A11:B11"/>
    <mergeCell ref="O11:Q11"/>
    <mergeCell ref="A12:B12"/>
    <mergeCell ref="O12:Q12"/>
    <mergeCell ref="J7:K7"/>
    <mergeCell ref="A9:B9"/>
    <mergeCell ref="O9:Q9"/>
    <mergeCell ref="A10:B10"/>
    <mergeCell ref="O10:Q10"/>
    <mergeCell ref="B3:C3"/>
    <mergeCell ref="D3:H3"/>
    <mergeCell ref="A5:C5"/>
    <mergeCell ref="D5:G5"/>
    <mergeCell ref="H5:K5"/>
    <mergeCell ref="A1:C1"/>
    <mergeCell ref="D1:M1"/>
    <mergeCell ref="N1:P1"/>
    <mergeCell ref="B2:C2"/>
    <mergeCell ref="D2:H2"/>
    <mergeCell ref="I2:K2"/>
    <mergeCell ref="L2:P2"/>
    <mergeCell ref="L5:M5"/>
    <mergeCell ref="N5:N8"/>
    <mergeCell ref="O5:Q8"/>
    <mergeCell ref="A6:C8"/>
    <mergeCell ref="D6:G6"/>
    <mergeCell ref="H6:K6"/>
    <mergeCell ref="L6:M7"/>
    <mergeCell ref="D7:E7"/>
    <mergeCell ref="F7:G7"/>
    <mergeCell ref="H7:I7"/>
  </mergeCells>
  <phoneticPr fontId="0" type="noConversion"/>
  <conditionalFormatting sqref="P15 P27:P28 P39:P40 P51">
    <cfRule type="cellIs" dxfId="11" priority="5" stopIfTrue="1" operator="lessThanOrEqual">
      <formula>-1</formula>
    </cfRule>
    <cfRule type="cellIs" dxfId="10" priority="6" stopIfTrue="1" operator="greaterThanOrEqual">
      <formula>1</formula>
    </cfRule>
  </conditionalFormatting>
  <conditionalFormatting sqref="N64:O64">
    <cfRule type="expression" dxfId="9" priority="7" stopIfTrue="1">
      <formula>$V$65&gt;=1</formula>
    </cfRule>
  </conditionalFormatting>
  <conditionalFormatting sqref="N61:O61">
    <cfRule type="expression" dxfId="8" priority="8" stopIfTrue="1">
      <formula>$V$61&gt;=1</formula>
    </cfRule>
  </conditionalFormatting>
  <conditionalFormatting sqref="O33:R37 O45:R49 O9:R13 O21:R25">
    <cfRule type="expression" dxfId="6" priority="10" stopIfTrue="1">
      <formula>V9&lt;30</formula>
    </cfRule>
  </conditionalFormatting>
  <conditionalFormatting sqref="D45:K49">
    <cfRule type="cellIs" dxfId="5" priority="4" stopIfTrue="1" operator="equal">
      <formula>"C"</formula>
    </cfRule>
  </conditionalFormatting>
  <conditionalFormatting sqref="D33:K37">
    <cfRule type="cellIs" dxfId="2" priority="3" stopIfTrue="1" operator="equal">
      <formula>"C"</formula>
    </cfRule>
  </conditionalFormatting>
  <conditionalFormatting sqref="D21:K25">
    <cfRule type="cellIs" dxfId="1" priority="2" stopIfTrue="1" operator="equal">
      <formula>"C"</formula>
    </cfRule>
  </conditionalFormatting>
  <conditionalFormatting sqref="D9:K13">
    <cfRule type="cellIs" dxfId="0" priority="1" stopIfTrue="1" operator="equal">
      <formula>"C"</formula>
    </cfRule>
  </conditionalFormatting>
  <pageMargins left="0.75" right="0.75" top="1" bottom="1" header="0.5" footer="0.5"/>
  <pageSetup paperSize="9"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5"/>
  <sheetViews>
    <sheetView workbookViewId="0">
      <selection activeCell="D10" sqref="D10"/>
    </sheetView>
  </sheetViews>
  <sheetFormatPr defaultRowHeight="13.2" x14ac:dyDescent="0.25"/>
  <cols>
    <col min="2" max="2" width="11.5546875" bestFit="1" customWidth="1"/>
    <col min="5" max="5" width="27.88671875" bestFit="1" customWidth="1"/>
    <col min="7" max="7" width="13.44140625" bestFit="1" customWidth="1"/>
  </cols>
  <sheetData>
    <row r="4" spans="2:7" ht="13.8" thickBot="1" x14ac:dyDescent="0.3"/>
    <row r="5" spans="2:7" x14ac:dyDescent="0.25">
      <c r="B5" s="93"/>
      <c r="C5" s="98" t="s">
        <v>61</v>
      </c>
      <c r="D5" s="98" t="s">
        <v>62</v>
      </c>
      <c r="E5" s="99" t="s">
        <v>63</v>
      </c>
      <c r="F5" s="90"/>
    </row>
    <row r="6" spans="2:7" x14ac:dyDescent="0.25">
      <c r="B6" s="97" t="s">
        <v>64</v>
      </c>
      <c r="C6" s="94">
        <v>0.35416666666666669</v>
      </c>
      <c r="D6" s="94">
        <v>0.6875</v>
      </c>
      <c r="E6" s="95">
        <f>(D6-C6)-F15</f>
        <v>0.31944444444444442</v>
      </c>
    </row>
    <row r="7" spans="2:7" x14ac:dyDescent="0.25">
      <c r="B7" s="97" t="s">
        <v>65</v>
      </c>
      <c r="C7" s="94">
        <v>0.35416666666666669</v>
      </c>
      <c r="D7" s="94">
        <v>0.6875</v>
      </c>
      <c r="E7" s="95">
        <f>(D7-C7)-F15</f>
        <v>0.31944444444444442</v>
      </c>
    </row>
    <row r="8" spans="2:7" x14ac:dyDescent="0.25">
      <c r="B8" s="97" t="s">
        <v>66</v>
      </c>
      <c r="C8" s="94">
        <v>0.35416666666666669</v>
      </c>
      <c r="D8" s="94">
        <v>0.6875</v>
      </c>
      <c r="E8" s="95">
        <f>(D8-C8)-F15</f>
        <v>0.31944444444444442</v>
      </c>
    </row>
    <row r="9" spans="2:7" x14ac:dyDescent="0.25">
      <c r="B9" s="97" t="s">
        <v>67</v>
      </c>
      <c r="C9" s="94">
        <v>0.35416666666666669</v>
      </c>
      <c r="D9" s="94">
        <v>0.6875</v>
      </c>
      <c r="E9" s="95">
        <f>(D9-C9)-F15</f>
        <v>0.31944444444444442</v>
      </c>
    </row>
    <row r="10" spans="2:7" x14ac:dyDescent="0.25">
      <c r="B10" s="97" t="s">
        <v>68</v>
      </c>
      <c r="C10" s="94">
        <v>0.35416666666666669</v>
      </c>
      <c r="D10" s="94">
        <v>0.63194444444444442</v>
      </c>
      <c r="E10" s="95">
        <f>(D10-C10)-F15</f>
        <v>0.26388888888888884</v>
      </c>
    </row>
    <row r="11" spans="2:7" ht="13.8" thickBot="1" x14ac:dyDescent="0.3">
      <c r="B11" s="100" t="s">
        <v>69</v>
      </c>
      <c r="C11" s="84"/>
      <c r="D11" s="84"/>
      <c r="E11" s="96">
        <f>SUM(E6:E10)*24</f>
        <v>37</v>
      </c>
    </row>
    <row r="13" spans="2:7" x14ac:dyDescent="0.25">
      <c r="E13" s="105"/>
      <c r="F13" s="103"/>
      <c r="G13" s="104" t="s">
        <v>70</v>
      </c>
    </row>
    <row r="14" spans="2:7" x14ac:dyDescent="0.25">
      <c r="E14" s="102" t="s">
        <v>71</v>
      </c>
      <c r="F14" s="102">
        <v>37</v>
      </c>
      <c r="G14" s="91" t="str">
        <f>IF(E11=F14,"Yes","No")</f>
        <v>Yes</v>
      </c>
    </row>
    <row r="15" spans="2:7" x14ac:dyDescent="0.25">
      <c r="E15" s="92" t="s">
        <v>72</v>
      </c>
      <c r="F15" s="101">
        <v>1.3888888888888888E-2</v>
      </c>
      <c r="G15" s="91"/>
    </row>
  </sheetData>
  <conditionalFormatting sqref="G14">
    <cfRule type="containsText" dxfId="4" priority="1" stopIfTrue="1" operator="containsText" text="No">
      <formula>NOT(ISERROR(SEARCH("No",G14)))</formula>
    </cfRule>
    <cfRule type="cellIs" dxfId="3" priority="2" stopIfTrue="1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49C6C22F85943BB15BE32778428CD" ma:contentTypeVersion="10" ma:contentTypeDescription="Create a new document." ma:contentTypeScope="" ma:versionID="045b4c238eeb0bd348965161405f54b3">
  <xsd:schema xmlns:xsd="http://www.w3.org/2001/XMLSchema" xmlns:xs="http://www.w3.org/2001/XMLSchema" xmlns:p="http://schemas.microsoft.com/office/2006/metadata/properties" xmlns:ns2="cb3f47bf-014f-4309-a01c-651f3ab4eddf" xmlns:ns3="3c4bf38b-3410-42aa-ad8c-31ea397a3f4d" targetNamespace="http://schemas.microsoft.com/office/2006/metadata/properties" ma:root="true" ma:fieldsID="5fd1d27726d8b86418c2051e7e29b1a5" ns2:_="" ns3:_="">
    <xsd:import namespace="cb3f47bf-014f-4309-a01c-651f3ab4eddf"/>
    <xsd:import namespace="3c4bf38b-3410-42aa-ad8c-31ea397a3f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f47bf-014f-4309-a01c-651f3ab4e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bf38b-3410-42aa-ad8c-31ea397a3f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4bf38b-3410-42aa-ad8c-31ea397a3f4d">
      <UserInfo>
        <DisplayName>Griffin, Christopher Mr (ISS Ops-SP-SMOps1-TSMP)</DisplayName>
        <AccountId>442</AccountId>
        <AccountType/>
      </UserInfo>
      <UserInfo>
        <DisplayName>Williams, Robert C1 (ISS Dev-Net-FBLOS PM26-PPM)</DisplayName>
        <AccountId>3216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0E7BA8E-3227-41ED-94F5-058CF957B6E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7ACE70F-EDD8-414B-97E5-5E26DD4ACE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3f47bf-014f-4309-a01c-651f3ab4eddf"/>
    <ds:schemaRef ds:uri="3c4bf38b-3410-42aa-ad8c-31ea397a3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A25C83-39D4-4AAE-AB37-393302DA9D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FBC733E-7C04-4F88-97D0-0267B1875BDA}">
  <ds:schemaRefs>
    <ds:schemaRef ds:uri="http://schemas.microsoft.com/office/2006/metadata/properties"/>
    <ds:schemaRef ds:uri="http://schemas.microsoft.com/office/infopath/2007/PartnerControls"/>
    <ds:schemaRef ds:uri="3c4bf38b-3410-42aa-ad8c-31ea397a3f4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timesheet</vt:lpstr>
    </vt:vector>
  </TitlesOfParts>
  <Manager/>
  <Company>Ministry of Defence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 Form 270</dc:title>
  <dc:subject/>
  <dc:creator>johnsonj615</dc:creator>
  <cp:keywords/>
  <dc:description/>
  <cp:lastModifiedBy>Turck, Jared E1 (ISS Des-MODInfoProfApp007-MIP)</cp:lastModifiedBy>
  <cp:revision/>
  <dcterms:created xsi:type="dcterms:W3CDTF">2012-08-20T12:52:20Z</dcterms:created>
  <dcterms:modified xsi:type="dcterms:W3CDTF">2020-04-30T09:11:45Z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DIDocumentCreated">
    <vt:lpwstr>2012-11-26T16:45:00Z</vt:lpwstr>
  </property>
  <property fmtid="{D5CDD505-2E9C-101B-9397-08002B2CF9AE}" pid="3" name="MODDIDocumentLastUpdated">
    <vt:lpwstr>2012-11-26T16:45:00Z</vt:lpwstr>
  </property>
  <property fmtid="{D5CDD505-2E9C-101B-9397-08002B2CF9AE}" pid="4" name="MODDIDocumentPublished">
    <vt:lpwstr>2012-11-26T16:45:00Z</vt:lpwstr>
  </property>
  <property fmtid="{D5CDD505-2E9C-101B-9397-08002B2CF9AE}" pid="5" name="MODDIDocumentExpiryDate">
    <vt:lpwstr>2013-05-26T16:45:00Z</vt:lpwstr>
  </property>
  <property fmtid="{D5CDD505-2E9C-101B-9397-08002B2CF9AE}" pid="6" name="MODDIDocumentType">
    <vt:lpwstr>Other</vt:lpwstr>
  </property>
  <property fmtid="{D5CDD505-2E9C-101B-9397-08002B2CF9AE}" pid="7" name="MODDIStatus">
    <vt:lpwstr>Current</vt:lpwstr>
  </property>
  <property fmtid="{D5CDD505-2E9C-101B-9397-08002B2CF9AE}" pid="8" name="MODDIAuthor">
    <vt:lpwstr>ISS COS Outer Office</vt:lpwstr>
  </property>
  <property fmtid="{D5CDD505-2E9C-101B-9397-08002B2CF9AE}" pid="9" name="MODDIPublisherEmailAddress">
    <vt:lpwstr>desisshq-diwebadmin@mod.uk</vt:lpwstr>
  </property>
  <property fmtid="{D5CDD505-2E9C-101B-9397-08002B2CF9AE}" pid="10" name="MODDIRestricted">
    <vt:lpwstr>UNCLASSIFIED</vt:lpwstr>
  </property>
  <property fmtid="{D5CDD505-2E9C-101B-9397-08002B2CF9AE}" pid="11" name="MODDISiteInformationTLB">
    <vt:lpwstr>Defence Equipment and Support</vt:lpwstr>
  </property>
  <property fmtid="{D5CDD505-2E9C-101B-9397-08002B2CF9AE}" pid="12" name="MODDIRelatedLinks">
    <vt:lpwstr/>
  </property>
  <property fmtid="{D5CDD505-2E9C-101B-9397-08002B2CF9AE}" pid="13" name="MODDIDocumentOverview">
    <vt:lpwstr>FWH Recording Sheet for Full Time Workers</vt:lpwstr>
  </property>
  <property fmtid="{D5CDD505-2E9C-101B-9397-08002B2CF9AE}" pid="14" name="MODDIPublisherID">
    <vt:lpwstr>DIIF\JonesD445</vt:lpwstr>
  </property>
  <property fmtid="{D5CDD505-2E9C-101B-9397-08002B2CF9AE}" pid="15" name="MODDIPublisherContactDetails">
    <vt:lpwstr>0306 770 0688</vt:lpwstr>
  </property>
  <property fmtid="{D5CDD505-2E9C-101B-9397-08002B2CF9AE}" pid="16" name="Subject KeywordsOOB">
    <vt:lpwstr>;#Flexible working hours;#</vt:lpwstr>
  </property>
  <property fmtid="{D5CDD505-2E9C-101B-9397-08002B2CF9AE}" pid="17" name="Local KeywordsOOB">
    <vt:lpwstr/>
  </property>
  <property fmtid="{D5CDD505-2E9C-101B-9397-08002B2CF9AE}" pid="18" name="ContentTypeId">
    <vt:lpwstr>0x0101008C949C6C22F85943BB15BE32778428CD</vt:lpwstr>
  </property>
  <property fmtid="{D5CDD505-2E9C-101B-9397-08002B2CF9AE}" pid="19" name="display_urn:schemas-microsoft-com:office:office#Editor">
    <vt:lpwstr>System Account</vt:lpwstr>
  </property>
  <property fmtid="{D5CDD505-2E9C-101B-9397-08002B2CF9AE}" pid="20" name="display_urn:schemas-microsoft-com:office:office#Author">
    <vt:lpwstr>Jones, David Mr</vt:lpwstr>
  </property>
  <property fmtid="{D5CDD505-2E9C-101B-9397-08002B2CF9AE}" pid="21" name="d67af1ddf1dc47979d20c0eae491b81b">
    <vt:lpwstr>04 Deliver the Unit's objectives|954cf193-6423-4137-9b07-8b4f402d8d43</vt:lpwstr>
  </property>
  <property fmtid="{D5CDD505-2E9C-101B-9397-08002B2CF9AE}" pid="22" name="i71a74d1f9984201b479cc08077b6323">
    <vt:lpwstr>Knowledge management|ace03d66-59ca-413a-9821-fe1738915783</vt:lpwstr>
  </property>
  <property fmtid="{D5CDD505-2E9C-101B-9397-08002B2CF9AE}" pid="23" name="m79e07ce3690491db9121a08429fad40">
    <vt:lpwstr>ISS En|fa45b941-30dd-4776-8542-b74d3234c984</vt:lpwstr>
  </property>
  <property fmtid="{D5CDD505-2E9C-101B-9397-08002B2CF9AE}" pid="24" name="TaxCatchAll">
    <vt:lpwstr>4;#04 Deliver the Unit's objectives|954cf193-6423-4137-9b07-8b4f402d8d43;#3;#Knowledge management|2545f6fd-80a7-46db-94df-3a39f0929860;#2;#Knowledge management|ace03d66-59ca-413a-9821-fe1738915783;#1;#ISS En|fa45b941-30dd-4776-8542-b74d3234c984</vt:lpwstr>
  </property>
  <property fmtid="{D5CDD505-2E9C-101B-9397-08002B2CF9AE}" pid="25" name="n1f450bd0d644ca798bdc94626fdef4f">
    <vt:lpwstr>Knowledge management|2545f6fd-80a7-46db-94df-3a39f0929860</vt:lpwstr>
  </property>
  <property fmtid="{D5CDD505-2E9C-101B-9397-08002B2CF9AE}" pid="26" name="ItemRetentionFormula">
    <vt:lpwstr/>
  </property>
  <property fmtid="{D5CDD505-2E9C-101B-9397-08002B2CF9AE}" pid="27" name="_dlc_policyId">
    <vt:lpwstr/>
  </property>
  <property fmtid="{D5CDD505-2E9C-101B-9397-08002B2CF9AE}" pid="28" name="Subject Category">
    <vt:lpwstr>2;#Knowledge management|ace03d66-59ca-413a-9821-fe1738915783</vt:lpwstr>
  </property>
  <property fmtid="{D5CDD505-2E9C-101B-9397-08002B2CF9AE}" pid="29" name="TaxKeywordTaxHTField">
    <vt:lpwstr/>
  </property>
  <property fmtid="{D5CDD505-2E9C-101B-9397-08002B2CF9AE}" pid="30" name="TaxKeyword">
    <vt:lpwstr/>
  </property>
  <property fmtid="{D5CDD505-2E9C-101B-9397-08002B2CF9AE}" pid="31" name="UKProtectiveMarking">
    <vt:lpwstr>OFFICIAL</vt:lpwstr>
  </property>
  <property fmtid="{D5CDD505-2E9C-101B-9397-08002B2CF9AE}" pid="32" name="Group_By">
    <vt:lpwstr>200 - Personnel</vt:lpwstr>
  </property>
  <property fmtid="{D5CDD505-2E9C-101B-9397-08002B2CF9AE}" pid="33" name="Business Owner">
    <vt:lpwstr>1;#ISS En|fa45b941-30dd-4776-8542-b74d3234c984</vt:lpwstr>
  </property>
  <property fmtid="{D5CDD505-2E9C-101B-9397-08002B2CF9AE}" pid="34" name="fileplanid">
    <vt:lpwstr>4;#04 Deliver the Unit's objectives|954cf193-6423-4137-9b07-8b4f402d8d43</vt:lpwstr>
  </property>
  <property fmtid="{D5CDD505-2E9C-101B-9397-08002B2CF9AE}" pid="35" name="Subject Keywords">
    <vt:lpwstr>3;#Knowledge management|2545f6fd-80a7-46db-94df-3a39f0929860</vt:lpwstr>
  </property>
  <property fmtid="{D5CDD505-2E9C-101B-9397-08002B2CF9AE}" pid="36" name="CreatedOriginated">
    <vt:lpwstr>2018-02-15T00:00:00Z</vt:lpwstr>
  </property>
  <property fmtid="{D5CDD505-2E9C-101B-9397-08002B2CF9AE}" pid="37" name="display_urn:schemas-microsoft-com:office:office#SharedWithUsers">
    <vt:lpwstr>Griffin, Christopher Mr (ISS Ops-SP-SMOps1-TSMP);Williams, Robert C1 (ISS Dev-Net-FBLOS PM26-PPM)</vt:lpwstr>
  </property>
  <property fmtid="{D5CDD505-2E9C-101B-9397-08002B2CF9AE}" pid="38" name="SharedWithUsers">
    <vt:lpwstr>442;#Griffin, Christopher Mr (ISS Ops-SP-SMOps1-TSMP);#3216;#Williams, Robert C1 (ISS Dev-Net-FBLOS PM26-PPM)</vt:lpwstr>
  </property>
  <property fmtid="{D5CDD505-2E9C-101B-9397-08002B2CF9AE}" pid="39" name="POC">
    <vt:lpwstr>ISS En-COO-WrkForce Advr POC: Matt Keay</vt:lpwstr>
  </property>
  <property fmtid="{D5CDD505-2E9C-101B-9397-08002B2CF9AE}" pid="40" name="DocumentVersion">
    <vt:lpwstr/>
  </property>
  <property fmtid="{D5CDD505-2E9C-101B-9397-08002B2CF9AE}" pid="41" name="_Status">
    <vt:lpwstr>Not Started</vt:lpwstr>
  </property>
  <property fmtid="{D5CDD505-2E9C-101B-9397-08002B2CF9AE}" pid="42" name="CategoryDescription">
    <vt:lpwstr/>
  </property>
  <property fmtid="{D5CDD505-2E9C-101B-9397-08002B2CF9AE}" pid="43" name="wic_System_Copyright">
    <vt:lpwstr/>
  </property>
  <property fmtid="{D5CDD505-2E9C-101B-9397-08002B2CF9AE}" pid="44" name="Comments">
    <vt:lpwstr/>
  </property>
</Properties>
</file>