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nventory_mgt\user\img\"/>
    </mc:Choice>
  </mc:AlternateContent>
  <bookViews>
    <workbookView xWindow="0" yWindow="0" windowWidth="24000" windowHeight="9735"/>
  </bookViews>
  <sheets>
    <sheet name="Main Sheet" sheetId="1" r:id="rId1"/>
    <sheet name="Iterations" sheetId="2" r:id="rId2"/>
    <sheet name="Graph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1" l="1"/>
  <c r="S17" i="1"/>
  <c r="J17" i="1"/>
  <c r="F16" i="1" l="1"/>
  <c r="D3" i="1" l="1"/>
  <c r="A2" i="2"/>
  <c r="A3" i="2"/>
  <c r="A4" i="2"/>
  <c r="D2" i="1"/>
  <c r="D27" i="1"/>
  <c r="C27" i="1"/>
  <c r="D26" i="1"/>
  <c r="C26" i="1"/>
  <c r="D21" i="1"/>
  <c r="D25" i="1"/>
  <c r="D20" i="1"/>
  <c r="C25" i="1"/>
  <c r="C21" i="1"/>
  <c r="C20" i="1"/>
  <c r="C10" i="1"/>
  <c r="D12" i="1"/>
  <c r="G12" i="1"/>
  <c r="H12" i="1"/>
  <c r="I12" i="1"/>
  <c r="L12" i="1"/>
  <c r="M12" i="1"/>
  <c r="N12" i="1"/>
  <c r="P12" i="1"/>
  <c r="Q12" i="1"/>
  <c r="R12" i="1"/>
  <c r="S12" i="1"/>
  <c r="T12" i="1"/>
  <c r="U12" i="1"/>
  <c r="X12" i="1"/>
  <c r="Y12" i="1"/>
  <c r="Z12" i="1"/>
  <c r="C12" i="1"/>
  <c r="C13" i="1" s="1"/>
  <c r="C4" i="1"/>
  <c r="C14" i="1" s="1"/>
  <c r="C15" i="1" s="1"/>
  <c r="C6" i="1" l="1"/>
  <c r="C9" i="1"/>
  <c r="C16" i="1" l="1"/>
  <c r="C17" i="1" s="1"/>
  <c r="D4" i="1"/>
  <c r="D14" i="1" s="1"/>
  <c r="D15" i="1" s="1"/>
  <c r="D9" i="1" l="1"/>
  <c r="D6" i="1" l="1"/>
  <c r="E3" i="1"/>
  <c r="D10" i="1"/>
  <c r="D13" i="1" s="1"/>
  <c r="E2" i="1"/>
  <c r="E4" i="1" l="1"/>
  <c r="E14" i="1" s="1"/>
  <c r="E15" i="1" s="1"/>
  <c r="D16" i="1"/>
  <c r="D17" i="1" s="1"/>
  <c r="E12" i="1"/>
  <c r="E9" i="1" l="1"/>
  <c r="E10" i="1" s="1"/>
  <c r="E13" i="1" s="1"/>
  <c r="F2" i="1" l="1"/>
  <c r="E6" i="1"/>
  <c r="E16" i="1" s="1"/>
  <c r="E17" i="1" s="1"/>
  <c r="F3" i="1"/>
  <c r="F4" i="1" l="1"/>
  <c r="F14" i="1" s="1"/>
  <c r="F15" i="1" s="1"/>
  <c r="F12" i="1"/>
  <c r="F9" i="1" l="1"/>
  <c r="F10" i="1" s="1"/>
  <c r="F13" i="1" s="1"/>
  <c r="G2" i="1" l="1"/>
  <c r="G3" i="1"/>
  <c r="F6" i="1"/>
  <c r="F17" i="1" s="1"/>
  <c r="G4" i="1" l="1"/>
  <c r="G9" i="1" s="1"/>
  <c r="G14" i="1" l="1"/>
  <c r="G15" i="1" s="1"/>
  <c r="G10" i="1"/>
  <c r="G13" i="1" s="1"/>
  <c r="H2" i="1"/>
  <c r="G6" i="1" l="1"/>
  <c r="G16" i="1" s="1"/>
  <c r="G17" i="1" s="1"/>
  <c r="H3" i="1"/>
  <c r="H4" i="1" s="1"/>
  <c r="H9" i="1" l="1"/>
  <c r="H14" i="1"/>
  <c r="H15" i="1" s="1"/>
  <c r="H10" i="1" l="1"/>
  <c r="H13" i="1" s="1"/>
  <c r="I2" i="1"/>
  <c r="I3" i="1" l="1"/>
  <c r="I4" i="1" s="1"/>
  <c r="H6" i="1"/>
  <c r="H16" i="1" s="1"/>
  <c r="H17" i="1" s="1"/>
  <c r="I14" i="1" l="1"/>
  <c r="I15" i="1" s="1"/>
  <c r="I9" i="1"/>
  <c r="I10" i="1" s="1"/>
  <c r="I13" i="1" s="1"/>
  <c r="J2" i="1" l="1"/>
  <c r="I6" i="1" l="1"/>
  <c r="I16" i="1" s="1"/>
  <c r="I17" i="1" s="1"/>
  <c r="J3" i="1"/>
  <c r="J4" i="1" s="1"/>
  <c r="J14" i="1" l="1"/>
  <c r="J15" i="1" s="1"/>
  <c r="J12" i="1"/>
  <c r="J9" i="1"/>
  <c r="K2" i="1" l="1"/>
  <c r="J10" i="1"/>
  <c r="J13" i="1" s="1"/>
  <c r="K3" i="1" l="1"/>
  <c r="K4" i="1" s="1"/>
  <c r="J6" i="1"/>
  <c r="J16" i="1" s="1"/>
  <c r="K12" i="1" l="1"/>
  <c r="K14" i="1"/>
  <c r="K15" i="1" s="1"/>
  <c r="K9" i="1"/>
  <c r="L2" i="1" l="1"/>
  <c r="K10" i="1"/>
  <c r="K13" i="1" s="1"/>
  <c r="K6" i="1" l="1"/>
  <c r="K16" i="1" s="1"/>
  <c r="K17" i="1" s="1"/>
  <c r="L3" i="1"/>
  <c r="L4" i="1" s="1"/>
  <c r="L14" i="1" l="1"/>
  <c r="L15" i="1" s="1"/>
  <c r="L9" i="1"/>
  <c r="M2" i="1" l="1"/>
  <c r="L10" i="1"/>
  <c r="L13" i="1" s="1"/>
  <c r="M3" i="1" l="1"/>
  <c r="M4" i="1" s="1"/>
  <c r="L6" i="1"/>
  <c r="L16" i="1" s="1"/>
  <c r="L17" i="1" s="1"/>
  <c r="M9" i="1" l="1"/>
  <c r="M10" i="1" s="1"/>
  <c r="M13" i="1" s="1"/>
  <c r="M14" i="1"/>
  <c r="M15" i="1" s="1"/>
  <c r="N2" i="1" l="1"/>
  <c r="M6" i="1" l="1"/>
  <c r="M16" i="1" s="1"/>
  <c r="M17" i="1" s="1"/>
  <c r="N3" i="1"/>
  <c r="N4" i="1" s="1"/>
  <c r="N9" i="1" l="1"/>
  <c r="N10" i="1" s="1"/>
  <c r="N13" i="1" s="1"/>
  <c r="N14" i="1"/>
  <c r="N15" i="1" s="1"/>
  <c r="O2" i="1" l="1"/>
  <c r="N6" i="1" l="1"/>
  <c r="N16" i="1" s="1"/>
  <c r="N17" i="1" s="1"/>
  <c r="O3" i="1"/>
  <c r="O4" i="1" s="1"/>
  <c r="O12" i="1" l="1"/>
  <c r="O14" i="1"/>
  <c r="O15" i="1" s="1"/>
  <c r="O9" i="1"/>
  <c r="P2" i="1" l="1"/>
  <c r="O10" i="1"/>
  <c r="O13" i="1" s="1"/>
  <c r="O6" i="1" l="1"/>
  <c r="O16" i="1" s="1"/>
  <c r="O17" i="1" s="1"/>
  <c r="P3" i="1"/>
  <c r="P4" i="1" s="1"/>
  <c r="P14" i="1" l="1"/>
  <c r="P15" i="1" s="1"/>
  <c r="P9" i="1"/>
  <c r="P10" i="1" s="1"/>
  <c r="P13" i="1" s="1"/>
  <c r="Q2" i="1" l="1"/>
  <c r="Q3" i="1" l="1"/>
  <c r="Q4" i="1" s="1"/>
  <c r="P6" i="1"/>
  <c r="P16" i="1" s="1"/>
  <c r="P17" i="1" s="1"/>
  <c r="Q9" i="1" l="1"/>
  <c r="Q10" i="1" s="1"/>
  <c r="Q13" i="1" s="1"/>
  <c r="Q14" i="1"/>
  <c r="Q15" i="1" s="1"/>
  <c r="R2" i="1" l="1"/>
  <c r="R3" i="1" l="1"/>
  <c r="R4" i="1" s="1"/>
  <c r="Q6" i="1"/>
  <c r="Q16" i="1" s="1"/>
  <c r="Q17" i="1" s="1"/>
  <c r="R9" i="1" l="1"/>
  <c r="R10" i="1" s="1"/>
  <c r="R13" i="1" s="1"/>
  <c r="R14" i="1"/>
  <c r="R15" i="1" s="1"/>
  <c r="S2" i="1" l="1"/>
  <c r="S3" i="1" l="1"/>
  <c r="S4" i="1" s="1"/>
  <c r="R6" i="1"/>
  <c r="R16" i="1" s="1"/>
  <c r="R17" i="1" s="1"/>
  <c r="S9" i="1" l="1"/>
  <c r="S10" i="1" s="1"/>
  <c r="S13" i="1" s="1"/>
  <c r="S14" i="1"/>
  <c r="S15" i="1" s="1"/>
  <c r="T2" i="1" l="1"/>
  <c r="T3" i="1" l="1"/>
  <c r="T4" i="1" s="1"/>
  <c r="S6" i="1"/>
  <c r="S16" i="1" s="1"/>
  <c r="T14" i="1" l="1"/>
  <c r="T15" i="1" s="1"/>
  <c r="T9" i="1"/>
  <c r="U2" i="1" l="1"/>
  <c r="T10" i="1"/>
  <c r="T13" i="1" s="1"/>
  <c r="U3" i="1" l="1"/>
  <c r="U4" i="1" s="1"/>
  <c r="T6" i="1"/>
  <c r="T16" i="1" s="1"/>
  <c r="T17" i="1" s="1"/>
  <c r="U9" i="1" l="1"/>
  <c r="U14" i="1"/>
  <c r="U15" i="1" s="1"/>
  <c r="V2" i="1" l="1"/>
  <c r="U10" i="1"/>
  <c r="U13" i="1" s="1"/>
  <c r="V3" i="1" l="1"/>
  <c r="V4" i="1" s="1"/>
  <c r="U6" i="1"/>
  <c r="U16" i="1" s="1"/>
  <c r="U17" i="1" s="1"/>
  <c r="V12" i="1" l="1"/>
  <c r="V9" i="1"/>
  <c r="V10" i="1" s="1"/>
  <c r="V13" i="1" s="1"/>
  <c r="V14" i="1"/>
  <c r="V15" i="1" s="1"/>
  <c r="W2" i="1" l="1"/>
  <c r="W3" i="1" l="1"/>
  <c r="W4" i="1" s="1"/>
  <c r="V6" i="1"/>
  <c r="V16" i="1" s="1"/>
  <c r="V17" i="1" s="1"/>
  <c r="W12" i="1" l="1"/>
  <c r="W9" i="1"/>
  <c r="W14" i="1"/>
  <c r="W15" i="1" s="1"/>
  <c r="W10" i="1"/>
  <c r="W13" i="1" s="1"/>
  <c r="X2" i="1" l="1"/>
  <c r="W6" i="1" l="1"/>
  <c r="W16" i="1" s="1"/>
  <c r="W17" i="1" s="1"/>
  <c r="X3" i="1"/>
  <c r="X4" i="1" s="1"/>
  <c r="X14" i="1" l="1"/>
  <c r="X15" i="1" s="1"/>
  <c r="X9" i="1"/>
  <c r="X10" i="1" s="1"/>
  <c r="X13" i="1" s="1"/>
  <c r="Y2" i="1" l="1"/>
  <c r="Y3" i="1" l="1"/>
  <c r="Y4" i="1" s="1"/>
  <c r="X6" i="1"/>
  <c r="X16" i="1" s="1"/>
  <c r="X17" i="1" s="1"/>
  <c r="Y14" i="1" l="1"/>
  <c r="Y15" i="1" s="1"/>
  <c r="Y9" i="1"/>
  <c r="Y10" i="1" s="1"/>
  <c r="Y13" i="1" s="1"/>
  <c r="Z2" i="1" l="1"/>
  <c r="Y6" i="1" l="1"/>
  <c r="Y16" i="1" s="1"/>
  <c r="Z3" i="1"/>
  <c r="Z4" i="1" s="1"/>
  <c r="Z14" i="1" l="1"/>
  <c r="Z15" i="1" s="1"/>
  <c r="Z9" i="1"/>
  <c r="Z6" i="1" s="1"/>
  <c r="Z10" i="1" l="1"/>
  <c r="Z13" i="1" s="1"/>
  <c r="Z16" i="1" s="1"/>
  <c r="Z17" i="1" s="1"/>
</calcChain>
</file>

<file path=xl/sharedStrings.xml><?xml version="1.0" encoding="utf-8"?>
<sst xmlns="http://schemas.openxmlformats.org/spreadsheetml/2006/main" count="75" uniqueCount="74">
  <si>
    <t>Beginning Inventory</t>
  </si>
  <si>
    <t>Available Inventory</t>
  </si>
  <si>
    <t>Ordering Cost</t>
  </si>
  <si>
    <t>Forecasted Demand</t>
  </si>
  <si>
    <t xml:space="preserve">Actual Demand </t>
  </si>
  <si>
    <t>Average Inventory</t>
  </si>
  <si>
    <t>Carrying Cost</t>
  </si>
  <si>
    <t>Shortage Cost</t>
  </si>
  <si>
    <t>Total Cost</t>
  </si>
  <si>
    <t>Cummulative Cost</t>
  </si>
  <si>
    <t>Row</t>
  </si>
  <si>
    <t>Months --&gt;</t>
  </si>
  <si>
    <t>JAN1</t>
  </si>
  <si>
    <t>FEB1</t>
  </si>
  <si>
    <t>MAR1</t>
  </si>
  <si>
    <t>APR1</t>
  </si>
  <si>
    <t>MAY1</t>
  </si>
  <si>
    <t>JUN1</t>
  </si>
  <si>
    <t>JUL1</t>
  </si>
  <si>
    <t>AUG1</t>
  </si>
  <si>
    <t>SEP1</t>
  </si>
  <si>
    <t>OCT1</t>
  </si>
  <si>
    <t>NOV1</t>
  </si>
  <si>
    <t>DEC1</t>
  </si>
  <si>
    <t>JAN2</t>
  </si>
  <si>
    <t>FEB2</t>
  </si>
  <si>
    <t>MAR2</t>
  </si>
  <si>
    <t>APR2</t>
  </si>
  <si>
    <t>MAY2</t>
  </si>
  <si>
    <t>JUN2</t>
  </si>
  <si>
    <t>JUL2</t>
  </si>
  <si>
    <t>AUG2</t>
  </si>
  <si>
    <t>SEP2</t>
  </si>
  <si>
    <t>OCT2</t>
  </si>
  <si>
    <t>NOV2</t>
  </si>
  <si>
    <t>DEC2</t>
  </si>
  <si>
    <t>Scheduled Receipt</t>
  </si>
  <si>
    <t>Order (Boxes)</t>
  </si>
  <si>
    <t>Shrinkage Units</t>
  </si>
  <si>
    <t>Shrinkage Cost</t>
  </si>
  <si>
    <t>Units Short (Lost Sales)</t>
  </si>
  <si>
    <t>Total Forecasted Demand over the 12 months</t>
  </si>
  <si>
    <t>Avg. Monthly Demand</t>
  </si>
  <si>
    <t>Given that Order Cost</t>
  </si>
  <si>
    <t>Given that Carrying Cost</t>
  </si>
  <si>
    <t>EOQ (in Units)</t>
  </si>
  <si>
    <t>EOQ (in boxes)</t>
  </si>
  <si>
    <t>No. of Orders</t>
  </si>
  <si>
    <t>YEAR-1</t>
  </si>
  <si>
    <t>YEAR-2</t>
  </si>
  <si>
    <t>MAD</t>
  </si>
  <si>
    <t>CUM. COST</t>
  </si>
  <si>
    <t>ORDER SIZE (BOXES)</t>
  </si>
  <si>
    <t>ORDER SIZE (UNIT)</t>
  </si>
  <si>
    <t>Ending Inventory</t>
  </si>
  <si>
    <t>When Beg. Inv. = Actual Demand</t>
  </si>
  <si>
    <t>KPIs</t>
  </si>
  <si>
    <t>Max. Orders (No. of Times)</t>
  </si>
  <si>
    <t>Zero Orders (No. of Times)</t>
  </si>
  <si>
    <t>Max Order Size</t>
  </si>
  <si>
    <t>Avg. Inventory</t>
  </si>
  <si>
    <t>Team1</t>
  </si>
  <si>
    <t>Cumulative Cost</t>
  </si>
  <si>
    <t>Team2</t>
  </si>
  <si>
    <t>Team3</t>
  </si>
  <si>
    <t>….</t>
  </si>
  <si>
    <t>Avg. Order Size</t>
  </si>
  <si>
    <t>Best Fit (Considering Seasonality &amp; Shrinkage)</t>
  </si>
  <si>
    <t>count order place</t>
  </si>
  <si>
    <t>1200 max count</t>
  </si>
  <si>
    <t>sum() / month</t>
  </si>
  <si>
    <t xml:space="preserve">Avrg / month </t>
  </si>
  <si>
    <t>last cost</t>
  </si>
  <si>
    <t>Edit work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</si>
</sst>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49" fontId="2" fillId="4" borderId="0" xfId="0" applyNumberFormat="1" applyFont="1" applyFill="1"/>
    <xf numFmtId="0" fontId="2" fillId="5" borderId="0" xfId="0" applyFont="1" applyFill="1"/>
    <xf numFmtId="164" fontId="0" fillId="0" borderId="0" xfId="1" applyNumberFormat="1" applyFont="1"/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5" fillId="0" borderId="0" xfId="0" applyFont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'Main Sheet'!$B$8</c:f>
              <c:strCache>
                <c:ptCount val="1"/>
                <c:pt idx="0">
                  <c:v>Actual Demand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'Main Sheet'!$C$8:$Z$8</c:f>
              <c:numCache>
                <c:formatCode>General</c:formatCode>
                <c:ptCount val="24"/>
                <c:pt idx="0">
                  <c:v>25115</c:v>
                </c:pt>
                <c:pt idx="1">
                  <c:v>24870</c:v>
                </c:pt>
                <c:pt idx="2">
                  <c:v>25200</c:v>
                </c:pt>
                <c:pt idx="3">
                  <c:v>19990</c:v>
                </c:pt>
                <c:pt idx="4">
                  <c:v>23789</c:v>
                </c:pt>
                <c:pt idx="5">
                  <c:v>30800</c:v>
                </c:pt>
                <c:pt idx="6">
                  <c:v>25680</c:v>
                </c:pt>
                <c:pt idx="7">
                  <c:v>24500</c:v>
                </c:pt>
                <c:pt idx="8">
                  <c:v>21200</c:v>
                </c:pt>
                <c:pt idx="9">
                  <c:v>19980</c:v>
                </c:pt>
                <c:pt idx="10">
                  <c:v>24550</c:v>
                </c:pt>
                <c:pt idx="11">
                  <c:v>25680</c:v>
                </c:pt>
                <c:pt idx="12">
                  <c:v>24275</c:v>
                </c:pt>
                <c:pt idx="13">
                  <c:v>22980</c:v>
                </c:pt>
                <c:pt idx="14">
                  <c:v>25200</c:v>
                </c:pt>
                <c:pt idx="15">
                  <c:v>21088</c:v>
                </c:pt>
                <c:pt idx="16">
                  <c:v>22890</c:v>
                </c:pt>
                <c:pt idx="17">
                  <c:v>34580</c:v>
                </c:pt>
                <c:pt idx="18">
                  <c:v>29800</c:v>
                </c:pt>
                <c:pt idx="19">
                  <c:v>25680</c:v>
                </c:pt>
                <c:pt idx="20">
                  <c:v>22980</c:v>
                </c:pt>
                <c:pt idx="21">
                  <c:v>21020</c:v>
                </c:pt>
                <c:pt idx="22">
                  <c:v>24358</c:v>
                </c:pt>
                <c:pt idx="23">
                  <c:v>25980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87-4A9B-A4A1-1A13CBEE566C}"/>
            </c:ext>
          </c:extLst>
        </c:ser>
        <c:ser>
          <c:idx val="2"/>
          <c:order val="1"/>
          <c:tx>
            <c:strRef>
              <c:f>'Main Sheet'!$B$7</c:f>
              <c:strCache>
                <c:ptCount val="1"/>
                <c:pt idx="0">
                  <c:v>Forecasted Demand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'Main Sheet'!$C$7:$Z$7</c:f>
              <c:numCache>
                <c:formatCode>General</c:formatCode>
                <c:ptCount val="24"/>
                <c:pt idx="0">
                  <c:v>24980</c:v>
                </c:pt>
                <c:pt idx="1">
                  <c:v>23750</c:v>
                </c:pt>
                <c:pt idx="2">
                  <c:v>26800</c:v>
                </c:pt>
                <c:pt idx="3">
                  <c:v>23870</c:v>
                </c:pt>
                <c:pt idx="4">
                  <c:v>22000</c:v>
                </c:pt>
                <c:pt idx="5">
                  <c:v>31670</c:v>
                </c:pt>
                <c:pt idx="6">
                  <c:v>27300</c:v>
                </c:pt>
                <c:pt idx="7">
                  <c:v>23400</c:v>
                </c:pt>
                <c:pt idx="8">
                  <c:v>22980</c:v>
                </c:pt>
                <c:pt idx="9">
                  <c:v>21780</c:v>
                </c:pt>
                <c:pt idx="10">
                  <c:v>22850</c:v>
                </c:pt>
                <c:pt idx="11">
                  <c:v>24900</c:v>
                </c:pt>
                <c:pt idx="12">
                  <c:v>25990</c:v>
                </c:pt>
                <c:pt idx="13">
                  <c:v>24678</c:v>
                </c:pt>
                <c:pt idx="14">
                  <c:v>26890</c:v>
                </c:pt>
                <c:pt idx="15">
                  <c:v>24450</c:v>
                </c:pt>
                <c:pt idx="16">
                  <c:v>21780</c:v>
                </c:pt>
                <c:pt idx="17">
                  <c:v>32890</c:v>
                </c:pt>
                <c:pt idx="18">
                  <c:v>28900</c:v>
                </c:pt>
                <c:pt idx="19">
                  <c:v>24500</c:v>
                </c:pt>
                <c:pt idx="20">
                  <c:v>23990</c:v>
                </c:pt>
                <c:pt idx="21">
                  <c:v>22800</c:v>
                </c:pt>
                <c:pt idx="22">
                  <c:v>23880</c:v>
                </c:pt>
                <c:pt idx="23">
                  <c:v>26780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D87-4A9B-A4A1-1A13CBEE566C}"/>
            </c:ext>
          </c:extLst>
        </c:ser>
        <c:ser>
          <c:idx val="0"/>
          <c:order val="2"/>
          <c:tx>
            <c:strRef>
              <c:f>'Main Sheet'!$B$4</c:f>
              <c:strCache>
                <c:ptCount val="1"/>
                <c:pt idx="0">
                  <c:v>Available Inventory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'Main Sheet'!$C$4:$Z$4</c:f>
              <c:numCache>
                <c:formatCode>General</c:formatCode>
                <c:ptCount val="24"/>
                <c:pt idx="0">
                  <c:v>25978</c:v>
                </c:pt>
                <c:pt idx="1">
                  <c:v>24921</c:v>
                </c:pt>
                <c:pt idx="2">
                  <c:v>24240</c:v>
                </c:pt>
                <c:pt idx="3">
                  <c:v>20400</c:v>
                </c:pt>
                <c:pt idx="4">
                  <c:v>24182</c:v>
                </c:pt>
                <c:pt idx="5">
                  <c:v>31294</c:v>
                </c:pt>
                <c:pt idx="6">
                  <c:v>26550</c:v>
                </c:pt>
                <c:pt idx="7">
                  <c:v>24865</c:v>
                </c:pt>
                <c:pt idx="8">
                  <c:v>21785</c:v>
                </c:pt>
                <c:pt idx="9">
                  <c:v>20781</c:v>
                </c:pt>
                <c:pt idx="10">
                  <c:v>24737</c:v>
                </c:pt>
                <c:pt idx="11">
                  <c:v>26400</c:v>
                </c:pt>
                <c:pt idx="12">
                  <c:v>24748</c:v>
                </c:pt>
                <c:pt idx="13">
                  <c:v>23993</c:v>
                </c:pt>
                <c:pt idx="14">
                  <c:v>25376</c:v>
                </c:pt>
                <c:pt idx="15">
                  <c:v>21642</c:v>
                </c:pt>
                <c:pt idx="16">
                  <c:v>24186</c:v>
                </c:pt>
                <c:pt idx="17">
                  <c:v>34617</c:v>
                </c:pt>
                <c:pt idx="18">
                  <c:v>31200</c:v>
                </c:pt>
                <c:pt idx="19">
                  <c:v>25894</c:v>
                </c:pt>
                <c:pt idx="20">
                  <c:v>24310</c:v>
                </c:pt>
                <c:pt idx="21">
                  <c:v>25438</c:v>
                </c:pt>
                <c:pt idx="22">
                  <c:v>28435</c:v>
                </c:pt>
                <c:pt idx="23">
                  <c:v>28099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D87-4A9B-A4A1-1A13CBEE566C}"/>
            </c:ext>
          </c:extLst>
        </c:ser>
        <c:ser>
          <c:idx val="3"/>
          <c:order val="3"/>
          <c:tx>
            <c:strRef>
              <c:f>'Main Sheet'!$B$9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'Main Sheet'!$C$9:$Z$9</c:f>
              <c:numCache>
                <c:formatCode>General</c:formatCode>
                <c:ptCount val="24"/>
                <c:pt idx="0">
                  <c:v>863</c:v>
                </c:pt>
                <c:pt idx="1">
                  <c:v>51</c:v>
                </c:pt>
                <c:pt idx="2">
                  <c:v>0</c:v>
                </c:pt>
                <c:pt idx="3">
                  <c:v>410</c:v>
                </c:pt>
                <c:pt idx="4">
                  <c:v>393</c:v>
                </c:pt>
                <c:pt idx="5">
                  <c:v>494</c:v>
                </c:pt>
                <c:pt idx="6">
                  <c:v>870</c:v>
                </c:pt>
                <c:pt idx="7">
                  <c:v>365</c:v>
                </c:pt>
                <c:pt idx="8">
                  <c:v>585</c:v>
                </c:pt>
                <c:pt idx="9">
                  <c:v>801</c:v>
                </c:pt>
                <c:pt idx="10">
                  <c:v>187</c:v>
                </c:pt>
                <c:pt idx="11">
                  <c:v>720</c:v>
                </c:pt>
                <c:pt idx="12">
                  <c:v>473</c:v>
                </c:pt>
                <c:pt idx="13">
                  <c:v>1013</c:v>
                </c:pt>
                <c:pt idx="14">
                  <c:v>176</c:v>
                </c:pt>
                <c:pt idx="15">
                  <c:v>554</c:v>
                </c:pt>
                <c:pt idx="16">
                  <c:v>1296</c:v>
                </c:pt>
                <c:pt idx="17">
                  <c:v>37</c:v>
                </c:pt>
                <c:pt idx="18">
                  <c:v>1400</c:v>
                </c:pt>
                <c:pt idx="19">
                  <c:v>214</c:v>
                </c:pt>
                <c:pt idx="20">
                  <c:v>1330</c:v>
                </c:pt>
                <c:pt idx="21">
                  <c:v>4418</c:v>
                </c:pt>
                <c:pt idx="22">
                  <c:v>4077</c:v>
                </c:pt>
                <c:pt idx="23">
                  <c:v>2119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D87-4A9B-A4A1-1A13CBEE566C}"/>
            </c:ext>
          </c:extLst>
        </c:ser>
        <c:ser>
          <c:idx val="4"/>
          <c:order val="4"/>
          <c:tx>
            <c:v>Order Size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'Main Sheet'!$D$3:$Z$3</c:f>
              <c:numCache>
                <c:formatCode>General</c:formatCode>
                <c:ptCount val="23"/>
                <c:pt idx="0">
                  <c:v>24240</c:v>
                </c:pt>
                <c:pt idx="1">
                  <c:v>24240</c:v>
                </c:pt>
                <c:pt idx="2">
                  <c:v>20400</c:v>
                </c:pt>
                <c:pt idx="3">
                  <c:v>24000</c:v>
                </c:pt>
                <c:pt idx="4">
                  <c:v>31200</c:v>
                </c:pt>
                <c:pt idx="5">
                  <c:v>26400</c:v>
                </c:pt>
                <c:pt idx="6">
                  <c:v>24240</c:v>
                </c:pt>
                <c:pt idx="7">
                  <c:v>21600</c:v>
                </c:pt>
                <c:pt idx="8">
                  <c:v>20400</c:v>
                </c:pt>
                <c:pt idx="9">
                  <c:v>24240</c:v>
                </c:pt>
                <c:pt idx="10">
                  <c:v>26400</c:v>
                </c:pt>
                <c:pt idx="11">
                  <c:v>24240</c:v>
                </c:pt>
                <c:pt idx="12">
                  <c:v>23520</c:v>
                </c:pt>
                <c:pt idx="13">
                  <c:v>24480</c:v>
                </c:pt>
                <c:pt idx="14">
                  <c:v>21600</c:v>
                </c:pt>
                <c:pt idx="15">
                  <c:v>23760</c:v>
                </c:pt>
                <c:pt idx="16">
                  <c:v>33600</c:v>
                </c:pt>
                <c:pt idx="17">
                  <c:v>31200</c:v>
                </c:pt>
                <c:pt idx="18">
                  <c:v>24720</c:v>
                </c:pt>
                <c:pt idx="19">
                  <c:v>24240</c:v>
                </c:pt>
                <c:pt idx="20">
                  <c:v>24240</c:v>
                </c:pt>
                <c:pt idx="21">
                  <c:v>24240</c:v>
                </c:pt>
                <c:pt idx="22">
                  <c:v>24240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D87-4A9B-A4A1-1A13CBEE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53152"/>
        <c:axId val="355653536"/>
      </c:lineChart>
      <c:catAx>
        <c:axId val="3556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3536"/>
        <c:crosses val="autoZero"/>
        <c:auto val="1"/>
        <c:lblAlgn val="ctr"/>
        <c:lblOffset val="100"/>
        <c:noMultiLvlLbl val="0"/>
      </c:catAx>
      <c:valAx>
        <c:axId val="35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3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Sheet'!$B$16</c:f>
              <c:strCache>
                <c:ptCount val="1"/>
                <c:pt idx="0">
                  <c:v>Total Cost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'Main Sheet'!$C$16:$Z$16</c:f>
              <c:numCache>
                <c:formatCode>General</c:formatCode>
                <c:ptCount val="24"/>
                <c:pt idx="0">
                  <c:v>45491</c:v>
                </c:pt>
                <c:pt idx="1">
                  <c:v>43847</c:v>
                </c:pt>
                <c:pt idx="2">
                  <c:v>59240</c:v>
                </c:pt>
                <c:pt idx="3">
                  <c:v>42910</c:v>
                </c:pt>
                <c:pt idx="4">
                  <c:v>52000</c:v>
                </c:pt>
                <c:pt idx="5">
                  <c:v>62588</c:v>
                </c:pt>
                <c:pt idx="6">
                  <c:v>50795</c:v>
                </c:pt>
                <c:pt idx="7">
                  <c:v>43730</c:v>
                </c:pt>
                <c:pt idx="8">
                  <c:v>42670</c:v>
                </c:pt>
                <c:pt idx="9">
                  <c:v>49382</c:v>
                </c:pt>
                <c:pt idx="10">
                  <c:v>63449</c:v>
                </c:pt>
                <c:pt idx="11">
                  <c:v>48020</c:v>
                </c:pt>
                <c:pt idx="12">
                  <c:v>30221</c:v>
                </c:pt>
                <c:pt idx="13">
                  <c:v>38781</c:v>
                </c:pt>
                <c:pt idx="14">
                  <c:v>40602</c:v>
                </c:pt>
                <c:pt idx="15">
                  <c:v>36796</c:v>
                </c:pt>
                <c:pt idx="16">
                  <c:v>51407</c:v>
                </c:pt>
                <c:pt idx="17">
                  <c:v>73104</c:v>
                </c:pt>
                <c:pt idx="18">
                  <c:v>54550</c:v>
                </c:pt>
                <c:pt idx="19">
                  <c:v>41908</c:v>
                </c:pt>
                <c:pt idx="20">
                  <c:v>40540</c:v>
                </c:pt>
                <c:pt idx="21">
                  <c:v>51581</c:v>
                </c:pt>
                <c:pt idx="22">
                  <c:v>53862</c:v>
                </c:pt>
                <c:pt idx="23">
                  <c:v>48118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46-4FA3-AD3C-2CD85B81BD76}"/>
            </c:ext>
          </c:extLst>
        </c:ser>
        <c:ser>
          <c:idx val="1"/>
          <c:order val="1"/>
          <c:tx>
            <c:strRef>
              <c:f>'Main Sheet'!$B$6</c:f>
              <c:strCache>
                <c:ptCount val="1"/>
                <c:pt idx="0">
                  <c:v>Ordering 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'Main Sheet'!$C$6:$Z$6</c:f>
              <c:numCache>
                <c:formatCode>General</c:formatCode>
                <c:ptCount val="2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46-4FA3-AD3C-2CD85B81BD76}"/>
            </c:ext>
          </c:extLst>
        </c:ser>
        <c:ser>
          <c:idx val="2"/>
          <c:order val="2"/>
          <c:tx>
            <c:strRef>
              <c:f>'Main Sheet'!$B$13</c:f>
              <c:strCache>
                <c:ptCount val="1"/>
                <c:pt idx="0">
                  <c:v>Carrying Cost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'Main Sheet'!$C$13:$Z$13</c:f>
              <c:numCache>
                <c:formatCode>General</c:formatCode>
                <c:ptCount val="24"/>
                <c:pt idx="0">
                  <c:v>40491</c:v>
                </c:pt>
                <c:pt idx="1">
                  <c:v>38847</c:v>
                </c:pt>
                <c:pt idx="2">
                  <c:v>35040</c:v>
                </c:pt>
                <c:pt idx="3">
                  <c:v>37910</c:v>
                </c:pt>
                <c:pt idx="4">
                  <c:v>47000</c:v>
                </c:pt>
                <c:pt idx="5">
                  <c:v>57588</c:v>
                </c:pt>
                <c:pt idx="6">
                  <c:v>45795</c:v>
                </c:pt>
                <c:pt idx="7">
                  <c:v>38730</c:v>
                </c:pt>
                <c:pt idx="8">
                  <c:v>37670</c:v>
                </c:pt>
                <c:pt idx="9">
                  <c:v>44382</c:v>
                </c:pt>
                <c:pt idx="10">
                  <c:v>58449</c:v>
                </c:pt>
                <c:pt idx="11">
                  <c:v>43020</c:v>
                </c:pt>
                <c:pt idx="12">
                  <c:v>25221</c:v>
                </c:pt>
                <c:pt idx="13">
                  <c:v>33781</c:v>
                </c:pt>
                <c:pt idx="14">
                  <c:v>35602</c:v>
                </c:pt>
                <c:pt idx="15">
                  <c:v>31796</c:v>
                </c:pt>
                <c:pt idx="16">
                  <c:v>46407</c:v>
                </c:pt>
                <c:pt idx="17">
                  <c:v>68104</c:v>
                </c:pt>
                <c:pt idx="18">
                  <c:v>49550</c:v>
                </c:pt>
                <c:pt idx="19">
                  <c:v>36908</c:v>
                </c:pt>
                <c:pt idx="20">
                  <c:v>35540</c:v>
                </c:pt>
                <c:pt idx="21">
                  <c:v>46581</c:v>
                </c:pt>
                <c:pt idx="22">
                  <c:v>48862</c:v>
                </c:pt>
                <c:pt idx="23">
                  <c:v>43118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B46-4FA3-AD3C-2CD85B81BD76}"/>
            </c:ext>
          </c:extLst>
        </c:ser>
        <c:ser>
          <c:idx val="3"/>
          <c:order val="3"/>
          <c:tx>
            <c:strRef>
              <c:f>'Main Sheet'!$B$15</c:f>
              <c:strCache>
                <c:ptCount val="1"/>
                <c:pt idx="0">
                  <c:v>Shortage Cost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'Main Sheet'!$C$15:$Z$15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19200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B46-4FA3-AD3C-2CD85B81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67488"/>
        <c:axId val="355176072"/>
      </c:lineChart>
      <c:lineChart>
        <c:grouping val="standard"/>
        <c:varyColors val="0"/>
        <c:ser>
          <c:idx val="4"/>
          <c:order val="4"/>
          <c:tx>
            <c:strRef>
              <c:f>'Main Sheet'!$B$17</c:f>
              <c:strCache>
                <c:ptCount val="1"/>
                <c:pt idx="0">
                  <c:v>Cummulative Cost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'Main Sheet'!$C$17:$Z$17</c:f>
              <c:numCache>
                <c:formatCode>General</c:formatCode>
                <c:ptCount val="24"/>
                <c:pt idx="0">
                  <c:v>45491</c:v>
                </c:pt>
                <c:pt idx="1">
                  <c:v>89338</c:v>
                </c:pt>
                <c:pt idx="2">
                  <c:v>148578</c:v>
                </c:pt>
                <c:pt idx="3">
                  <c:v>191488</c:v>
                </c:pt>
                <c:pt idx="4">
                  <c:v>243488</c:v>
                </c:pt>
                <c:pt idx="5">
                  <c:v>306076</c:v>
                </c:pt>
                <c:pt idx="6">
                  <c:v>356871</c:v>
                </c:pt>
                <c:pt idx="7">
                  <c:v>400601</c:v>
                </c:pt>
                <c:pt idx="8">
                  <c:v>443271</c:v>
                </c:pt>
                <c:pt idx="9">
                  <c:v>492653</c:v>
                </c:pt>
                <c:pt idx="10">
                  <c:v>556102</c:v>
                </c:pt>
                <c:pt idx="11">
                  <c:v>604122</c:v>
                </c:pt>
                <c:pt idx="12">
                  <c:v>634343</c:v>
                </c:pt>
                <c:pt idx="13">
                  <c:v>673124</c:v>
                </c:pt>
                <c:pt idx="14">
                  <c:v>713726</c:v>
                </c:pt>
                <c:pt idx="15">
                  <c:v>750522</c:v>
                </c:pt>
                <c:pt idx="16">
                  <c:v>801929</c:v>
                </c:pt>
                <c:pt idx="17">
                  <c:v>875033</c:v>
                </c:pt>
                <c:pt idx="18">
                  <c:v>929583</c:v>
                </c:pt>
                <c:pt idx="19">
                  <c:v>971491</c:v>
                </c:pt>
                <c:pt idx="20">
                  <c:v>1012031</c:v>
                </c:pt>
                <c:pt idx="21">
                  <c:v>1063612</c:v>
                </c:pt>
                <c:pt idx="22">
                  <c:v>1117474</c:v>
                </c:pt>
                <c:pt idx="23">
                  <c:v>1165592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B46-4FA3-AD3C-2CD85B81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76840"/>
        <c:axId val="355176456"/>
      </c:lineChart>
      <c:catAx>
        <c:axId val="3551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76072"/>
        <c:crosses val="autoZero"/>
        <c:auto val="1"/>
        <c:lblAlgn val="ctr"/>
        <c:lblOffset val="100"/>
        <c:noMultiLvlLbl val="0"/>
      </c:catAx>
      <c:valAx>
        <c:axId val="3551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67488"/>
        <c:crosses val="autoZero"/>
        <c:crossBetween val="between"/>
      </c:valAx>
      <c:valAx>
        <c:axId val="355176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76840"/>
        <c:crosses val="max"/>
        <c:crossBetween val="between"/>
      </c:valAx>
      <c:catAx>
        <c:axId val="355176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551764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434340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90333AF-0446-4870-540D-60B976C5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0</xdr:row>
      <xdr:rowOff>0</xdr:rowOff>
    </xdr:from>
    <xdr:to>
      <xdr:col>23</xdr:col>
      <xdr:colOff>160020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C2E42A8-FBD1-4E47-B42D-CD0990CF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="123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Q21" sqref="Q21"/>
    </sheetView>
  </sheetViews>
  <sheetFormatPr defaultRowHeight="15" x14ac:dyDescent="0.25"/>
  <cols>
    <col min="1" max="1" width="4.7109375" bestFit="1" customWidth="1"/>
    <col min="2" max="2" width="33" customWidth="1"/>
    <col min="3" max="3" width="8.140625" bestFit="1" customWidth="1"/>
    <col min="4" max="5" width="7.140625" bestFit="1" customWidth="1"/>
    <col min="6" max="6" width="7.28515625" bestFit="1" customWidth="1"/>
    <col min="7" max="10" width="7.7109375" bestFit="1" customWidth="1"/>
    <col min="11" max="14" width="8.7109375" bestFit="1" customWidth="1"/>
    <col min="15" max="15" width="9.7109375" bestFit="1" customWidth="1"/>
    <col min="16" max="22" width="8.7109375" bestFit="1" customWidth="1"/>
    <col min="23" max="23" width="8.42578125" customWidth="1"/>
    <col min="24" max="24" width="9.28515625" customWidth="1"/>
    <col min="25" max="26" width="8.42578125" bestFit="1" customWidth="1"/>
  </cols>
  <sheetData>
    <row r="1" spans="1:26" x14ac:dyDescent="0.25">
      <c r="A1" s="9" t="s">
        <v>10</v>
      </c>
      <c r="B1" s="9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34</v>
      </c>
      <c r="Z1" s="10" t="s">
        <v>35</v>
      </c>
    </row>
    <row r="2" spans="1:26" x14ac:dyDescent="0.25">
      <c r="A2" s="9">
        <v>1</v>
      </c>
      <c r="B2" s="1" t="s">
        <v>0</v>
      </c>
      <c r="C2">
        <v>25978</v>
      </c>
      <c r="D2">
        <f>IF(C9-C11&gt;0, C9-C11,0)</f>
        <v>681</v>
      </c>
      <c r="E2">
        <f t="shared" ref="E2:Z2" si="0">IF(D9-D11&gt;0, D9-D11,0)</f>
        <v>0</v>
      </c>
      <c r="F2">
        <f t="shared" si="0"/>
        <v>0</v>
      </c>
      <c r="G2">
        <f t="shared" si="0"/>
        <v>182</v>
      </c>
      <c r="H2">
        <f t="shared" si="0"/>
        <v>94</v>
      </c>
      <c r="I2">
        <f t="shared" si="0"/>
        <v>150</v>
      </c>
      <c r="J2">
        <f t="shared" si="0"/>
        <v>625</v>
      </c>
      <c r="K2">
        <f t="shared" si="0"/>
        <v>185</v>
      </c>
      <c r="L2">
        <f t="shared" si="0"/>
        <v>381</v>
      </c>
      <c r="M2">
        <f t="shared" si="0"/>
        <v>497</v>
      </c>
      <c r="N2">
        <f t="shared" si="0"/>
        <v>0</v>
      </c>
      <c r="O2">
        <f t="shared" si="0"/>
        <v>508</v>
      </c>
      <c r="P2">
        <f t="shared" si="0"/>
        <v>473</v>
      </c>
      <c r="Q2">
        <f t="shared" si="0"/>
        <v>896</v>
      </c>
      <c r="R2">
        <f t="shared" si="0"/>
        <v>42</v>
      </c>
      <c r="S2">
        <f>IF(R9-R11&gt;0, R9-R11,0)</f>
        <v>426</v>
      </c>
      <c r="T2">
        <f t="shared" si="0"/>
        <v>1017</v>
      </c>
      <c r="U2">
        <f t="shared" si="0"/>
        <v>0</v>
      </c>
      <c r="V2">
        <f t="shared" si="0"/>
        <v>1174</v>
      </c>
      <c r="W2">
        <f t="shared" si="0"/>
        <v>70</v>
      </c>
      <c r="X2">
        <f t="shared" si="0"/>
        <v>1198</v>
      </c>
      <c r="Y2">
        <f t="shared" si="0"/>
        <v>4195</v>
      </c>
      <c r="Z2">
        <f t="shared" si="0"/>
        <v>3859</v>
      </c>
    </row>
    <row r="3" spans="1:26" x14ac:dyDescent="0.25">
      <c r="A3" s="9">
        <v>2</v>
      </c>
      <c r="B3" s="2" t="s">
        <v>36</v>
      </c>
      <c r="C3">
        <v>0</v>
      </c>
      <c r="D3">
        <f>C5*24</f>
        <v>24240</v>
      </c>
      <c r="E3">
        <f t="shared" ref="E3:Y3" si="1">D5*24</f>
        <v>24240</v>
      </c>
      <c r="F3">
        <f t="shared" si="1"/>
        <v>20400</v>
      </c>
      <c r="G3">
        <f t="shared" si="1"/>
        <v>24000</v>
      </c>
      <c r="H3">
        <f t="shared" si="1"/>
        <v>31200</v>
      </c>
      <c r="I3">
        <f t="shared" si="1"/>
        <v>26400</v>
      </c>
      <c r="J3">
        <f t="shared" si="1"/>
        <v>24240</v>
      </c>
      <c r="K3">
        <f t="shared" si="1"/>
        <v>21600</v>
      </c>
      <c r="L3">
        <f t="shared" si="1"/>
        <v>20400</v>
      </c>
      <c r="M3">
        <f t="shared" si="1"/>
        <v>24240</v>
      </c>
      <c r="N3">
        <f t="shared" si="1"/>
        <v>26400</v>
      </c>
      <c r="O3">
        <f t="shared" si="1"/>
        <v>24240</v>
      </c>
      <c r="P3">
        <f t="shared" si="1"/>
        <v>23520</v>
      </c>
      <c r="Q3">
        <f t="shared" si="1"/>
        <v>24480</v>
      </c>
      <c r="R3">
        <f t="shared" si="1"/>
        <v>21600</v>
      </c>
      <c r="S3">
        <f t="shared" si="1"/>
        <v>23760</v>
      </c>
      <c r="T3">
        <f t="shared" si="1"/>
        <v>33600</v>
      </c>
      <c r="U3">
        <f t="shared" si="1"/>
        <v>31200</v>
      </c>
      <c r="V3">
        <f t="shared" si="1"/>
        <v>24720</v>
      </c>
      <c r="W3">
        <f t="shared" si="1"/>
        <v>24240</v>
      </c>
      <c r="X3">
        <f t="shared" si="1"/>
        <v>24240</v>
      </c>
      <c r="Y3">
        <f t="shared" si="1"/>
        <v>24240</v>
      </c>
      <c r="Z3">
        <f>Y5*24</f>
        <v>24240</v>
      </c>
    </row>
    <row r="4" spans="1:26" x14ac:dyDescent="0.25">
      <c r="A4" s="9">
        <v>3</v>
      </c>
      <c r="B4" s="1" t="s">
        <v>1</v>
      </c>
      <c r="C4">
        <f>C2+C3</f>
        <v>25978</v>
      </c>
      <c r="D4">
        <f>D2+D3</f>
        <v>24921</v>
      </c>
      <c r="E4">
        <f t="shared" ref="E4:Z4" si="2">E2+E3</f>
        <v>24240</v>
      </c>
      <c r="F4">
        <f t="shared" si="2"/>
        <v>20400</v>
      </c>
      <c r="G4">
        <f t="shared" si="2"/>
        <v>24182</v>
      </c>
      <c r="H4">
        <f t="shared" si="2"/>
        <v>31294</v>
      </c>
      <c r="I4">
        <f t="shared" si="2"/>
        <v>26550</v>
      </c>
      <c r="J4">
        <f t="shared" si="2"/>
        <v>24865</v>
      </c>
      <c r="K4">
        <f t="shared" si="2"/>
        <v>21785</v>
      </c>
      <c r="L4">
        <f t="shared" si="2"/>
        <v>20781</v>
      </c>
      <c r="M4">
        <f t="shared" si="2"/>
        <v>24737</v>
      </c>
      <c r="N4">
        <f t="shared" si="2"/>
        <v>26400</v>
      </c>
      <c r="O4">
        <f t="shared" si="2"/>
        <v>24748</v>
      </c>
      <c r="P4">
        <f t="shared" si="2"/>
        <v>23993</v>
      </c>
      <c r="Q4">
        <f t="shared" si="2"/>
        <v>25376</v>
      </c>
      <c r="R4">
        <f t="shared" si="2"/>
        <v>21642</v>
      </c>
      <c r="S4">
        <f t="shared" si="2"/>
        <v>24186</v>
      </c>
      <c r="T4">
        <f t="shared" si="2"/>
        <v>34617</v>
      </c>
      <c r="U4">
        <f t="shared" si="2"/>
        <v>31200</v>
      </c>
      <c r="V4">
        <f t="shared" si="2"/>
        <v>25894</v>
      </c>
      <c r="W4">
        <f t="shared" si="2"/>
        <v>24310</v>
      </c>
      <c r="X4">
        <f t="shared" si="2"/>
        <v>25438</v>
      </c>
      <c r="Y4">
        <f t="shared" si="2"/>
        <v>28435</v>
      </c>
      <c r="Z4">
        <f t="shared" si="2"/>
        <v>28099</v>
      </c>
    </row>
    <row r="5" spans="1:26" x14ac:dyDescent="0.25">
      <c r="A5" s="9">
        <v>4</v>
      </c>
      <c r="B5" s="5" t="s">
        <v>37</v>
      </c>
      <c r="C5" s="6">
        <v>1010</v>
      </c>
      <c r="D5" s="6">
        <v>1010</v>
      </c>
      <c r="E5" s="6">
        <v>850</v>
      </c>
      <c r="F5" s="6">
        <v>1000</v>
      </c>
      <c r="G5" s="6">
        <v>1300</v>
      </c>
      <c r="H5" s="6">
        <v>1100</v>
      </c>
      <c r="I5" s="6">
        <v>1010</v>
      </c>
      <c r="J5" s="6">
        <v>900</v>
      </c>
      <c r="K5" s="6">
        <v>850</v>
      </c>
      <c r="L5" s="6">
        <v>1010</v>
      </c>
      <c r="M5" s="6">
        <v>1100</v>
      </c>
      <c r="N5" s="6">
        <v>1010</v>
      </c>
      <c r="O5" s="6">
        <v>980</v>
      </c>
      <c r="P5" s="6">
        <v>1020</v>
      </c>
      <c r="Q5" s="6">
        <v>900</v>
      </c>
      <c r="R5" s="6">
        <v>990</v>
      </c>
      <c r="S5" s="6">
        <v>1400</v>
      </c>
      <c r="T5" s="6">
        <v>1300</v>
      </c>
      <c r="U5" s="6">
        <v>1030</v>
      </c>
      <c r="V5" s="6">
        <v>1010</v>
      </c>
      <c r="W5" s="6">
        <v>1010</v>
      </c>
      <c r="X5" s="6">
        <v>1010</v>
      </c>
      <c r="Y5" s="6">
        <v>1010</v>
      </c>
      <c r="Z5" s="6">
        <v>1010</v>
      </c>
    </row>
    <row r="6" spans="1:26" x14ac:dyDescent="0.25">
      <c r="A6" s="9">
        <v>5</v>
      </c>
      <c r="B6" s="3" t="s">
        <v>2</v>
      </c>
      <c r="C6" s="7">
        <f>IF(C5=0,0,5000)</f>
        <v>5000</v>
      </c>
      <c r="D6" s="7">
        <f t="shared" ref="D6:Z6" si="3">IF(D5=0,0,5000)</f>
        <v>5000</v>
      </c>
      <c r="E6" s="7">
        <f t="shared" si="3"/>
        <v>5000</v>
      </c>
      <c r="F6" s="7">
        <f t="shared" si="3"/>
        <v>5000</v>
      </c>
      <c r="G6" s="7">
        <f t="shared" si="3"/>
        <v>5000</v>
      </c>
      <c r="H6" s="7">
        <f t="shared" si="3"/>
        <v>5000</v>
      </c>
      <c r="I6" s="7">
        <f t="shared" si="3"/>
        <v>5000</v>
      </c>
      <c r="J6" s="7">
        <f t="shared" si="3"/>
        <v>5000</v>
      </c>
      <c r="K6" s="7">
        <f t="shared" si="3"/>
        <v>5000</v>
      </c>
      <c r="L6" s="7">
        <f t="shared" si="3"/>
        <v>5000</v>
      </c>
      <c r="M6" s="7">
        <f t="shared" si="3"/>
        <v>5000</v>
      </c>
      <c r="N6" s="7">
        <f t="shared" si="3"/>
        <v>5000</v>
      </c>
      <c r="O6" s="7">
        <f t="shared" si="3"/>
        <v>5000</v>
      </c>
      <c r="P6" s="7">
        <f t="shared" si="3"/>
        <v>5000</v>
      </c>
      <c r="Q6" s="7">
        <f t="shared" si="3"/>
        <v>5000</v>
      </c>
      <c r="R6" s="7">
        <f t="shared" si="3"/>
        <v>5000</v>
      </c>
      <c r="S6" s="7">
        <f t="shared" si="3"/>
        <v>5000</v>
      </c>
      <c r="T6" s="7">
        <f t="shared" si="3"/>
        <v>5000</v>
      </c>
      <c r="U6" s="7">
        <f t="shared" si="3"/>
        <v>5000</v>
      </c>
      <c r="V6" s="7">
        <f t="shared" si="3"/>
        <v>5000</v>
      </c>
      <c r="W6" s="7">
        <f t="shared" si="3"/>
        <v>5000</v>
      </c>
      <c r="X6" s="7">
        <f t="shared" si="3"/>
        <v>5000</v>
      </c>
      <c r="Y6" s="7">
        <f t="shared" si="3"/>
        <v>5000</v>
      </c>
      <c r="Z6" s="7">
        <f t="shared" si="3"/>
        <v>5000</v>
      </c>
    </row>
    <row r="7" spans="1:26" x14ac:dyDescent="0.25">
      <c r="A7" s="9">
        <v>6</v>
      </c>
      <c r="B7" s="1" t="s">
        <v>3</v>
      </c>
      <c r="C7">
        <v>24980</v>
      </c>
      <c r="D7">
        <v>23750</v>
      </c>
      <c r="E7">
        <v>26800</v>
      </c>
      <c r="F7">
        <v>23870</v>
      </c>
      <c r="G7">
        <v>22000</v>
      </c>
      <c r="H7">
        <v>31670</v>
      </c>
      <c r="I7">
        <v>27300</v>
      </c>
      <c r="J7">
        <v>23400</v>
      </c>
      <c r="K7">
        <v>22980</v>
      </c>
      <c r="L7">
        <v>21780</v>
      </c>
      <c r="M7">
        <v>22850</v>
      </c>
      <c r="N7">
        <v>24900</v>
      </c>
      <c r="O7">
        <v>25990</v>
      </c>
      <c r="P7">
        <v>24678</v>
      </c>
      <c r="Q7">
        <v>26890</v>
      </c>
      <c r="R7">
        <v>24450</v>
      </c>
      <c r="S7">
        <v>21780</v>
      </c>
      <c r="T7">
        <v>32890</v>
      </c>
      <c r="U7">
        <v>28900</v>
      </c>
      <c r="V7">
        <v>24500</v>
      </c>
      <c r="W7">
        <v>23990</v>
      </c>
      <c r="X7">
        <v>22800</v>
      </c>
      <c r="Y7">
        <v>23880</v>
      </c>
      <c r="Z7">
        <v>26780</v>
      </c>
    </row>
    <row r="8" spans="1:26" x14ac:dyDescent="0.25">
      <c r="A8" s="9">
        <v>7</v>
      </c>
      <c r="B8" s="1" t="s">
        <v>4</v>
      </c>
      <c r="C8">
        <v>25115</v>
      </c>
      <c r="D8">
        <v>24870</v>
      </c>
      <c r="E8">
        <v>25200</v>
      </c>
      <c r="F8">
        <v>19990</v>
      </c>
      <c r="G8">
        <v>23789</v>
      </c>
      <c r="H8">
        <v>30800</v>
      </c>
      <c r="I8">
        <v>25680</v>
      </c>
      <c r="J8">
        <v>24500</v>
      </c>
      <c r="K8">
        <v>21200</v>
      </c>
      <c r="L8">
        <v>19980</v>
      </c>
      <c r="M8">
        <v>24550</v>
      </c>
      <c r="N8">
        <v>25680</v>
      </c>
      <c r="O8">
        <v>24275</v>
      </c>
      <c r="P8">
        <v>22980</v>
      </c>
      <c r="Q8">
        <v>25200</v>
      </c>
      <c r="R8">
        <v>21088</v>
      </c>
      <c r="S8">
        <v>22890</v>
      </c>
      <c r="T8">
        <v>34580</v>
      </c>
      <c r="U8">
        <v>29800</v>
      </c>
      <c r="V8">
        <v>25680</v>
      </c>
      <c r="W8">
        <v>22980</v>
      </c>
      <c r="X8">
        <v>21020</v>
      </c>
      <c r="Y8">
        <v>24358</v>
      </c>
      <c r="Z8">
        <v>25980</v>
      </c>
    </row>
    <row r="9" spans="1:26" x14ac:dyDescent="0.25">
      <c r="A9" s="9">
        <v>8</v>
      </c>
      <c r="B9" s="1" t="s">
        <v>54</v>
      </c>
      <c r="C9">
        <f>IF(C4-C8&gt;0, C4-C8,0)</f>
        <v>863</v>
      </c>
      <c r="D9">
        <f t="shared" ref="D9:Z9" si="4">IF(D4-D8&gt;0, D4-D8,0)</f>
        <v>51</v>
      </c>
      <c r="E9">
        <f t="shared" si="4"/>
        <v>0</v>
      </c>
      <c r="F9">
        <f t="shared" si="4"/>
        <v>410</v>
      </c>
      <c r="G9">
        <f t="shared" si="4"/>
        <v>393</v>
      </c>
      <c r="H9">
        <f t="shared" si="4"/>
        <v>494</v>
      </c>
      <c r="I9">
        <f t="shared" si="4"/>
        <v>870</v>
      </c>
      <c r="J9">
        <f t="shared" si="4"/>
        <v>365</v>
      </c>
      <c r="K9">
        <f t="shared" si="4"/>
        <v>585</v>
      </c>
      <c r="L9">
        <f t="shared" si="4"/>
        <v>801</v>
      </c>
      <c r="M9">
        <f t="shared" si="4"/>
        <v>187</v>
      </c>
      <c r="N9">
        <f t="shared" si="4"/>
        <v>720</v>
      </c>
      <c r="O9">
        <f t="shared" si="4"/>
        <v>473</v>
      </c>
      <c r="P9">
        <f t="shared" si="4"/>
        <v>1013</v>
      </c>
      <c r="Q9">
        <f t="shared" si="4"/>
        <v>176</v>
      </c>
      <c r="R9">
        <f t="shared" si="4"/>
        <v>554</v>
      </c>
      <c r="S9">
        <f t="shared" si="4"/>
        <v>1296</v>
      </c>
      <c r="T9">
        <f t="shared" si="4"/>
        <v>37</v>
      </c>
      <c r="U9">
        <f t="shared" si="4"/>
        <v>1400</v>
      </c>
      <c r="V9">
        <f t="shared" si="4"/>
        <v>214</v>
      </c>
      <c r="W9">
        <f t="shared" si="4"/>
        <v>1330</v>
      </c>
      <c r="X9">
        <f t="shared" si="4"/>
        <v>4418</v>
      </c>
      <c r="Y9">
        <f t="shared" si="4"/>
        <v>4077</v>
      </c>
      <c r="Z9">
        <f t="shared" si="4"/>
        <v>2119</v>
      </c>
    </row>
    <row r="10" spans="1:26" x14ac:dyDescent="0.25">
      <c r="A10" s="9">
        <v>9</v>
      </c>
      <c r="B10" s="1" t="s">
        <v>5</v>
      </c>
      <c r="C10">
        <f>(C4+C9)/2</f>
        <v>13420.5</v>
      </c>
      <c r="D10">
        <f t="shared" ref="D10:N10" si="5">(D4+D9)/2</f>
        <v>12486</v>
      </c>
      <c r="E10">
        <f t="shared" si="5"/>
        <v>12120</v>
      </c>
      <c r="F10">
        <f t="shared" si="5"/>
        <v>10405</v>
      </c>
      <c r="G10">
        <f t="shared" si="5"/>
        <v>12287.5</v>
      </c>
      <c r="H10">
        <f t="shared" si="5"/>
        <v>15894</v>
      </c>
      <c r="I10">
        <f t="shared" si="5"/>
        <v>13710</v>
      </c>
      <c r="J10">
        <f t="shared" si="5"/>
        <v>12615</v>
      </c>
      <c r="K10">
        <f t="shared" si="5"/>
        <v>11185</v>
      </c>
      <c r="L10">
        <f t="shared" si="5"/>
        <v>10791</v>
      </c>
      <c r="M10">
        <f t="shared" si="5"/>
        <v>12462</v>
      </c>
      <c r="N10">
        <f t="shared" si="5"/>
        <v>13560</v>
      </c>
      <c r="O10">
        <f t="shared" ref="O10" si="6">(O4+O9)/2</f>
        <v>12610.5</v>
      </c>
      <c r="P10">
        <f t="shared" ref="P10" si="7">(P4+P9)/2</f>
        <v>12503</v>
      </c>
      <c r="Q10">
        <f t="shared" ref="Q10" si="8">(Q4+Q9)/2</f>
        <v>12776</v>
      </c>
      <c r="R10">
        <f t="shared" ref="R10" si="9">(R4+R9)/2</f>
        <v>11098</v>
      </c>
      <c r="S10">
        <f t="shared" ref="S10" si="10">(S4+S9)/2</f>
        <v>12741</v>
      </c>
      <c r="T10">
        <f t="shared" ref="T10" si="11">(T4+T9)/2</f>
        <v>17327</v>
      </c>
      <c r="U10">
        <f t="shared" ref="U10" si="12">(U4+U9)/2</f>
        <v>16300</v>
      </c>
      <c r="V10">
        <f t="shared" ref="V10" si="13">(V4+V9)/2</f>
        <v>13054</v>
      </c>
      <c r="W10">
        <f t="shared" ref="W10" si="14">(W4+W9)/2</f>
        <v>12820</v>
      </c>
      <c r="X10">
        <f t="shared" ref="X10" si="15">(X4+X9)/2</f>
        <v>14928</v>
      </c>
      <c r="Y10">
        <f t="shared" ref="Y10" si="16">(Y4+Y9)/2</f>
        <v>16256</v>
      </c>
      <c r="Z10">
        <f t="shared" ref="Z10" si="17">(Z4+Z9)/2</f>
        <v>15109</v>
      </c>
    </row>
    <row r="11" spans="1:26" x14ac:dyDescent="0.25">
      <c r="A11" s="9">
        <v>10</v>
      </c>
      <c r="B11" s="1" t="s">
        <v>38</v>
      </c>
      <c r="C11">
        <v>182</v>
      </c>
      <c r="D11">
        <v>185</v>
      </c>
      <c r="E11">
        <v>144</v>
      </c>
      <c r="F11">
        <v>228</v>
      </c>
      <c r="G11">
        <v>299</v>
      </c>
      <c r="H11">
        <v>344</v>
      </c>
      <c r="I11">
        <v>245</v>
      </c>
      <c r="J11">
        <v>180</v>
      </c>
      <c r="K11">
        <v>204.00000000000003</v>
      </c>
      <c r="L11">
        <v>304</v>
      </c>
      <c r="M11">
        <v>447</v>
      </c>
      <c r="N11">
        <v>212</v>
      </c>
      <c r="O11">
        <v>0</v>
      </c>
      <c r="P11">
        <v>117</v>
      </c>
      <c r="Q11">
        <v>134</v>
      </c>
      <c r="R11">
        <v>128</v>
      </c>
      <c r="S11">
        <v>279</v>
      </c>
      <c r="T11">
        <v>446</v>
      </c>
      <c r="U11">
        <v>226</v>
      </c>
      <c r="V11">
        <v>144</v>
      </c>
      <c r="W11">
        <v>132</v>
      </c>
      <c r="X11">
        <v>223</v>
      </c>
      <c r="Y11">
        <v>218</v>
      </c>
      <c r="Z11">
        <v>172</v>
      </c>
    </row>
    <row r="12" spans="1:26" x14ac:dyDescent="0.25">
      <c r="A12" s="9">
        <v>11</v>
      </c>
      <c r="B12" s="3" t="s">
        <v>39</v>
      </c>
      <c r="C12" s="7">
        <f>C11*75</f>
        <v>13650</v>
      </c>
      <c r="D12" s="7">
        <f t="shared" ref="D12:Z12" si="18">D11*75</f>
        <v>13875</v>
      </c>
      <c r="E12" s="7">
        <f t="shared" si="18"/>
        <v>10800</v>
      </c>
      <c r="F12" s="7">
        <f t="shared" si="18"/>
        <v>17100</v>
      </c>
      <c r="G12" s="7">
        <f t="shared" si="18"/>
        <v>22425</v>
      </c>
      <c r="H12" s="7">
        <f t="shared" si="18"/>
        <v>25800</v>
      </c>
      <c r="I12" s="7">
        <f t="shared" si="18"/>
        <v>18375</v>
      </c>
      <c r="J12" s="7">
        <f t="shared" si="18"/>
        <v>13500</v>
      </c>
      <c r="K12" s="7">
        <f t="shared" si="18"/>
        <v>15300.000000000002</v>
      </c>
      <c r="L12" s="7">
        <f t="shared" si="18"/>
        <v>22800</v>
      </c>
      <c r="M12" s="7">
        <f t="shared" si="18"/>
        <v>33525</v>
      </c>
      <c r="N12" s="7">
        <f t="shared" si="18"/>
        <v>15900</v>
      </c>
      <c r="O12" s="7">
        <f t="shared" si="18"/>
        <v>0</v>
      </c>
      <c r="P12" s="7">
        <f t="shared" si="18"/>
        <v>8775</v>
      </c>
      <c r="Q12" s="7">
        <f t="shared" si="18"/>
        <v>10050</v>
      </c>
      <c r="R12" s="7">
        <f t="shared" si="18"/>
        <v>9600</v>
      </c>
      <c r="S12" s="7">
        <f t="shared" si="18"/>
        <v>20925</v>
      </c>
      <c r="T12" s="7">
        <f t="shared" si="18"/>
        <v>33450</v>
      </c>
      <c r="U12" s="7">
        <f t="shared" si="18"/>
        <v>16950</v>
      </c>
      <c r="V12" s="7">
        <f t="shared" si="18"/>
        <v>10800</v>
      </c>
      <c r="W12" s="7">
        <f t="shared" si="18"/>
        <v>9900</v>
      </c>
      <c r="X12" s="7">
        <f t="shared" si="18"/>
        <v>16725</v>
      </c>
      <c r="Y12" s="7">
        <f t="shared" si="18"/>
        <v>16350</v>
      </c>
      <c r="Z12" s="7">
        <f t="shared" si="18"/>
        <v>12900</v>
      </c>
    </row>
    <row r="13" spans="1:26" x14ac:dyDescent="0.25">
      <c r="A13" s="9">
        <v>12</v>
      </c>
      <c r="B13" s="3" t="s">
        <v>6</v>
      </c>
      <c r="C13" s="7">
        <f>(2*C10)+C12</f>
        <v>40491</v>
      </c>
      <c r="D13" s="7">
        <f t="shared" ref="D13:M13" si="19">(2*D10)+D12</f>
        <v>38847</v>
      </c>
      <c r="E13" s="7">
        <f t="shared" si="19"/>
        <v>35040</v>
      </c>
      <c r="F13" s="7">
        <f t="shared" si="19"/>
        <v>37910</v>
      </c>
      <c r="G13" s="7">
        <f t="shared" si="19"/>
        <v>47000</v>
      </c>
      <c r="H13" s="7">
        <f t="shared" si="19"/>
        <v>57588</v>
      </c>
      <c r="I13" s="7">
        <f t="shared" si="19"/>
        <v>45795</v>
      </c>
      <c r="J13" s="7">
        <f t="shared" si="19"/>
        <v>38730</v>
      </c>
      <c r="K13" s="7">
        <f t="shared" si="19"/>
        <v>37670</v>
      </c>
      <c r="L13" s="7">
        <f t="shared" si="19"/>
        <v>44382</v>
      </c>
      <c r="M13" s="7">
        <f t="shared" si="19"/>
        <v>58449</v>
      </c>
      <c r="N13" s="7">
        <f t="shared" ref="N13" si="20">(2*N10)+N12</f>
        <v>43020</v>
      </c>
      <c r="O13" s="7">
        <f t="shared" ref="O13" si="21">(2*O10)+O12</f>
        <v>25221</v>
      </c>
      <c r="P13" s="7">
        <f t="shared" ref="P13" si="22">(2*P10)+P12</f>
        <v>33781</v>
      </c>
      <c r="Q13" s="7">
        <f t="shared" ref="Q13" si="23">(2*Q10)+Q12</f>
        <v>35602</v>
      </c>
      <c r="R13" s="7">
        <f t="shared" ref="R13" si="24">(2*R10)+R12</f>
        <v>31796</v>
      </c>
      <c r="S13" s="7">
        <f t="shared" ref="S13" si="25">(2*S10)+S12</f>
        <v>46407</v>
      </c>
      <c r="T13" s="7">
        <f t="shared" ref="T13" si="26">(2*T10)+T12</f>
        <v>68104</v>
      </c>
      <c r="U13" s="7">
        <f t="shared" ref="U13" si="27">(2*U10)+U12</f>
        <v>49550</v>
      </c>
      <c r="V13" s="7">
        <f t="shared" ref="V13" si="28">(2*V10)+V12</f>
        <v>36908</v>
      </c>
      <c r="W13" s="7">
        <f t="shared" ref="W13" si="29">(2*W10)+W12</f>
        <v>35540</v>
      </c>
      <c r="X13" s="7">
        <f t="shared" ref="X13" si="30">(2*X10)+X12</f>
        <v>46581</v>
      </c>
      <c r="Y13" s="7">
        <f t="shared" ref="Y13" si="31">(2*Y10)+Y12</f>
        <v>48862</v>
      </c>
      <c r="Z13" s="7">
        <f t="shared" ref="Z13" si="32">(2*Z10)+Z12</f>
        <v>43118</v>
      </c>
    </row>
    <row r="14" spans="1:26" x14ac:dyDescent="0.25">
      <c r="A14" s="9">
        <v>13</v>
      </c>
      <c r="B14" s="1" t="s">
        <v>40</v>
      </c>
      <c r="C14">
        <f>IF(C8-C4&gt;0,C8-C4,0)</f>
        <v>0</v>
      </c>
      <c r="D14">
        <f t="shared" ref="D14:Z14" si="33">IF(D8-D4&gt;0,D8-D4,0)</f>
        <v>0</v>
      </c>
      <c r="E14">
        <f t="shared" si="33"/>
        <v>960</v>
      </c>
      <c r="F14">
        <f t="shared" si="33"/>
        <v>0</v>
      </c>
      <c r="G14">
        <f t="shared" si="33"/>
        <v>0</v>
      </c>
      <c r="H14">
        <f t="shared" si="33"/>
        <v>0</v>
      </c>
      <c r="I14">
        <f t="shared" si="33"/>
        <v>0</v>
      </c>
      <c r="J14">
        <f t="shared" si="33"/>
        <v>0</v>
      </c>
      <c r="K14">
        <f t="shared" si="33"/>
        <v>0</v>
      </c>
      <c r="L14">
        <f t="shared" si="33"/>
        <v>0</v>
      </c>
      <c r="M14">
        <f t="shared" si="33"/>
        <v>0</v>
      </c>
      <c r="N14">
        <f t="shared" si="33"/>
        <v>0</v>
      </c>
      <c r="O14">
        <f t="shared" si="33"/>
        <v>0</v>
      </c>
      <c r="P14">
        <f t="shared" si="33"/>
        <v>0</v>
      </c>
      <c r="Q14">
        <f t="shared" si="33"/>
        <v>0</v>
      </c>
      <c r="R14">
        <f t="shared" si="33"/>
        <v>0</v>
      </c>
      <c r="S14">
        <f t="shared" si="33"/>
        <v>0</v>
      </c>
      <c r="T14">
        <f t="shared" si="33"/>
        <v>0</v>
      </c>
      <c r="U14">
        <f t="shared" si="33"/>
        <v>0</v>
      </c>
      <c r="V14">
        <f t="shared" si="33"/>
        <v>0</v>
      </c>
      <c r="W14">
        <f t="shared" si="33"/>
        <v>0</v>
      </c>
      <c r="X14">
        <f t="shared" si="33"/>
        <v>0</v>
      </c>
      <c r="Y14">
        <f t="shared" si="33"/>
        <v>0</v>
      </c>
      <c r="Z14">
        <f t="shared" si="33"/>
        <v>0</v>
      </c>
    </row>
    <row r="15" spans="1:26" x14ac:dyDescent="0.25">
      <c r="A15" s="9">
        <v>14</v>
      </c>
      <c r="B15" s="3" t="s">
        <v>7</v>
      </c>
      <c r="C15" s="7">
        <f>C14*20</f>
        <v>0</v>
      </c>
      <c r="D15" s="7">
        <f t="shared" ref="D15:Y15" si="34">D14*20</f>
        <v>0</v>
      </c>
      <c r="E15" s="7">
        <f t="shared" si="34"/>
        <v>19200</v>
      </c>
      <c r="F15" s="7">
        <f t="shared" si="34"/>
        <v>0</v>
      </c>
      <c r="G15" s="7">
        <f t="shared" si="34"/>
        <v>0</v>
      </c>
      <c r="H15" s="7">
        <f t="shared" si="34"/>
        <v>0</v>
      </c>
      <c r="I15" s="7">
        <f t="shared" si="34"/>
        <v>0</v>
      </c>
      <c r="J15" s="7">
        <f t="shared" si="34"/>
        <v>0</v>
      </c>
      <c r="K15" s="7">
        <f t="shared" si="34"/>
        <v>0</v>
      </c>
      <c r="L15" s="7">
        <f t="shared" si="34"/>
        <v>0</v>
      </c>
      <c r="M15" s="7">
        <f t="shared" si="34"/>
        <v>0</v>
      </c>
      <c r="N15" s="7">
        <f t="shared" si="34"/>
        <v>0</v>
      </c>
      <c r="O15" s="7">
        <f t="shared" si="34"/>
        <v>0</v>
      </c>
      <c r="P15" s="7">
        <f t="shared" si="34"/>
        <v>0</v>
      </c>
      <c r="Q15" s="7">
        <f t="shared" si="34"/>
        <v>0</v>
      </c>
      <c r="R15" s="7">
        <f t="shared" si="34"/>
        <v>0</v>
      </c>
      <c r="S15" s="7">
        <f t="shared" si="34"/>
        <v>0</v>
      </c>
      <c r="T15" s="7">
        <f t="shared" si="34"/>
        <v>0</v>
      </c>
      <c r="U15" s="7">
        <f t="shared" si="34"/>
        <v>0</v>
      </c>
      <c r="V15" s="7">
        <f t="shared" si="34"/>
        <v>0</v>
      </c>
      <c r="W15" s="7">
        <f t="shared" si="34"/>
        <v>0</v>
      </c>
      <c r="X15" s="7">
        <f t="shared" si="34"/>
        <v>0</v>
      </c>
      <c r="Y15" s="7">
        <f t="shared" si="34"/>
        <v>0</v>
      </c>
      <c r="Z15" s="7">
        <f>Z14*20</f>
        <v>0</v>
      </c>
    </row>
    <row r="16" spans="1:26" x14ac:dyDescent="0.25">
      <c r="A16" s="9">
        <v>15</v>
      </c>
      <c r="B16" s="4" t="s">
        <v>8</v>
      </c>
      <c r="C16" s="8">
        <f>C6+C13+C15</f>
        <v>45491</v>
      </c>
      <c r="D16" s="8">
        <f t="shared" ref="D16:N16" si="35">D6+D13+D15</f>
        <v>43847</v>
      </c>
      <c r="E16" s="8">
        <f t="shared" si="35"/>
        <v>59240</v>
      </c>
      <c r="F16" s="8">
        <f t="shared" si="35"/>
        <v>42910</v>
      </c>
      <c r="G16" s="8">
        <f t="shared" si="35"/>
        <v>52000</v>
      </c>
      <c r="H16" s="8">
        <f t="shared" si="35"/>
        <v>62588</v>
      </c>
      <c r="I16" s="8">
        <f t="shared" si="35"/>
        <v>50795</v>
      </c>
      <c r="J16" s="8">
        <f t="shared" si="35"/>
        <v>43730</v>
      </c>
      <c r="K16" s="8">
        <f t="shared" si="35"/>
        <v>42670</v>
      </c>
      <c r="L16" s="8">
        <f t="shared" si="35"/>
        <v>49382</v>
      </c>
      <c r="M16" s="8">
        <f t="shared" si="35"/>
        <v>63449</v>
      </c>
      <c r="N16" s="8">
        <f t="shared" si="35"/>
        <v>48020</v>
      </c>
      <c r="O16" s="8">
        <f t="shared" ref="O16" si="36">O6+O13+O15</f>
        <v>30221</v>
      </c>
      <c r="P16" s="8">
        <f t="shared" ref="P16" si="37">P6+P13+P15</f>
        <v>38781</v>
      </c>
      <c r="Q16" s="8">
        <f t="shared" ref="Q16" si="38">Q6+Q13+Q15</f>
        <v>40602</v>
      </c>
      <c r="R16" s="8">
        <f t="shared" ref="R16" si="39">R6+R13+R15</f>
        <v>36796</v>
      </c>
      <c r="S16" s="8">
        <f t="shared" ref="S16" si="40">S6+S13+S15</f>
        <v>51407</v>
      </c>
      <c r="T16" s="8">
        <f t="shared" ref="T16" si="41">T6+T13+T15</f>
        <v>73104</v>
      </c>
      <c r="U16" s="8">
        <f t="shared" ref="U16" si="42">U6+U13+U15</f>
        <v>54550</v>
      </c>
      <c r="V16" s="8">
        <f t="shared" ref="V16" si="43">V6+V13+V15</f>
        <v>41908</v>
      </c>
      <c r="W16" s="8">
        <f t="shared" ref="W16" si="44">W6+W13+W15</f>
        <v>40540</v>
      </c>
      <c r="X16" s="8">
        <f t="shared" ref="X16" si="45">X6+X13+X15</f>
        <v>51581</v>
      </c>
      <c r="Y16" s="8">
        <f t="shared" ref="Y16" si="46">Y6+Y13+Y15</f>
        <v>53862</v>
      </c>
      <c r="Z16" s="8">
        <f t="shared" ref="Z16" si="47">Z6+Z13+Z15</f>
        <v>48118</v>
      </c>
    </row>
    <row r="17" spans="1:26" x14ac:dyDescent="0.25">
      <c r="A17" s="9">
        <v>16</v>
      </c>
      <c r="B17" s="4" t="s">
        <v>9</v>
      </c>
      <c r="C17" s="8">
        <f>C16</f>
        <v>45491</v>
      </c>
      <c r="D17" s="8">
        <f>C17+D16</f>
        <v>89338</v>
      </c>
      <c r="E17" s="8">
        <f t="shared" ref="E17:M17" si="48">D17+E16</f>
        <v>148578</v>
      </c>
      <c r="F17" s="8">
        <f t="shared" si="48"/>
        <v>191488</v>
      </c>
      <c r="G17" s="8">
        <f t="shared" si="48"/>
        <v>243488</v>
      </c>
      <c r="H17" s="8">
        <f t="shared" si="48"/>
        <v>306076</v>
      </c>
      <c r="I17" s="8">
        <f t="shared" si="48"/>
        <v>356871</v>
      </c>
      <c r="J17" s="8">
        <f t="shared" si="48"/>
        <v>400601</v>
      </c>
      <c r="K17" s="8">
        <f t="shared" si="48"/>
        <v>443271</v>
      </c>
      <c r="L17" s="8">
        <f t="shared" si="48"/>
        <v>492653</v>
      </c>
      <c r="M17" s="8">
        <f t="shared" si="48"/>
        <v>556102</v>
      </c>
      <c r="N17" s="8">
        <f t="shared" ref="N17" si="49">M17+N16</f>
        <v>604122</v>
      </c>
      <c r="O17" s="8">
        <f t="shared" ref="O17" si="50">N17+O16</f>
        <v>634343</v>
      </c>
      <c r="P17" s="8">
        <f t="shared" ref="P17" si="51">O17+P16</f>
        <v>673124</v>
      </c>
      <c r="Q17" s="8">
        <f t="shared" ref="Q17" si="52">P17+Q16</f>
        <v>713726</v>
      </c>
      <c r="R17" s="8">
        <f t="shared" ref="R17" si="53">Q17+R16</f>
        <v>750522</v>
      </c>
      <c r="S17" s="8">
        <f>R17+S16</f>
        <v>801929</v>
      </c>
      <c r="T17" s="8">
        <f t="shared" ref="T17" si="54">S17+T16</f>
        <v>875033</v>
      </c>
      <c r="U17" s="8">
        <f t="shared" ref="U17" si="55">T17+U16</f>
        <v>929583</v>
      </c>
      <c r="V17" s="8">
        <f t="shared" ref="V17" si="56">U17+V16</f>
        <v>971491</v>
      </c>
      <c r="W17" s="8">
        <f t="shared" ref="W17" si="57">V17+W16</f>
        <v>1012031</v>
      </c>
      <c r="X17" s="8">
        <f t="shared" ref="X17:Y17" si="58">W17+X16</f>
        <v>1063612</v>
      </c>
      <c r="Y17" s="8">
        <f t="shared" ref="Y17" si="59">X17+Y16</f>
        <v>1117474</v>
      </c>
      <c r="Z17" s="11">
        <f t="shared" ref="Z17" si="60">Y17+Z16</f>
        <v>1165592</v>
      </c>
    </row>
    <row r="19" spans="1:26" x14ac:dyDescent="0.25">
      <c r="C19" s="1" t="s">
        <v>48</v>
      </c>
      <c r="D19" s="1" t="s">
        <v>49</v>
      </c>
    </row>
    <row r="20" spans="1:26" x14ac:dyDescent="0.25">
      <c r="B20" t="s">
        <v>41</v>
      </c>
      <c r="C20">
        <f>SUM(C7:N7)</f>
        <v>296280</v>
      </c>
      <c r="D20">
        <f>SUM(O7:Z7)</f>
        <v>307528</v>
      </c>
    </row>
    <row r="21" spans="1:26" x14ac:dyDescent="0.25">
      <c r="B21" t="s">
        <v>42</v>
      </c>
      <c r="C21">
        <f>C20/12</f>
        <v>24690</v>
      </c>
      <c r="D21">
        <f>D20/12</f>
        <v>25627.333333333332</v>
      </c>
    </row>
    <row r="22" spans="1:26" x14ac:dyDescent="0.25">
      <c r="B22" t="s">
        <v>43</v>
      </c>
      <c r="C22">
        <v>5000</v>
      </c>
      <c r="D22">
        <v>5000</v>
      </c>
    </row>
    <row r="23" spans="1:26" x14ac:dyDescent="0.25">
      <c r="B23" t="s">
        <v>44</v>
      </c>
      <c r="C23">
        <v>2</v>
      </c>
      <c r="D23">
        <v>2</v>
      </c>
    </row>
    <row r="24" spans="1:26" x14ac:dyDescent="0.25">
      <c r="B24" t="s">
        <v>45</v>
      </c>
      <c r="C24">
        <v>11110</v>
      </c>
      <c r="D24">
        <v>11319</v>
      </c>
    </row>
    <row r="25" spans="1:26" x14ac:dyDescent="0.25">
      <c r="B25" t="s">
        <v>46</v>
      </c>
      <c r="C25">
        <f>C24/24</f>
        <v>462.91666666666669</v>
      </c>
      <c r="D25">
        <f>D24/24</f>
        <v>471.625</v>
      </c>
    </row>
    <row r="26" spans="1:26" x14ac:dyDescent="0.25">
      <c r="B26" t="s">
        <v>47</v>
      </c>
      <c r="C26">
        <f>C20/C24</f>
        <v>26.667866786678669</v>
      </c>
      <c r="D26">
        <f>D20/D24</f>
        <v>27.169184556939658</v>
      </c>
    </row>
    <row r="27" spans="1:26" x14ac:dyDescent="0.25">
      <c r="B27" t="s">
        <v>50</v>
      </c>
      <c r="C27">
        <f>ABS(SUM(C8:N8)-SUM(C7:N7))/12</f>
        <v>410.5</v>
      </c>
      <c r="D27">
        <f>ABS(SUM(O8:Z8)-SUM(O7:Z7))/12</f>
        <v>558.08333333333337</v>
      </c>
    </row>
    <row r="29" spans="1:26" x14ac:dyDescent="0.25">
      <c r="B29" t="s">
        <v>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6" workbookViewId="0"/>
  </sheetViews>
  <sheetFormatPr defaultRowHeight="15" x14ac:dyDescent="0.25"/>
  <cols>
    <col min="1" max="1" width="19.28515625" customWidth="1"/>
    <col min="2" max="2" width="21.7109375" customWidth="1"/>
    <col min="3" max="3" width="27.28515625" style="12" customWidth="1"/>
  </cols>
  <sheetData>
    <row r="1" spans="1:3" x14ac:dyDescent="0.25">
      <c r="A1" s="13" t="s">
        <v>53</v>
      </c>
      <c r="B1" s="13" t="s">
        <v>52</v>
      </c>
      <c r="C1" s="14" t="s">
        <v>51</v>
      </c>
    </row>
    <row r="2" spans="1:3" x14ac:dyDescent="0.25">
      <c r="A2" s="15">
        <f t="shared" ref="A2:A3" si="0">B2*24</f>
        <v>24240</v>
      </c>
      <c r="B2" s="15">
        <v>1010</v>
      </c>
      <c r="C2" s="16">
        <v>1512288</v>
      </c>
    </row>
    <row r="3" spans="1:3" x14ac:dyDescent="0.25">
      <c r="A3" s="15">
        <f t="shared" si="0"/>
        <v>26664</v>
      </c>
      <c r="B3" s="15">
        <v>1111</v>
      </c>
      <c r="C3" s="16">
        <v>2238588</v>
      </c>
    </row>
    <row r="4" spans="1:3" x14ac:dyDescent="0.25">
      <c r="A4" s="15">
        <f>B4*24</f>
        <v>21816</v>
      </c>
      <c r="B4" s="15">
        <v>909</v>
      </c>
      <c r="C4" s="16">
        <v>2364266</v>
      </c>
    </row>
    <row r="5" spans="1:3" x14ac:dyDescent="0.25">
      <c r="A5" s="18" t="s">
        <v>67</v>
      </c>
      <c r="B5" s="18"/>
      <c r="C5" s="16">
        <v>1165592</v>
      </c>
    </row>
    <row r="6" spans="1:3" x14ac:dyDescent="0.25">
      <c r="A6" s="18" t="s">
        <v>55</v>
      </c>
      <c r="B6" s="18"/>
      <c r="C6" s="16">
        <v>1101844</v>
      </c>
    </row>
  </sheetData>
  <mergeCells count="2">
    <mergeCell ref="A5:B5"/>
    <mergeCell ref="A6:B6"/>
  </mergeCells>
  <conditionalFormatting sqref="C2:C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H31"/>
  <sheetViews>
    <sheetView workbookViewId="0">
      <selection activeCell="H27" sqref="H27"/>
    </sheetView>
  </sheetViews>
  <sheetFormatPr defaultRowHeight="15" x14ac:dyDescent="0.25"/>
  <cols>
    <col min="3" max="3" width="29.85546875" customWidth="1"/>
    <col min="4" max="4" width="25.140625" bestFit="1" customWidth="1"/>
    <col min="5" max="5" width="14.42578125" bestFit="1" customWidth="1"/>
    <col min="6" max="6" width="14.5703125" bestFit="1" customWidth="1"/>
    <col min="7" max="7" width="14" bestFit="1" customWidth="1"/>
    <col min="8" max="8" width="15.5703125" bestFit="1" customWidth="1"/>
  </cols>
  <sheetData>
    <row r="26" spans="2:8" x14ac:dyDescent="0.25">
      <c r="B26" s="17" t="s">
        <v>56</v>
      </c>
      <c r="C26" t="s">
        <v>58</v>
      </c>
      <c r="D26" t="s">
        <v>57</v>
      </c>
      <c r="E26" t="s">
        <v>59</v>
      </c>
      <c r="F26" t="s">
        <v>66</v>
      </c>
      <c r="G26" t="s">
        <v>60</v>
      </c>
      <c r="H26" t="s">
        <v>62</v>
      </c>
    </row>
    <row r="27" spans="2:8" x14ac:dyDescent="0.25">
      <c r="B27" t="s">
        <v>61</v>
      </c>
      <c r="C27" t="s">
        <v>68</v>
      </c>
      <c r="D27" t="s">
        <v>69</v>
      </c>
      <c r="F27" t="s">
        <v>70</v>
      </c>
      <c r="G27" t="s">
        <v>71</v>
      </c>
      <c r="H27" t="s">
        <v>72</v>
      </c>
    </row>
    <row r="28" spans="2:8" x14ac:dyDescent="0.25">
      <c r="B28" t="s">
        <v>63</v>
      </c>
    </row>
    <row r="29" spans="2:8" x14ac:dyDescent="0.25">
      <c r="B29" t="s">
        <v>64</v>
      </c>
    </row>
    <row r="30" spans="2:8" x14ac:dyDescent="0.25">
      <c r="B30" t="s">
        <v>65</v>
      </c>
    </row>
    <row r="31" spans="2:8" x14ac:dyDescent="0.25">
      <c r="B31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Iterations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2023-04-25T09:04:14Z</dcterms:created>
  <dcterms:modified xsi:type="dcterms:W3CDTF">2023-05-05T06:00:07Z</dcterms:modified>
</cp:coreProperties>
</file>