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05A45CA2-C1A5-4903-AAF8-42A3BCDF0FBD}" xr6:coauthVersionLast="47" xr6:coauthVersionMax="47" xr10:uidLastSave="{00000000-0000-0000-0000-000000000000}"/>
  <bookViews>
    <workbookView xWindow="-120" yWindow="-120" windowWidth="20730" windowHeight="11160" xr2:uid="{00000000-000D-0000-FFFF-FFFF00000000}"/>
  </bookViews>
  <sheets>
    <sheet name="ARETEO" sheetId="11" r:id="rId1"/>
    <sheet name="Acerca de" sheetId="12" r:id="rId2"/>
  </sheets>
  <definedNames>
    <definedName name="hoy" localSheetId="0">TODAY()</definedName>
    <definedName name="Inicio_del_proyecto">ARETEO!$E$3</definedName>
    <definedName name="Semana_para_mostrar">ARETEO!$E$4</definedName>
    <definedName name="task_end" localSheetId="0">ARETEO!$F1</definedName>
    <definedName name="task_progress" localSheetId="0">ARETEO!$D1</definedName>
    <definedName name="task_start" localSheetId="0">ARETEO!$E1</definedName>
    <definedName name="_xlnm.Print_Titles" localSheetId="0">ARETEO!$4:$6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 i="11" l="1"/>
  <c r="DX6" i="11"/>
  <c r="DY5" i="11"/>
  <c r="DY6" i="11" s="1"/>
  <c r="DX5" i="11"/>
  <c r="DX4" i="11"/>
  <c r="DQ5" i="11"/>
  <c r="DR5" i="11" s="1"/>
  <c r="DJ5" i="11"/>
  <c r="DK5" i="11" s="1"/>
  <c r="DC5" i="11"/>
  <c r="DD5" i="11" s="1"/>
  <c r="CV5" i="11"/>
  <c r="CV6" i="11" s="1"/>
  <c r="E67" i="11"/>
  <c r="H62" i="11"/>
  <c r="H56" i="11"/>
  <c r="F41" i="11"/>
  <c r="E41" i="11"/>
  <c r="F40" i="11"/>
  <c r="F39" i="11"/>
  <c r="E39" i="11"/>
  <c r="F37" i="11"/>
  <c r="E37" i="11"/>
  <c r="F36" i="11"/>
  <c r="E35" i="11"/>
  <c r="F34" i="11"/>
  <c r="E34" i="11"/>
  <c r="F33" i="11"/>
  <c r="E33" i="11"/>
  <c r="CO6" i="11"/>
  <c r="CO5" i="11"/>
  <c r="CP5" i="11" s="1"/>
  <c r="CO4" i="11"/>
  <c r="CH6" i="11"/>
  <c r="CH5" i="11"/>
  <c r="CI5" i="11" s="1"/>
  <c r="CH4" i="11"/>
  <c r="CA5" i="11"/>
  <c r="CB5" i="11" s="1"/>
  <c r="BT5" i="11"/>
  <c r="BU5" i="11" s="1"/>
  <c r="H50" i="11"/>
  <c r="H44" i="11"/>
  <c r="H38" i="11"/>
  <c r="H32" i="11"/>
  <c r="H7" i="11"/>
  <c r="E43" i="11" l="1"/>
  <c r="E45" i="11" s="1"/>
  <c r="F45" i="11" s="1"/>
  <c r="E46" i="11" s="1"/>
  <c r="F46" i="11" s="1"/>
  <c r="E47" i="11" s="1"/>
  <c r="F47" i="11" s="1"/>
  <c r="H42" i="11"/>
  <c r="DZ5" i="11"/>
  <c r="DR6" i="11"/>
  <c r="DS5" i="11"/>
  <c r="DQ6" i="11"/>
  <c r="DQ4" i="11"/>
  <c r="DK6" i="11"/>
  <c r="DL5" i="11"/>
  <c r="DJ6" i="11"/>
  <c r="DJ4" i="11"/>
  <c r="DD6" i="11"/>
  <c r="DE5" i="11"/>
  <c r="DC4" i="11"/>
  <c r="DC6" i="11"/>
  <c r="CW5" i="11"/>
  <c r="CV4" i="11"/>
  <c r="CP6" i="11"/>
  <c r="CQ5" i="11"/>
  <c r="CI6" i="11"/>
  <c r="CJ5" i="11"/>
  <c r="CB6" i="11"/>
  <c r="CC5" i="11"/>
  <c r="CA6" i="11"/>
  <c r="CA4" i="11"/>
  <c r="BU6" i="11"/>
  <c r="BV5" i="11"/>
  <c r="BT4" i="11"/>
  <c r="BT6" i="11"/>
  <c r="H33" i="11"/>
  <c r="E9" i="11"/>
  <c r="F43" i="11" l="1"/>
  <c r="E48" i="11"/>
  <c r="F48" i="11" s="1"/>
  <c r="E49" i="11"/>
  <c r="E51" i="11" s="1"/>
  <c r="DZ6" i="11"/>
  <c r="EA5" i="11"/>
  <c r="DS6" i="11"/>
  <c r="DT5" i="11"/>
  <c r="DL6" i="11"/>
  <c r="DM5" i="11"/>
  <c r="DE6" i="11"/>
  <c r="DF5" i="11"/>
  <c r="CW6" i="11"/>
  <c r="CX5" i="11"/>
  <c r="CQ6" i="11"/>
  <c r="CR5" i="11"/>
  <c r="CK5" i="11"/>
  <c r="CJ6" i="11"/>
  <c r="CC6" i="11"/>
  <c r="CD5" i="11"/>
  <c r="BV6" i="11"/>
  <c r="BW5" i="11"/>
  <c r="H46" i="11"/>
  <c r="F35" i="11"/>
  <c r="E36" i="11" s="1"/>
  <c r="H45" i="11"/>
  <c r="H34" i="11"/>
  <c r="F9" i="11"/>
  <c r="E21" i="11"/>
  <c r="F21" i="11" s="1"/>
  <c r="E22" i="11" s="1"/>
  <c r="E10" i="11"/>
  <c r="F10" i="11" s="1"/>
  <c r="E11" i="11" s="1"/>
  <c r="F11" i="11" s="1"/>
  <c r="E12" i="11" s="1"/>
  <c r="F12" i="11" s="1"/>
  <c r="E13" i="11" s="1"/>
  <c r="F13" i="11" s="1"/>
  <c r="I5" i="11"/>
  <c r="I4" i="11" s="1"/>
  <c r="H26" i="11"/>
  <c r="H20" i="11"/>
  <c r="H14" i="11"/>
  <c r="H8" i="11"/>
  <c r="F49" i="11" l="1"/>
  <c r="E52" i="11"/>
  <c r="F51" i="11"/>
  <c r="EA6" i="11"/>
  <c r="EB5" i="11"/>
  <c r="DT6" i="11"/>
  <c r="DU5" i="11"/>
  <c r="DM6" i="11"/>
  <c r="DN5" i="11"/>
  <c r="DF6" i="11"/>
  <c r="DG5" i="11"/>
  <c r="CY5" i="11"/>
  <c r="CX6" i="11"/>
  <c r="CR6" i="11"/>
  <c r="CS5" i="11"/>
  <c r="CK6" i="11"/>
  <c r="CL5" i="11"/>
  <c r="CE5" i="11"/>
  <c r="CD6" i="11"/>
  <c r="BW6" i="11"/>
  <c r="BX5" i="11"/>
  <c r="H21" i="11"/>
  <c r="H35" i="11"/>
  <c r="E23" i="11"/>
  <c r="F22" i="11"/>
  <c r="H22" i="11" s="1"/>
  <c r="H9" i="11"/>
  <c r="E15" i="11"/>
  <c r="I6" i="11"/>
  <c r="E53" i="11" l="1"/>
  <c r="F52" i="11"/>
  <c r="EB6" i="11"/>
  <c r="EC5" i="11"/>
  <c r="DU6" i="11"/>
  <c r="DV5" i="11"/>
  <c r="DN6" i="11"/>
  <c r="DO5" i="11"/>
  <c r="DG6" i="11"/>
  <c r="DH5" i="11"/>
  <c r="CY6" i="11"/>
  <c r="CZ5" i="11"/>
  <c r="CS6" i="11"/>
  <c r="CT5" i="11"/>
  <c r="CL6" i="11"/>
  <c r="CM5" i="11"/>
  <c r="CE6" i="11"/>
  <c r="CF5" i="11"/>
  <c r="BX6" i="11"/>
  <c r="BY5" i="11"/>
  <c r="H47" i="11"/>
  <c r="H37" i="11"/>
  <c r="H48" i="11"/>
  <c r="H49" i="11"/>
  <c r="H36" i="11"/>
  <c r="E16" i="11"/>
  <c r="F16" i="11" s="1"/>
  <c r="E17" i="11" s="1"/>
  <c r="F15" i="11"/>
  <c r="H15" i="11" s="1"/>
  <c r="F23" i="11"/>
  <c r="E24" i="11" s="1"/>
  <c r="F24" i="11" s="1"/>
  <c r="E25" i="11"/>
  <c r="H10" i="11"/>
  <c r="H13" i="11"/>
  <c r="J5" i="11"/>
  <c r="K5" i="11" s="1"/>
  <c r="L5" i="11" s="1"/>
  <c r="M5" i="11" s="1"/>
  <c r="N5" i="11" s="1"/>
  <c r="O5" i="11" s="1"/>
  <c r="P5" i="11" s="1"/>
  <c r="E54" i="11" l="1"/>
  <c r="F53" i="11"/>
  <c r="EC6" i="11"/>
  <c r="ED5" i="11"/>
  <c r="ED6" i="11" s="1"/>
  <c r="DV6" i="11"/>
  <c r="DW5" i="11"/>
  <c r="DW6" i="11" s="1"/>
  <c r="DO6" i="11"/>
  <c r="DP5" i="11"/>
  <c r="DP6" i="11" s="1"/>
  <c r="DH6" i="11"/>
  <c r="DI5" i="11"/>
  <c r="DI6" i="11" s="1"/>
  <c r="DA5" i="11"/>
  <c r="CZ6" i="11"/>
  <c r="CU5" i="11"/>
  <c r="CU6" i="11" s="1"/>
  <c r="CT6" i="11"/>
  <c r="CN5" i="11"/>
  <c r="CN6" i="11" s="1"/>
  <c r="CM6" i="11"/>
  <c r="CF6" i="11"/>
  <c r="CG5" i="11"/>
  <c r="CG6" i="11" s="1"/>
  <c r="BY6" i="11"/>
  <c r="BZ5" i="11"/>
  <c r="BZ6" i="11" s="1"/>
  <c r="H51" i="11"/>
  <c r="E40" i="11"/>
  <c r="H39" i="11"/>
  <c r="F25" i="11"/>
  <c r="H25" i="11" s="1"/>
  <c r="E27" i="11"/>
  <c r="E18" i="11"/>
  <c r="F17" i="11"/>
  <c r="H23" i="11"/>
  <c r="H24" i="11"/>
  <c r="H16" i="11"/>
  <c r="H11" i="11"/>
  <c r="H12" i="11"/>
  <c r="P4" i="11"/>
  <c r="Q5" i="11"/>
  <c r="R5" i="11" s="1"/>
  <c r="S5" i="11" s="1"/>
  <c r="T5" i="11" s="1"/>
  <c r="U5" i="11" s="1"/>
  <c r="V5" i="11" s="1"/>
  <c r="W5" i="11" s="1"/>
  <c r="J6" i="11"/>
  <c r="E55" i="11" l="1"/>
  <c r="E57" i="11" s="1"/>
  <c r="F54" i="11"/>
  <c r="DB5" i="11"/>
  <c r="DB6" i="11" s="1"/>
  <c r="DA6" i="11"/>
  <c r="H52" i="11"/>
  <c r="E19" i="11"/>
  <c r="F19" i="11" s="1"/>
  <c r="F18" i="11"/>
  <c r="F27" i="11"/>
  <c r="E28" i="11"/>
  <c r="H27" i="11"/>
  <c r="H19" i="11"/>
  <c r="H18" i="11"/>
  <c r="H17" i="11"/>
  <c r="W4" i="11"/>
  <c r="X5" i="11"/>
  <c r="Y5" i="11" s="1"/>
  <c r="Z5" i="11" s="1"/>
  <c r="AA5" i="11" s="1"/>
  <c r="AB5" i="11" s="1"/>
  <c r="AC5" i="11" s="1"/>
  <c r="AD5" i="11" s="1"/>
  <c r="K6" i="11"/>
  <c r="E58" i="11" l="1"/>
  <c r="F57" i="11"/>
  <c r="H57" i="11" s="1"/>
  <c r="H53" i="11"/>
  <c r="H41" i="11"/>
  <c r="H40" i="11"/>
  <c r="E29" i="11"/>
  <c r="F28" i="11"/>
  <c r="H28" i="11" s="1"/>
  <c r="AE5" i="11"/>
  <c r="AF5" i="11" s="1"/>
  <c r="AG5" i="11" s="1"/>
  <c r="AH5" i="11" s="1"/>
  <c r="AI5" i="11" s="1"/>
  <c r="AJ5" i="11" s="1"/>
  <c r="AD4" i="11"/>
  <c r="L6" i="11"/>
  <c r="E59" i="11" l="1"/>
  <c r="F58" i="11"/>
  <c r="H58" i="11" s="1"/>
  <c r="H54" i="11"/>
  <c r="E30" i="11"/>
  <c r="E31" i="11" s="1"/>
  <c r="F29" i="11"/>
  <c r="H29" i="11" s="1"/>
  <c r="AK5" i="11"/>
  <c r="AL5" i="11" s="1"/>
  <c r="AM5" i="11" s="1"/>
  <c r="AN5" i="11" s="1"/>
  <c r="AO5" i="11" s="1"/>
  <c r="AP5" i="11" s="1"/>
  <c r="AQ5" i="11" s="1"/>
  <c r="M6" i="11"/>
  <c r="F59" i="11" l="1"/>
  <c r="E60" i="11" s="1"/>
  <c r="F31" i="11"/>
  <c r="H31" i="11"/>
  <c r="H43" i="11"/>
  <c r="F55" i="11"/>
  <c r="H55" i="11" s="1"/>
  <c r="F30" i="11"/>
  <c r="H30" i="11"/>
  <c r="AR5" i="11"/>
  <c r="AS5" i="11" s="1"/>
  <c r="AK4" i="11"/>
  <c r="N6" i="11"/>
  <c r="H59" i="11" l="1"/>
  <c r="E61" i="11"/>
  <c r="F60" i="11"/>
  <c r="H60" i="11" s="1"/>
  <c r="AT5" i="11"/>
  <c r="AS6" i="11"/>
  <c r="AR4" i="11"/>
  <c r="O6" i="11"/>
  <c r="E63" i="11" l="1"/>
  <c r="F61" i="11"/>
  <c r="H61" i="11" s="1"/>
  <c r="AU5" i="11"/>
  <c r="AT6" i="11"/>
  <c r="F63" i="11" l="1"/>
  <c r="H63" i="11" s="1"/>
  <c r="E64" i="11"/>
  <c r="AV5" i="11"/>
  <c r="AU6" i="11"/>
  <c r="P6" i="11"/>
  <c r="Q6" i="11"/>
  <c r="F64" i="11" l="1"/>
  <c r="E65" i="11" s="1"/>
  <c r="AW5" i="11"/>
  <c r="AV6" i="11"/>
  <c r="R6" i="11"/>
  <c r="H64" i="11" l="1"/>
  <c r="F65" i="11"/>
  <c r="E66" i="11" s="1"/>
  <c r="F66" i="11" s="1"/>
  <c r="AX5" i="11"/>
  <c r="AY5" i="11" s="1"/>
  <c r="AW6" i="11"/>
  <c r="H65" i="11" l="1"/>
  <c r="H66" i="11"/>
  <c r="F67" i="11"/>
  <c r="H67" i="11" s="1"/>
  <c r="AZ5" i="11"/>
  <c r="AY4" i="11"/>
  <c r="S6" i="11" s="1"/>
  <c r="AX6" i="11"/>
  <c r="T6" i="11"/>
  <c r="AY6" i="11" l="1"/>
  <c r="BA5" i="11"/>
  <c r="AZ6" i="11"/>
  <c r="U6" i="11"/>
  <c r="BA6" i="11" l="1"/>
  <c r="BB5" i="11"/>
  <c r="V6" i="11"/>
  <c r="BB6" i="11" l="1"/>
  <c r="BC5" i="11"/>
  <c r="W6" i="11"/>
  <c r="BC6" i="11" l="1"/>
  <c r="BD5" i="11"/>
  <c r="X6" i="11"/>
  <c r="BE5" i="11" l="1"/>
  <c r="BD6" i="11"/>
  <c r="Y6" i="11"/>
  <c r="BE6" i="11" l="1"/>
  <c r="BF5" i="11"/>
  <c r="BF4" i="11" s="1"/>
  <c r="BF6" i="11" l="1"/>
  <c r="BG5" i="11"/>
  <c r="Z6"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Q6" i="11" l="1"/>
  <c r="BR5" i="11"/>
  <c r="AK6" i="11"/>
  <c r="BR6" i="11" l="1"/>
  <c r="BS5" i="11"/>
  <c r="BS6" i="11" s="1"/>
  <c r="AL6" i="11"/>
  <c r="AM6" i="11" l="1"/>
  <c r="AN6" i="11" l="1"/>
  <c r="AO6" i="11" l="1"/>
  <c r="AP6" i="11" l="1"/>
  <c r="AQ6" i="11" l="1"/>
  <c r="AR6" i="11" l="1"/>
</calcChain>
</file>

<file path=xl/sharedStrings.xml><?xml version="1.0" encoding="utf-8"?>
<sst xmlns="http://schemas.openxmlformats.org/spreadsheetml/2006/main" count="152" uniqueCount="113">
  <si>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</si>
  <si>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</si>
  <si>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</si>
  <si>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</si>
  <si>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</si>
  <si>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</si>
  <si>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</si>
  <si>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</si>
  <si>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</si>
  <si>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</si>
  <si>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</si>
  <si>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</si>
  <si>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</si>
  <si>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</si>
  <si>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</si>
  <si>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</si>
  <si>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</si>
  <si>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</si>
  <si>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</si>
  <si>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</si>
  <si>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</si>
  <si>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</si>
  <si>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</si>
  <si>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</si>
  <si>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</si>
  <si>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</si>
  <si>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</si>
  <si>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</si>
  <si>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</si>
  <si>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</si>
  <si>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</si>
  <si>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</si>
  <si>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</si>
  <si>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</si>
  <si>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</si>
  <si>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</si>
  <si>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</si>
  <si>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Entregar Acta de constitución</t>
  </si>
  <si>
    <t>Entregar carta del proyecto</t>
  </si>
  <si>
    <t xml:space="preserve">Irving Geyler Cupul Uc
Joar Honorio Ruiz Peraza
Didier Andrey Tec Esquivel
Efrain Manuel May Carrillo </t>
  </si>
  <si>
    <t xml:space="preserve">Identificación de tecnologías necesarias </t>
  </si>
  <si>
    <t>Didier Andrey Tec Esquivel
Irving Geyler Cupul Uc</t>
  </si>
  <si>
    <t>Entregar ERS</t>
  </si>
  <si>
    <t>Joar Honorio Ruiz Peraza</t>
  </si>
  <si>
    <t>Diseños de dashbords de gestión</t>
  </si>
  <si>
    <t>Efrain Manuel May Carrillo</t>
  </si>
  <si>
    <t>Reunion con el patrocinador: DCE. Antonio Yam Sosa</t>
  </si>
  <si>
    <t>Irving Geyler Cupul Uc</t>
  </si>
  <si>
    <t>Entrega del caso de estudio</t>
  </si>
  <si>
    <t>Entrega del documento de factibilidad</t>
  </si>
  <si>
    <t>Entrega del logo oficial de ARETEO</t>
  </si>
  <si>
    <t>Obtener un estimado de costes</t>
  </si>
  <si>
    <t>Irving Geyler Cupul Uc
Joar Honorio Ruiz Peraza
Didier Andrey Tec Esquivel</t>
  </si>
  <si>
    <t>Definición de tareas según los roles</t>
  </si>
  <si>
    <t>Generación de las tareas del proyecto</t>
  </si>
  <si>
    <t>Entrega de la propuesta</t>
  </si>
  <si>
    <t>Creación de la carta del proyecto</t>
  </si>
  <si>
    <t>Designación de programación por pares.</t>
  </si>
  <si>
    <t>Generación de la carpeta de recursos</t>
  </si>
  <si>
    <t>Generación de primeros diseños visuales para iteración</t>
  </si>
  <si>
    <t>Revisión de credenciales y seguridad del repositorio oficial</t>
  </si>
  <si>
    <t>Designación de responsables en las distintas fases</t>
  </si>
  <si>
    <t>Generación del repositorio oficial del proyecto</t>
  </si>
  <si>
    <t>Irving Geyler Cupul Uc
Joar Honorio Ruiz Peraza</t>
  </si>
  <si>
    <t>Primera revisión de los requisitos</t>
  </si>
  <si>
    <t>Irving Geyler Cupul Uc
Didier Andrey Tec Esquivel</t>
  </si>
  <si>
    <t>Identificación de normas y regulaciones</t>
  </si>
  <si>
    <t>Didier Andrey Tec Esquivel</t>
  </si>
  <si>
    <t xml:space="preserve">Diseño de la aplicación en el S.O. </t>
  </si>
  <si>
    <t>Diseño de la base de datos relacional embebida</t>
  </si>
  <si>
    <t>Irving geyler Cupul Uc</t>
  </si>
  <si>
    <t>Joar Honorio Ruiz Peraza
Efrain Manuel May Carrillo</t>
  </si>
  <si>
    <t>Segunda revisión de los requisitos</t>
  </si>
  <si>
    <t>Diseño de las conexiones a la red e infraestructuras existentes</t>
  </si>
  <si>
    <t>Análisis del diseño en S.O.  de Windows 10 y 11 para la aplicación</t>
  </si>
  <si>
    <t>Revisión  de los manuales de usuario, administrador y mantenimiento</t>
  </si>
  <si>
    <t xml:space="preserve">Efrain Manuel May Carrillo </t>
  </si>
  <si>
    <t>Reunión con el patrocinador el primer viernes de cada mes para refinar e iterar el diseño.</t>
  </si>
  <si>
    <t>Calcular un nuevo estimado de costes</t>
  </si>
  <si>
    <t xml:space="preserve">Ejecutar test de integración </t>
  </si>
  <si>
    <t>Agendar y preparar las pruebas de aceptación en el entorno de uso y de otros profesionales de las salud en distintos contextos</t>
  </si>
  <si>
    <t>Desarrollo del código por TDD</t>
  </si>
  <si>
    <t>Codificación siguiendo los estándares obtenidos en la identificación de las normas y regulaciones</t>
  </si>
  <si>
    <t>Título de la fase 8</t>
  </si>
  <si>
    <t>Creación de la base de datos embebida</t>
  </si>
  <si>
    <t>Generación del el plan de testeo</t>
  </si>
  <si>
    <t>Didier Andrey Tec Esquivel
Efrain Manuel May Carrillo</t>
  </si>
  <si>
    <t>Creación de un módulo si así lo requiere para las conexiones a red</t>
  </si>
  <si>
    <t>Monitoreo de descargas</t>
  </si>
  <si>
    <t>Gestión de incidentes</t>
  </si>
  <si>
    <t>Integración de los distintos módulos ( red, base de datos e interfaz de usuario)</t>
  </si>
  <si>
    <t>Preparar test de integración</t>
  </si>
  <si>
    <t xml:space="preserve">Joar Honorio Ruiz Peraza
Efrain Manuel May Carrillo </t>
  </si>
  <si>
    <t>Identificación de entornos de prueba disponibles</t>
  </si>
  <si>
    <t>Preparar instrumento de validación y verificación de la prueba de campo</t>
  </si>
  <si>
    <t>Despliegue del software</t>
  </si>
  <si>
    <t>Preparación de cursos de capacitación de la herramienta</t>
  </si>
  <si>
    <t>Joar Honorio Ruiz Peraza
Didier Andrey Tec Esquivel</t>
  </si>
  <si>
    <t>Agendar y preparar pruebas de campo</t>
  </si>
  <si>
    <t>Preparar cuestionario de aceptación de los usuarios</t>
  </si>
  <si>
    <t>Soporte al usuario</t>
  </si>
  <si>
    <t>Fin del proyecto</t>
  </si>
  <si>
    <t>ARETEO</t>
  </si>
  <si>
    <t>VitaBox software</t>
  </si>
  <si>
    <t>Fase 2</t>
  </si>
  <si>
    <t>Fase 1</t>
  </si>
  <si>
    <t>Fase  3</t>
  </si>
  <si>
    <t>Fase 4</t>
  </si>
  <si>
    <t>Fase 5</t>
  </si>
  <si>
    <t>Fase 6</t>
  </si>
  <si>
    <t>Fase 7</t>
  </si>
  <si>
    <t>Fase 9</t>
  </si>
  <si>
    <t>Fase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</si>
</sst>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70" fontId="0" fillId="7" borderId="2" xfId="0" applyNumberFormat="1" applyFill="1" applyBorder="1" applyAlignment="1">
      <alignment horizontal="center" vertical="center"/>
    </xf>
    <xf numFmtId="170" fontId="4"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170" fontId="7" fillId="2" borderId="2" xfId="10" applyFill="1">
      <alignment horizontal="center" vertical="center"/>
    </xf>
    <xf numFmtId="170" fontId="7" fillId="3" borderId="2" xfId="10" applyFill="1">
      <alignment horizontal="center" vertical="center"/>
    </xf>
    <xf numFmtId="170" fontId="7" fillId="9" borderId="2" xfId="10" applyFill="1">
      <alignment horizontal="center" vertical="center"/>
    </xf>
    <xf numFmtId="0" fontId="7" fillId="2" borderId="2" xfId="11" applyFill="1" applyAlignment="1">
      <alignment horizontal="center" vertical="center" wrapText="1"/>
    </xf>
    <xf numFmtId="0" fontId="6" fillId="12" borderId="1" xfId="0" applyFont="1" applyFill="1" applyBorder="1" applyAlignment="1">
      <alignment horizontal="left" vertical="center" wrapText="1"/>
    </xf>
    <xf numFmtId="0" fontId="5" fillId="7" borderId="2" xfId="0" applyFont="1" applyFill="1" applyBorder="1" applyAlignment="1">
      <alignment horizontal="left" vertical="center" wrapText="1"/>
    </xf>
    <xf numFmtId="0" fontId="7" fillId="7" borderId="2" xfId="11" applyFill="1" applyAlignment="1">
      <alignment horizontal="center" vertical="center" wrapText="1"/>
    </xf>
    <xf numFmtId="0" fontId="7" fillId="2" borderId="2" xfId="12" applyFill="1" applyAlignment="1">
      <alignment horizontal="left" vertical="center" wrapText="1"/>
    </xf>
    <xf numFmtId="0" fontId="5" fillId="8" borderId="2" xfId="0" applyFont="1" applyFill="1" applyBorder="1" applyAlignment="1">
      <alignment horizontal="left" vertical="center" wrapText="1"/>
    </xf>
    <xf numFmtId="0" fontId="7" fillId="8" borderId="2" xfId="11" applyFill="1" applyAlignment="1">
      <alignment horizontal="center" vertical="center" wrapText="1"/>
    </xf>
    <xf numFmtId="0" fontId="7" fillId="3" borderId="2" xfId="12" applyFill="1" applyAlignment="1">
      <alignment horizontal="left" vertical="center" wrapText="1"/>
    </xf>
    <xf numFmtId="0" fontId="7" fillId="3" borderId="2" xfId="11" applyFill="1" applyAlignment="1">
      <alignment horizontal="center" vertical="center" wrapText="1"/>
    </xf>
    <xf numFmtId="0" fontId="5" fillId="5" borderId="2" xfId="0" applyFont="1" applyFill="1" applyBorder="1" applyAlignment="1">
      <alignment horizontal="left" vertical="center" wrapText="1"/>
    </xf>
    <xf numFmtId="0" fontId="7" fillId="5" borderId="2" xfId="11" applyFill="1" applyAlignment="1">
      <alignment horizontal="center" vertical="center" wrapText="1"/>
    </xf>
    <xf numFmtId="0" fontId="7" fillId="10" borderId="2" xfId="12" applyFill="1" applyAlignment="1">
      <alignment horizontal="left" vertical="center" wrapText="1"/>
    </xf>
    <xf numFmtId="0" fontId="7" fillId="10" borderId="2" xfId="11" applyFill="1" applyAlignment="1">
      <alignment horizontal="center" vertical="center" wrapText="1"/>
    </xf>
    <xf numFmtId="0" fontId="5" fillId="4" borderId="2" xfId="0" applyFont="1" applyFill="1" applyBorder="1" applyAlignment="1">
      <alignment horizontal="left" vertical="center" wrapText="1"/>
    </xf>
    <xf numFmtId="0" fontId="7" fillId="4" borderId="2" xfId="11" applyFill="1" applyAlignment="1">
      <alignment horizontal="center" vertical="center" wrapText="1"/>
    </xf>
    <xf numFmtId="0" fontId="7" fillId="9" borderId="2" xfId="12" applyFill="1" applyAlignment="1">
      <alignment horizontal="left" vertical="center" wrapText="1"/>
    </xf>
    <xf numFmtId="0" fontId="7" fillId="9" borderId="2" xfId="11" applyFill="1" applyAlignment="1">
      <alignment horizontal="center" vertical="center" wrapTex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D67"/>
  <sheetViews>
    <sheetView showGridLines="0" tabSelected="1" showRuler="0" zoomScale="66" zoomScaleNormal="66" zoomScalePageLayoutView="70" workbookViewId="0">
      <pane ySplit="6" topLeftCell="A7" activePane="bottomLeft" state="frozen"/>
      <selection pane="bottomLeft" activeCell="C2" sqref="C2"/>
    </sheetView>
  </sheetViews>
  <sheetFormatPr baseColWidth="10" defaultColWidth="9.140625" defaultRowHeight="30" customHeight="1" x14ac:dyDescent="0.25"/>
  <cols>
    <col min="1" max="1" width="2.7109375" style="31"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5" max="65" width="4.28515625" customWidth="1"/>
    <col min="66" max="66" width="3.7109375" customWidth="1"/>
    <col min="67" max="67" width="4.7109375" customWidth="1"/>
    <col min="68" max="70" width="4.85546875" customWidth="1"/>
    <col min="71" max="71" width="4.5703125" customWidth="1"/>
    <col min="72" max="72" width="5.85546875" customWidth="1"/>
    <col min="73" max="73" width="4.5703125" customWidth="1"/>
    <col min="74" max="74" width="4.85546875" customWidth="1"/>
    <col min="75" max="75" width="4.7109375" customWidth="1"/>
    <col min="76" max="76" width="3.7109375" customWidth="1"/>
    <col min="77" max="77" width="4.85546875" hidden="1" customWidth="1"/>
    <col min="78" max="78" width="4.5703125" hidden="1" customWidth="1"/>
    <col min="79" max="79" width="5.7109375" customWidth="1"/>
    <col min="80" max="80" width="6" customWidth="1"/>
    <col min="81" max="81" width="5.28515625" customWidth="1"/>
    <col min="82" max="82" width="5" customWidth="1"/>
    <col min="83" max="83" width="8.42578125" hidden="1" customWidth="1"/>
    <col min="84" max="85" width="9.140625" hidden="1" customWidth="1"/>
    <col min="86" max="86" width="4.85546875" customWidth="1"/>
    <col min="87" max="87" width="4.42578125" customWidth="1"/>
    <col min="88" max="88" width="4.140625" customWidth="1"/>
    <col min="89" max="89" width="4.28515625" customWidth="1"/>
    <col min="90" max="91" width="4.42578125" customWidth="1"/>
    <col min="92" max="92" width="5.42578125" customWidth="1"/>
    <col min="93" max="94" width="4.42578125" customWidth="1"/>
    <col min="95" max="96" width="5.28515625" customWidth="1"/>
    <col min="97" max="97" width="4.85546875" customWidth="1"/>
    <col min="98" max="98" width="5.28515625" customWidth="1"/>
    <col min="99" max="99" width="5.42578125" customWidth="1"/>
    <col min="100" max="101" width="4.5703125" customWidth="1"/>
    <col min="102" max="102" width="4.7109375" customWidth="1"/>
    <col min="103" max="104" width="5" customWidth="1"/>
    <col min="105" max="105" width="4.5703125" customWidth="1"/>
    <col min="106" max="106" width="4.42578125" customWidth="1"/>
    <col min="107" max="107" width="4.28515625" customWidth="1"/>
    <col min="108" max="108" width="4.42578125" customWidth="1"/>
    <col min="109" max="109" width="4" customWidth="1"/>
    <col min="110" max="110" width="4.28515625" customWidth="1"/>
    <col min="111" max="111" width="4.42578125" customWidth="1"/>
    <col min="112" max="112" width="4.7109375" customWidth="1"/>
    <col min="113" max="113" width="4" customWidth="1"/>
    <col min="114" max="114" width="3.85546875" customWidth="1"/>
    <col min="115" max="115" width="4.28515625" customWidth="1"/>
    <col min="116" max="116" width="4" customWidth="1"/>
    <col min="117" max="118" width="4.28515625" customWidth="1"/>
    <col min="119" max="119" width="3.85546875" customWidth="1"/>
    <col min="120" max="120" width="4.28515625" customWidth="1"/>
    <col min="121" max="121" width="4.42578125" customWidth="1"/>
    <col min="122" max="124" width="4.28515625" customWidth="1"/>
    <col min="125" max="126" width="3.7109375" customWidth="1"/>
    <col min="127" max="127" width="4.28515625" customWidth="1"/>
    <col min="128" max="128" width="3.85546875" customWidth="1"/>
    <col min="129" max="130" width="4.28515625" customWidth="1"/>
    <col min="131" max="131" width="3.7109375" customWidth="1"/>
    <col min="132" max="132" width="4.5703125" customWidth="1"/>
    <col min="133" max="133" width="5" customWidth="1"/>
    <col min="134" max="134" width="4.5703125" customWidth="1"/>
  </cols>
  <sheetData>
    <row r="1" spans="1:134" ht="30" customHeight="1" x14ac:dyDescent="0.45">
      <c r="A1" s="32" t="s">
        <v>0</v>
      </c>
      <c r="B1" s="34" t="s">
        <v>102</v>
      </c>
      <c r="C1" s="1"/>
      <c r="D1" s="2"/>
      <c r="E1" s="4"/>
      <c r="F1" s="20"/>
      <c r="H1" s="2"/>
      <c r="I1" s="38" t="s">
        <v>22</v>
      </c>
    </row>
    <row r="2" spans="1:134" ht="30" customHeight="1" x14ac:dyDescent="0.3">
      <c r="A2" s="31" t="s">
        <v>1</v>
      </c>
      <c r="B2" s="35" t="s">
        <v>103</v>
      </c>
      <c r="I2" s="39"/>
    </row>
    <row r="3" spans="1:134" ht="30" customHeight="1" x14ac:dyDescent="0.25">
      <c r="A3" s="31" t="s">
        <v>2</v>
      </c>
      <c r="B3" s="36" t="s">
        <v>47</v>
      </c>
      <c r="C3" s="77" t="s">
        <v>15</v>
      </c>
      <c r="D3" s="78"/>
      <c r="E3" s="76">
        <v>45323</v>
      </c>
      <c r="F3" s="76"/>
    </row>
    <row r="4" spans="1:134" ht="30" customHeight="1" x14ac:dyDescent="0.25">
      <c r="A4" s="32" t="s">
        <v>3</v>
      </c>
      <c r="C4" s="77" t="s">
        <v>16</v>
      </c>
      <c r="D4" s="78"/>
      <c r="E4" s="6">
        <v>1</v>
      </c>
      <c r="I4" s="73">
        <f>I5</f>
        <v>45320</v>
      </c>
      <c r="J4" s="74"/>
      <c r="K4" s="74"/>
      <c r="L4" s="74"/>
      <c r="M4" s="74"/>
      <c r="N4" s="74"/>
      <c r="O4" s="75"/>
      <c r="P4" s="73">
        <f>P5</f>
        <v>45327</v>
      </c>
      <c r="Q4" s="74"/>
      <c r="R4" s="74"/>
      <c r="S4" s="74"/>
      <c r="T4" s="74"/>
      <c r="U4" s="74"/>
      <c r="V4" s="75"/>
      <c r="W4" s="73">
        <f>W5</f>
        <v>45334</v>
      </c>
      <c r="X4" s="74"/>
      <c r="Y4" s="74"/>
      <c r="Z4" s="74"/>
      <c r="AA4" s="74"/>
      <c r="AB4" s="74"/>
      <c r="AC4" s="75"/>
      <c r="AD4" s="73">
        <f>AD5</f>
        <v>45341</v>
      </c>
      <c r="AE4" s="74"/>
      <c r="AF4" s="74"/>
      <c r="AG4" s="74"/>
      <c r="AH4" s="74"/>
      <c r="AI4" s="74"/>
      <c r="AJ4" s="75"/>
      <c r="AK4" s="73">
        <f>AK5</f>
        <v>45348</v>
      </c>
      <c r="AL4" s="74"/>
      <c r="AM4" s="74"/>
      <c r="AN4" s="74"/>
      <c r="AO4" s="74"/>
      <c r="AP4" s="74"/>
      <c r="AQ4" s="75"/>
      <c r="AR4" s="73">
        <f>AR5</f>
        <v>45355</v>
      </c>
      <c r="AS4" s="74"/>
      <c r="AT4" s="74"/>
      <c r="AU4" s="74"/>
      <c r="AV4" s="74"/>
      <c r="AW4" s="74"/>
      <c r="AX4" s="75"/>
      <c r="AY4" s="73">
        <f>AY5</f>
        <v>45362</v>
      </c>
      <c r="AZ4" s="74"/>
      <c r="BA4" s="74"/>
      <c r="BB4" s="74"/>
      <c r="BC4" s="74"/>
      <c r="BD4" s="74"/>
      <c r="BE4" s="75"/>
      <c r="BF4" s="73">
        <f>BF5</f>
        <v>45369</v>
      </c>
      <c r="BG4" s="74"/>
      <c r="BH4" s="74"/>
      <c r="BI4" s="74"/>
      <c r="BJ4" s="74"/>
      <c r="BK4" s="74"/>
      <c r="BL4" s="75"/>
      <c r="BM4" s="73">
        <f>BM5</f>
        <v>45376</v>
      </c>
      <c r="BN4" s="74"/>
      <c r="BO4" s="74"/>
      <c r="BP4" s="74"/>
      <c r="BQ4" s="74"/>
      <c r="BR4" s="74"/>
      <c r="BS4" s="75"/>
      <c r="BT4" s="73">
        <f>BT5</f>
        <v>45383</v>
      </c>
      <c r="BU4" s="74"/>
      <c r="BV4" s="74"/>
      <c r="BW4" s="74"/>
      <c r="BX4" s="74"/>
      <c r="BY4" s="74"/>
      <c r="BZ4" s="75"/>
      <c r="CA4" s="73">
        <f>CA5</f>
        <v>45390</v>
      </c>
      <c r="CB4" s="74"/>
      <c r="CC4" s="74"/>
      <c r="CD4" s="74"/>
      <c r="CE4" s="74"/>
      <c r="CF4" s="74"/>
      <c r="CG4" s="75"/>
      <c r="CH4" s="73">
        <f>CH5</f>
        <v>45397</v>
      </c>
      <c r="CI4" s="74"/>
      <c r="CJ4" s="74"/>
      <c r="CK4" s="74"/>
      <c r="CL4" s="74"/>
      <c r="CM4" s="74"/>
      <c r="CN4" s="75"/>
      <c r="CO4" s="73">
        <f>CO5</f>
        <v>45404</v>
      </c>
      <c r="CP4" s="74"/>
      <c r="CQ4" s="74"/>
      <c r="CR4" s="74"/>
      <c r="CS4" s="74"/>
      <c r="CT4" s="74"/>
      <c r="CU4" s="75"/>
      <c r="CV4" s="73">
        <f>CV5</f>
        <v>45411</v>
      </c>
      <c r="CW4" s="74"/>
      <c r="CX4" s="74"/>
      <c r="CY4" s="74"/>
      <c r="CZ4" s="74"/>
      <c r="DA4" s="74"/>
      <c r="DB4" s="75"/>
      <c r="DC4" s="73">
        <f>DC5</f>
        <v>45418</v>
      </c>
      <c r="DD4" s="74"/>
      <c r="DE4" s="74"/>
      <c r="DF4" s="74"/>
      <c r="DG4" s="74"/>
      <c r="DH4" s="74"/>
      <c r="DI4" s="75"/>
      <c r="DJ4" s="73">
        <f>DJ5</f>
        <v>45425</v>
      </c>
      <c r="DK4" s="74"/>
      <c r="DL4" s="74"/>
      <c r="DM4" s="74"/>
      <c r="DN4" s="74"/>
      <c r="DO4" s="74"/>
      <c r="DP4" s="75"/>
      <c r="DQ4" s="73">
        <f>DQ5</f>
        <v>45432</v>
      </c>
      <c r="DR4" s="74"/>
      <c r="DS4" s="74"/>
      <c r="DT4" s="74"/>
      <c r="DU4" s="74"/>
      <c r="DV4" s="74"/>
      <c r="DW4" s="75"/>
      <c r="DX4" s="73">
        <f>DX5</f>
        <v>45439</v>
      </c>
      <c r="DY4" s="74"/>
      <c r="DZ4" s="74"/>
      <c r="EA4" s="74"/>
      <c r="EB4" s="74"/>
      <c r="EC4" s="74"/>
      <c r="ED4" s="75"/>
    </row>
    <row r="5" spans="1:134" ht="15" customHeight="1" x14ac:dyDescent="0.25">
      <c r="A5" s="32" t="s">
        <v>4</v>
      </c>
      <c r="B5" s="37"/>
      <c r="C5" s="37"/>
      <c r="D5" s="37"/>
      <c r="E5" s="37"/>
      <c r="F5" s="37"/>
      <c r="G5" s="37"/>
      <c r="I5" s="50">
        <f>Inicio_del_proyecto-WEEKDAY(Inicio_del_proyecto,1)+2+7*(Semana_para_mostrar-1)</f>
        <v>45320</v>
      </c>
      <c r="J5" s="51">
        <f>I5+1</f>
        <v>45321</v>
      </c>
      <c r="K5" s="51">
        <f t="shared" ref="K5:AX5" si="0">J5+1</f>
        <v>45322</v>
      </c>
      <c r="L5" s="51">
        <f t="shared" si="0"/>
        <v>45323</v>
      </c>
      <c r="M5" s="51">
        <f t="shared" si="0"/>
        <v>45324</v>
      </c>
      <c r="N5" s="51">
        <f t="shared" si="0"/>
        <v>45325</v>
      </c>
      <c r="O5" s="52">
        <f t="shared" si="0"/>
        <v>45326</v>
      </c>
      <c r="P5" s="50">
        <f>O5+1</f>
        <v>45327</v>
      </c>
      <c r="Q5" s="51">
        <f>P5+1</f>
        <v>45328</v>
      </c>
      <c r="R5" s="51">
        <f t="shared" si="0"/>
        <v>45329</v>
      </c>
      <c r="S5" s="51">
        <f t="shared" si="0"/>
        <v>45330</v>
      </c>
      <c r="T5" s="51">
        <f t="shared" si="0"/>
        <v>45331</v>
      </c>
      <c r="U5" s="51">
        <f t="shared" si="0"/>
        <v>45332</v>
      </c>
      <c r="V5" s="52">
        <f t="shared" si="0"/>
        <v>45333</v>
      </c>
      <c r="W5" s="50">
        <f>V5+1</f>
        <v>45334</v>
      </c>
      <c r="X5" s="51">
        <f>W5+1</f>
        <v>45335</v>
      </c>
      <c r="Y5" s="51">
        <f t="shared" si="0"/>
        <v>45336</v>
      </c>
      <c r="Z5" s="51">
        <f t="shared" si="0"/>
        <v>45337</v>
      </c>
      <c r="AA5" s="51">
        <f t="shared" si="0"/>
        <v>45338</v>
      </c>
      <c r="AB5" s="51">
        <f t="shared" si="0"/>
        <v>45339</v>
      </c>
      <c r="AC5" s="52">
        <f t="shared" si="0"/>
        <v>45340</v>
      </c>
      <c r="AD5" s="50">
        <f>AC5+1</f>
        <v>45341</v>
      </c>
      <c r="AE5" s="51">
        <f>AD5+1</f>
        <v>45342</v>
      </c>
      <c r="AF5" s="51">
        <f t="shared" si="0"/>
        <v>45343</v>
      </c>
      <c r="AG5" s="51">
        <f t="shared" si="0"/>
        <v>45344</v>
      </c>
      <c r="AH5" s="51">
        <f t="shared" si="0"/>
        <v>45345</v>
      </c>
      <c r="AI5" s="51">
        <f t="shared" si="0"/>
        <v>45346</v>
      </c>
      <c r="AJ5" s="52">
        <f t="shared" si="0"/>
        <v>45347</v>
      </c>
      <c r="AK5" s="50">
        <f>AJ5+1</f>
        <v>45348</v>
      </c>
      <c r="AL5" s="51">
        <f>AK5+1</f>
        <v>45349</v>
      </c>
      <c r="AM5" s="51">
        <f t="shared" si="0"/>
        <v>45350</v>
      </c>
      <c r="AN5" s="51">
        <f t="shared" si="0"/>
        <v>45351</v>
      </c>
      <c r="AO5" s="51">
        <f t="shared" si="0"/>
        <v>45352</v>
      </c>
      <c r="AP5" s="51">
        <f t="shared" si="0"/>
        <v>45353</v>
      </c>
      <c r="AQ5" s="52">
        <f t="shared" si="0"/>
        <v>45354</v>
      </c>
      <c r="AR5" s="50">
        <f>AQ5+1</f>
        <v>45355</v>
      </c>
      <c r="AS5" s="51">
        <f>AR5+1</f>
        <v>45356</v>
      </c>
      <c r="AT5" s="51">
        <f t="shared" si="0"/>
        <v>45357</v>
      </c>
      <c r="AU5" s="51">
        <f t="shared" si="0"/>
        <v>45358</v>
      </c>
      <c r="AV5" s="51">
        <f t="shared" si="0"/>
        <v>45359</v>
      </c>
      <c r="AW5" s="51">
        <f t="shared" si="0"/>
        <v>45360</v>
      </c>
      <c r="AX5" s="52">
        <f t="shared" si="0"/>
        <v>45361</v>
      </c>
      <c r="AY5" s="50">
        <f>AX5+1</f>
        <v>45362</v>
      </c>
      <c r="AZ5" s="51">
        <f>AY5+1</f>
        <v>45363</v>
      </c>
      <c r="BA5" s="51">
        <f t="shared" ref="BA5:BE5" si="1">AZ5+1</f>
        <v>45364</v>
      </c>
      <c r="BB5" s="51">
        <f t="shared" si="1"/>
        <v>45365</v>
      </c>
      <c r="BC5" s="51">
        <f t="shared" si="1"/>
        <v>45366</v>
      </c>
      <c r="BD5" s="51">
        <f t="shared" si="1"/>
        <v>45367</v>
      </c>
      <c r="BE5" s="52">
        <f t="shared" si="1"/>
        <v>45368</v>
      </c>
      <c r="BF5" s="50">
        <f>BE5+1</f>
        <v>45369</v>
      </c>
      <c r="BG5" s="51">
        <f>BF5+1</f>
        <v>45370</v>
      </c>
      <c r="BH5" s="51">
        <f t="shared" ref="BH5:BL5" si="2">BG5+1</f>
        <v>45371</v>
      </c>
      <c r="BI5" s="51">
        <f t="shared" si="2"/>
        <v>45372</v>
      </c>
      <c r="BJ5" s="51">
        <f t="shared" si="2"/>
        <v>45373</v>
      </c>
      <c r="BK5" s="51">
        <f t="shared" si="2"/>
        <v>45374</v>
      </c>
      <c r="BL5" s="52">
        <f t="shared" si="2"/>
        <v>45375</v>
      </c>
      <c r="BM5" s="50">
        <f>BL5+1</f>
        <v>45376</v>
      </c>
      <c r="BN5" s="51">
        <f>BM5+1</f>
        <v>45377</v>
      </c>
      <c r="BO5" s="51">
        <f t="shared" ref="BO5" si="3">BN5+1</f>
        <v>45378</v>
      </c>
      <c r="BP5" s="51">
        <f t="shared" ref="BP5" si="4">BO5+1</f>
        <v>45379</v>
      </c>
      <c r="BQ5" s="51">
        <f t="shared" ref="BQ5" si="5">BP5+1</f>
        <v>45380</v>
      </c>
      <c r="BR5" s="51">
        <f t="shared" ref="BR5" si="6">BQ5+1</f>
        <v>45381</v>
      </c>
      <c r="BS5" s="52">
        <f t="shared" ref="BS5" si="7">BR5+1</f>
        <v>45382</v>
      </c>
      <c r="BT5" s="50">
        <f>BS5+1</f>
        <v>45383</v>
      </c>
      <c r="BU5" s="51">
        <f>BT5+1</f>
        <v>45384</v>
      </c>
      <c r="BV5" s="51">
        <f t="shared" ref="BV5" si="8">BU5+1</f>
        <v>45385</v>
      </c>
      <c r="BW5" s="51">
        <f t="shared" ref="BW5" si="9">BV5+1</f>
        <v>45386</v>
      </c>
      <c r="BX5" s="51">
        <f t="shared" ref="BX5" si="10">BW5+1</f>
        <v>45387</v>
      </c>
      <c r="BY5" s="51">
        <f t="shared" ref="BY5" si="11">BX5+1</f>
        <v>45388</v>
      </c>
      <c r="BZ5" s="52">
        <f t="shared" ref="BZ5" si="12">BY5+1</f>
        <v>45389</v>
      </c>
      <c r="CA5" s="50">
        <f>BZ5+1</f>
        <v>45390</v>
      </c>
      <c r="CB5" s="51">
        <f>CA5+1</f>
        <v>45391</v>
      </c>
      <c r="CC5" s="51">
        <f t="shared" ref="CC5" si="13">CB5+1</f>
        <v>45392</v>
      </c>
      <c r="CD5" s="51">
        <f t="shared" ref="CD5" si="14">CC5+1</f>
        <v>45393</v>
      </c>
      <c r="CE5" s="51">
        <f t="shared" ref="CE5" si="15">CD5+1</f>
        <v>45394</v>
      </c>
      <c r="CF5" s="51">
        <f t="shared" ref="CF5" si="16">CE5+1</f>
        <v>45395</v>
      </c>
      <c r="CG5" s="52">
        <f t="shared" ref="CG5" si="17">CF5+1</f>
        <v>45396</v>
      </c>
      <c r="CH5" s="50">
        <f>CG5+1</f>
        <v>45397</v>
      </c>
      <c r="CI5" s="51">
        <f>CH5+1</f>
        <v>45398</v>
      </c>
      <c r="CJ5" s="51">
        <f t="shared" ref="CJ5" si="18">CI5+1</f>
        <v>45399</v>
      </c>
      <c r="CK5" s="51">
        <f t="shared" ref="CK5" si="19">CJ5+1</f>
        <v>45400</v>
      </c>
      <c r="CL5" s="51">
        <f t="shared" ref="CL5" si="20">CK5+1</f>
        <v>45401</v>
      </c>
      <c r="CM5" s="51">
        <f t="shared" ref="CM5" si="21">CL5+1</f>
        <v>45402</v>
      </c>
      <c r="CN5" s="52">
        <f t="shared" ref="CN5" si="22">CM5+1</f>
        <v>45403</v>
      </c>
      <c r="CO5" s="50">
        <f>CN5+1</f>
        <v>45404</v>
      </c>
      <c r="CP5" s="51">
        <f>CO5+1</f>
        <v>45405</v>
      </c>
      <c r="CQ5" s="51">
        <f t="shared" ref="CQ5" si="23">CP5+1</f>
        <v>45406</v>
      </c>
      <c r="CR5" s="51">
        <f t="shared" ref="CR5" si="24">CQ5+1</f>
        <v>45407</v>
      </c>
      <c r="CS5" s="51">
        <f t="shared" ref="CS5" si="25">CR5+1</f>
        <v>45408</v>
      </c>
      <c r="CT5" s="51">
        <f t="shared" ref="CT5" si="26">CS5+1</f>
        <v>45409</v>
      </c>
      <c r="CU5" s="52">
        <f t="shared" ref="CU5" si="27">CT5+1</f>
        <v>45410</v>
      </c>
      <c r="CV5" s="50">
        <f>CU5+1</f>
        <v>45411</v>
      </c>
      <c r="CW5" s="51">
        <f>CV5+1</f>
        <v>45412</v>
      </c>
      <c r="CX5" s="51">
        <f t="shared" ref="CX5" si="28">CW5+1</f>
        <v>45413</v>
      </c>
      <c r="CY5" s="51">
        <f t="shared" ref="CY5" si="29">CX5+1</f>
        <v>45414</v>
      </c>
      <c r="CZ5" s="51">
        <f t="shared" ref="CZ5" si="30">CY5+1</f>
        <v>45415</v>
      </c>
      <c r="DA5" s="51">
        <f t="shared" ref="DA5" si="31">CZ5+1</f>
        <v>45416</v>
      </c>
      <c r="DB5" s="52">
        <f t="shared" ref="DB5" si="32">DA5+1</f>
        <v>45417</v>
      </c>
      <c r="DC5" s="50">
        <f>DB5+1</f>
        <v>45418</v>
      </c>
      <c r="DD5" s="51">
        <f>DC5+1</f>
        <v>45419</v>
      </c>
      <c r="DE5" s="51">
        <f t="shared" ref="DE5" si="33">DD5+1</f>
        <v>45420</v>
      </c>
      <c r="DF5" s="51">
        <f t="shared" ref="DF5" si="34">DE5+1</f>
        <v>45421</v>
      </c>
      <c r="DG5" s="51">
        <f t="shared" ref="DG5" si="35">DF5+1</f>
        <v>45422</v>
      </c>
      <c r="DH5" s="51">
        <f t="shared" ref="DH5" si="36">DG5+1</f>
        <v>45423</v>
      </c>
      <c r="DI5" s="52">
        <f t="shared" ref="DI5" si="37">DH5+1</f>
        <v>45424</v>
      </c>
      <c r="DJ5" s="50">
        <f>DI5+1</f>
        <v>45425</v>
      </c>
      <c r="DK5" s="51">
        <f>DJ5+1</f>
        <v>45426</v>
      </c>
      <c r="DL5" s="51">
        <f t="shared" ref="DL5" si="38">DK5+1</f>
        <v>45427</v>
      </c>
      <c r="DM5" s="51">
        <f t="shared" ref="DM5" si="39">DL5+1</f>
        <v>45428</v>
      </c>
      <c r="DN5" s="51">
        <f t="shared" ref="DN5" si="40">DM5+1</f>
        <v>45429</v>
      </c>
      <c r="DO5" s="51">
        <f t="shared" ref="DO5" si="41">DN5+1</f>
        <v>45430</v>
      </c>
      <c r="DP5" s="52">
        <f t="shared" ref="DP5" si="42">DO5+1</f>
        <v>45431</v>
      </c>
      <c r="DQ5" s="50">
        <f>DP5+1</f>
        <v>45432</v>
      </c>
      <c r="DR5" s="51">
        <f>DQ5+1</f>
        <v>45433</v>
      </c>
      <c r="DS5" s="51">
        <f t="shared" ref="DS5" si="43">DR5+1</f>
        <v>45434</v>
      </c>
      <c r="DT5" s="51">
        <f t="shared" ref="DT5" si="44">DS5+1</f>
        <v>45435</v>
      </c>
      <c r="DU5" s="51">
        <f t="shared" ref="DU5" si="45">DT5+1</f>
        <v>45436</v>
      </c>
      <c r="DV5" s="51">
        <f t="shared" ref="DV5" si="46">DU5+1</f>
        <v>45437</v>
      </c>
      <c r="DW5" s="52">
        <f t="shared" ref="DW5" si="47">DV5+1</f>
        <v>45438</v>
      </c>
      <c r="DX5" s="50">
        <f>DW5+1</f>
        <v>45439</v>
      </c>
      <c r="DY5" s="51">
        <f>DX5+1</f>
        <v>45440</v>
      </c>
      <c r="DZ5" s="51">
        <f t="shared" ref="DZ5" si="48">DY5+1</f>
        <v>45441</v>
      </c>
      <c r="EA5" s="51">
        <f t="shared" ref="EA5" si="49">DZ5+1</f>
        <v>45442</v>
      </c>
      <c r="EB5" s="51">
        <f t="shared" ref="EB5" si="50">EA5+1</f>
        <v>45443</v>
      </c>
      <c r="EC5" s="51">
        <f t="shared" ref="EC5" si="51">EB5+1</f>
        <v>45444</v>
      </c>
      <c r="ED5" s="52">
        <f t="shared" ref="ED5" si="52">EC5+1</f>
        <v>45445</v>
      </c>
    </row>
    <row r="6" spans="1:134" ht="30" customHeight="1" thickBot="1" x14ac:dyDescent="0.3">
      <c r="A6" s="32" t="s">
        <v>5</v>
      </c>
      <c r="B6" s="57" t="s">
        <v>14</v>
      </c>
      <c r="C6" s="7" t="s">
        <v>17</v>
      </c>
      <c r="D6" s="7" t="s">
        <v>18</v>
      </c>
      <c r="E6" s="7" t="s">
        <v>19</v>
      </c>
      <c r="F6" s="7" t="s">
        <v>20</v>
      </c>
      <c r="G6" s="7"/>
      <c r="H6" s="7" t="s">
        <v>21</v>
      </c>
      <c r="I6" s="8" t="str">
        <f t="shared" ref="I6" si="53">LEFT(TEXT(I5,"ddd"),1)</f>
        <v>l</v>
      </c>
      <c r="J6" s="8" t="str">
        <f t="shared" ref="J6:AR6" si="54">LEFT(TEXT(J5,"ddd"),1)</f>
        <v>m</v>
      </c>
      <c r="K6" s="8" t="str">
        <f t="shared" si="54"/>
        <v>m</v>
      </c>
      <c r="L6" s="8" t="str">
        <f t="shared" si="54"/>
        <v>j</v>
      </c>
      <c r="M6" s="8" t="str">
        <f t="shared" si="54"/>
        <v>v</v>
      </c>
      <c r="N6" s="8" t="str">
        <f t="shared" si="54"/>
        <v>s</v>
      </c>
      <c r="O6" s="8" t="str">
        <f t="shared" si="54"/>
        <v>d</v>
      </c>
      <c r="P6" s="8" t="str">
        <f t="shared" si="54"/>
        <v>l</v>
      </c>
      <c r="Q6" s="8" t="str">
        <f t="shared" si="54"/>
        <v>m</v>
      </c>
      <c r="R6" s="8" t="str">
        <f t="shared" si="54"/>
        <v>m</v>
      </c>
      <c r="S6" s="8" t="str">
        <f t="shared" si="54"/>
        <v>j</v>
      </c>
      <c r="T6" s="8" t="str">
        <f t="shared" si="54"/>
        <v>v</v>
      </c>
      <c r="U6" s="8" t="str">
        <f t="shared" si="54"/>
        <v>s</v>
      </c>
      <c r="V6" s="8" t="str">
        <f t="shared" si="54"/>
        <v>d</v>
      </c>
      <c r="W6" s="8" t="str">
        <f t="shared" si="54"/>
        <v>l</v>
      </c>
      <c r="X6" s="8" t="str">
        <f t="shared" si="54"/>
        <v>m</v>
      </c>
      <c r="Y6" s="8" t="str">
        <f t="shared" si="54"/>
        <v>m</v>
      </c>
      <c r="Z6" s="8" t="str">
        <f t="shared" si="54"/>
        <v>j</v>
      </c>
      <c r="AA6" s="8" t="str">
        <f t="shared" si="54"/>
        <v>v</v>
      </c>
      <c r="AB6" s="8" t="str">
        <f t="shared" si="54"/>
        <v>s</v>
      </c>
      <c r="AC6" s="8" t="str">
        <f t="shared" si="54"/>
        <v>d</v>
      </c>
      <c r="AD6" s="8" t="str">
        <f t="shared" si="54"/>
        <v>l</v>
      </c>
      <c r="AE6" s="8" t="str">
        <f t="shared" si="54"/>
        <v>m</v>
      </c>
      <c r="AF6" s="8" t="str">
        <f t="shared" si="54"/>
        <v>m</v>
      </c>
      <c r="AG6" s="8" t="str">
        <f t="shared" si="54"/>
        <v>j</v>
      </c>
      <c r="AH6" s="8" t="str">
        <f t="shared" si="54"/>
        <v>v</v>
      </c>
      <c r="AI6" s="8" t="str">
        <f t="shared" si="54"/>
        <v>s</v>
      </c>
      <c r="AJ6" s="8" t="str">
        <f t="shared" si="54"/>
        <v>d</v>
      </c>
      <c r="AK6" s="8" t="str">
        <f t="shared" si="54"/>
        <v>l</v>
      </c>
      <c r="AL6" s="8" t="str">
        <f t="shared" si="54"/>
        <v>m</v>
      </c>
      <c r="AM6" s="8" t="str">
        <f t="shared" si="54"/>
        <v>m</v>
      </c>
      <c r="AN6" s="8" t="str">
        <f t="shared" si="54"/>
        <v>j</v>
      </c>
      <c r="AO6" s="8" t="str">
        <f t="shared" si="54"/>
        <v>v</v>
      </c>
      <c r="AP6" s="8" t="str">
        <f t="shared" si="54"/>
        <v>s</v>
      </c>
      <c r="AQ6" s="8" t="str">
        <f t="shared" si="54"/>
        <v>d</v>
      </c>
      <c r="AR6" s="8" t="str">
        <f t="shared" si="54"/>
        <v>l</v>
      </c>
      <c r="AS6" s="8" t="str">
        <f t="shared" ref="AS6:BL6" si="55">LEFT(TEXT(AS5,"ddd"),1)</f>
        <v>m</v>
      </c>
      <c r="AT6" s="8" t="str">
        <f t="shared" si="55"/>
        <v>m</v>
      </c>
      <c r="AU6" s="8" t="str">
        <f t="shared" si="55"/>
        <v>j</v>
      </c>
      <c r="AV6" s="8" t="str">
        <f t="shared" si="55"/>
        <v>v</v>
      </c>
      <c r="AW6" s="8" t="str">
        <f t="shared" si="55"/>
        <v>s</v>
      </c>
      <c r="AX6" s="8" t="str">
        <f t="shared" si="55"/>
        <v>d</v>
      </c>
      <c r="AY6" s="8" t="str">
        <f t="shared" si="55"/>
        <v>l</v>
      </c>
      <c r="AZ6" s="8" t="str">
        <f t="shared" si="55"/>
        <v>m</v>
      </c>
      <c r="BA6" s="8" t="str">
        <f t="shared" si="55"/>
        <v>m</v>
      </c>
      <c r="BB6" s="8" t="str">
        <f t="shared" si="55"/>
        <v>j</v>
      </c>
      <c r="BC6" s="8" t="str">
        <f t="shared" si="55"/>
        <v>v</v>
      </c>
      <c r="BD6" s="8" t="str">
        <f t="shared" si="55"/>
        <v>s</v>
      </c>
      <c r="BE6" s="8" t="str">
        <f t="shared" si="55"/>
        <v>d</v>
      </c>
      <c r="BF6" s="8" t="str">
        <f t="shared" si="55"/>
        <v>l</v>
      </c>
      <c r="BG6" s="8" t="str">
        <f t="shared" si="55"/>
        <v>m</v>
      </c>
      <c r="BH6" s="8" t="str">
        <f t="shared" si="55"/>
        <v>m</v>
      </c>
      <c r="BI6" s="8" t="str">
        <f t="shared" si="55"/>
        <v>j</v>
      </c>
      <c r="BJ6" s="8" t="str">
        <f t="shared" si="55"/>
        <v>v</v>
      </c>
      <c r="BK6" s="8" t="str">
        <f t="shared" si="55"/>
        <v>s</v>
      </c>
      <c r="BL6" s="8" t="str">
        <f t="shared" si="55"/>
        <v>d</v>
      </c>
      <c r="BM6" s="8" t="str">
        <f t="shared" ref="BM6:BS6" si="56">LEFT(TEXT(BM5,"ddd"),1)</f>
        <v>l</v>
      </c>
      <c r="BN6" s="8" t="str">
        <f t="shared" si="56"/>
        <v>m</v>
      </c>
      <c r="BO6" s="8" t="str">
        <f t="shared" si="56"/>
        <v>m</v>
      </c>
      <c r="BP6" s="8" t="str">
        <f t="shared" si="56"/>
        <v>j</v>
      </c>
      <c r="BQ6" s="8" t="str">
        <f t="shared" si="56"/>
        <v>v</v>
      </c>
      <c r="BR6" s="8" t="str">
        <f t="shared" si="56"/>
        <v>s</v>
      </c>
      <c r="BS6" s="8" t="str">
        <f t="shared" si="56"/>
        <v>d</v>
      </c>
      <c r="BT6" s="8" t="str">
        <f t="shared" ref="BT6:CU6" si="57">LEFT(TEXT(BT5,"ddd"),1)</f>
        <v>l</v>
      </c>
      <c r="BU6" s="8" t="str">
        <f t="shared" si="57"/>
        <v>m</v>
      </c>
      <c r="BV6" s="8" t="str">
        <f t="shared" si="57"/>
        <v>m</v>
      </c>
      <c r="BW6" s="8" t="str">
        <f t="shared" si="57"/>
        <v>j</v>
      </c>
      <c r="BX6" s="8" t="str">
        <f t="shared" si="57"/>
        <v>v</v>
      </c>
      <c r="BY6" s="8" t="str">
        <f t="shared" si="57"/>
        <v>s</v>
      </c>
      <c r="BZ6" s="8" t="str">
        <f t="shared" si="57"/>
        <v>d</v>
      </c>
      <c r="CA6" s="8" t="str">
        <f t="shared" si="57"/>
        <v>l</v>
      </c>
      <c r="CB6" s="8" t="str">
        <f t="shared" si="57"/>
        <v>m</v>
      </c>
      <c r="CC6" s="8" t="str">
        <f t="shared" si="57"/>
        <v>m</v>
      </c>
      <c r="CD6" s="8" t="str">
        <f t="shared" si="57"/>
        <v>j</v>
      </c>
      <c r="CE6" s="8" t="str">
        <f t="shared" si="57"/>
        <v>v</v>
      </c>
      <c r="CF6" s="8" t="str">
        <f t="shared" si="57"/>
        <v>s</v>
      </c>
      <c r="CG6" s="8" t="str">
        <f t="shared" si="57"/>
        <v>d</v>
      </c>
      <c r="CH6" s="8" t="str">
        <f t="shared" si="57"/>
        <v>l</v>
      </c>
      <c r="CI6" s="8" t="str">
        <f t="shared" si="57"/>
        <v>m</v>
      </c>
      <c r="CJ6" s="8" t="str">
        <f t="shared" si="57"/>
        <v>m</v>
      </c>
      <c r="CK6" s="8" t="str">
        <f t="shared" si="57"/>
        <v>j</v>
      </c>
      <c r="CL6" s="8" t="str">
        <f t="shared" si="57"/>
        <v>v</v>
      </c>
      <c r="CM6" s="8" t="str">
        <f t="shared" si="57"/>
        <v>s</v>
      </c>
      <c r="CN6" s="8" t="str">
        <f t="shared" si="57"/>
        <v>d</v>
      </c>
      <c r="CO6" s="8" t="str">
        <f t="shared" si="57"/>
        <v>l</v>
      </c>
      <c r="CP6" s="8" t="str">
        <f t="shared" si="57"/>
        <v>m</v>
      </c>
      <c r="CQ6" s="8" t="str">
        <f t="shared" si="57"/>
        <v>m</v>
      </c>
      <c r="CR6" s="8" t="str">
        <f t="shared" si="57"/>
        <v>j</v>
      </c>
      <c r="CS6" s="8" t="str">
        <f t="shared" si="57"/>
        <v>v</v>
      </c>
      <c r="CT6" s="8" t="str">
        <f t="shared" si="57"/>
        <v>s</v>
      </c>
      <c r="CU6" s="8" t="str">
        <f t="shared" si="57"/>
        <v>d</v>
      </c>
      <c r="CV6" s="8" t="str">
        <f t="shared" ref="CV6:ED6" si="58">LEFT(TEXT(CV5,"ddd"),1)</f>
        <v>l</v>
      </c>
      <c r="CW6" s="8" t="str">
        <f t="shared" si="58"/>
        <v>m</v>
      </c>
      <c r="CX6" s="8" t="str">
        <f t="shared" si="58"/>
        <v>m</v>
      </c>
      <c r="CY6" s="8" t="str">
        <f t="shared" si="58"/>
        <v>j</v>
      </c>
      <c r="CZ6" s="8" t="str">
        <f t="shared" si="58"/>
        <v>v</v>
      </c>
      <c r="DA6" s="8" t="str">
        <f t="shared" si="58"/>
        <v>s</v>
      </c>
      <c r="DB6" s="8" t="str">
        <f t="shared" si="58"/>
        <v>d</v>
      </c>
      <c r="DC6" s="8" t="str">
        <f t="shared" si="58"/>
        <v>l</v>
      </c>
      <c r="DD6" s="8" t="str">
        <f t="shared" si="58"/>
        <v>m</v>
      </c>
      <c r="DE6" s="8" t="str">
        <f t="shared" si="58"/>
        <v>m</v>
      </c>
      <c r="DF6" s="8" t="str">
        <f t="shared" si="58"/>
        <v>j</v>
      </c>
      <c r="DG6" s="8" t="str">
        <f t="shared" si="58"/>
        <v>v</v>
      </c>
      <c r="DH6" s="8" t="str">
        <f t="shared" si="58"/>
        <v>s</v>
      </c>
      <c r="DI6" s="8" t="str">
        <f t="shared" si="58"/>
        <v>d</v>
      </c>
      <c r="DJ6" s="8" t="str">
        <f t="shared" si="58"/>
        <v>l</v>
      </c>
      <c r="DK6" s="8" t="str">
        <f t="shared" si="58"/>
        <v>m</v>
      </c>
      <c r="DL6" s="8" t="str">
        <f t="shared" si="58"/>
        <v>m</v>
      </c>
      <c r="DM6" s="8" t="str">
        <f t="shared" si="58"/>
        <v>j</v>
      </c>
      <c r="DN6" s="8" t="str">
        <f t="shared" si="58"/>
        <v>v</v>
      </c>
      <c r="DO6" s="8" t="str">
        <f t="shared" si="58"/>
        <v>s</v>
      </c>
      <c r="DP6" s="8" t="str">
        <f t="shared" si="58"/>
        <v>d</v>
      </c>
      <c r="DQ6" s="8" t="str">
        <f t="shared" si="58"/>
        <v>l</v>
      </c>
      <c r="DR6" s="8" t="str">
        <f t="shared" si="58"/>
        <v>m</v>
      </c>
      <c r="DS6" s="8" t="str">
        <f t="shared" si="58"/>
        <v>m</v>
      </c>
      <c r="DT6" s="8" t="str">
        <f t="shared" si="58"/>
        <v>j</v>
      </c>
      <c r="DU6" s="8" t="str">
        <f t="shared" si="58"/>
        <v>v</v>
      </c>
      <c r="DV6" s="8" t="str">
        <f t="shared" si="58"/>
        <v>s</v>
      </c>
      <c r="DW6" s="8" t="str">
        <f t="shared" si="58"/>
        <v>d</v>
      </c>
      <c r="DX6" s="8" t="str">
        <f t="shared" si="58"/>
        <v>l</v>
      </c>
      <c r="DY6" s="8" t="str">
        <f t="shared" si="58"/>
        <v>m</v>
      </c>
      <c r="DZ6" s="8" t="str">
        <f t="shared" si="58"/>
        <v>m</v>
      </c>
      <c r="EA6" s="8" t="str">
        <f t="shared" si="58"/>
        <v>j</v>
      </c>
      <c r="EB6" s="8" t="str">
        <f t="shared" si="58"/>
        <v>v</v>
      </c>
      <c r="EC6" s="8" t="str">
        <f t="shared" si="58"/>
        <v>s</v>
      </c>
      <c r="ED6" s="8" t="str">
        <f t="shared" si="58"/>
        <v>d</v>
      </c>
    </row>
    <row r="7" spans="1:134" ht="30" hidden="1" customHeight="1" thickBot="1" x14ac:dyDescent="0.3">
      <c r="A7" s="31" t="s">
        <v>6</v>
      </c>
      <c r="B7" s="33"/>
      <c r="C7" s="33"/>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row>
    <row r="8" spans="1:134" s="3" customFormat="1" ht="30" customHeight="1" thickBot="1" x14ac:dyDescent="0.3">
      <c r="A8" s="32" t="s">
        <v>7</v>
      </c>
      <c r="B8" s="58" t="s">
        <v>105</v>
      </c>
      <c r="C8" s="59"/>
      <c r="D8" s="10"/>
      <c r="E8" s="41"/>
      <c r="F8" s="42"/>
      <c r="G8" s="9"/>
      <c r="H8" s="9" t="str">
        <f t="shared" ref="H8:H67" si="59">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row>
    <row r="9" spans="1:134" s="3" customFormat="1" ht="58.9" customHeight="1" thickBot="1" x14ac:dyDescent="0.3">
      <c r="A9" s="32" t="s">
        <v>8</v>
      </c>
      <c r="B9" s="60" t="s">
        <v>37</v>
      </c>
      <c r="C9" s="56" t="s">
        <v>39</v>
      </c>
      <c r="D9" s="11">
        <v>1</v>
      </c>
      <c r="E9" s="53">
        <f>Inicio_del_proyecto</f>
        <v>45323</v>
      </c>
      <c r="F9" s="53">
        <f>E9+1</f>
        <v>45324</v>
      </c>
      <c r="G9" s="9"/>
      <c r="H9" s="9">
        <f t="shared" si="59"/>
        <v>2</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row>
    <row r="10" spans="1:134" s="3" customFormat="1" ht="56.45" customHeight="1" thickBot="1" x14ac:dyDescent="0.3">
      <c r="A10" s="32" t="s">
        <v>9</v>
      </c>
      <c r="B10" s="60" t="s">
        <v>38</v>
      </c>
      <c r="C10" s="56" t="s">
        <v>39</v>
      </c>
      <c r="D10" s="11">
        <v>1</v>
      </c>
      <c r="E10" s="53">
        <f>E9</f>
        <v>45323</v>
      </c>
      <c r="F10" s="53">
        <f>E10+1</f>
        <v>45324</v>
      </c>
      <c r="G10" s="9"/>
      <c r="H10" s="9">
        <f t="shared" si="59"/>
        <v>2</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row>
    <row r="11" spans="1:134" s="3" customFormat="1" ht="30" customHeight="1" thickBot="1" x14ac:dyDescent="0.3">
      <c r="A11" s="31"/>
      <c r="B11" s="60" t="s">
        <v>40</v>
      </c>
      <c r="C11" s="56" t="s">
        <v>41</v>
      </c>
      <c r="D11" s="11">
        <v>1</v>
      </c>
      <c r="E11" s="53">
        <f>F10-1</f>
        <v>45323</v>
      </c>
      <c r="F11" s="53">
        <f>E11+14</f>
        <v>45337</v>
      </c>
      <c r="G11" s="9"/>
      <c r="H11" s="9">
        <f t="shared" si="59"/>
        <v>15</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row>
    <row r="12" spans="1:134" s="3" customFormat="1" ht="30" customHeight="1" thickBot="1" x14ac:dyDescent="0.3">
      <c r="A12" s="31"/>
      <c r="B12" s="60" t="s">
        <v>42</v>
      </c>
      <c r="C12" s="56" t="s">
        <v>43</v>
      </c>
      <c r="D12" s="11">
        <v>1</v>
      </c>
      <c r="E12" s="53">
        <f>F11-10</f>
        <v>45327</v>
      </c>
      <c r="F12" s="53">
        <f>E12+9</f>
        <v>45336</v>
      </c>
      <c r="G12" s="9"/>
      <c r="H12" s="9">
        <f t="shared" si="59"/>
        <v>10</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row>
    <row r="13" spans="1:134" s="3" customFormat="1" ht="30" customHeight="1" thickBot="1" x14ac:dyDescent="0.3">
      <c r="A13" s="31"/>
      <c r="B13" s="60" t="s">
        <v>44</v>
      </c>
      <c r="C13" s="56" t="s">
        <v>45</v>
      </c>
      <c r="D13" s="11">
        <v>1</v>
      </c>
      <c r="E13" s="53">
        <f>F12+1</f>
        <v>45337</v>
      </c>
      <c r="F13" s="53">
        <f>E13+18</f>
        <v>45355</v>
      </c>
      <c r="G13" s="9"/>
      <c r="H13" s="9">
        <f t="shared" si="59"/>
        <v>19</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row>
    <row r="14" spans="1:134" s="3" customFormat="1" ht="30" customHeight="1" thickBot="1" x14ac:dyDescent="0.3">
      <c r="A14" s="32" t="s">
        <v>10</v>
      </c>
      <c r="B14" s="61" t="s">
        <v>104</v>
      </c>
      <c r="C14" s="62"/>
      <c r="D14" s="12"/>
      <c r="E14" s="43"/>
      <c r="F14" s="44"/>
      <c r="G14" s="9"/>
      <c r="H14" s="9" t="str">
        <f t="shared" si="59"/>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row>
    <row r="15" spans="1:134" s="3" customFormat="1" ht="30" customHeight="1" thickBot="1" x14ac:dyDescent="0.3">
      <c r="A15" s="32"/>
      <c r="B15" s="63" t="s">
        <v>46</v>
      </c>
      <c r="C15" s="64" t="s">
        <v>47</v>
      </c>
      <c r="D15" s="13">
        <v>1</v>
      </c>
      <c r="E15" s="54">
        <f>E13+1</f>
        <v>45338</v>
      </c>
      <c r="F15" s="54">
        <f>E15</f>
        <v>45338</v>
      </c>
      <c r="G15" s="9"/>
      <c r="H15" s="9">
        <f t="shared" si="59"/>
        <v>1</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row>
    <row r="16" spans="1:134" s="3" customFormat="1" ht="61.9" customHeight="1" thickBot="1" x14ac:dyDescent="0.3">
      <c r="A16" s="31"/>
      <c r="B16" s="63" t="s">
        <v>48</v>
      </c>
      <c r="C16" s="64" t="s">
        <v>39</v>
      </c>
      <c r="D16" s="13">
        <v>1</v>
      </c>
      <c r="E16" s="54">
        <f>E15+1</f>
        <v>45339</v>
      </c>
      <c r="F16" s="54">
        <f>E16</f>
        <v>45339</v>
      </c>
      <c r="G16" s="9"/>
      <c r="H16" s="9">
        <f t="shared" si="59"/>
        <v>1</v>
      </c>
      <c r="I16" s="18"/>
      <c r="J16" s="18"/>
      <c r="K16" s="18"/>
      <c r="L16" s="18"/>
      <c r="M16" s="18"/>
      <c r="N16" s="18"/>
      <c r="O16" s="18"/>
      <c r="P16" s="18"/>
      <c r="Q16" s="18"/>
      <c r="R16" s="18"/>
      <c r="S16" s="18"/>
      <c r="T16" s="18"/>
      <c r="U16" s="19"/>
      <c r="V16" s="19"/>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row>
    <row r="17" spans="1:134" s="3" customFormat="1" ht="63" customHeight="1" thickBot="1" x14ac:dyDescent="0.3">
      <c r="A17" s="31"/>
      <c r="B17" s="63" t="s">
        <v>49</v>
      </c>
      <c r="C17" s="64" t="s">
        <v>39</v>
      </c>
      <c r="D17" s="13">
        <v>1</v>
      </c>
      <c r="E17" s="54">
        <f>F16+6</f>
        <v>45345</v>
      </c>
      <c r="F17" s="54">
        <f>E17</f>
        <v>45345</v>
      </c>
      <c r="G17" s="9"/>
      <c r="H17" s="9">
        <f t="shared" si="59"/>
        <v>1</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row>
    <row r="18" spans="1:134" s="3" customFormat="1" ht="25.9" customHeight="1" thickBot="1" x14ac:dyDescent="0.3">
      <c r="A18" s="31"/>
      <c r="B18" s="63" t="s">
        <v>50</v>
      </c>
      <c r="C18" s="64" t="s">
        <v>45</v>
      </c>
      <c r="D18" s="13">
        <v>1</v>
      </c>
      <c r="E18" s="54">
        <f>E17+3</f>
        <v>45348</v>
      </c>
      <c r="F18" s="54">
        <f>E18</f>
        <v>45348</v>
      </c>
      <c r="G18" s="9"/>
      <c r="H18" s="9">
        <f t="shared" si="59"/>
        <v>1</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row>
    <row r="19" spans="1:134" s="3" customFormat="1" ht="46.9" customHeight="1" thickBot="1" x14ac:dyDescent="0.3">
      <c r="A19" s="31"/>
      <c r="B19" s="63" t="s">
        <v>51</v>
      </c>
      <c r="C19" s="64" t="s">
        <v>52</v>
      </c>
      <c r="D19" s="13">
        <v>1</v>
      </c>
      <c r="E19" s="54">
        <f>E18+2</f>
        <v>45350</v>
      </c>
      <c r="F19" s="54">
        <f>E19+2</f>
        <v>45352</v>
      </c>
      <c r="G19" s="9"/>
      <c r="H19" s="9">
        <f t="shared" si="59"/>
        <v>3</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row>
    <row r="20" spans="1:134" s="3" customFormat="1" ht="30" customHeight="1" thickBot="1" x14ac:dyDescent="0.3">
      <c r="A20" s="31" t="s">
        <v>11</v>
      </c>
      <c r="B20" s="65" t="s">
        <v>106</v>
      </c>
      <c r="C20" s="66"/>
      <c r="D20" s="14"/>
      <c r="E20" s="45"/>
      <c r="F20" s="46"/>
      <c r="G20" s="9"/>
      <c r="H20" s="9" t="str">
        <f t="shared" si="59"/>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row>
    <row r="21" spans="1:134" s="3" customFormat="1" ht="30" customHeight="1" thickBot="1" x14ac:dyDescent="0.3">
      <c r="A21" s="31"/>
      <c r="B21" s="67" t="s">
        <v>53</v>
      </c>
      <c r="C21" s="68" t="s">
        <v>47</v>
      </c>
      <c r="D21" s="15">
        <v>1</v>
      </c>
      <c r="E21" s="47">
        <f>E9+28</f>
        <v>45351</v>
      </c>
      <c r="F21" s="47">
        <f>E21+1</f>
        <v>45352</v>
      </c>
      <c r="G21" s="9"/>
      <c r="H21" s="9">
        <f t="shared" si="59"/>
        <v>2</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row>
    <row r="22" spans="1:134" s="3" customFormat="1" ht="30" customHeight="1" thickBot="1" x14ac:dyDescent="0.3">
      <c r="A22" s="31"/>
      <c r="B22" s="67" t="s">
        <v>54</v>
      </c>
      <c r="C22" s="68" t="s">
        <v>47</v>
      </c>
      <c r="D22" s="15">
        <v>1</v>
      </c>
      <c r="E22" s="47">
        <f>F21</f>
        <v>45352</v>
      </c>
      <c r="F22" s="47">
        <f>E22</f>
        <v>45352</v>
      </c>
      <c r="G22" s="9"/>
      <c r="H22" s="9">
        <f t="shared" si="59"/>
        <v>1</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row>
    <row r="23" spans="1:134" s="3" customFormat="1" ht="62.45" customHeight="1" thickBot="1" x14ac:dyDescent="0.3">
      <c r="A23" s="31"/>
      <c r="B23" s="67" t="s">
        <v>55</v>
      </c>
      <c r="C23" s="68" t="s">
        <v>39</v>
      </c>
      <c r="D23" s="15">
        <v>1</v>
      </c>
      <c r="E23" s="47">
        <f>E22</f>
        <v>45352</v>
      </c>
      <c r="F23" s="47">
        <f>E23</f>
        <v>45352</v>
      </c>
      <c r="G23" s="9"/>
      <c r="H23" s="9">
        <f t="shared" si="59"/>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row>
    <row r="24" spans="1:134" s="3" customFormat="1" ht="56.45" customHeight="1" thickBot="1" x14ac:dyDescent="0.3">
      <c r="A24" s="31"/>
      <c r="B24" s="67" t="s">
        <v>56</v>
      </c>
      <c r="C24" s="68" t="s">
        <v>52</v>
      </c>
      <c r="D24" s="15">
        <v>1</v>
      </c>
      <c r="E24" s="47">
        <f>F23</f>
        <v>45352</v>
      </c>
      <c r="F24" s="47">
        <f>E24</f>
        <v>45352</v>
      </c>
      <c r="G24" s="9"/>
      <c r="H24" s="9">
        <f t="shared" si="59"/>
        <v>1</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row>
    <row r="25" spans="1:134" s="3" customFormat="1" ht="54" customHeight="1" thickBot="1" x14ac:dyDescent="0.3">
      <c r="A25" s="31"/>
      <c r="B25" s="67" t="s">
        <v>57</v>
      </c>
      <c r="C25" s="68" t="s">
        <v>39</v>
      </c>
      <c r="D25" s="15">
        <v>1</v>
      </c>
      <c r="E25" s="47">
        <f>E23+1</f>
        <v>45353</v>
      </c>
      <c r="F25" s="47">
        <f>E25</f>
        <v>45353</v>
      </c>
      <c r="G25" s="9"/>
      <c r="H25" s="9">
        <f t="shared" si="59"/>
        <v>1</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row>
    <row r="26" spans="1:134" s="3" customFormat="1" ht="30" customHeight="1" thickBot="1" x14ac:dyDescent="0.3">
      <c r="A26" s="31" t="s">
        <v>11</v>
      </c>
      <c r="B26" s="69" t="s">
        <v>107</v>
      </c>
      <c r="C26" s="70"/>
      <c r="D26" s="16"/>
      <c r="E26" s="48"/>
      <c r="F26" s="49"/>
      <c r="G26" s="9"/>
      <c r="H26" s="9" t="str">
        <f t="shared" si="59"/>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row>
    <row r="27" spans="1:134" s="3" customFormat="1" ht="30" customHeight="1" thickBot="1" x14ac:dyDescent="0.3">
      <c r="A27" s="31"/>
      <c r="B27" s="71" t="s">
        <v>58</v>
      </c>
      <c r="C27" s="72" t="s">
        <v>47</v>
      </c>
      <c r="D27" s="17">
        <v>1</v>
      </c>
      <c r="E27" s="55">
        <f>E25+1</f>
        <v>45354</v>
      </c>
      <c r="F27" s="55">
        <f>E27</f>
        <v>45354</v>
      </c>
      <c r="G27" s="9"/>
      <c r="H27" s="9">
        <f t="shared" si="59"/>
        <v>1</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row>
    <row r="28" spans="1:134" s="3" customFormat="1" ht="30" customHeight="1" thickBot="1" x14ac:dyDescent="0.3">
      <c r="A28" s="31"/>
      <c r="B28" s="71" t="s">
        <v>59</v>
      </c>
      <c r="C28" s="72" t="s">
        <v>47</v>
      </c>
      <c r="D28" s="17">
        <v>1</v>
      </c>
      <c r="E28" s="55">
        <f>E27+1</f>
        <v>45355</v>
      </c>
      <c r="F28" s="55">
        <f>E28+5</f>
        <v>45360</v>
      </c>
      <c r="G28" s="9"/>
      <c r="H28" s="9">
        <f t="shared" si="59"/>
        <v>6</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row>
    <row r="29" spans="1:134" s="3" customFormat="1" ht="30" customHeight="1" thickBot="1" x14ac:dyDescent="0.3">
      <c r="A29" s="31"/>
      <c r="B29" s="71" t="s">
        <v>60</v>
      </c>
      <c r="C29" s="72" t="s">
        <v>47</v>
      </c>
      <c r="D29" s="17">
        <v>1</v>
      </c>
      <c r="E29" s="55">
        <f>E28+1</f>
        <v>45356</v>
      </c>
      <c r="F29" s="55">
        <f>E29+1</f>
        <v>45357</v>
      </c>
      <c r="G29" s="9"/>
      <c r="H29" s="9">
        <f t="shared" si="59"/>
        <v>2</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row>
    <row r="30" spans="1:134" s="3" customFormat="1" ht="48" customHeight="1" thickBot="1" x14ac:dyDescent="0.3">
      <c r="A30" s="31"/>
      <c r="B30" s="71" t="s">
        <v>61</v>
      </c>
      <c r="C30" s="72" t="s">
        <v>52</v>
      </c>
      <c r="D30" s="17">
        <v>1</v>
      </c>
      <c r="E30" s="55">
        <f>E29</f>
        <v>45356</v>
      </c>
      <c r="F30" s="55">
        <f>E30+4</f>
        <v>45360</v>
      </c>
      <c r="G30" s="9"/>
      <c r="H30" s="9">
        <f t="shared" si="59"/>
        <v>5</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row>
    <row r="31" spans="1:134" s="3" customFormat="1" ht="30" customHeight="1" thickBot="1" x14ac:dyDescent="0.3">
      <c r="A31" s="31"/>
      <c r="B31" s="71" t="s">
        <v>62</v>
      </c>
      <c r="C31" s="72" t="s">
        <v>63</v>
      </c>
      <c r="D31" s="17">
        <v>1</v>
      </c>
      <c r="E31" s="55">
        <f>E30+1</f>
        <v>45357</v>
      </c>
      <c r="F31" s="55">
        <f>E31</f>
        <v>45357</v>
      </c>
      <c r="G31" s="9"/>
      <c r="H31" s="9">
        <f t="shared" si="59"/>
        <v>1</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row>
    <row r="32" spans="1:134" s="3" customFormat="1" ht="30" customHeight="1" thickBot="1" x14ac:dyDescent="0.3">
      <c r="A32" s="31" t="s">
        <v>12</v>
      </c>
      <c r="B32" s="58" t="s">
        <v>108</v>
      </c>
      <c r="C32" s="59"/>
      <c r="D32" s="10"/>
      <c r="E32" s="41"/>
      <c r="F32" s="42"/>
      <c r="G32" s="9"/>
      <c r="H32" s="9" t="str">
        <f t="shared" si="59"/>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row>
    <row r="33" spans="1:134" s="3" customFormat="1" ht="49.15" customHeight="1" thickBot="1" x14ac:dyDescent="0.3">
      <c r="A33" s="32" t="s">
        <v>13</v>
      </c>
      <c r="B33" s="60" t="s">
        <v>64</v>
      </c>
      <c r="C33" s="56" t="s">
        <v>65</v>
      </c>
      <c r="D33" s="11">
        <v>1</v>
      </c>
      <c r="E33" s="53">
        <f>E31+6</f>
        <v>45363</v>
      </c>
      <c r="F33" s="53">
        <f>E33+4</f>
        <v>45367</v>
      </c>
      <c r="G33" s="9"/>
      <c r="H33" s="9">
        <f t="shared" si="59"/>
        <v>5</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row>
    <row r="34" spans="1:134" ht="30" customHeight="1" thickBot="1" x14ac:dyDescent="0.3">
      <c r="B34" s="60" t="s">
        <v>66</v>
      </c>
      <c r="C34" s="56" t="s">
        <v>67</v>
      </c>
      <c r="D34" s="11">
        <v>1</v>
      </c>
      <c r="E34" s="53">
        <f>E33+2</f>
        <v>45365</v>
      </c>
      <c r="F34" s="53">
        <f>E34+9</f>
        <v>45374</v>
      </c>
      <c r="G34" s="9"/>
      <c r="H34" s="9">
        <f t="shared" si="59"/>
        <v>10</v>
      </c>
      <c r="I34" s="18"/>
      <c r="J34" s="18"/>
      <c r="K34" s="18"/>
      <c r="L34" s="18"/>
      <c r="M34" s="18"/>
      <c r="N34" s="18"/>
      <c r="O34" s="18"/>
      <c r="P34" s="18"/>
      <c r="Q34" s="18"/>
      <c r="R34" s="18"/>
      <c r="S34" s="18"/>
      <c r="T34" s="18"/>
      <c r="U34" s="19"/>
      <c r="V34" s="19"/>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row>
    <row r="35" spans="1:134" ht="30" customHeight="1" thickBot="1" x14ac:dyDescent="0.3">
      <c r="B35" s="60" t="s">
        <v>68</v>
      </c>
      <c r="C35" s="56" t="s">
        <v>70</v>
      </c>
      <c r="D35" s="11">
        <v>0</v>
      </c>
      <c r="E35" s="53">
        <f>E34+2</f>
        <v>45367</v>
      </c>
      <c r="F35" s="53">
        <f>E35+14</f>
        <v>45381</v>
      </c>
      <c r="G35" s="9"/>
      <c r="H35" s="9">
        <f t="shared" si="59"/>
        <v>15</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row>
    <row r="36" spans="1:134" ht="30" customHeight="1" thickBot="1" x14ac:dyDescent="0.3">
      <c r="B36" s="60" t="s">
        <v>69</v>
      </c>
      <c r="C36" s="56" t="s">
        <v>63</v>
      </c>
      <c r="D36" s="11">
        <v>0</v>
      </c>
      <c r="E36" s="53">
        <f>F35-10</f>
        <v>45371</v>
      </c>
      <c r="F36" s="53">
        <f>E36+88</f>
        <v>45459</v>
      </c>
      <c r="G36" s="9"/>
      <c r="H36" s="9">
        <f t="shared" si="59"/>
        <v>89</v>
      </c>
      <c r="I36" s="18"/>
      <c r="J36" s="18"/>
      <c r="K36" s="18"/>
      <c r="L36" s="18"/>
      <c r="M36" s="18"/>
      <c r="N36" s="18"/>
      <c r="O36" s="18"/>
      <c r="P36" s="18"/>
      <c r="Q36" s="18"/>
      <c r="R36" s="18"/>
      <c r="S36" s="18"/>
      <c r="T36" s="18"/>
      <c r="U36" s="18"/>
      <c r="V36" s="18"/>
      <c r="W36" s="18"/>
      <c r="X36" s="18"/>
      <c r="Y36" s="19"/>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row>
    <row r="37" spans="1:134" ht="30" customHeight="1" thickBot="1" x14ac:dyDescent="0.3">
      <c r="B37" s="60" t="s">
        <v>72</v>
      </c>
      <c r="C37" s="56" t="s">
        <v>71</v>
      </c>
      <c r="D37" s="11">
        <v>0</v>
      </c>
      <c r="E37" s="53">
        <f>F36+3</f>
        <v>45462</v>
      </c>
      <c r="F37" s="53">
        <f>F36+129</f>
        <v>45588</v>
      </c>
      <c r="G37" s="9"/>
      <c r="H37" s="9">
        <f t="shared" si="59"/>
        <v>127</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row>
    <row r="38" spans="1:134" ht="30" customHeight="1" thickBot="1" x14ac:dyDescent="0.3">
      <c r="B38" s="61" t="s">
        <v>109</v>
      </c>
      <c r="C38" s="62"/>
      <c r="D38" s="12"/>
      <c r="E38" s="43"/>
      <c r="F38" s="44"/>
      <c r="G38" s="9"/>
      <c r="H38" s="9" t="str">
        <f t="shared" si="59"/>
        <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row>
    <row r="39" spans="1:134" ht="30" customHeight="1" thickBot="1" x14ac:dyDescent="0.3">
      <c r="B39" s="63" t="s">
        <v>73</v>
      </c>
      <c r="C39" s="64" t="s">
        <v>47</v>
      </c>
      <c r="D39" s="13">
        <v>0</v>
      </c>
      <c r="E39" s="54">
        <f>E36+2</f>
        <v>45373</v>
      </c>
      <c r="F39" s="54">
        <f>E39+153</f>
        <v>45526</v>
      </c>
      <c r="G39" s="9"/>
      <c r="H39" s="9">
        <f t="shared" si="59"/>
        <v>154</v>
      </c>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row>
    <row r="40" spans="1:134" ht="44.45" customHeight="1" thickBot="1" x14ac:dyDescent="0.3">
      <c r="B40" s="63" t="s">
        <v>74</v>
      </c>
      <c r="C40" s="64" t="s">
        <v>47</v>
      </c>
      <c r="D40" s="13">
        <v>0</v>
      </c>
      <c r="E40" s="54">
        <f>E39+1</f>
        <v>45374</v>
      </c>
      <c r="F40" s="54">
        <f>E40+160</f>
        <v>45534</v>
      </c>
      <c r="G40" s="9"/>
      <c r="H40" s="9">
        <f t="shared" si="59"/>
        <v>161</v>
      </c>
      <c r="I40" s="18"/>
      <c r="J40" s="18"/>
      <c r="K40" s="18"/>
      <c r="L40" s="18"/>
      <c r="M40" s="18"/>
      <c r="N40" s="18"/>
      <c r="O40" s="18"/>
      <c r="P40" s="18"/>
      <c r="Q40" s="18"/>
      <c r="R40" s="18"/>
      <c r="S40" s="18"/>
      <c r="T40" s="18"/>
      <c r="U40" s="19"/>
      <c r="V40" s="19"/>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row>
    <row r="41" spans="1:134" ht="49.9" customHeight="1" thickBot="1" x14ac:dyDescent="0.3">
      <c r="B41" s="63" t="s">
        <v>75</v>
      </c>
      <c r="C41" s="64" t="s">
        <v>76</v>
      </c>
      <c r="D41" s="13">
        <v>0</v>
      </c>
      <c r="E41" s="54">
        <f>E40+4</f>
        <v>45378</v>
      </c>
      <c r="F41" s="54">
        <f>F40+58</f>
        <v>45592</v>
      </c>
      <c r="G41" s="9"/>
      <c r="H41" s="9">
        <f t="shared" si="59"/>
        <v>215</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row>
    <row r="42" spans="1:134" ht="49.15" customHeight="1" thickBot="1" x14ac:dyDescent="0.3">
      <c r="B42" s="63" t="s">
        <v>77</v>
      </c>
      <c r="C42" s="64" t="s">
        <v>43</v>
      </c>
      <c r="D42" s="13">
        <v>1</v>
      </c>
      <c r="E42" s="54">
        <v>45395</v>
      </c>
      <c r="F42" s="54">
        <f>E42+2</f>
        <v>45397</v>
      </c>
      <c r="G42" s="9"/>
      <c r="H42" s="9">
        <f t="shared" si="59"/>
        <v>3</v>
      </c>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row>
    <row r="43" spans="1:134" ht="30" customHeight="1" thickBot="1" x14ac:dyDescent="0.3">
      <c r="B43" s="63" t="s">
        <v>78</v>
      </c>
      <c r="C43" s="64" t="s">
        <v>43</v>
      </c>
      <c r="D43" s="13">
        <v>1</v>
      </c>
      <c r="E43" s="54">
        <f>E42+16</f>
        <v>45411</v>
      </c>
      <c r="F43" s="54">
        <f>E43+1</f>
        <v>45412</v>
      </c>
      <c r="G43" s="9"/>
      <c r="H43" s="9">
        <f t="shared" si="59"/>
        <v>2</v>
      </c>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row>
    <row r="44" spans="1:134" ht="30" customHeight="1" thickBot="1" x14ac:dyDescent="0.3">
      <c r="B44" s="65" t="s">
        <v>110</v>
      </c>
      <c r="C44" s="66"/>
      <c r="D44" s="14"/>
      <c r="E44" s="45"/>
      <c r="F44" s="46"/>
      <c r="G44" s="9"/>
      <c r="H44" s="9" t="str">
        <f t="shared" si="59"/>
        <v/>
      </c>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row>
    <row r="45" spans="1:134" ht="63" customHeight="1" thickBot="1" x14ac:dyDescent="0.3">
      <c r="B45" s="67" t="s">
        <v>79</v>
      </c>
      <c r="C45" s="68" t="s">
        <v>39</v>
      </c>
      <c r="D45" s="15">
        <v>0</v>
      </c>
      <c r="E45" s="47">
        <f>E43+17</f>
        <v>45428</v>
      </c>
      <c r="F45" s="47">
        <f>E45</f>
        <v>45428</v>
      </c>
      <c r="G45" s="9"/>
      <c r="H45" s="9">
        <f t="shared" si="59"/>
        <v>1</v>
      </c>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row>
    <row r="46" spans="1:134" ht="58.9" customHeight="1" thickBot="1" x14ac:dyDescent="0.3">
      <c r="B46" s="67" t="s">
        <v>80</v>
      </c>
      <c r="C46" s="68" t="s">
        <v>63</v>
      </c>
      <c r="D46" s="15">
        <v>0</v>
      </c>
      <c r="E46" s="47">
        <f>F45+70</f>
        <v>45498</v>
      </c>
      <c r="F46" s="47">
        <f>E46+10</f>
        <v>45508</v>
      </c>
      <c r="G46" s="9"/>
      <c r="H46" s="9">
        <f t="shared" si="59"/>
        <v>11</v>
      </c>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row>
    <row r="47" spans="1:134" ht="60" customHeight="1" thickBot="1" x14ac:dyDescent="0.3">
      <c r="B47" s="67" t="s">
        <v>81</v>
      </c>
      <c r="C47" s="68" t="s">
        <v>39</v>
      </c>
      <c r="D47" s="15">
        <v>0</v>
      </c>
      <c r="E47" s="47">
        <f>F46-3</f>
        <v>45505</v>
      </c>
      <c r="F47" s="47">
        <f>E47+60</f>
        <v>45565</v>
      </c>
      <c r="G47" s="9"/>
      <c r="H47" s="9">
        <f t="shared" si="59"/>
        <v>61</v>
      </c>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row>
    <row r="48" spans="1:134" ht="54" customHeight="1" thickBot="1" x14ac:dyDescent="0.3">
      <c r="B48" s="67" t="s">
        <v>82</v>
      </c>
      <c r="C48" s="68" t="s">
        <v>39</v>
      </c>
      <c r="D48" s="15">
        <v>0</v>
      </c>
      <c r="E48" s="47">
        <f>E47</f>
        <v>45505</v>
      </c>
      <c r="F48" s="47">
        <f>E48+91</f>
        <v>45596</v>
      </c>
      <c r="G48" s="9"/>
      <c r="H48" s="9">
        <f t="shared" si="59"/>
        <v>92</v>
      </c>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row>
    <row r="49" spans="2:134" ht="30" customHeight="1" thickBot="1" x14ac:dyDescent="0.3">
      <c r="B49" s="67" t="s">
        <v>78</v>
      </c>
      <c r="C49" s="68" t="s">
        <v>65</v>
      </c>
      <c r="D49" s="15">
        <v>0</v>
      </c>
      <c r="E49" s="47">
        <f>E47+5</f>
        <v>45510</v>
      </c>
      <c r="F49" s="47">
        <f>E49+2</f>
        <v>45512</v>
      </c>
      <c r="G49" s="9"/>
      <c r="H49" s="9">
        <f t="shared" si="59"/>
        <v>3</v>
      </c>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row>
    <row r="50" spans="2:134" ht="30" customHeight="1" thickBot="1" x14ac:dyDescent="0.3">
      <c r="B50" s="69" t="s">
        <v>83</v>
      </c>
      <c r="C50" s="70"/>
      <c r="D50" s="16"/>
      <c r="E50" s="48"/>
      <c r="F50" s="49"/>
      <c r="G50" s="9"/>
      <c r="H50" s="9" t="str">
        <f t="shared" si="59"/>
        <v/>
      </c>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row>
    <row r="51" spans="2:134" ht="30" customHeight="1" thickBot="1" x14ac:dyDescent="0.3">
      <c r="B51" s="71" t="s">
        <v>84</v>
      </c>
      <c r="C51" s="72" t="s">
        <v>63</v>
      </c>
      <c r="D51" s="17">
        <v>0</v>
      </c>
      <c r="E51" s="55">
        <f>E49+56</f>
        <v>45566</v>
      </c>
      <c r="F51" s="55">
        <f>E51+10</f>
        <v>45576</v>
      </c>
      <c r="G51" s="9"/>
      <c r="H51" s="9">
        <f t="shared" si="59"/>
        <v>11</v>
      </c>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row>
    <row r="52" spans="2:134" ht="30" customHeight="1" thickBot="1" x14ac:dyDescent="0.3">
      <c r="B52" s="71" t="s">
        <v>85</v>
      </c>
      <c r="C52" s="72" t="s">
        <v>86</v>
      </c>
      <c r="D52" s="17">
        <v>0</v>
      </c>
      <c r="E52" s="55">
        <f>E51+5</f>
        <v>45571</v>
      </c>
      <c r="F52" s="55">
        <f>E52</f>
        <v>45571</v>
      </c>
      <c r="G52" s="9"/>
      <c r="H52" s="9">
        <f t="shared" si="59"/>
        <v>1</v>
      </c>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row>
    <row r="53" spans="2:134" ht="30" customHeight="1" thickBot="1" x14ac:dyDescent="0.3">
      <c r="B53" s="71" t="s">
        <v>87</v>
      </c>
      <c r="C53" s="72" t="s">
        <v>63</v>
      </c>
      <c r="D53" s="17">
        <v>0</v>
      </c>
      <c r="E53" s="55">
        <f>E52+11</f>
        <v>45582</v>
      </c>
      <c r="F53" s="55">
        <f>E53+14</f>
        <v>45596</v>
      </c>
      <c r="G53" s="9"/>
      <c r="H53" s="9">
        <f t="shared" si="59"/>
        <v>15</v>
      </c>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row>
    <row r="54" spans="2:134" ht="30" customHeight="1" thickBot="1" x14ac:dyDescent="0.3">
      <c r="B54" s="71" t="s">
        <v>88</v>
      </c>
      <c r="C54" s="72" t="s">
        <v>47</v>
      </c>
      <c r="D54" s="17">
        <v>0</v>
      </c>
      <c r="E54" s="55">
        <f>E53+12</f>
        <v>45594</v>
      </c>
      <c r="F54" s="55">
        <f>E54</f>
        <v>45594</v>
      </c>
      <c r="G54" s="9"/>
      <c r="H54" s="9">
        <f t="shared" si="59"/>
        <v>1</v>
      </c>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row>
    <row r="55" spans="2:134" ht="30" customHeight="1" thickBot="1" x14ac:dyDescent="0.3">
      <c r="B55" s="71" t="s">
        <v>89</v>
      </c>
      <c r="C55" s="72" t="s">
        <v>43</v>
      </c>
      <c r="D55" s="17">
        <v>0</v>
      </c>
      <c r="E55" s="55">
        <f>E54</f>
        <v>45594</v>
      </c>
      <c r="F55" s="55">
        <f>E55</f>
        <v>45594</v>
      </c>
      <c r="G55" s="9"/>
      <c r="H55" s="9">
        <f t="shared" si="59"/>
        <v>1</v>
      </c>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row>
    <row r="56" spans="2:134" ht="30" customHeight="1" thickBot="1" x14ac:dyDescent="0.3">
      <c r="B56" s="58" t="s">
        <v>111</v>
      </c>
      <c r="C56" s="59"/>
      <c r="D56" s="10"/>
      <c r="E56" s="41"/>
      <c r="F56" s="42"/>
      <c r="G56" s="9"/>
      <c r="H56" s="9" t="str">
        <f t="shared" si="59"/>
        <v/>
      </c>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row>
    <row r="57" spans="2:134" ht="60" customHeight="1" thickBot="1" x14ac:dyDescent="0.3">
      <c r="B57" s="60" t="s">
        <v>90</v>
      </c>
      <c r="C57" s="56" t="s">
        <v>39</v>
      </c>
      <c r="D57" s="11">
        <v>0</v>
      </c>
      <c r="E57" s="53">
        <f>E55+2</f>
        <v>45596</v>
      </c>
      <c r="F57" s="53">
        <f>E57+6</f>
        <v>45602</v>
      </c>
      <c r="G57" s="9"/>
      <c r="H57" s="9">
        <f t="shared" si="59"/>
        <v>7</v>
      </c>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row>
    <row r="58" spans="2:134" ht="30" customHeight="1" thickBot="1" x14ac:dyDescent="0.3">
      <c r="B58" s="60" t="s">
        <v>91</v>
      </c>
      <c r="C58" s="56" t="s">
        <v>92</v>
      </c>
      <c r="D58" s="11">
        <v>0</v>
      </c>
      <c r="E58" s="53">
        <f>E57+1</f>
        <v>45597</v>
      </c>
      <c r="F58" s="53">
        <f>E58+7</f>
        <v>45604</v>
      </c>
      <c r="G58" s="9"/>
      <c r="H58" s="9">
        <f t="shared" si="59"/>
        <v>8</v>
      </c>
      <c r="I58" s="18"/>
      <c r="J58" s="18"/>
      <c r="K58" s="18"/>
      <c r="L58" s="18"/>
      <c r="M58" s="18"/>
      <c r="N58" s="18"/>
      <c r="O58" s="18"/>
      <c r="P58" s="18"/>
      <c r="Q58" s="18"/>
      <c r="R58" s="18"/>
      <c r="S58" s="18"/>
      <c r="T58" s="18"/>
      <c r="U58" s="19"/>
      <c r="V58" s="19"/>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row>
    <row r="59" spans="2:134" ht="30" customHeight="1" thickBot="1" x14ac:dyDescent="0.3">
      <c r="B59" s="60" t="s">
        <v>93</v>
      </c>
      <c r="C59" s="56" t="s">
        <v>45</v>
      </c>
      <c r="D59" s="11">
        <v>0</v>
      </c>
      <c r="E59" s="53">
        <f>E58</f>
        <v>45597</v>
      </c>
      <c r="F59" s="53">
        <f>E59+28</f>
        <v>45625</v>
      </c>
      <c r="G59" s="9"/>
      <c r="H59" s="9">
        <f t="shared" si="59"/>
        <v>29</v>
      </c>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row>
    <row r="60" spans="2:134" ht="46.9" customHeight="1" thickBot="1" x14ac:dyDescent="0.3">
      <c r="B60" s="60" t="s">
        <v>94</v>
      </c>
      <c r="C60" s="56" t="s">
        <v>86</v>
      </c>
      <c r="D60" s="11">
        <v>0</v>
      </c>
      <c r="E60" s="53">
        <f>F59-10</f>
        <v>45615</v>
      </c>
      <c r="F60" s="53">
        <f>E60+2</f>
        <v>45617</v>
      </c>
      <c r="G60" s="9"/>
      <c r="H60" s="9">
        <f t="shared" si="59"/>
        <v>3</v>
      </c>
      <c r="I60" s="18"/>
      <c r="J60" s="18"/>
      <c r="K60" s="18"/>
      <c r="L60" s="18"/>
      <c r="M60" s="18"/>
      <c r="N60" s="18"/>
      <c r="O60" s="18"/>
      <c r="P60" s="18"/>
      <c r="Q60" s="18"/>
      <c r="R60" s="18"/>
      <c r="S60" s="18"/>
      <c r="T60" s="18"/>
      <c r="U60" s="18"/>
      <c r="V60" s="18"/>
      <c r="W60" s="18"/>
      <c r="X60" s="18"/>
      <c r="Y60" s="19"/>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row>
    <row r="61" spans="2:134" ht="30" customHeight="1" thickBot="1" x14ac:dyDescent="0.3">
      <c r="B61" s="60" t="s">
        <v>95</v>
      </c>
      <c r="C61" s="56" t="s">
        <v>47</v>
      </c>
      <c r="D61" s="11">
        <v>0</v>
      </c>
      <c r="E61" s="53">
        <f>E60</f>
        <v>45615</v>
      </c>
      <c r="F61" s="53">
        <f>E61+29</f>
        <v>45644</v>
      </c>
      <c r="G61" s="9"/>
      <c r="H61" s="9">
        <f t="shared" si="59"/>
        <v>30</v>
      </c>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row>
    <row r="62" spans="2:134" ht="30" customHeight="1" thickBot="1" x14ac:dyDescent="0.3">
      <c r="B62" s="61" t="s">
        <v>112</v>
      </c>
      <c r="C62" s="62"/>
      <c r="D62" s="12"/>
      <c r="E62" s="43"/>
      <c r="F62" s="44"/>
      <c r="G62" s="9"/>
      <c r="H62" s="9" t="str">
        <f t="shared" si="59"/>
        <v/>
      </c>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row>
    <row r="63" spans="2:134" ht="30" customHeight="1" thickBot="1" x14ac:dyDescent="0.3">
      <c r="B63" s="63" t="s">
        <v>96</v>
      </c>
      <c r="C63" s="64" t="s">
        <v>97</v>
      </c>
      <c r="D63" s="13">
        <v>0</v>
      </c>
      <c r="E63" s="54">
        <f>E61+1</f>
        <v>45616</v>
      </c>
      <c r="F63" s="54">
        <f>E63+10</f>
        <v>45626</v>
      </c>
      <c r="G63" s="9"/>
      <c r="H63" s="9">
        <f t="shared" si="59"/>
        <v>11</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row>
    <row r="64" spans="2:134" ht="30" customHeight="1" thickBot="1" x14ac:dyDescent="0.3">
      <c r="B64" s="63" t="s">
        <v>98</v>
      </c>
      <c r="C64" s="64" t="s">
        <v>65</v>
      </c>
      <c r="D64" s="13">
        <v>0</v>
      </c>
      <c r="E64" s="54">
        <f>E63+1</f>
        <v>45617</v>
      </c>
      <c r="F64" s="54">
        <f>E64+2</f>
        <v>45619</v>
      </c>
      <c r="G64" s="9"/>
      <c r="H64" s="9">
        <f t="shared" si="59"/>
        <v>3</v>
      </c>
      <c r="I64" s="18"/>
      <c r="J64" s="18"/>
      <c r="K64" s="18"/>
      <c r="L64" s="18"/>
      <c r="M64" s="18"/>
      <c r="N64" s="18"/>
      <c r="O64" s="18"/>
      <c r="P64" s="18"/>
      <c r="Q64" s="18"/>
      <c r="R64" s="18"/>
      <c r="S64" s="18"/>
      <c r="T64" s="18"/>
      <c r="U64" s="19"/>
      <c r="V64" s="19"/>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row>
    <row r="65" spans="2:134" ht="30" customHeight="1" thickBot="1" x14ac:dyDescent="0.3">
      <c r="B65" s="63" t="s">
        <v>99</v>
      </c>
      <c r="C65" s="64" t="s">
        <v>67</v>
      </c>
      <c r="D65" s="13">
        <v>0</v>
      </c>
      <c r="E65" s="54">
        <f>F64+5</f>
        <v>45624</v>
      </c>
      <c r="F65" s="54">
        <f>E65+1</f>
        <v>45625</v>
      </c>
      <c r="G65" s="9"/>
      <c r="H65" s="9">
        <f t="shared" si="59"/>
        <v>2</v>
      </c>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row>
    <row r="66" spans="2:134" ht="30" customHeight="1" thickBot="1" x14ac:dyDescent="0.3">
      <c r="B66" s="63" t="s">
        <v>100</v>
      </c>
      <c r="C66" s="64" t="s">
        <v>86</v>
      </c>
      <c r="D66" s="13">
        <v>0</v>
      </c>
      <c r="E66" s="54">
        <f>F65</f>
        <v>45625</v>
      </c>
      <c r="F66" s="54">
        <f>E66</f>
        <v>45625</v>
      </c>
      <c r="G66" s="9"/>
      <c r="H66" s="9">
        <f t="shared" si="59"/>
        <v>1</v>
      </c>
      <c r="I66" s="18"/>
      <c r="J66" s="18"/>
      <c r="K66" s="18"/>
      <c r="L66" s="18"/>
      <c r="M66" s="18"/>
      <c r="N66" s="18"/>
      <c r="O66" s="18"/>
      <c r="P66" s="18"/>
      <c r="Q66" s="18"/>
      <c r="R66" s="18"/>
      <c r="S66" s="18"/>
      <c r="T66" s="18"/>
      <c r="U66" s="18"/>
      <c r="V66" s="18"/>
      <c r="W66" s="18"/>
      <c r="X66" s="18"/>
      <c r="Y66" s="19"/>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row>
    <row r="67" spans="2:134" ht="58.9" customHeight="1" thickBot="1" x14ac:dyDescent="0.3">
      <c r="B67" s="63" t="s">
        <v>101</v>
      </c>
      <c r="C67" s="64" t="s">
        <v>39</v>
      </c>
      <c r="D67" s="13">
        <v>0.45</v>
      </c>
      <c r="E67" s="54">
        <f>E9</f>
        <v>45323</v>
      </c>
      <c r="F67" s="54">
        <f>F66+19</f>
        <v>45644</v>
      </c>
      <c r="G67" s="9"/>
      <c r="H67" s="9">
        <f t="shared" si="59"/>
        <v>322</v>
      </c>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row>
  </sheetData>
  <mergeCells count="21">
    <mergeCell ref="C3:D3"/>
    <mergeCell ref="C4:D4"/>
    <mergeCell ref="AK4:AQ4"/>
    <mergeCell ref="AR4:AX4"/>
    <mergeCell ref="AY4:BE4"/>
    <mergeCell ref="BF4:BL4"/>
    <mergeCell ref="E3:F3"/>
    <mergeCell ref="I4:O4"/>
    <mergeCell ref="P4:V4"/>
    <mergeCell ref="W4:AC4"/>
    <mergeCell ref="AD4:AJ4"/>
    <mergeCell ref="DC4:DI4"/>
    <mergeCell ref="DJ4:DP4"/>
    <mergeCell ref="DQ4:DW4"/>
    <mergeCell ref="DX4:ED4"/>
    <mergeCell ref="BM4:BS4"/>
    <mergeCell ref="BT4:BZ4"/>
    <mergeCell ref="CA4:CG4"/>
    <mergeCell ref="CH4:CN4"/>
    <mergeCell ref="CO4:CU4"/>
    <mergeCell ref="CV4:DB4"/>
  </mergeCells>
  <conditionalFormatting sqref="D7:D67">
    <cfRule type="dataBar" priority="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D67">
    <cfRule type="expression" dxfId="2" priority="3">
      <formula>AND(TODAY()&gt;=I$5,TODAY()&lt;J$5)</formula>
    </cfRule>
  </conditionalFormatting>
  <conditionalFormatting sqref="I7:ED6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50"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1" customWidth="1"/>
    <col min="2" max="16384" width="9.140625" style="2"/>
  </cols>
  <sheetData>
    <row r="1" spans="1:2" ht="46.5" customHeight="1" x14ac:dyDescent="0.2"/>
    <row r="2" spans="1:2" s="23" customFormat="1" ht="15.75" x14ac:dyDescent="0.25">
      <c r="A2" s="22" t="s">
        <v>22</v>
      </c>
      <c r="B2" s="22"/>
    </row>
    <row r="3" spans="1:2" s="27" customFormat="1" ht="27" customHeight="1" x14ac:dyDescent="0.25">
      <c r="A3" s="40" t="s">
        <v>23</v>
      </c>
      <c r="B3" s="28"/>
    </row>
    <row r="4" spans="1:2" s="24" customFormat="1" ht="26.25" x14ac:dyDescent="0.4">
      <c r="A4" s="25" t="s">
        <v>24</v>
      </c>
    </row>
    <row r="5" spans="1:2" ht="74.099999999999994" customHeight="1" x14ac:dyDescent="0.2">
      <c r="A5" s="26" t="s">
        <v>25</v>
      </c>
    </row>
    <row r="6" spans="1:2" ht="26.25" customHeight="1" x14ac:dyDescent="0.2">
      <c r="A6" s="25" t="s">
        <v>26</v>
      </c>
    </row>
    <row r="7" spans="1:2" s="21" customFormat="1" ht="215.25" customHeight="1" x14ac:dyDescent="0.25">
      <c r="A7" s="30" t="s">
        <v>27</v>
      </c>
    </row>
    <row r="8" spans="1:2" s="24" customFormat="1" ht="26.25" x14ac:dyDescent="0.4">
      <c r="A8" s="25" t="s">
        <v>28</v>
      </c>
    </row>
    <row r="9" spans="1:2" ht="75" x14ac:dyDescent="0.2">
      <c r="A9" s="26" t="s">
        <v>29</v>
      </c>
    </row>
    <row r="10" spans="1:2" s="21" customFormat="1" ht="27.95" customHeight="1" x14ac:dyDescent="0.25">
      <c r="A10" s="29" t="s">
        <v>30</v>
      </c>
    </row>
    <row r="11" spans="1:2" s="24" customFormat="1" ht="26.25" x14ac:dyDescent="0.4">
      <c r="A11" s="25" t="s">
        <v>31</v>
      </c>
    </row>
    <row r="12" spans="1:2" ht="30" x14ac:dyDescent="0.2">
      <c r="A12" s="26" t="s">
        <v>32</v>
      </c>
    </row>
    <row r="13" spans="1:2" s="21" customFormat="1" ht="27.95" customHeight="1" x14ac:dyDescent="0.25">
      <c r="A13" s="29" t="s">
        <v>33</v>
      </c>
    </row>
    <row r="14" spans="1:2" s="24" customFormat="1" ht="26.25" x14ac:dyDescent="0.4">
      <c r="A14" s="25" t="s">
        <v>34</v>
      </c>
    </row>
    <row r="15" spans="1:2" ht="96.75" customHeight="1" x14ac:dyDescent="0.2">
      <c r="A15" s="26" t="s">
        <v>35</v>
      </c>
    </row>
    <row r="16" spans="1:2" ht="90" x14ac:dyDescent="0.2">
      <c r="A16" s="26"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ARETEO</vt:lpstr>
      <vt:lpstr>Acerca de</vt:lpstr>
      <vt:lpstr>Inicio_del_proyecto</vt:lpstr>
      <vt:lpstr>Semana_para_mostrar</vt:lpstr>
      <vt:lpstr>ARETEO!task_end</vt:lpstr>
      <vt:lpstr>ARETEO!task_progress</vt:lpstr>
      <vt:lpstr>ARETEO!task_start</vt:lpstr>
      <vt:lpstr>ARETEO!Títulos_a_imprimir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2024-05-23T04:16:41Z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