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6155" windowHeight="6690"/>
  </bookViews>
  <sheets>
    <sheet name="预测" sheetId="2" r:id="rId1"/>
  </sheets>
  <calcPr calcId="145621"/>
</workbook>
</file>

<file path=xl/calcChain.xml><?xml version="1.0" encoding="utf-8"?>
<calcChain xmlns="http://schemas.openxmlformats.org/spreadsheetml/2006/main">
  <c r="BC70" i="2" l="1"/>
  <c r="U14" i="2"/>
  <c r="U9" i="2" l="1"/>
  <c r="BC62" i="2" l="1"/>
  <c r="BC61" i="2"/>
  <c r="BC60" i="2"/>
  <c r="BC59" i="2"/>
  <c r="BC58" i="2"/>
  <c r="BC51" i="2"/>
  <c r="AD32" i="2"/>
  <c r="AP32" i="2" s="1"/>
  <c r="AY32" i="2" s="1"/>
  <c r="AD31" i="2"/>
  <c r="AP31" i="2" s="1"/>
  <c r="AY31" i="2" s="1"/>
  <c r="AD29" i="2"/>
  <c r="AP29" i="2" s="1"/>
  <c r="AY29" i="2" s="1"/>
  <c r="AA22" i="2"/>
  <c r="AM22" i="2" s="1"/>
  <c r="AV22" i="2" s="1"/>
  <c r="AY55" i="2" s="1"/>
  <c r="AA21" i="2"/>
  <c r="AM21" i="2" s="1"/>
  <c r="AV21" i="2" s="1"/>
  <c r="AY54" i="2" s="1"/>
  <c r="U21" i="2"/>
  <c r="AD20" i="2"/>
  <c r="AP20" i="2" s="1"/>
  <c r="AY20" i="2" s="1"/>
  <c r="AA20" i="2"/>
  <c r="AM20" i="2" s="1"/>
  <c r="AV20" i="2" s="1"/>
  <c r="AY53" i="2" s="1"/>
  <c r="U20" i="2"/>
  <c r="AD19" i="2"/>
  <c r="AP19" i="2" s="1"/>
  <c r="AY19" i="2" s="1"/>
  <c r="AA19" i="2"/>
  <c r="AM19" i="2" s="1"/>
  <c r="AV19" i="2" s="1"/>
  <c r="AY52" i="2" s="1"/>
  <c r="U19" i="2"/>
  <c r="AD18" i="2"/>
  <c r="AP18" i="2" s="1"/>
  <c r="AY18" i="2" s="1"/>
  <c r="AA18" i="2"/>
  <c r="AM18" i="2" s="1"/>
  <c r="AV18" i="2" s="1"/>
  <c r="AY51" i="2" s="1"/>
  <c r="AD17" i="2"/>
  <c r="AP17" i="2" s="1"/>
  <c r="AY17" i="2" s="1"/>
  <c r="AA17" i="2"/>
  <c r="AM17" i="2" s="1"/>
  <c r="AV17" i="2" s="1"/>
  <c r="AY50" i="2" s="1"/>
  <c r="AD16" i="2"/>
  <c r="AP16" i="2" s="1"/>
  <c r="U16" i="2"/>
  <c r="AG10" i="2" s="1"/>
  <c r="AG8" i="2"/>
  <c r="BF11" i="2" s="1"/>
  <c r="R12" i="2"/>
  <c r="AA14" i="2" s="1"/>
  <c r="AM14" i="2" s="1"/>
  <c r="AV14" i="2" s="1"/>
  <c r="AY47" i="2" s="1"/>
  <c r="R11" i="2"/>
  <c r="AA13" i="2" s="1"/>
  <c r="AM13" i="2" s="1"/>
  <c r="AV13" i="2" s="1"/>
  <c r="AY46" i="2" s="1"/>
  <c r="X10" i="2"/>
  <c r="AJ10" i="2" s="1"/>
  <c r="AY66" i="2" s="1"/>
  <c r="R10" i="2"/>
  <c r="AA12" i="2" s="1"/>
  <c r="AM12" i="2" s="1"/>
  <c r="AV12" i="2" s="1"/>
  <c r="AY45" i="2" s="1"/>
  <c r="X9" i="2"/>
  <c r="AJ9" i="2" s="1"/>
  <c r="AY65" i="2" s="1"/>
  <c r="R9" i="2"/>
  <c r="AA11" i="2" s="1"/>
  <c r="AM11" i="2" s="1"/>
  <c r="AV11" i="2" s="1"/>
  <c r="AY44" i="2" s="1"/>
  <c r="X8" i="2"/>
  <c r="AJ8" i="2" s="1"/>
  <c r="AY64" i="2" s="1"/>
  <c r="R8" i="2"/>
  <c r="AA10" i="2" s="1"/>
  <c r="AM10" i="2" s="1"/>
  <c r="AV10" i="2" s="1"/>
  <c r="AY43" i="2" s="1"/>
  <c r="L8" i="2"/>
  <c r="BF15" i="2" s="1"/>
  <c r="BF7" i="2"/>
  <c r="X7" i="2"/>
  <c r="AJ7" i="2" s="1"/>
  <c r="AY63" i="2" s="1"/>
  <c r="R7" i="2"/>
  <c r="AA9" i="2" s="1"/>
  <c r="AM9" i="2" s="1"/>
  <c r="AV9" i="2" s="1"/>
  <c r="AY42" i="2" s="1"/>
  <c r="L7" i="2"/>
  <c r="BF13" i="2" s="1"/>
  <c r="R6" i="2"/>
  <c r="AA8" i="2" s="1"/>
  <c r="AM8" i="2" s="1"/>
  <c r="AV8" i="2" s="1"/>
  <c r="AY41" i="2" s="1"/>
  <c r="L6" i="2"/>
  <c r="BF6" i="2" s="1"/>
  <c r="X5" i="2"/>
  <c r="AJ5" i="2" s="1"/>
  <c r="AY61" i="2" s="1"/>
  <c r="R5" i="2"/>
  <c r="AA7" i="2" s="1"/>
  <c r="AM7" i="2" s="1"/>
  <c r="AV7" i="2" s="1"/>
  <c r="AY40" i="2" s="1"/>
  <c r="L5" i="2"/>
  <c r="BF5" i="2" s="1"/>
  <c r="U4" i="2"/>
  <c r="R4" i="2"/>
  <c r="AA6" i="2" s="1"/>
  <c r="AM6" i="2" s="1"/>
  <c r="AV6" i="2" s="1"/>
  <c r="AY39" i="2" s="1"/>
  <c r="L4" i="2"/>
  <c r="BF4" i="2" s="1"/>
  <c r="AA3" i="2"/>
  <c r="AM3" i="2" s="1"/>
  <c r="AV3" i="2" s="1"/>
  <c r="AY36" i="2" s="1"/>
  <c r="X3" i="2"/>
  <c r="AJ3" i="2" s="1"/>
  <c r="AY59" i="2" s="1"/>
  <c r="U3" i="2"/>
  <c r="R3" i="2"/>
  <c r="AA5" i="2" s="1"/>
  <c r="AM5" i="2" s="1"/>
  <c r="AV5" i="2" s="1"/>
  <c r="AY38" i="2" s="1"/>
  <c r="L3" i="2"/>
  <c r="BF3" i="2" s="1"/>
  <c r="U2" i="2"/>
  <c r="R2" i="2"/>
  <c r="L2" i="2"/>
  <c r="O20" i="2" s="1"/>
  <c r="AD25" i="2" s="1"/>
  <c r="AP25" i="2" s="1"/>
  <c r="AY25" i="2" s="1"/>
  <c r="O9" i="2" l="1"/>
  <c r="AD8" i="2" s="1"/>
  <c r="AP8" i="2" s="1"/>
  <c r="AY8" i="2" s="1"/>
  <c r="O14" i="2"/>
  <c r="AD13" i="2" s="1"/>
  <c r="AP13" i="2" s="1"/>
  <c r="AY13" i="2" s="1"/>
  <c r="O17" i="2"/>
  <c r="AD22" i="2" s="1"/>
  <c r="AP22" i="2" s="1"/>
  <c r="AY22" i="2" s="1"/>
  <c r="O23" i="2"/>
  <c r="AD28" i="2" s="1"/>
  <c r="AP28" i="2" s="1"/>
  <c r="AY28" i="2" s="1"/>
  <c r="O16" i="2"/>
  <c r="AD21" i="2" s="1"/>
  <c r="AP21" i="2" s="1"/>
  <c r="AY21" i="2" s="1"/>
  <c r="BC57" i="2" s="1"/>
  <c r="BC65" i="2"/>
  <c r="BF2" i="2"/>
  <c r="O5" i="2"/>
  <c r="AD4" i="2" s="1"/>
  <c r="AP4" i="2" s="1"/>
  <c r="AY4" i="2" s="1"/>
  <c r="O11" i="2"/>
  <c r="AD10" i="2" s="1"/>
  <c r="AP10" i="2" s="1"/>
  <c r="AY10" i="2" s="1"/>
  <c r="O18" i="2"/>
  <c r="AD23" i="2" s="1"/>
  <c r="AP23" i="2" s="1"/>
  <c r="AY23" i="2" s="1"/>
  <c r="O21" i="2"/>
  <c r="AD26" i="2" s="1"/>
  <c r="AP26" i="2" s="1"/>
  <c r="AY26" i="2" s="1"/>
  <c r="O22" i="2"/>
  <c r="AD27" i="2" s="1"/>
  <c r="AP27" i="2" s="1"/>
  <c r="AY27" i="2" s="1"/>
  <c r="O8" i="2"/>
  <c r="AD7" i="2" s="1"/>
  <c r="AP7" i="2" s="1"/>
  <c r="AY7" i="2" s="1"/>
  <c r="O12" i="2"/>
  <c r="AD11" i="2" s="1"/>
  <c r="AP11" i="2" s="1"/>
  <c r="AY11" i="2" s="1"/>
  <c r="O24" i="2"/>
  <c r="AD30" i="2" s="1"/>
  <c r="AP30" i="2" s="1"/>
  <c r="AY30" i="2" s="1"/>
  <c r="O6" i="2"/>
  <c r="AD5" i="2" s="1"/>
  <c r="AP5" i="2" s="1"/>
  <c r="AY5" i="2" s="1"/>
  <c r="O3" i="2"/>
  <c r="AD2" i="2" s="1"/>
  <c r="AP2" i="2" s="1"/>
  <c r="O10" i="2"/>
  <c r="AD9" i="2" s="1"/>
  <c r="AP9" i="2" s="1"/>
  <c r="AY9" i="2" s="1"/>
  <c r="R13" i="2"/>
  <c r="R14" i="2" s="1"/>
  <c r="AY16" i="2"/>
  <c r="O4" i="2"/>
  <c r="AA4" i="2"/>
  <c r="AM4" i="2" s="1"/>
  <c r="AV4" i="2" s="1"/>
  <c r="AY37" i="2" s="1"/>
  <c r="O7" i="2"/>
  <c r="AD6" i="2" s="1"/>
  <c r="AP6" i="2" s="1"/>
  <c r="AY6" i="2" s="1"/>
  <c r="O13" i="2"/>
  <c r="AD12" i="2" s="1"/>
  <c r="AP12" i="2" s="1"/>
  <c r="AY12" i="2" s="1"/>
  <c r="O15" i="2"/>
  <c r="AD14" i="2" s="1"/>
  <c r="AP14" i="2" s="1"/>
  <c r="AY14" i="2" s="1"/>
  <c r="U12" i="2"/>
  <c r="O19" i="2"/>
  <c r="AD24" i="2" s="1"/>
  <c r="AP24" i="2" s="1"/>
  <c r="AY24" i="2" s="1"/>
  <c r="BC68" i="2" l="1"/>
  <c r="BC69" i="2"/>
  <c r="AD33" i="2"/>
  <c r="AD3" i="2"/>
  <c r="O25" i="2"/>
  <c r="O26" i="2" s="1"/>
  <c r="R15" i="2" s="1"/>
  <c r="AP33" i="2"/>
  <c r="AY33" i="2" s="1"/>
  <c r="AY2" i="2"/>
  <c r="BC52" i="2" l="1"/>
  <c r="U6" i="2"/>
  <c r="U5" i="2"/>
  <c r="X2" i="2" s="1"/>
  <c r="U7" i="2"/>
  <c r="AA16" i="2" s="1"/>
  <c r="AP3" i="2"/>
  <c r="AD15" i="2"/>
  <c r="AD34" i="2" s="1"/>
  <c r="AY3" i="2" l="1"/>
  <c r="AP15" i="2"/>
  <c r="AA23" i="2"/>
  <c r="AM16" i="2"/>
  <c r="AJ2" i="2"/>
  <c r="U10" i="2"/>
  <c r="U13" i="2" s="1"/>
  <c r="AA2" i="2"/>
  <c r="U15" i="2" l="1"/>
  <c r="AM23" i="2"/>
  <c r="AV16" i="2"/>
  <c r="AY58" i="2"/>
  <c r="AY15" i="2"/>
  <c r="AP34" i="2"/>
  <c r="AA15" i="2"/>
  <c r="AA24" i="2" s="1"/>
  <c r="U17" i="2" l="1"/>
  <c r="AY34" i="2"/>
  <c r="AV23" i="2"/>
  <c r="AY56" i="2" s="1"/>
  <c r="AY49" i="2"/>
  <c r="X6" i="2" l="1"/>
  <c r="X4" i="2"/>
  <c r="X11" i="2" l="1"/>
  <c r="AG2" i="2" s="1"/>
  <c r="AG4" i="2" s="1"/>
  <c r="AM2" i="2" l="1"/>
  <c r="AM15" i="2" s="1"/>
  <c r="AM24" i="2" s="1"/>
  <c r="AG7" i="2"/>
  <c r="BF8" i="2" s="1"/>
  <c r="AG9" i="2"/>
  <c r="AG11" i="2" s="1"/>
  <c r="BC64" i="2" l="1"/>
  <c r="BF14" i="2"/>
  <c r="AJ6" i="2"/>
  <c r="AY62" i="2" s="1"/>
  <c r="AJ4" i="2"/>
  <c r="BF20" i="2" l="1"/>
  <c r="AY60" i="2"/>
  <c r="AJ11" i="2"/>
  <c r="BF21" i="2" l="1"/>
  <c r="AY67" i="2"/>
  <c r="AS2" i="2"/>
  <c r="AV2" i="2" s="1"/>
  <c r="BF23" i="2" l="1"/>
  <c r="AY35" i="2"/>
  <c r="AV15" i="2"/>
  <c r="BF24" i="2" l="1"/>
  <c r="BC56" i="2"/>
  <c r="BF25" i="2"/>
  <c r="AY48" i="2"/>
  <c r="AV24" i="2"/>
  <c r="BC72" i="2" l="1"/>
  <c r="AY57" i="2"/>
  <c r="AV26" i="2"/>
  <c r="AY68" i="2" l="1"/>
  <c r="AY69" i="2" l="1"/>
</calcChain>
</file>

<file path=xl/sharedStrings.xml><?xml version="1.0" encoding="utf-8"?>
<sst xmlns="http://schemas.openxmlformats.org/spreadsheetml/2006/main" count="905" uniqueCount="368">
  <si>
    <t>货币资金</t>
  </si>
  <si>
    <t>交易性金融资产</t>
  </si>
  <si>
    <t>--</t>
  </si>
  <si>
    <t>应收票据</t>
  </si>
  <si>
    <t>应收账款</t>
  </si>
  <si>
    <t>预付款项</t>
  </si>
  <si>
    <t>其他应收款</t>
  </si>
  <si>
    <t>应收关联公司款</t>
  </si>
  <si>
    <t>应收利息</t>
  </si>
  <si>
    <t>应收股利</t>
  </si>
  <si>
    <t>存货</t>
  </si>
  <si>
    <t>其中：消耗性生物资产</t>
  </si>
  <si>
    <t>一年内到期的非流动资产</t>
  </si>
  <si>
    <t>其他流动资产</t>
  </si>
  <si>
    <t>流动资产合计</t>
  </si>
  <si>
    <t>可供出售金融资产</t>
  </si>
  <si>
    <t>持有至到期投资</t>
  </si>
  <si>
    <t>长期应收款</t>
  </si>
  <si>
    <t>长期股权投资</t>
  </si>
  <si>
    <t>投资性房地产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</si>
  <si>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</si>
  <si>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</si>
  <si>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</si>
  <si>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</si>
  <si>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</si>
  <si>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</si>
  <si>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</si>
  <si>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</si>
  <si>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</si>
  <si>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</si>
  <si>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</si>
  <si>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其他非流动资产</t>
  </si>
  <si>
    <t>非流动资产合计</t>
  </si>
  <si>
    <t>资产总计</t>
  </si>
  <si>
    <t>短期借款</t>
  </si>
  <si>
    <t>交易性金融负债</t>
  </si>
  <si>
    <t>应付票据</t>
  </si>
  <si>
    <t>应付账款</t>
  </si>
  <si>
    <t>预收款项</t>
  </si>
  <si>
    <t>应付职工薪酬</t>
  </si>
  <si>
    <t>应交税费</t>
  </si>
  <si>
    <t>应付利息</t>
  </si>
  <si>
    <t>应付股利</t>
  </si>
  <si>
    <t>其他应付款</t>
  </si>
  <si>
    <t>应付关联公司款</t>
  </si>
  <si>
    <t>一年内到期的非流动负债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</si>
  <si>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</si>
  <si>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</si>
  <si>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</si>
  <si>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</si>
  <si>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</si>
  <si>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</si>
  <si>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</si>
  <si>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</si>
  <si>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</si>
  <si>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</si>
  <si>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负债合计</t>
  </si>
  <si>
    <t>实收资本（或股本）</t>
  </si>
  <si>
    <t>资本公积</t>
  </si>
  <si>
    <t>盈余公积</t>
  </si>
  <si>
    <t>减：库存股</t>
  </si>
  <si>
    <t>未分配利润</t>
  </si>
  <si>
    <t>少数股东权益</t>
  </si>
  <si>
    <t>外币报表折算价差</t>
  </si>
  <si>
    <t>非正常经营项目收益调整</t>
  </si>
  <si>
    <t>归属母公司所有者权益（或股东权益）</t>
  </si>
  <si>
    <t>所有者权益（或股东权益）合计</t>
  </si>
  <si>
    <t>负债和所有者（或股东权益）合计</t>
  </si>
  <si>
    <t>备注</t>
  </si>
  <si>
    <t>一、经营活动产生的现金流量</t>
  </si>
  <si>
    <t>销售商品、提供劳务收到的现金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</si>
  <si>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</si>
  <si>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</si>
  <si>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</si>
  <si>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</si>
  <si>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</si>
  <si>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</si>
  <si>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</si>
  <si>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</si>
  <si>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</si>
  <si>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二、投资活动产生的现金流量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</si>
  <si>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</si>
  <si>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</si>
  <si>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</si>
  <si>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</si>
  <si>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</si>
  <si>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</si>
  <si>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</si>
  <si>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</si>
  <si>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</si>
  <si>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</si>
  <si>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</si>
  <si>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</si>
  <si>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三、筹资活动产生的现金流量</t>
  </si>
  <si>
    <t>吸收投资收到的现金</t>
  </si>
  <si>
    <t>取得借款收到的现金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</si>
  <si>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</si>
  <si>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</si>
  <si>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</si>
  <si>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</si>
  <si>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</si>
  <si>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</si>
  <si>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</si>
  <si>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四、汇率变动对现金的影响</t>
  </si>
  <si>
    <t>四(2)、其他原因对现金的影响</t>
  </si>
  <si>
    <t>五、现金及现金等价物净增加额</t>
  </si>
  <si>
    <t>期初现金及现金等价物余额</t>
  </si>
  <si>
    <t>期末现金及现金等价物余额</t>
  </si>
  <si>
    <t>附注：1、将净利润调节为经营活动现金流量</t>
  </si>
  <si>
    <t>净利润</t>
  </si>
  <si>
    <t>加：资产减值准备</t>
  </si>
  <si>
    <t>固定资产折旧、油气资产折耗、生产性生物资产折旧</t>
  </si>
  <si>
    <t>无形资产摊销</t>
  </si>
  <si>
    <t>长期待摊费用摊销</t>
  </si>
  <si>
    <t>处置固定资产、无形资产和其他长期资产的损失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</si>
  <si>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</si>
  <si>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</si>
  <si>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</si>
  <si>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</si>
  <si>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</si>
  <si>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</si>
  <si>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</si>
  <si>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</si>
  <si>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</si>
  <si>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其他</t>
  </si>
  <si>
    <t>经营活动产生的现金流量净额2</t>
  </si>
  <si>
    <t>2、不涉及现金收支的重大投资和筹资活动</t>
  </si>
  <si>
    <t>债务转为资本</t>
  </si>
  <si>
    <t>一年内到期的可转换公司债券</t>
  </si>
  <si>
    <t>融资租入固定资产</t>
  </si>
  <si>
    <t>3、现金及现金等价物净变动情况</t>
  </si>
  <si>
    <t>现金的期末余额</t>
  </si>
  <si>
    <t>减：现金的期初余额</t>
  </si>
  <si>
    <t>加：现金等价物的期末余额</t>
  </si>
  <si>
    <t>减：现金等价物的期初余额</t>
  </si>
  <si>
    <t>加：其他原因对现金的影响2</t>
  </si>
  <si>
    <t>现金及现金等价物净增加额</t>
  </si>
  <si>
    <t>一、营业收入</t>
  </si>
  <si>
    <t>减：营业成本</t>
  </si>
  <si>
    <t>销售费用</t>
  </si>
  <si>
    <t>管理费用</t>
  </si>
  <si>
    <t>勘探费用</t>
  </si>
  <si>
    <t>资产减值损失</t>
  </si>
  <si>
    <t>加：公允价值变动净收益</t>
  </si>
  <si>
    <t>投资收益</t>
  </si>
  <si>
    <t>其中：对联营企业和合营企业的投资收益</t>
  </si>
  <si>
    <t>影响营业利润的其他科目</t>
  </si>
  <si>
    <t>二、营业利润</t>
  </si>
  <si>
    <t>加：补贴收入</t>
  </si>
  <si>
    <t>营业外收入</t>
  </si>
  <si>
    <t>减：营业外支出</t>
  </si>
  <si>
    <t>其中：非流动资产处置净损失</t>
  </si>
  <si>
    <t>加：影响利润总额的其他科目</t>
  </si>
  <si>
    <t>三、利润总额</t>
  </si>
  <si>
    <t>减：所得税</t>
  </si>
  <si>
    <t>加：影响净利润的其他科目</t>
  </si>
  <si>
    <t>四、净利润</t>
  </si>
  <si>
    <t>归属于母公司所有者的净利润</t>
  </si>
  <si>
    <t>少数股东损益</t>
  </si>
  <si>
    <t>五、每股收益</t>
  </si>
  <si>
    <t>（一）基本每股收益</t>
  </si>
  <si>
    <t>（二）稀释每股收益</t>
  </si>
  <si>
    <t>资产负债表</t>
  </si>
  <si>
    <t>现金流量表</t>
  </si>
  <si>
    <t>损益表</t>
  </si>
  <si>
    <t>增长率</t>
    <phoneticPr fontId="1" type="noConversion"/>
  </si>
  <si>
    <t>经营活动预测</t>
    <phoneticPr fontId="1" type="noConversion"/>
  </si>
  <si>
    <t>2005E</t>
    <phoneticPr fontId="1" type="noConversion"/>
  </si>
  <si>
    <t>经营性资产预测</t>
    <phoneticPr fontId="1" type="noConversion"/>
  </si>
  <si>
    <t>经营性负债预测</t>
    <phoneticPr fontId="1" type="noConversion"/>
  </si>
  <si>
    <t>2005E</t>
  </si>
  <si>
    <t>融资需求解决</t>
    <phoneticPr fontId="1" type="noConversion"/>
  </si>
  <si>
    <t>所有者权益 1轮</t>
    <phoneticPr fontId="1" type="noConversion"/>
  </si>
  <si>
    <t>负债 1轮</t>
    <phoneticPr fontId="1" type="noConversion"/>
  </si>
  <si>
    <t>资产 1轮</t>
    <phoneticPr fontId="1" type="noConversion"/>
  </si>
  <si>
    <t>调整 1轮</t>
    <phoneticPr fontId="1" type="noConversion"/>
  </si>
  <si>
    <t>所有者权益 2轮</t>
    <phoneticPr fontId="1" type="noConversion"/>
  </si>
  <si>
    <t>负债 2轮</t>
    <phoneticPr fontId="1" type="noConversion"/>
  </si>
  <si>
    <t>资产 2轮</t>
    <phoneticPr fontId="1" type="noConversion"/>
  </si>
  <si>
    <t>调整 2轮</t>
    <phoneticPr fontId="1" type="noConversion"/>
  </si>
  <si>
    <t>负债 3轮</t>
    <phoneticPr fontId="1" type="noConversion"/>
  </si>
  <si>
    <t>。</t>
    <phoneticPr fontId="1" type="noConversion"/>
  </si>
  <si>
    <t>。</t>
    <phoneticPr fontId="1" type="noConversion"/>
  </si>
  <si>
    <t>一、营业收入</t>
    <phoneticPr fontId="1" type="noConversion"/>
  </si>
  <si>
    <t>会计年度</t>
    <phoneticPr fontId="1" type="noConversion"/>
  </si>
  <si>
    <t>股权比例</t>
    <phoneticPr fontId="1" type="noConversion"/>
  </si>
  <si>
    <t>实收资本（或股本）</t>
    <phoneticPr fontId="1" type="noConversion"/>
  </si>
  <si>
    <t>短期借款</t>
    <phoneticPr fontId="1" type="noConversion"/>
  </si>
  <si>
    <t>短期借款</t>
    <phoneticPr fontId="1" type="noConversion"/>
  </si>
  <si>
    <t>货币资金</t>
    <phoneticPr fontId="1" type="noConversion"/>
  </si>
  <si>
    <t>短期借款调整</t>
    <phoneticPr fontId="1" type="noConversion"/>
  </si>
  <si>
    <t>货币资金</t>
    <phoneticPr fontId="1" type="noConversion"/>
  </si>
  <si>
    <t>。</t>
    <phoneticPr fontId="1" type="noConversion"/>
  </si>
  <si>
    <t>减：营业成本</t>
    <phoneticPr fontId="1" type="noConversion"/>
  </si>
  <si>
    <t>短期借款比例</t>
    <phoneticPr fontId="1" type="noConversion"/>
  </si>
  <si>
    <t>资本公积</t>
    <phoneticPr fontId="1" type="noConversion"/>
  </si>
  <si>
    <t>交易性金融负债</t>
    <phoneticPr fontId="1" type="noConversion"/>
  </si>
  <si>
    <t>交易性金融资产</t>
    <phoneticPr fontId="1" type="noConversion"/>
  </si>
  <si>
    <t>交易性金融资产</t>
    <phoneticPr fontId="1" type="noConversion"/>
  </si>
  <si>
    <t>长期投资调整</t>
    <phoneticPr fontId="1" type="noConversion"/>
  </si>
  <si>
    <t>长期投资调整</t>
    <phoneticPr fontId="1" type="noConversion"/>
  </si>
  <si>
    <t>交易性金融负债</t>
    <phoneticPr fontId="1" type="noConversion"/>
  </si>
  <si>
    <t>。</t>
    <phoneticPr fontId="1" type="noConversion"/>
  </si>
  <si>
    <t>营业税金及附加</t>
  </si>
  <si>
    <t>营业税金及附加</t>
    <phoneticPr fontId="1" type="noConversion"/>
  </si>
  <si>
    <t>长期借款比例</t>
    <phoneticPr fontId="1" type="noConversion"/>
  </si>
  <si>
    <t>盈余公积</t>
    <phoneticPr fontId="1" type="noConversion"/>
  </si>
  <si>
    <t>应付票据</t>
    <phoneticPr fontId="1" type="noConversion"/>
  </si>
  <si>
    <t>应付票据</t>
    <phoneticPr fontId="1" type="noConversion"/>
  </si>
  <si>
    <t>应收票据</t>
    <phoneticPr fontId="1" type="noConversion"/>
  </si>
  <si>
    <t>应收票据</t>
    <phoneticPr fontId="1" type="noConversion"/>
  </si>
  <si>
    <t>财务费用调整</t>
    <phoneticPr fontId="1" type="noConversion"/>
  </si>
  <si>
    <t>分</t>
    <phoneticPr fontId="1" type="noConversion"/>
  </si>
  <si>
    <t>分</t>
    <phoneticPr fontId="1" type="noConversion"/>
  </si>
  <si>
    <t>销售费用</t>
    <phoneticPr fontId="1" type="noConversion"/>
  </si>
  <si>
    <t>应收票据</t>
    <phoneticPr fontId="1" type="noConversion"/>
  </si>
  <si>
    <t>股权融资</t>
    <phoneticPr fontId="1" type="noConversion"/>
  </si>
  <si>
    <t>减：库存股</t>
    <phoneticPr fontId="1" type="noConversion"/>
  </si>
  <si>
    <t>应付账款</t>
    <phoneticPr fontId="1" type="noConversion"/>
  </si>
  <si>
    <t>应收账款</t>
    <phoneticPr fontId="1" type="noConversion"/>
  </si>
  <si>
    <t>投资收益调整</t>
    <phoneticPr fontId="1" type="noConversion"/>
  </si>
  <si>
    <t>分</t>
    <phoneticPr fontId="1" type="noConversion"/>
  </si>
  <si>
    <t>管理费用</t>
    <phoneticPr fontId="1" type="noConversion"/>
  </si>
  <si>
    <t>应收账款</t>
    <phoneticPr fontId="1" type="noConversion"/>
  </si>
  <si>
    <t>短期借款</t>
    <phoneticPr fontId="1" type="noConversion"/>
  </si>
  <si>
    <t>未分配利润</t>
    <phoneticPr fontId="1" type="noConversion"/>
  </si>
  <si>
    <t>预收款项</t>
    <phoneticPr fontId="1" type="noConversion"/>
  </si>
  <si>
    <t>预付款项</t>
    <phoneticPr fontId="1" type="noConversion"/>
  </si>
  <si>
    <t>预付款项</t>
    <phoneticPr fontId="1" type="noConversion"/>
  </si>
  <si>
    <t>。</t>
    <phoneticPr fontId="1" type="noConversion"/>
  </si>
  <si>
    <t>影响营业利润的其他科目</t>
    <phoneticPr fontId="1" type="noConversion"/>
  </si>
  <si>
    <t>长期借款</t>
    <phoneticPr fontId="1" type="noConversion"/>
  </si>
  <si>
    <t>少数股东权益</t>
    <phoneticPr fontId="1" type="noConversion"/>
  </si>
  <si>
    <t>应付职工薪酬</t>
    <phoneticPr fontId="1" type="noConversion"/>
  </si>
  <si>
    <t>其他应收款</t>
    <phoneticPr fontId="1" type="noConversion"/>
  </si>
  <si>
    <t>财务费用</t>
    <phoneticPr fontId="1" type="noConversion"/>
  </si>
  <si>
    <t>补贴收入</t>
  </si>
  <si>
    <t>其他应收款</t>
    <phoneticPr fontId="1" type="noConversion"/>
  </si>
  <si>
    <t>净利润计算</t>
    <phoneticPr fontId="1" type="noConversion"/>
  </si>
  <si>
    <t>外币报表折算价差</t>
    <phoneticPr fontId="1" type="noConversion"/>
  </si>
  <si>
    <t>应交税费</t>
    <phoneticPr fontId="1" type="noConversion"/>
  </si>
  <si>
    <t>应收关联公司款</t>
    <phoneticPr fontId="1" type="noConversion"/>
  </si>
  <si>
    <t>投资收益</t>
    <phoneticPr fontId="1" type="noConversion"/>
  </si>
  <si>
    <t>割</t>
    <phoneticPr fontId="1" type="noConversion"/>
  </si>
  <si>
    <t>割</t>
    <phoneticPr fontId="1" type="noConversion"/>
  </si>
  <si>
    <t>实际利率</t>
    <phoneticPr fontId="1" type="noConversion"/>
  </si>
  <si>
    <t>非正常经营项目收益调整</t>
    <phoneticPr fontId="1" type="noConversion"/>
  </si>
  <si>
    <t>应付利息</t>
    <phoneticPr fontId="1" type="noConversion"/>
  </si>
  <si>
    <t>应收利息</t>
    <phoneticPr fontId="1" type="noConversion"/>
  </si>
  <si>
    <t>EBT</t>
    <phoneticPr fontId="1" type="noConversion"/>
  </si>
  <si>
    <t>新增财务费用</t>
    <phoneticPr fontId="1" type="noConversion"/>
  </si>
  <si>
    <t>归属母公司所有者权益（或股东权益）</t>
    <phoneticPr fontId="1" type="noConversion"/>
  </si>
  <si>
    <t>归属母公司所有者权益（或股东权益）</t>
    <phoneticPr fontId="1" type="noConversion"/>
  </si>
  <si>
    <t>应付股利</t>
    <phoneticPr fontId="1" type="noConversion"/>
  </si>
  <si>
    <t>应付股利</t>
    <phoneticPr fontId="1" type="noConversion"/>
  </si>
  <si>
    <t>应收股利</t>
    <phoneticPr fontId="1" type="noConversion"/>
  </si>
  <si>
    <t>应收股利</t>
    <phoneticPr fontId="1" type="noConversion"/>
  </si>
  <si>
    <t>实际税率</t>
    <phoneticPr fontId="1" type="noConversion"/>
  </si>
  <si>
    <t>实际税率</t>
    <phoneticPr fontId="1" type="noConversion"/>
  </si>
  <si>
    <t>所有者权益（或股东权益）合计</t>
    <phoneticPr fontId="1" type="noConversion"/>
  </si>
  <si>
    <t>其他应付款</t>
    <phoneticPr fontId="1" type="noConversion"/>
  </si>
  <si>
    <t>存货</t>
    <phoneticPr fontId="1" type="noConversion"/>
  </si>
  <si>
    <t>净利润</t>
    <phoneticPr fontId="1" type="noConversion"/>
  </si>
  <si>
    <t>存货</t>
    <phoneticPr fontId="1" type="noConversion"/>
  </si>
  <si>
    <t>经营利润</t>
    <phoneticPr fontId="1" type="noConversion"/>
  </si>
  <si>
    <t>应付关联公司款</t>
    <phoneticPr fontId="1" type="noConversion"/>
  </si>
  <si>
    <t>其中：消耗性生物资产</t>
    <phoneticPr fontId="1" type="noConversion"/>
  </si>
  <si>
    <t>线</t>
    <phoneticPr fontId="1" type="noConversion"/>
  </si>
  <si>
    <t>线</t>
    <phoneticPr fontId="1" type="noConversion"/>
  </si>
  <si>
    <t>经营性负债合计</t>
    <phoneticPr fontId="1" type="noConversion"/>
  </si>
  <si>
    <t>财务费用</t>
    <phoneticPr fontId="1" type="noConversion"/>
  </si>
  <si>
    <t>一年内到期的非流动负债</t>
    <phoneticPr fontId="1" type="noConversion"/>
  </si>
  <si>
    <t>一年内到期的非流动资产</t>
    <phoneticPr fontId="1" type="noConversion"/>
  </si>
  <si>
    <t>经营项目提供的融资</t>
    <phoneticPr fontId="1" type="noConversion"/>
  </si>
  <si>
    <t>其他流动负债</t>
    <phoneticPr fontId="1" type="noConversion"/>
  </si>
  <si>
    <t>其他流动资产</t>
    <phoneticPr fontId="1" type="noConversion"/>
  </si>
  <si>
    <t>加：补贴收入</t>
    <phoneticPr fontId="1" type="noConversion"/>
  </si>
  <si>
    <t>实际融资需要</t>
    <phoneticPr fontId="1" type="noConversion"/>
  </si>
  <si>
    <t>流动负债合计</t>
    <phoneticPr fontId="1" type="noConversion"/>
  </si>
  <si>
    <t>流动资产合计</t>
    <phoneticPr fontId="1" type="noConversion"/>
  </si>
  <si>
    <t>固定资产</t>
    <phoneticPr fontId="1" type="noConversion"/>
  </si>
  <si>
    <t>可供出售金融资产</t>
    <phoneticPr fontId="1" type="noConversion"/>
  </si>
  <si>
    <t>分</t>
    <phoneticPr fontId="1" type="noConversion"/>
  </si>
  <si>
    <t>。</t>
    <phoneticPr fontId="1" type="noConversion"/>
  </si>
  <si>
    <t>在建工程</t>
    <phoneticPr fontId="1" type="noConversion"/>
  </si>
  <si>
    <t>净利润</t>
    <phoneticPr fontId="1" type="noConversion"/>
  </si>
  <si>
    <t>应付债券</t>
    <phoneticPr fontId="1" type="noConversion"/>
  </si>
  <si>
    <t>持有至到期投资</t>
    <phoneticPr fontId="1" type="noConversion"/>
  </si>
  <si>
    <t>应付债券</t>
    <phoneticPr fontId="1" type="noConversion"/>
  </si>
  <si>
    <t>持有至到期投资</t>
    <phoneticPr fontId="1" type="noConversion"/>
  </si>
  <si>
    <t>。</t>
    <phoneticPr fontId="1" type="noConversion"/>
  </si>
  <si>
    <t>分</t>
    <phoneticPr fontId="1" type="noConversion"/>
  </si>
  <si>
    <t>工程物资</t>
    <phoneticPr fontId="1" type="noConversion"/>
  </si>
  <si>
    <t>长期应付款</t>
    <phoneticPr fontId="1" type="noConversion"/>
  </si>
  <si>
    <t>长期应收款</t>
    <phoneticPr fontId="1" type="noConversion"/>
  </si>
  <si>
    <t>长期应付款</t>
    <phoneticPr fontId="1" type="noConversion"/>
  </si>
  <si>
    <t>长期应收款</t>
    <phoneticPr fontId="1" type="noConversion"/>
  </si>
  <si>
    <t>固定资产清理</t>
    <phoneticPr fontId="1" type="noConversion"/>
  </si>
  <si>
    <t>%股权比例</t>
    <phoneticPr fontId="1" type="noConversion"/>
  </si>
  <si>
    <t>专项应付款</t>
    <phoneticPr fontId="1" type="noConversion"/>
  </si>
  <si>
    <t>长期股权投资</t>
    <phoneticPr fontId="1" type="noConversion"/>
  </si>
  <si>
    <t>生产性生物资产</t>
    <phoneticPr fontId="1" type="noConversion"/>
  </si>
  <si>
    <t>%短期借款比例</t>
    <phoneticPr fontId="1" type="noConversion"/>
  </si>
  <si>
    <t>预计负债</t>
    <phoneticPr fontId="1" type="noConversion"/>
  </si>
  <si>
    <t>投资性房地产</t>
    <phoneticPr fontId="1" type="noConversion"/>
  </si>
  <si>
    <t>预计负债</t>
    <phoneticPr fontId="1" type="noConversion"/>
  </si>
  <si>
    <t>投资性房地产</t>
    <phoneticPr fontId="1" type="noConversion"/>
  </si>
  <si>
    <t>割</t>
    <phoneticPr fontId="1" type="noConversion"/>
  </si>
  <si>
    <t>油气资产</t>
    <phoneticPr fontId="1" type="noConversion"/>
  </si>
  <si>
    <t>%长期借款比例</t>
    <phoneticPr fontId="1" type="noConversion"/>
  </si>
  <si>
    <t>递延所得税负债</t>
    <phoneticPr fontId="1" type="noConversion"/>
  </si>
  <si>
    <t>固定资产</t>
    <phoneticPr fontId="1" type="noConversion"/>
  </si>
  <si>
    <t>递延所得税负债</t>
    <phoneticPr fontId="1" type="noConversion"/>
  </si>
  <si>
    <t>固定资产</t>
    <phoneticPr fontId="1" type="noConversion"/>
  </si>
  <si>
    <t>无形资产</t>
    <phoneticPr fontId="1" type="noConversion"/>
  </si>
  <si>
    <t>其他非流动负债</t>
    <phoneticPr fontId="1" type="noConversion"/>
  </si>
  <si>
    <t>在建工程</t>
    <phoneticPr fontId="1" type="noConversion"/>
  </si>
  <si>
    <t>其他非流动负债</t>
    <phoneticPr fontId="1" type="noConversion"/>
  </si>
  <si>
    <t>在建工程</t>
    <phoneticPr fontId="1" type="noConversion"/>
  </si>
  <si>
    <t>。</t>
    <phoneticPr fontId="1" type="noConversion"/>
  </si>
  <si>
    <t>开发支出</t>
    <phoneticPr fontId="1" type="noConversion"/>
  </si>
  <si>
    <t>非流动负债合计</t>
    <phoneticPr fontId="1" type="noConversion"/>
  </si>
  <si>
    <t>工程物资</t>
    <phoneticPr fontId="1" type="noConversion"/>
  </si>
  <si>
    <t>非流动负债合计</t>
    <phoneticPr fontId="1" type="noConversion"/>
  </si>
  <si>
    <t>工程物资</t>
    <phoneticPr fontId="1" type="noConversion"/>
  </si>
  <si>
    <t>。</t>
    <phoneticPr fontId="1" type="noConversion"/>
  </si>
  <si>
    <t>长期待摊费用</t>
    <phoneticPr fontId="1" type="noConversion"/>
  </si>
  <si>
    <t>负债合计</t>
    <phoneticPr fontId="1" type="noConversion"/>
  </si>
  <si>
    <t>固定资产清理</t>
    <phoneticPr fontId="1" type="noConversion"/>
  </si>
  <si>
    <t>线</t>
    <phoneticPr fontId="1" type="noConversion"/>
  </si>
  <si>
    <t>经营性资产总计</t>
    <phoneticPr fontId="1" type="noConversion"/>
  </si>
  <si>
    <t>生产性生物资产</t>
    <phoneticPr fontId="1" type="noConversion"/>
  </si>
  <si>
    <t>需要融资</t>
  </si>
  <si>
    <t>油气资产</t>
    <phoneticPr fontId="1" type="noConversion"/>
  </si>
  <si>
    <t>验算</t>
    <phoneticPr fontId="1" type="noConversion"/>
  </si>
  <si>
    <t>无形资产</t>
    <phoneticPr fontId="1" type="noConversion"/>
  </si>
  <si>
    <t>无形资产</t>
    <phoneticPr fontId="1" type="noConversion"/>
  </si>
  <si>
    <t>已扎平</t>
    <phoneticPr fontId="1" type="noConversion"/>
  </si>
  <si>
    <t>开发支出</t>
    <phoneticPr fontId="1" type="noConversion"/>
  </si>
  <si>
    <t>分</t>
    <phoneticPr fontId="1" type="noConversion"/>
  </si>
  <si>
    <t>商誉</t>
    <phoneticPr fontId="1" type="noConversion"/>
  </si>
  <si>
    <t>商誉</t>
    <phoneticPr fontId="1" type="noConversion"/>
  </si>
  <si>
    <t>长期待摊费用</t>
    <phoneticPr fontId="1" type="noConversion"/>
  </si>
  <si>
    <t>长期待摊费用</t>
    <phoneticPr fontId="1" type="noConversion"/>
  </si>
  <si>
    <t>递延所得税资产</t>
    <phoneticPr fontId="1" type="noConversion"/>
  </si>
  <si>
    <t>递延所得税资产</t>
    <phoneticPr fontId="1" type="noConversion"/>
  </si>
  <si>
    <t>其他非流动资产</t>
    <phoneticPr fontId="1" type="noConversion"/>
  </si>
  <si>
    <t>其他非流动资产</t>
    <phoneticPr fontId="1" type="noConversion"/>
  </si>
  <si>
    <t>割</t>
    <phoneticPr fontId="1" type="noConversion"/>
  </si>
  <si>
    <t>。</t>
    <phoneticPr fontId="1" type="noConversion"/>
  </si>
  <si>
    <t>非流动资产合计</t>
    <phoneticPr fontId="1" type="noConversion"/>
  </si>
  <si>
    <t>资产总计</t>
    <phoneticPr fontId="1" type="noConversion"/>
  </si>
  <si>
    <t>。</t>
    <phoneticPr fontId="1" type="noConversion"/>
  </si>
  <si>
    <t>分</t>
    <phoneticPr fontId="1" type="noConversion"/>
  </si>
  <si>
    <t>分</t>
    <phoneticPr fontId="1" type="noConversion"/>
  </si>
  <si>
    <t>。</t>
    <phoneticPr fontId="1" type="noConversion"/>
  </si>
  <si>
    <t>线</t>
    <phoneticPr fontId="1" type="noConversion"/>
  </si>
  <si>
    <t>。</t>
    <phoneticPr fontId="1" type="noConversion"/>
  </si>
  <si>
    <t>分</t>
    <phoneticPr fontId="1" type="noConversion"/>
  </si>
  <si>
    <t>。</t>
    <phoneticPr fontId="1" type="noConversion"/>
  </si>
  <si>
    <t>割</t>
    <phoneticPr fontId="1" type="noConversion"/>
  </si>
  <si>
    <t>线</t>
    <phoneticPr fontId="1" type="noConversion"/>
  </si>
  <si>
    <t>分</t>
    <phoneticPr fontId="1" type="noConversion"/>
  </si>
  <si>
    <t>原始报表2004</t>
    <phoneticPr fontId="1" type="noConversion"/>
  </si>
  <si>
    <t>原始报表2003</t>
    <phoneticPr fontId="1" type="noConversion"/>
  </si>
  <si>
    <t>预测报表2005最终结果</t>
    <phoneticPr fontId="1" type="noConversion"/>
  </si>
  <si>
    <t>预测报表最终结果</t>
    <phoneticPr fontId="1" type="noConversion"/>
  </si>
  <si>
    <t>利润表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</si>
</sst>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.00_ "/>
    <numFmt numFmtId="177" formatCode="#,##0.0000_ "/>
    <numFmt numFmtId="178" formatCode="#,##0.000_ "/>
    <numFmt numFmtId="179" formatCode="#,##0.000000_ "/>
    <numFmt numFmtId="180" formatCode="#,##0.0000000_ "/>
    <numFmt numFmtId="181" formatCode="#,##0.00000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0.5"/>
      <color rgb="FF000000"/>
      <name val="Calibri"/>
      <family val="2"/>
    </font>
    <font>
      <sz val="10.5"/>
      <color theme="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4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4" fontId="0" fillId="0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>
      <alignment vertical="center"/>
    </xf>
    <xf numFmtId="4" fontId="0" fillId="0" borderId="0" xfId="0" applyNumberFormat="1">
      <alignment vertical="center"/>
    </xf>
    <xf numFmtId="4" fontId="0" fillId="0" borderId="0" xfId="0" applyNumberFormat="1" applyAlignment="1">
      <alignment vertical="center" wrapText="1"/>
    </xf>
    <xf numFmtId="179" fontId="0" fillId="0" borderId="0" xfId="0" applyNumberFormat="1">
      <alignment vertical="center"/>
    </xf>
    <xf numFmtId="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4" borderId="0" xfId="0" applyFont="1" applyFill="1" applyAlignment="1">
      <alignment horizontal="center" vertical="center"/>
    </xf>
    <xf numFmtId="4" fontId="0" fillId="0" borderId="0" xfId="0" applyNumberFormat="1" applyAlignment="1">
      <alignment vertical="center"/>
    </xf>
    <xf numFmtId="4" fontId="0" fillId="0" borderId="0" xfId="0" applyNumberFormat="1" applyFill="1" applyAlignment="1">
      <alignment vertical="center"/>
    </xf>
    <xf numFmtId="0" fontId="7" fillId="0" borderId="0" xfId="0" applyFont="1">
      <alignment vertical="center"/>
    </xf>
    <xf numFmtId="4" fontId="3" fillId="0" borderId="0" xfId="0" applyNumberFormat="1" applyFont="1" applyAlignment="1">
      <alignment vertical="center" wrapText="1"/>
    </xf>
    <xf numFmtId="177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3" fillId="0" borderId="0" xfId="0" applyFont="1" applyAlignment="1">
      <alignment vertical="center"/>
    </xf>
    <xf numFmtId="4" fontId="3" fillId="0" borderId="0" xfId="0" applyNumberFormat="1" applyFont="1" applyFill="1" applyAlignment="1">
      <alignment vertical="center" wrapText="1"/>
    </xf>
    <xf numFmtId="181" fontId="0" fillId="0" borderId="0" xfId="0" applyNumberFormat="1">
      <alignment vertical="center"/>
    </xf>
    <xf numFmtId="0" fontId="0" fillId="6" borderId="0" xfId="0" applyFill="1">
      <alignment vertical="center"/>
    </xf>
    <xf numFmtId="0" fontId="4" fillId="0" borderId="0" xfId="0" applyFont="1">
      <alignment vertical="center"/>
    </xf>
    <xf numFmtId="178" fontId="0" fillId="0" borderId="0" xfId="0" applyNumberFormat="1">
      <alignment vertical="center"/>
    </xf>
    <xf numFmtId="0" fontId="7" fillId="0" borderId="0" xfId="0" applyFont="1" applyFill="1">
      <alignment vertical="center"/>
    </xf>
    <xf numFmtId="4" fontId="8" fillId="0" borderId="0" xfId="0" applyNumberFormat="1" applyFont="1" applyFill="1" applyAlignment="1">
      <alignment vertical="center" wrapText="1"/>
    </xf>
    <xf numFmtId="176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0" fillId="7" borderId="0" xfId="0" applyFill="1">
      <alignment vertical="center"/>
    </xf>
    <xf numFmtId="0" fontId="3" fillId="0" borderId="0" xfId="0" applyFont="1" applyFill="1" applyAlignment="1">
      <alignment vertical="center"/>
    </xf>
    <xf numFmtId="0" fontId="2" fillId="8" borderId="0" xfId="0" applyFont="1" applyFill="1">
      <alignment vertical="center"/>
    </xf>
    <xf numFmtId="4" fontId="3" fillId="5" borderId="0" xfId="0" applyNumberFormat="1" applyFont="1" applyFill="1" applyAlignment="1">
      <alignment vertical="center" wrapText="1"/>
    </xf>
    <xf numFmtId="0" fontId="0" fillId="0" borderId="0" xfId="0">
      <alignment vertical="center"/>
    </xf>
    <xf numFmtId="4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4" fontId="2" fillId="0" borderId="0" xfId="0" applyNumberFormat="1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178" fontId="0" fillId="0" borderId="0" xfId="0" applyNumberFormat="1" applyAlignment="1">
      <alignment vertical="center" wrapText="1"/>
    </xf>
    <xf numFmtId="177" fontId="2" fillId="0" borderId="0" xfId="0" applyNumberFormat="1" applyFont="1" applyAlignment="1">
      <alignment vertical="center" wrapText="1"/>
    </xf>
    <xf numFmtId="0" fontId="0" fillId="0" borderId="0" xfId="0">
      <alignment vertical="center"/>
    </xf>
    <xf numFmtId="4" fontId="2" fillId="0" borderId="0" xfId="0" applyNumberFormat="1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4" fontId="2" fillId="5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" fontId="0" fillId="0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8"/>
  <sheetViews>
    <sheetView tabSelected="1" workbookViewId="0">
      <selection activeCell="B1" sqref="B1"/>
    </sheetView>
  </sheetViews>
  <sheetFormatPr defaultRowHeight="13.5" x14ac:dyDescent="0.15"/>
  <cols>
    <col min="1" max="1" width="12.125" customWidth="1"/>
    <col min="2" max="2" width="17.875" customWidth="1"/>
    <col min="3" max="3" width="17.375" customWidth="1"/>
    <col min="5" max="5" width="48.875" customWidth="1"/>
    <col min="6" max="6" width="18.375" customWidth="1"/>
    <col min="7" max="7" width="20.5" customWidth="1"/>
    <col min="8" max="8" width="21.75" customWidth="1"/>
    <col min="9" max="9" width="18.75" customWidth="1"/>
    <col min="11" max="11" width="25.625" customWidth="1"/>
    <col min="12" max="12" width="18.75" customWidth="1"/>
    <col min="14" max="14" width="14.875" customWidth="1"/>
    <col min="15" max="15" width="18.375" customWidth="1"/>
    <col min="17" max="17" width="12" customWidth="1"/>
    <col min="18" max="18" width="18.625" customWidth="1"/>
    <col min="20" max="20" width="15.75" customWidth="1"/>
    <col min="21" max="21" width="20.875" customWidth="1"/>
    <col min="23" max="23" width="19.625" customWidth="1"/>
    <col min="24" max="24" width="16.625" customWidth="1"/>
    <col min="26" max="26" width="13.875" customWidth="1"/>
    <col min="27" max="27" width="23.25" customWidth="1"/>
    <col min="29" max="29" width="14" customWidth="1"/>
    <col min="30" max="30" width="21" customWidth="1"/>
    <col min="32" max="32" width="18.5" customWidth="1"/>
    <col min="33" max="33" width="22.5" customWidth="1"/>
    <col min="35" max="35" width="13.875" customWidth="1"/>
    <col min="36" max="36" width="17.875" customWidth="1"/>
    <col min="38" max="38" width="17.25" customWidth="1"/>
    <col min="39" max="39" width="22.625" customWidth="1"/>
    <col min="41" max="41" width="13.75" customWidth="1"/>
    <col min="42" max="42" width="21.625" customWidth="1"/>
    <col min="44" max="44" width="11" customWidth="1"/>
    <col min="45" max="45" width="20.75" customWidth="1"/>
    <col min="47" max="47" width="11.75" customWidth="1"/>
    <col min="48" max="48" width="22.75" customWidth="1"/>
    <col min="50" max="50" width="16.25" customWidth="1"/>
    <col min="51" max="51" width="23.25" customWidth="1"/>
    <col min="54" max="54" width="46.625" customWidth="1"/>
    <col min="55" max="55" width="20" customWidth="1"/>
    <col min="57" max="57" width="35.75" customWidth="1"/>
    <col min="58" max="58" width="21.25" customWidth="1"/>
  </cols>
  <sheetData>
    <row r="1" spans="1:58" ht="13.5" customHeight="1" x14ac:dyDescent="0.15">
      <c r="A1" s="44" t="s">
        <v>162</v>
      </c>
      <c r="B1" s="53" t="s">
        <v>363</v>
      </c>
      <c r="C1" s="53" t="s">
        <v>364</v>
      </c>
      <c r="D1" s="43"/>
      <c r="E1" s="45" t="s">
        <v>163</v>
      </c>
      <c r="F1" s="43" t="s">
        <v>170</v>
      </c>
      <c r="G1" s="43"/>
      <c r="H1" s="46" t="s">
        <v>164</v>
      </c>
      <c r="I1" s="53" t="s">
        <v>363</v>
      </c>
      <c r="J1" s="19" t="s">
        <v>165</v>
      </c>
      <c r="K1" s="2" t="s">
        <v>166</v>
      </c>
      <c r="L1" s="14" t="s">
        <v>167</v>
      </c>
      <c r="M1" s="14"/>
      <c r="N1" s="20" t="s">
        <v>168</v>
      </c>
      <c r="O1" s="14"/>
      <c r="P1" s="14"/>
      <c r="Q1" s="20" t="s">
        <v>169</v>
      </c>
      <c r="R1" s="21" t="s">
        <v>170</v>
      </c>
      <c r="S1" s="14"/>
      <c r="T1" s="3" t="s">
        <v>171</v>
      </c>
      <c r="U1" s="14" t="s">
        <v>167</v>
      </c>
      <c r="V1" s="14"/>
      <c r="W1" s="3" t="s">
        <v>172</v>
      </c>
      <c r="X1" s="14" t="s">
        <v>167</v>
      </c>
      <c r="Y1" s="14"/>
      <c r="Z1" s="3" t="s">
        <v>173</v>
      </c>
      <c r="AA1" s="14" t="s">
        <v>167</v>
      </c>
      <c r="AB1" s="14"/>
      <c r="AC1" s="3" t="s">
        <v>174</v>
      </c>
      <c r="AD1" s="14" t="s">
        <v>167</v>
      </c>
      <c r="AE1" s="14"/>
      <c r="AF1" s="3" t="s">
        <v>175</v>
      </c>
      <c r="AG1" s="14" t="s">
        <v>167</v>
      </c>
      <c r="AH1" s="14"/>
      <c r="AI1" s="3" t="s">
        <v>176</v>
      </c>
      <c r="AJ1" s="14" t="s">
        <v>167</v>
      </c>
      <c r="AK1" s="14"/>
      <c r="AL1" s="3" t="s">
        <v>177</v>
      </c>
      <c r="AM1" s="14" t="s">
        <v>167</v>
      </c>
      <c r="AN1" s="14"/>
      <c r="AO1" s="3" t="s">
        <v>178</v>
      </c>
      <c r="AP1" s="14" t="s">
        <v>167</v>
      </c>
      <c r="AQ1" s="14"/>
      <c r="AR1" s="3" t="s">
        <v>179</v>
      </c>
      <c r="AS1" s="14" t="s">
        <v>167</v>
      </c>
      <c r="AT1" s="14"/>
      <c r="AU1" s="3" t="s">
        <v>180</v>
      </c>
      <c r="AV1" s="14" t="s">
        <v>167</v>
      </c>
      <c r="AW1" s="22" t="s">
        <v>182</v>
      </c>
      <c r="AX1" s="4" t="s">
        <v>162</v>
      </c>
      <c r="AY1" s="53" t="s">
        <v>365</v>
      </c>
      <c r="AZ1" s="14"/>
      <c r="BB1" s="5" t="s">
        <v>163</v>
      </c>
      <c r="BC1" s="14" t="s">
        <v>167</v>
      </c>
      <c r="BE1" s="6" t="s">
        <v>367</v>
      </c>
      <c r="BF1" s="53" t="s">
        <v>366</v>
      </c>
    </row>
    <row r="2" spans="1:58" ht="13.5" customHeight="1" x14ac:dyDescent="0.15">
      <c r="A2" s="54" t="s">
        <v>0</v>
      </c>
      <c r="B2" s="55">
        <v>1594144437.4000001</v>
      </c>
      <c r="C2" s="55">
        <v>1052934646.55</v>
      </c>
      <c r="D2" s="47"/>
      <c r="E2" s="58"/>
      <c r="F2" s="58"/>
      <c r="G2" s="47"/>
      <c r="H2" s="64" t="s">
        <v>137</v>
      </c>
      <c r="I2" s="66">
        <v>7064613089.0500002</v>
      </c>
      <c r="J2" s="24">
        <v>1.1000000000000001</v>
      </c>
      <c r="K2" s="25" t="s">
        <v>183</v>
      </c>
      <c r="L2" s="23">
        <f>I2*$J$2</f>
        <v>7771074397.9550009</v>
      </c>
      <c r="M2" s="14"/>
      <c r="N2" s="25" t="s">
        <v>184</v>
      </c>
      <c r="O2" s="21" t="s">
        <v>170</v>
      </c>
      <c r="P2" s="14"/>
      <c r="Q2" s="26" t="s">
        <v>36</v>
      </c>
      <c r="R2" s="23">
        <f>IF(ISERROR(B37*$J$2),"0",B37*$J$2)</f>
        <v>10004620.560000001</v>
      </c>
      <c r="S2" s="14"/>
      <c r="T2" s="14" t="s">
        <v>185</v>
      </c>
      <c r="U2" s="23">
        <f>B67/B68</f>
        <v>0.41655893168650843</v>
      </c>
      <c r="V2" s="14"/>
      <c r="W2" s="14" t="s">
        <v>186</v>
      </c>
      <c r="X2" s="23">
        <f>B58+U5</f>
        <v>1462778530.0426683</v>
      </c>
      <c r="Y2" s="14"/>
      <c r="Z2" s="14" t="s">
        <v>188</v>
      </c>
      <c r="AA2" s="15">
        <f>U6</f>
        <v>527724649.12012035</v>
      </c>
      <c r="AB2" s="14"/>
      <c r="AC2" s="14" t="s">
        <v>189</v>
      </c>
      <c r="AD2" s="15">
        <f>O3</f>
        <v>1753558881.1400003</v>
      </c>
      <c r="AE2" s="14"/>
      <c r="AF2" s="14" t="s">
        <v>190</v>
      </c>
      <c r="AG2" s="27">
        <f>AD34-AA24-X11</f>
        <v>2595784371.0429077</v>
      </c>
      <c r="AH2" s="14"/>
      <c r="AI2" s="14" t="s">
        <v>186</v>
      </c>
      <c r="AJ2" s="23">
        <f>X2</f>
        <v>1462778530.0426683</v>
      </c>
      <c r="AK2" s="14"/>
      <c r="AL2" s="14" t="s">
        <v>188</v>
      </c>
      <c r="AM2" s="15">
        <f>AA2+AG2</f>
        <v>3123509020.1630282</v>
      </c>
      <c r="AN2" s="14"/>
      <c r="AO2" s="14" t="s">
        <v>191</v>
      </c>
      <c r="AP2" s="15">
        <f>AD2</f>
        <v>1753558881.1400003</v>
      </c>
      <c r="AQ2" s="14"/>
      <c r="AR2" s="14" t="s">
        <v>190</v>
      </c>
      <c r="AS2" s="28">
        <f>AP34-AM24-AJ11</f>
        <v>77686141.081981659</v>
      </c>
      <c r="AT2" s="14"/>
      <c r="AU2" s="14" t="s">
        <v>187</v>
      </c>
      <c r="AV2" s="15">
        <f>AM2+AS2</f>
        <v>3201195161.2450099</v>
      </c>
      <c r="AW2" s="22" t="s">
        <v>181</v>
      </c>
      <c r="AX2" s="26" t="s">
        <v>0</v>
      </c>
      <c r="AY2" s="15">
        <f>AP2</f>
        <v>1753558881.1400003</v>
      </c>
      <c r="AZ2" s="14"/>
      <c r="BB2" s="11"/>
      <c r="BC2" s="11"/>
      <c r="BE2" s="29" t="s">
        <v>137</v>
      </c>
      <c r="BF2" s="15">
        <f>L2</f>
        <v>7771074397.9550009</v>
      </c>
    </row>
    <row r="3" spans="1:58" ht="13.5" customHeight="1" x14ac:dyDescent="0.15">
      <c r="A3" s="54" t="s">
        <v>1</v>
      </c>
      <c r="B3" s="55" t="s">
        <v>2</v>
      </c>
      <c r="C3" s="57" t="s">
        <v>2</v>
      </c>
      <c r="D3" s="47"/>
      <c r="E3" s="63" t="s">
        <v>69</v>
      </c>
      <c r="F3" s="63"/>
      <c r="G3" s="47"/>
      <c r="H3" s="64" t="s">
        <v>138</v>
      </c>
      <c r="I3" s="66">
        <v>5389608600.75</v>
      </c>
      <c r="J3" s="22" t="s">
        <v>192</v>
      </c>
      <c r="K3" s="25" t="s">
        <v>193</v>
      </c>
      <c r="L3" s="23">
        <f t="shared" ref="L3:L6" si="0">I3*$J$2</f>
        <v>5928569460.8250008</v>
      </c>
      <c r="M3" s="14"/>
      <c r="N3" s="25" t="s">
        <v>189</v>
      </c>
      <c r="O3" s="23">
        <f>IF(ISERROR($L$2/($I$2/B2)),"0",$L$2/($I$2/B2))</f>
        <v>1753558881.1400003</v>
      </c>
      <c r="P3" s="14"/>
      <c r="Q3" s="30" t="s">
        <v>37</v>
      </c>
      <c r="R3" s="23">
        <f t="shared" ref="R3:R12" si="1">IF(ISERROR(B38*$J$2),"0",B38*$J$2)</f>
        <v>1472949234.075</v>
      </c>
      <c r="S3" s="14"/>
      <c r="T3" s="14" t="s">
        <v>194</v>
      </c>
      <c r="U3" s="23">
        <f>(B57/B68)*(B35/(B35+B49))</f>
        <v>0.38904198233110715</v>
      </c>
      <c r="V3" s="14"/>
      <c r="W3" s="19" t="s">
        <v>195</v>
      </c>
      <c r="X3" s="23">
        <f>B59</f>
        <v>1986920344.6300001</v>
      </c>
      <c r="Y3" s="14"/>
      <c r="Z3" s="14" t="s">
        <v>196</v>
      </c>
      <c r="AA3" s="15" t="str">
        <f>B36</f>
        <v>--</v>
      </c>
      <c r="AB3" s="14"/>
      <c r="AC3" s="14" t="s">
        <v>198</v>
      </c>
      <c r="AD3" s="15" t="str">
        <f t="shared" ref="AD3:AD14" si="2">O4</f>
        <v>0</v>
      </c>
      <c r="AE3" s="14"/>
      <c r="AF3" s="14" t="s">
        <v>200</v>
      </c>
      <c r="AG3" s="14"/>
      <c r="AH3" s="14"/>
      <c r="AI3" s="14" t="s">
        <v>195</v>
      </c>
      <c r="AJ3" s="23">
        <f t="shared" ref="AJ3:AJ10" si="3">X3</f>
        <v>1986920344.6300001</v>
      </c>
      <c r="AK3" s="14"/>
      <c r="AL3" s="14" t="s">
        <v>201</v>
      </c>
      <c r="AM3" s="15" t="str">
        <f>AA3</f>
        <v>--</v>
      </c>
      <c r="AN3" s="14"/>
      <c r="AO3" s="14" t="s">
        <v>197</v>
      </c>
      <c r="AP3" s="15" t="str">
        <f t="shared" ref="AP3:AP32" si="4">AD3</f>
        <v>0</v>
      </c>
      <c r="AQ3" s="14"/>
      <c r="AR3" s="14" t="s">
        <v>199</v>
      </c>
      <c r="AS3" s="31"/>
      <c r="AT3" s="14"/>
      <c r="AU3" s="14" t="s">
        <v>196</v>
      </c>
      <c r="AV3" s="15" t="str">
        <f>AM3</f>
        <v>--</v>
      </c>
      <c r="AW3" s="22" t="s">
        <v>202</v>
      </c>
      <c r="AX3" s="26" t="s">
        <v>1</v>
      </c>
      <c r="AY3" s="15" t="str">
        <f t="shared" ref="AY3:AY34" si="5">AP3</f>
        <v>0</v>
      </c>
      <c r="AZ3" s="14"/>
      <c r="BB3" s="12" t="s">
        <v>69</v>
      </c>
      <c r="BC3" s="12"/>
      <c r="BE3" s="29" t="s">
        <v>138</v>
      </c>
      <c r="BF3" s="15">
        <f>L3</f>
        <v>5928569460.8250008</v>
      </c>
    </row>
    <row r="4" spans="1:58" ht="13.5" customHeight="1" x14ac:dyDescent="0.15">
      <c r="A4" s="54" t="s">
        <v>3</v>
      </c>
      <c r="B4" s="55">
        <v>355254470.06999999</v>
      </c>
      <c r="C4" s="55">
        <v>293722210.41000003</v>
      </c>
      <c r="D4" s="47"/>
      <c r="E4" s="58"/>
      <c r="F4" s="58"/>
      <c r="G4" s="47"/>
      <c r="H4" s="64" t="s">
        <v>203</v>
      </c>
      <c r="I4" s="66">
        <v>21730971.27</v>
      </c>
      <c r="J4" s="22" t="s">
        <v>181</v>
      </c>
      <c r="K4" s="25" t="s">
        <v>204</v>
      </c>
      <c r="L4" s="23">
        <f t="shared" si="0"/>
        <v>23904068.397</v>
      </c>
      <c r="M4" s="14"/>
      <c r="N4" s="25" t="s">
        <v>197</v>
      </c>
      <c r="O4" s="23" t="str">
        <f t="shared" ref="O4:O15" si="6">IF(ISERROR($L$2/($I$2/B3)),"0",$L$2/($I$2/B3))</f>
        <v>0</v>
      </c>
      <c r="P4" s="14"/>
      <c r="Q4" s="26" t="s">
        <v>38</v>
      </c>
      <c r="R4" s="23">
        <f t="shared" si="1"/>
        <v>248126714.836</v>
      </c>
      <c r="S4" s="14"/>
      <c r="T4" s="14" t="s">
        <v>205</v>
      </c>
      <c r="U4" s="23">
        <f>(B57/B68)*(B49/(B35+B49))</f>
        <v>0.1943990859823844</v>
      </c>
      <c r="V4" s="14"/>
      <c r="W4" s="32" t="s">
        <v>206</v>
      </c>
      <c r="X4" s="23">
        <f>B60+U17*0.1</f>
        <v>590648402.26815963</v>
      </c>
      <c r="Y4" s="14"/>
      <c r="Z4" s="14" t="s">
        <v>208</v>
      </c>
      <c r="AA4" s="15">
        <f>R2</f>
        <v>10004620.560000001</v>
      </c>
      <c r="AB4" s="14"/>
      <c r="AC4" s="14" t="s">
        <v>210</v>
      </c>
      <c r="AD4" s="15">
        <f t="shared" si="2"/>
        <v>390779917.07700002</v>
      </c>
      <c r="AE4" s="14"/>
      <c r="AF4" s="14" t="s">
        <v>211</v>
      </c>
      <c r="AG4" s="14">
        <f>AG2*U9</f>
        <v>102700004.68407921</v>
      </c>
      <c r="AH4" s="14"/>
      <c r="AI4" s="14" t="s">
        <v>206</v>
      </c>
      <c r="AJ4" s="23">
        <f>B60+AG11*0.1</f>
        <v>582879788.15996146</v>
      </c>
      <c r="AK4" s="14"/>
      <c r="AL4" s="14" t="s">
        <v>208</v>
      </c>
      <c r="AM4" s="15">
        <f t="shared" ref="AM4:AM22" si="7">AA4</f>
        <v>10004620.560000001</v>
      </c>
      <c r="AN4" s="14"/>
      <c r="AO4" s="14" t="s">
        <v>209</v>
      </c>
      <c r="AP4" s="15">
        <f t="shared" si="4"/>
        <v>390779917.07700002</v>
      </c>
      <c r="AQ4" s="14"/>
      <c r="AR4" s="14"/>
      <c r="AS4" s="14"/>
      <c r="AT4" s="14"/>
      <c r="AU4" s="14" t="s">
        <v>207</v>
      </c>
      <c r="AV4" s="15">
        <f t="shared" ref="AV4:AV14" si="8">AM4</f>
        <v>10004620.560000001</v>
      </c>
      <c r="AW4" s="22" t="s">
        <v>213</v>
      </c>
      <c r="AX4" s="26" t="s">
        <v>3</v>
      </c>
      <c r="AY4" s="15">
        <f t="shared" si="5"/>
        <v>390779917.07700002</v>
      </c>
      <c r="AZ4" s="14"/>
      <c r="BB4" s="11"/>
      <c r="BC4" s="11"/>
      <c r="BE4" s="29" t="s">
        <v>203</v>
      </c>
      <c r="BF4" s="15">
        <f>L4</f>
        <v>23904068.397</v>
      </c>
    </row>
    <row r="5" spans="1:58" ht="13.5" customHeight="1" x14ac:dyDescent="0.15">
      <c r="A5" s="54" t="s">
        <v>4</v>
      </c>
      <c r="B5" s="55">
        <v>1056177704.6799999</v>
      </c>
      <c r="C5" s="55">
        <v>1077618235.48</v>
      </c>
      <c r="D5" s="47"/>
      <c r="E5" s="60" t="s">
        <v>70</v>
      </c>
      <c r="F5" s="59">
        <v>8039164100.04</v>
      </c>
      <c r="G5" s="47"/>
      <c r="H5" s="64" t="s">
        <v>139</v>
      </c>
      <c r="I5" s="66">
        <v>396042235.97000003</v>
      </c>
      <c r="J5" s="22" t="s">
        <v>182</v>
      </c>
      <c r="K5" s="25" t="s">
        <v>214</v>
      </c>
      <c r="L5" s="23">
        <f t="shared" si="0"/>
        <v>435646459.56700009</v>
      </c>
      <c r="M5" s="14"/>
      <c r="N5" s="25" t="s">
        <v>215</v>
      </c>
      <c r="O5" s="23">
        <f t="shared" si="6"/>
        <v>390779917.07700002</v>
      </c>
      <c r="P5" s="14"/>
      <c r="Q5" s="26" t="s">
        <v>39</v>
      </c>
      <c r="R5" s="23">
        <f t="shared" si="1"/>
        <v>26399083.931000002</v>
      </c>
      <c r="S5" s="14"/>
      <c r="T5" s="7" t="s">
        <v>216</v>
      </c>
      <c r="U5" s="23">
        <f>$R$15*U2</f>
        <v>565050627.04266846</v>
      </c>
      <c r="V5" s="14"/>
      <c r="W5" s="14" t="s">
        <v>217</v>
      </c>
      <c r="X5" s="23" t="str">
        <f t="shared" ref="X5:X10" si="9">B61</f>
        <v>--</v>
      </c>
      <c r="Y5" s="14"/>
      <c r="Z5" s="14" t="s">
        <v>218</v>
      </c>
      <c r="AA5" s="15">
        <f t="shared" ref="AA5:AA14" si="10">R3</f>
        <v>1472949234.075</v>
      </c>
      <c r="AB5" s="14"/>
      <c r="AC5" s="14" t="s">
        <v>219</v>
      </c>
      <c r="AD5" s="15">
        <f t="shared" si="2"/>
        <v>1161795475.148</v>
      </c>
      <c r="AE5" s="14"/>
      <c r="AF5" s="14" t="s">
        <v>220</v>
      </c>
      <c r="AG5" s="14"/>
      <c r="AH5" s="14"/>
      <c r="AI5" s="14" t="s">
        <v>217</v>
      </c>
      <c r="AJ5" s="23" t="str">
        <f t="shared" si="3"/>
        <v>--</v>
      </c>
      <c r="AK5" s="14"/>
      <c r="AL5" s="14" t="s">
        <v>218</v>
      </c>
      <c r="AM5" s="15">
        <f t="shared" si="7"/>
        <v>1472949234.075</v>
      </c>
      <c r="AN5" s="14"/>
      <c r="AO5" s="14" t="s">
        <v>219</v>
      </c>
      <c r="AP5" s="15">
        <f t="shared" si="4"/>
        <v>1161795475.148</v>
      </c>
      <c r="AQ5" s="14"/>
      <c r="AR5" s="33"/>
      <c r="AS5" s="14"/>
      <c r="AT5" s="14"/>
      <c r="AU5" s="14" t="s">
        <v>218</v>
      </c>
      <c r="AV5" s="15">
        <f t="shared" si="8"/>
        <v>1472949234.075</v>
      </c>
      <c r="AW5" s="22" t="s">
        <v>182</v>
      </c>
      <c r="AX5" s="26" t="s">
        <v>4</v>
      </c>
      <c r="AY5" s="15">
        <f t="shared" si="5"/>
        <v>1161795475.148</v>
      </c>
      <c r="AZ5" s="14"/>
      <c r="BB5" s="9" t="s">
        <v>70</v>
      </c>
      <c r="BC5" s="16" t="s">
        <v>2</v>
      </c>
      <c r="BE5" s="29" t="s">
        <v>139</v>
      </c>
      <c r="BF5" s="15">
        <f>L5</f>
        <v>435646459.56700009</v>
      </c>
    </row>
    <row r="6" spans="1:58" ht="13.5" customHeight="1" x14ac:dyDescent="0.15">
      <c r="A6" s="54" t="s">
        <v>5</v>
      </c>
      <c r="B6" s="55">
        <v>419984595.68000001</v>
      </c>
      <c r="C6" s="55">
        <v>209612788.44</v>
      </c>
      <c r="D6" s="47"/>
      <c r="E6" s="60" t="s">
        <v>71</v>
      </c>
      <c r="F6" s="59">
        <v>12493953.380000001</v>
      </c>
      <c r="G6" s="47"/>
      <c r="H6" s="64" t="s">
        <v>140</v>
      </c>
      <c r="I6" s="66">
        <v>336263238.51999998</v>
      </c>
      <c r="J6" s="22" t="s">
        <v>221</v>
      </c>
      <c r="K6" s="25" t="s">
        <v>222</v>
      </c>
      <c r="L6" s="23">
        <f t="shared" si="0"/>
        <v>369889562.37200004</v>
      </c>
      <c r="M6" s="14"/>
      <c r="N6" s="25" t="s">
        <v>223</v>
      </c>
      <c r="O6" s="23">
        <f t="shared" si="6"/>
        <v>1161795475.148</v>
      </c>
      <c r="P6" s="14"/>
      <c r="Q6" s="26" t="s">
        <v>40</v>
      </c>
      <c r="R6" s="23">
        <f t="shared" si="1"/>
        <v>108952292.83400001</v>
      </c>
      <c r="S6" s="14"/>
      <c r="T6" s="14" t="s">
        <v>224</v>
      </c>
      <c r="U6" s="23">
        <f t="shared" ref="U6:U7" si="11">$R$15*U3</f>
        <v>527724649.12012035</v>
      </c>
      <c r="V6" s="14"/>
      <c r="W6" s="32" t="s">
        <v>225</v>
      </c>
      <c r="X6" s="23">
        <f>B62+0.9*U17</f>
        <v>2066973485.813437</v>
      </c>
      <c r="Y6" s="14"/>
      <c r="Z6" s="14" t="s">
        <v>226</v>
      </c>
      <c r="AA6" s="15">
        <f t="shared" si="10"/>
        <v>248126714.836</v>
      </c>
      <c r="AB6" s="14"/>
      <c r="AC6" s="14" t="s">
        <v>228</v>
      </c>
      <c r="AD6" s="15">
        <f t="shared" si="2"/>
        <v>461983055.24800003</v>
      </c>
      <c r="AE6" s="14"/>
      <c r="AF6" s="14"/>
      <c r="AG6" s="14"/>
      <c r="AH6" s="14"/>
      <c r="AI6" s="14" t="s">
        <v>225</v>
      </c>
      <c r="AJ6" s="23">
        <f>B62+0.9*AG11</f>
        <v>1997055958.8396535</v>
      </c>
      <c r="AK6" s="14"/>
      <c r="AL6" s="14" t="s">
        <v>226</v>
      </c>
      <c r="AM6" s="15">
        <f t="shared" si="7"/>
        <v>248126714.836</v>
      </c>
      <c r="AN6" s="14"/>
      <c r="AO6" s="14" t="s">
        <v>228</v>
      </c>
      <c r="AP6" s="15">
        <f t="shared" si="4"/>
        <v>461983055.24800003</v>
      </c>
      <c r="AQ6" s="14"/>
      <c r="AR6" s="14"/>
      <c r="AS6" s="14"/>
      <c r="AT6" s="14"/>
      <c r="AU6" s="14" t="s">
        <v>226</v>
      </c>
      <c r="AV6" s="15">
        <f t="shared" si="8"/>
        <v>248126714.836</v>
      </c>
      <c r="AW6" s="22" t="s">
        <v>229</v>
      </c>
      <c r="AX6" s="26" t="s">
        <v>5</v>
      </c>
      <c r="AY6" s="15">
        <f t="shared" si="5"/>
        <v>461983055.24800003</v>
      </c>
      <c r="AZ6" s="14"/>
      <c r="BB6" s="9" t="s">
        <v>71</v>
      </c>
      <c r="BC6" s="16" t="s">
        <v>2</v>
      </c>
      <c r="BE6" s="29" t="s">
        <v>140</v>
      </c>
      <c r="BF6" s="15">
        <f>L6</f>
        <v>369889562.37200004</v>
      </c>
    </row>
    <row r="7" spans="1:58" ht="13.5" customHeight="1" x14ac:dyDescent="0.15">
      <c r="A7" s="54" t="s">
        <v>6</v>
      </c>
      <c r="B7" s="55">
        <v>175756572.66999999</v>
      </c>
      <c r="C7" s="55">
        <v>182161110.58000001</v>
      </c>
      <c r="D7" s="47"/>
      <c r="E7" s="60" t="s">
        <v>72</v>
      </c>
      <c r="F7" s="59">
        <v>127645112.36</v>
      </c>
      <c r="G7" s="47"/>
      <c r="H7" s="64" t="s">
        <v>141</v>
      </c>
      <c r="I7" s="65" t="s">
        <v>2</v>
      </c>
      <c r="J7" s="22" t="s">
        <v>181</v>
      </c>
      <c r="K7" s="25" t="s">
        <v>230</v>
      </c>
      <c r="L7" s="23">
        <f>I13*$J$2</f>
        <v>25743171.740000002</v>
      </c>
      <c r="M7" s="14"/>
      <c r="N7" s="25" t="s">
        <v>227</v>
      </c>
      <c r="O7" s="23">
        <f t="shared" si="6"/>
        <v>461983055.24800003</v>
      </c>
      <c r="P7" s="14"/>
      <c r="Q7" s="26" t="s">
        <v>41</v>
      </c>
      <c r="R7" s="23" t="str">
        <f t="shared" si="1"/>
        <v>0</v>
      </c>
      <c r="S7" s="14"/>
      <c r="T7" s="14" t="s">
        <v>231</v>
      </c>
      <c r="U7" s="23">
        <f t="shared" si="11"/>
        <v>263696963.56321245</v>
      </c>
      <c r="V7" s="14"/>
      <c r="W7" s="14" t="s">
        <v>232</v>
      </c>
      <c r="X7" s="23">
        <f t="shared" si="9"/>
        <v>1763511058.9000001</v>
      </c>
      <c r="Y7" s="14"/>
      <c r="Z7" s="14" t="s">
        <v>233</v>
      </c>
      <c r="AA7" s="15">
        <f t="shared" si="10"/>
        <v>26399083.931000002</v>
      </c>
      <c r="AB7" s="14"/>
      <c r="AC7" s="14" t="s">
        <v>234</v>
      </c>
      <c r="AD7" s="15">
        <f t="shared" si="2"/>
        <v>193332229.93700001</v>
      </c>
      <c r="AE7" s="14"/>
      <c r="AF7" s="14" t="s">
        <v>235</v>
      </c>
      <c r="AG7" s="23">
        <f>U13+AG4</f>
        <v>329747073.31169415</v>
      </c>
      <c r="AH7" s="14"/>
      <c r="AI7" s="14" t="s">
        <v>232</v>
      </c>
      <c r="AJ7" s="23">
        <f t="shared" si="3"/>
        <v>1763511058.9000001</v>
      </c>
      <c r="AK7" s="14"/>
      <c r="AL7" s="14" t="s">
        <v>233</v>
      </c>
      <c r="AM7" s="15">
        <f t="shared" si="7"/>
        <v>26399083.931000002</v>
      </c>
      <c r="AN7" s="14"/>
      <c r="AO7" s="14" t="s">
        <v>234</v>
      </c>
      <c r="AP7" s="15">
        <f t="shared" si="4"/>
        <v>193332229.93700001</v>
      </c>
      <c r="AQ7" s="14"/>
      <c r="AR7" s="14"/>
      <c r="AS7" s="14"/>
      <c r="AT7" s="14"/>
      <c r="AU7" s="14" t="s">
        <v>233</v>
      </c>
      <c r="AV7" s="15">
        <f t="shared" si="8"/>
        <v>26399083.931000002</v>
      </c>
      <c r="AW7" s="22" t="s">
        <v>181</v>
      </c>
      <c r="AX7" s="26" t="s">
        <v>6</v>
      </c>
      <c r="AY7" s="15">
        <f t="shared" si="5"/>
        <v>193332229.93700001</v>
      </c>
      <c r="AZ7" s="14"/>
      <c r="BB7" s="9" t="s">
        <v>72</v>
      </c>
      <c r="BC7" s="16" t="s">
        <v>2</v>
      </c>
      <c r="BE7" s="29" t="s">
        <v>141</v>
      </c>
      <c r="BF7" s="15" t="str">
        <f>I7</f>
        <v>--</v>
      </c>
    </row>
    <row r="8" spans="1:58" ht="13.5" customHeight="1" x14ac:dyDescent="0.15">
      <c r="A8" s="54" t="s">
        <v>7</v>
      </c>
      <c r="B8" s="55" t="s">
        <v>2</v>
      </c>
      <c r="C8" s="57" t="s">
        <v>2</v>
      </c>
      <c r="D8" s="47"/>
      <c r="E8" s="60" t="s">
        <v>73</v>
      </c>
      <c r="F8" s="59">
        <v>8179303165.7799997</v>
      </c>
      <c r="G8" s="47"/>
      <c r="H8" s="64" t="s">
        <v>117</v>
      </c>
      <c r="I8" s="66">
        <v>195735144.47999999</v>
      </c>
      <c r="J8" s="22" t="s">
        <v>229</v>
      </c>
      <c r="K8" s="14" t="s">
        <v>236</v>
      </c>
      <c r="L8" s="23">
        <f>I15*$J$2</f>
        <v>110996530.24900001</v>
      </c>
      <c r="M8" s="14"/>
      <c r="N8" s="25" t="s">
        <v>237</v>
      </c>
      <c r="O8" s="23">
        <f t="shared" si="6"/>
        <v>193332229.93700001</v>
      </c>
      <c r="P8" s="14"/>
      <c r="Q8" s="26" t="s">
        <v>42</v>
      </c>
      <c r="R8" s="23">
        <f t="shared" si="1"/>
        <v>853018.33100000001</v>
      </c>
      <c r="S8" s="14"/>
      <c r="T8" s="3" t="s">
        <v>238</v>
      </c>
      <c r="U8" s="23"/>
      <c r="V8" s="14"/>
      <c r="W8" s="14" t="s">
        <v>239</v>
      </c>
      <c r="X8" s="23" t="str">
        <f t="shared" si="9"/>
        <v>--</v>
      </c>
      <c r="Y8" s="14"/>
      <c r="Z8" s="14" t="s">
        <v>240</v>
      </c>
      <c r="AA8" s="15">
        <f t="shared" si="10"/>
        <v>108952292.83400001</v>
      </c>
      <c r="AB8" s="14"/>
      <c r="AC8" s="14" t="s">
        <v>241</v>
      </c>
      <c r="AD8" s="15" t="str">
        <f t="shared" si="2"/>
        <v>0</v>
      </c>
      <c r="AE8" s="14"/>
      <c r="AF8" s="14" t="s">
        <v>242</v>
      </c>
      <c r="AG8" s="23">
        <f>U14+AG5</f>
        <v>6864868.2300000004</v>
      </c>
      <c r="AH8" s="14"/>
      <c r="AI8" s="14" t="s">
        <v>239</v>
      </c>
      <c r="AJ8" s="23" t="str">
        <f t="shared" si="3"/>
        <v>--</v>
      </c>
      <c r="AK8" s="14"/>
      <c r="AL8" s="14" t="s">
        <v>240</v>
      </c>
      <c r="AM8" s="15">
        <f t="shared" si="7"/>
        <v>108952292.83400001</v>
      </c>
      <c r="AN8" s="14"/>
      <c r="AO8" s="14" t="s">
        <v>241</v>
      </c>
      <c r="AP8" s="15" t="str">
        <f t="shared" si="4"/>
        <v>0</v>
      </c>
      <c r="AQ8" s="14"/>
      <c r="AR8" s="14"/>
      <c r="AS8" s="14"/>
      <c r="AT8" s="14"/>
      <c r="AU8" s="14" t="s">
        <v>240</v>
      </c>
      <c r="AV8" s="15">
        <f t="shared" si="8"/>
        <v>108952292.83400001</v>
      </c>
      <c r="AW8" s="22" t="s">
        <v>244</v>
      </c>
      <c r="AX8" s="26" t="s">
        <v>7</v>
      </c>
      <c r="AY8" s="15" t="str">
        <f t="shared" si="5"/>
        <v>0</v>
      </c>
      <c r="AZ8" s="14"/>
      <c r="BB8" s="9" t="s">
        <v>73</v>
      </c>
      <c r="BC8" s="16" t="s">
        <v>2</v>
      </c>
      <c r="BE8" s="29" t="s">
        <v>117</v>
      </c>
      <c r="BF8" s="15">
        <f>AG7</f>
        <v>329747073.31169415</v>
      </c>
    </row>
    <row r="9" spans="1:58" ht="13.5" customHeight="1" x14ac:dyDescent="0.15">
      <c r="A9" s="54" t="s">
        <v>8</v>
      </c>
      <c r="B9" s="55" t="s">
        <v>2</v>
      </c>
      <c r="C9" s="57" t="s">
        <v>2</v>
      </c>
      <c r="D9" s="47"/>
      <c r="E9" s="60" t="s">
        <v>74</v>
      </c>
      <c r="F9" s="59">
        <v>6206293098.75</v>
      </c>
      <c r="G9" s="47"/>
      <c r="H9" s="64" t="s">
        <v>142</v>
      </c>
      <c r="I9" s="65" t="s">
        <v>2</v>
      </c>
      <c r="J9" s="22" t="s">
        <v>229</v>
      </c>
      <c r="K9" s="14"/>
      <c r="L9" s="14"/>
      <c r="M9" s="14"/>
      <c r="N9" s="25" t="s">
        <v>241</v>
      </c>
      <c r="O9" s="23" t="str">
        <f t="shared" si="6"/>
        <v>0</v>
      </c>
      <c r="P9" s="14"/>
      <c r="Q9" s="26" t="s">
        <v>43</v>
      </c>
      <c r="R9" s="23">
        <f t="shared" si="1"/>
        <v>298446671.98500007</v>
      </c>
      <c r="S9" s="14"/>
      <c r="T9" s="14" t="s">
        <v>245</v>
      </c>
      <c r="U9" s="23">
        <f>I8/(B35+B49)</f>
        <v>3.9564150947876096E-2</v>
      </c>
      <c r="V9" s="14"/>
      <c r="W9" s="14" t="s">
        <v>246</v>
      </c>
      <c r="X9" s="23" t="str">
        <f t="shared" si="9"/>
        <v>--</v>
      </c>
      <c r="Y9" s="14"/>
      <c r="Z9" s="14" t="s">
        <v>247</v>
      </c>
      <c r="AA9" s="15" t="str">
        <f t="shared" si="10"/>
        <v>0</v>
      </c>
      <c r="AB9" s="14"/>
      <c r="AC9" s="14" t="s">
        <v>248</v>
      </c>
      <c r="AD9" s="15" t="str">
        <f t="shared" si="2"/>
        <v>0</v>
      </c>
      <c r="AE9" s="14"/>
      <c r="AF9" s="14" t="s">
        <v>249</v>
      </c>
      <c r="AG9" s="23">
        <f>U15-AG4+AG5</f>
        <v>826922343.70130563</v>
      </c>
      <c r="AH9" s="14"/>
      <c r="AI9" s="14" t="s">
        <v>246</v>
      </c>
      <c r="AJ9" s="23" t="str">
        <f t="shared" si="3"/>
        <v>--</v>
      </c>
      <c r="AK9" s="14"/>
      <c r="AL9" s="14" t="s">
        <v>247</v>
      </c>
      <c r="AM9" s="15" t="str">
        <f t="shared" si="7"/>
        <v>0</v>
      </c>
      <c r="AN9" s="14"/>
      <c r="AO9" s="14" t="s">
        <v>248</v>
      </c>
      <c r="AP9" s="15" t="str">
        <f t="shared" si="4"/>
        <v>0</v>
      </c>
      <c r="AQ9" s="14"/>
      <c r="AR9" s="14"/>
      <c r="AS9" s="14"/>
      <c r="AT9" s="14"/>
      <c r="AU9" s="14" t="s">
        <v>247</v>
      </c>
      <c r="AV9" s="15" t="str">
        <f t="shared" si="8"/>
        <v>0</v>
      </c>
      <c r="AW9" s="22" t="s">
        <v>229</v>
      </c>
      <c r="AX9" s="26" t="s">
        <v>8</v>
      </c>
      <c r="AY9" s="15" t="str">
        <f t="shared" si="5"/>
        <v>0</v>
      </c>
      <c r="AZ9" s="14"/>
      <c r="BB9" s="9" t="s">
        <v>74</v>
      </c>
      <c r="BC9" s="16" t="s">
        <v>2</v>
      </c>
      <c r="BE9" s="29" t="s">
        <v>142</v>
      </c>
      <c r="BF9" s="16" t="s">
        <v>2</v>
      </c>
    </row>
    <row r="10" spans="1:58" ht="13.5" customHeight="1" x14ac:dyDescent="0.15">
      <c r="A10" s="54" t="s">
        <v>9</v>
      </c>
      <c r="B10" s="55" t="s">
        <v>2</v>
      </c>
      <c r="C10" s="57" t="s">
        <v>2</v>
      </c>
      <c r="D10" s="47"/>
      <c r="E10" s="60" t="s">
        <v>75</v>
      </c>
      <c r="F10" s="59">
        <v>357280367.80000001</v>
      </c>
      <c r="G10" s="47"/>
      <c r="H10" s="64" t="s">
        <v>143</v>
      </c>
      <c r="I10" s="65" t="s">
        <v>2</v>
      </c>
      <c r="J10" s="22" t="s">
        <v>244</v>
      </c>
      <c r="K10" s="14"/>
      <c r="L10" s="14"/>
      <c r="M10" s="14"/>
      <c r="N10" s="25" t="s">
        <v>248</v>
      </c>
      <c r="O10" s="23" t="str">
        <f t="shared" si="6"/>
        <v>0</v>
      </c>
      <c r="P10" s="14"/>
      <c r="Q10" s="26" t="s">
        <v>44</v>
      </c>
      <c r="R10" s="23" t="str">
        <f t="shared" si="1"/>
        <v>0</v>
      </c>
      <c r="S10" s="14"/>
      <c r="T10" s="14" t="s">
        <v>250</v>
      </c>
      <c r="U10" s="23">
        <f>(U6+U7)*U9</f>
        <v>31311924.147614911</v>
      </c>
      <c r="V10" s="14"/>
      <c r="W10" s="14" t="s">
        <v>252</v>
      </c>
      <c r="X10" s="23">
        <f t="shared" si="9"/>
        <v>4839068873.6300001</v>
      </c>
      <c r="Y10" s="14"/>
      <c r="Z10" s="14" t="s">
        <v>254</v>
      </c>
      <c r="AA10" s="15">
        <f t="shared" si="10"/>
        <v>853018.33100000001</v>
      </c>
      <c r="AB10" s="14"/>
      <c r="AC10" s="14" t="s">
        <v>256</v>
      </c>
      <c r="AD10" s="15" t="str">
        <f t="shared" si="2"/>
        <v>0</v>
      </c>
      <c r="AE10" s="14"/>
      <c r="AF10" s="14" t="s">
        <v>258</v>
      </c>
      <c r="AG10" s="23">
        <f>U16</f>
        <v>0.24356243876564254</v>
      </c>
      <c r="AH10" s="14"/>
      <c r="AI10" s="14" t="s">
        <v>251</v>
      </c>
      <c r="AJ10" s="23">
        <f t="shared" si="3"/>
        <v>4839068873.6300001</v>
      </c>
      <c r="AK10" s="14"/>
      <c r="AL10" s="14" t="s">
        <v>253</v>
      </c>
      <c r="AM10" s="15">
        <f t="shared" si="7"/>
        <v>853018.33100000001</v>
      </c>
      <c r="AN10" s="14"/>
      <c r="AO10" s="14" t="s">
        <v>255</v>
      </c>
      <c r="AP10" s="15" t="str">
        <f t="shared" si="4"/>
        <v>0</v>
      </c>
      <c r="AQ10" s="14"/>
      <c r="AR10" s="14"/>
      <c r="AS10" s="14"/>
      <c r="AT10" s="14"/>
      <c r="AU10" s="14" t="s">
        <v>253</v>
      </c>
      <c r="AV10" s="15">
        <f t="shared" si="8"/>
        <v>853018.33100000001</v>
      </c>
      <c r="AW10" s="22" t="s">
        <v>181</v>
      </c>
      <c r="AX10" s="26" t="s">
        <v>9</v>
      </c>
      <c r="AY10" s="15" t="str">
        <f t="shared" si="5"/>
        <v>0</v>
      </c>
      <c r="AZ10" s="14"/>
      <c r="BB10" s="9" t="s">
        <v>75</v>
      </c>
      <c r="BC10" s="16" t="s">
        <v>2</v>
      </c>
      <c r="BE10" s="29" t="s">
        <v>143</v>
      </c>
      <c r="BF10" s="16" t="s">
        <v>2</v>
      </c>
    </row>
    <row r="11" spans="1:58" ht="13.5" customHeight="1" x14ac:dyDescent="0.15">
      <c r="A11" s="54" t="s">
        <v>10</v>
      </c>
      <c r="B11" s="55">
        <v>1611938179.51</v>
      </c>
      <c r="C11" s="55">
        <v>1045831132.3</v>
      </c>
      <c r="D11" s="47"/>
      <c r="E11" s="60" t="s">
        <v>76</v>
      </c>
      <c r="F11" s="59">
        <v>667533356.26999998</v>
      </c>
      <c r="G11" s="47"/>
      <c r="H11" s="64" t="s">
        <v>144</v>
      </c>
      <c r="I11" s="66">
        <v>6864868.2300000004</v>
      </c>
      <c r="J11" s="22" t="s">
        <v>181</v>
      </c>
      <c r="K11" s="14"/>
      <c r="L11" s="14"/>
      <c r="M11" s="14"/>
      <c r="N11" s="25" t="s">
        <v>255</v>
      </c>
      <c r="O11" s="23" t="str">
        <f t="shared" si="6"/>
        <v>0</v>
      </c>
      <c r="P11" s="14"/>
      <c r="Q11" s="26" t="s">
        <v>45</v>
      </c>
      <c r="R11" s="23">
        <f t="shared" si="1"/>
        <v>335862450</v>
      </c>
      <c r="S11" s="14"/>
      <c r="T11" s="14"/>
      <c r="U11" s="14"/>
      <c r="V11" s="14"/>
      <c r="W11" s="3" t="s">
        <v>259</v>
      </c>
      <c r="X11" s="23">
        <f>SUM(X2:X9)</f>
        <v>7870831821.6542645</v>
      </c>
      <c r="Y11" s="14"/>
      <c r="Z11" s="14" t="s">
        <v>260</v>
      </c>
      <c r="AA11" s="15">
        <f t="shared" si="10"/>
        <v>298446671.98500007</v>
      </c>
      <c r="AB11" s="14"/>
      <c r="AC11" s="14" t="s">
        <v>261</v>
      </c>
      <c r="AD11" s="15">
        <f t="shared" si="2"/>
        <v>1773131997.461</v>
      </c>
      <c r="AE11" s="14"/>
      <c r="AF11" s="3" t="s">
        <v>262</v>
      </c>
      <c r="AG11" s="23">
        <f>AG9*(1-AG10)</f>
        <v>625515120.99961472</v>
      </c>
      <c r="AH11" s="14"/>
      <c r="AI11" s="3" t="s">
        <v>259</v>
      </c>
      <c r="AJ11" s="23">
        <f>SUM(AJ2:AJ9)</f>
        <v>7793145680.5722828</v>
      </c>
      <c r="AK11" s="14"/>
      <c r="AL11" s="14" t="s">
        <v>260</v>
      </c>
      <c r="AM11" s="15">
        <f t="shared" si="7"/>
        <v>298446671.98500007</v>
      </c>
      <c r="AN11" s="14"/>
      <c r="AO11" s="14" t="s">
        <v>261</v>
      </c>
      <c r="AP11" s="15">
        <f t="shared" si="4"/>
        <v>1773131997.461</v>
      </c>
      <c r="AQ11" s="14"/>
      <c r="AR11" s="14"/>
      <c r="AS11" s="14"/>
      <c r="AT11" s="14"/>
      <c r="AU11" s="14" t="s">
        <v>260</v>
      </c>
      <c r="AV11" s="15">
        <f t="shared" si="8"/>
        <v>298446671.98500007</v>
      </c>
      <c r="AW11" s="22" t="s">
        <v>181</v>
      </c>
      <c r="AX11" s="26" t="s">
        <v>10</v>
      </c>
      <c r="AY11" s="15">
        <f t="shared" si="5"/>
        <v>1773131997.461</v>
      </c>
      <c r="AZ11" s="14"/>
      <c r="BB11" s="9" t="s">
        <v>76</v>
      </c>
      <c r="BC11" s="16" t="s">
        <v>2</v>
      </c>
      <c r="BE11" s="29" t="s">
        <v>144</v>
      </c>
      <c r="BF11" s="15">
        <f>AG8</f>
        <v>6864868.2300000004</v>
      </c>
    </row>
    <row r="12" spans="1:58" ht="13.5" customHeight="1" x14ac:dyDescent="0.15">
      <c r="A12" s="54" t="s">
        <v>11</v>
      </c>
      <c r="B12" s="55" t="s">
        <v>2</v>
      </c>
      <c r="C12" s="57" t="s">
        <v>2</v>
      </c>
      <c r="D12" s="47"/>
      <c r="E12" s="60" t="s">
        <v>77</v>
      </c>
      <c r="F12" s="59">
        <v>541957950.37</v>
      </c>
      <c r="G12" s="47"/>
      <c r="H12" s="64" t="s">
        <v>145</v>
      </c>
      <c r="I12" s="65" t="s">
        <v>2</v>
      </c>
      <c r="J12" s="22" t="s">
        <v>229</v>
      </c>
      <c r="K12" s="14"/>
      <c r="L12" s="14"/>
      <c r="M12" s="14"/>
      <c r="N12" s="25" t="s">
        <v>263</v>
      </c>
      <c r="O12" s="23">
        <f t="shared" si="6"/>
        <v>1773131997.461</v>
      </c>
      <c r="P12" s="14"/>
      <c r="Q12" s="26" t="s">
        <v>46</v>
      </c>
      <c r="R12" s="23">
        <f t="shared" si="1"/>
        <v>11594710.963000001</v>
      </c>
      <c r="S12" s="14"/>
      <c r="T12" s="14" t="s">
        <v>264</v>
      </c>
      <c r="U12" s="34">
        <f>L2-SUM(L3:L6)+L7+L8</f>
        <v>1149804548.7829998</v>
      </c>
      <c r="V12" s="14"/>
      <c r="W12" s="14"/>
      <c r="X12" s="14"/>
      <c r="Y12" s="14"/>
      <c r="Z12" s="14" t="s">
        <v>265</v>
      </c>
      <c r="AA12" s="15" t="str">
        <f t="shared" si="10"/>
        <v>0</v>
      </c>
      <c r="AB12" s="14"/>
      <c r="AC12" s="14" t="s">
        <v>266</v>
      </c>
      <c r="AD12" s="15" t="str">
        <f t="shared" si="2"/>
        <v>0</v>
      </c>
      <c r="AE12" s="14"/>
      <c r="AF12" s="14"/>
      <c r="AG12" s="14"/>
      <c r="AH12" s="14"/>
      <c r="AI12" s="14"/>
      <c r="AJ12" s="14"/>
      <c r="AK12" s="14"/>
      <c r="AL12" s="14" t="s">
        <v>265</v>
      </c>
      <c r="AM12" s="15" t="str">
        <f t="shared" si="7"/>
        <v>0</v>
      </c>
      <c r="AN12" s="14"/>
      <c r="AO12" s="14" t="s">
        <v>266</v>
      </c>
      <c r="AP12" s="15" t="str">
        <f t="shared" si="4"/>
        <v>0</v>
      </c>
      <c r="AQ12" s="14"/>
      <c r="AR12" s="14"/>
      <c r="AS12" s="14"/>
      <c r="AT12" s="14"/>
      <c r="AU12" s="14" t="s">
        <v>265</v>
      </c>
      <c r="AV12" s="15" t="str">
        <f t="shared" si="8"/>
        <v>0</v>
      </c>
      <c r="AW12" s="22" t="s">
        <v>268</v>
      </c>
      <c r="AX12" s="26" t="s">
        <v>11</v>
      </c>
      <c r="AY12" s="15" t="str">
        <f t="shared" si="5"/>
        <v>0</v>
      </c>
      <c r="AZ12" s="14"/>
      <c r="BB12" s="9" t="s">
        <v>77</v>
      </c>
      <c r="BC12" s="16" t="s">
        <v>2</v>
      </c>
      <c r="BE12" s="29" t="s">
        <v>145</v>
      </c>
      <c r="BF12" s="16" t="s">
        <v>2</v>
      </c>
    </row>
    <row r="13" spans="1:58" ht="13.5" customHeight="1" x14ac:dyDescent="0.15">
      <c r="A13" s="54" t="s">
        <v>12</v>
      </c>
      <c r="B13" s="55" t="s">
        <v>2</v>
      </c>
      <c r="C13" s="55" t="s">
        <v>2</v>
      </c>
      <c r="D13" s="47"/>
      <c r="E13" s="60" t="s">
        <v>78</v>
      </c>
      <c r="F13" s="59">
        <v>7773064773.1899996</v>
      </c>
      <c r="G13" s="47"/>
      <c r="H13" s="64" t="s">
        <v>146</v>
      </c>
      <c r="I13" s="66">
        <v>23402883.399999999</v>
      </c>
      <c r="J13" s="22" t="s">
        <v>229</v>
      </c>
      <c r="K13" s="14"/>
      <c r="L13" s="14"/>
      <c r="M13" s="14"/>
      <c r="N13" s="25" t="s">
        <v>266</v>
      </c>
      <c r="O13" s="23" t="str">
        <f t="shared" si="6"/>
        <v>0</v>
      </c>
      <c r="P13" s="14"/>
      <c r="Q13" s="20" t="s">
        <v>269</v>
      </c>
      <c r="R13" s="15">
        <f>SUM(R2:R12)</f>
        <v>2513188797.5149999</v>
      </c>
      <c r="S13" s="14"/>
      <c r="T13" s="14" t="s">
        <v>270</v>
      </c>
      <c r="U13" s="23">
        <f>I8+U10</f>
        <v>227047068.62761492</v>
      </c>
      <c r="V13" s="14"/>
      <c r="W13" s="14"/>
      <c r="X13" s="31"/>
      <c r="Y13" s="14"/>
      <c r="Z13" s="14" t="s">
        <v>271</v>
      </c>
      <c r="AA13" s="15">
        <f t="shared" si="10"/>
        <v>335862450</v>
      </c>
      <c r="AB13" s="14"/>
      <c r="AC13" s="14" t="s">
        <v>272</v>
      </c>
      <c r="AD13" s="15" t="str">
        <f t="shared" si="2"/>
        <v>0</v>
      </c>
      <c r="AE13" s="14"/>
      <c r="AF13" s="14"/>
      <c r="AG13" s="14"/>
      <c r="AH13" s="14"/>
      <c r="AI13" s="14"/>
      <c r="AJ13" s="31"/>
      <c r="AK13" s="14"/>
      <c r="AL13" s="14" t="s">
        <v>271</v>
      </c>
      <c r="AM13" s="15">
        <f t="shared" si="7"/>
        <v>335862450</v>
      </c>
      <c r="AN13" s="14"/>
      <c r="AO13" s="14" t="s">
        <v>272</v>
      </c>
      <c r="AP13" s="15" t="str">
        <f t="shared" si="4"/>
        <v>0</v>
      </c>
      <c r="AQ13" s="14"/>
      <c r="AR13" s="14"/>
      <c r="AS13" s="14"/>
      <c r="AT13" s="14"/>
      <c r="AU13" s="14" t="s">
        <v>271</v>
      </c>
      <c r="AV13" s="15">
        <f t="shared" si="8"/>
        <v>335862450</v>
      </c>
      <c r="AW13" s="22" t="s">
        <v>229</v>
      </c>
      <c r="AX13" s="26" t="s">
        <v>12</v>
      </c>
      <c r="AY13" s="15" t="str">
        <f t="shared" si="5"/>
        <v>0</v>
      </c>
      <c r="AZ13" s="14"/>
      <c r="BB13" s="9" t="s">
        <v>78</v>
      </c>
      <c r="BC13" s="16" t="s">
        <v>2</v>
      </c>
      <c r="BE13" s="29" t="s">
        <v>146</v>
      </c>
      <c r="BF13" s="15">
        <f>L7</f>
        <v>25743171.740000002</v>
      </c>
    </row>
    <row r="14" spans="1:58" ht="13.5" customHeight="1" x14ac:dyDescent="0.15">
      <c r="A14" s="54" t="s">
        <v>13</v>
      </c>
      <c r="B14" s="55">
        <v>6234788.6600000001</v>
      </c>
      <c r="C14" s="55">
        <v>5726026.0300000003</v>
      </c>
      <c r="D14" s="47"/>
      <c r="E14" s="60" t="s">
        <v>79</v>
      </c>
      <c r="F14" s="59">
        <v>406238392.58999997</v>
      </c>
      <c r="G14" s="47"/>
      <c r="H14" s="64" t="s">
        <v>147</v>
      </c>
      <c r="I14" s="66">
        <v>755500649.69000006</v>
      </c>
      <c r="J14" s="22" t="s">
        <v>268</v>
      </c>
      <c r="K14" s="14"/>
      <c r="L14" s="14"/>
      <c r="M14" s="14"/>
      <c r="N14" s="25" t="s">
        <v>272</v>
      </c>
      <c r="O14" s="23" t="str">
        <f t="shared" si="6"/>
        <v>0</v>
      </c>
      <c r="P14" s="14"/>
      <c r="Q14" s="1" t="s">
        <v>273</v>
      </c>
      <c r="R14" s="15">
        <f>R13/J2*(J2-1)</f>
        <v>228471708.86500016</v>
      </c>
      <c r="S14" s="14"/>
      <c r="T14" s="14" t="s">
        <v>242</v>
      </c>
      <c r="U14" s="23">
        <f>I11</f>
        <v>6864868.2300000004</v>
      </c>
      <c r="V14" s="14"/>
      <c r="W14" s="3"/>
      <c r="X14" s="14"/>
      <c r="Y14" s="14"/>
      <c r="Z14" s="14" t="s">
        <v>274</v>
      </c>
      <c r="AA14" s="15">
        <f t="shared" si="10"/>
        <v>11594710.963000001</v>
      </c>
      <c r="AB14" s="14"/>
      <c r="AC14" s="14" t="s">
        <v>275</v>
      </c>
      <c r="AD14" s="15">
        <f t="shared" si="2"/>
        <v>6858267.5260000015</v>
      </c>
      <c r="AE14" s="14"/>
      <c r="AF14" s="14"/>
      <c r="AG14" s="14"/>
      <c r="AH14" s="14"/>
      <c r="AI14" s="3"/>
      <c r="AJ14" s="14"/>
      <c r="AK14" s="14"/>
      <c r="AL14" s="14" t="s">
        <v>274</v>
      </c>
      <c r="AM14" s="15">
        <f t="shared" si="7"/>
        <v>11594710.963000001</v>
      </c>
      <c r="AN14" s="14"/>
      <c r="AO14" s="14" t="s">
        <v>275</v>
      </c>
      <c r="AP14" s="15">
        <f t="shared" si="4"/>
        <v>6858267.5260000015</v>
      </c>
      <c r="AQ14" s="14"/>
      <c r="AR14" s="14"/>
      <c r="AS14" s="14"/>
      <c r="AT14" s="14"/>
      <c r="AU14" s="14" t="s">
        <v>274</v>
      </c>
      <c r="AV14" s="15">
        <f t="shared" si="8"/>
        <v>11594710.963000001</v>
      </c>
      <c r="AW14" s="22" t="s">
        <v>229</v>
      </c>
      <c r="AX14" s="26" t="s">
        <v>13</v>
      </c>
      <c r="AY14" s="15">
        <f t="shared" si="5"/>
        <v>6858267.5260000015</v>
      </c>
      <c r="AZ14" s="14"/>
      <c r="BB14" s="9" t="s">
        <v>79</v>
      </c>
      <c r="BC14" s="16" t="s">
        <v>2</v>
      </c>
      <c r="BE14" s="29" t="s">
        <v>147</v>
      </c>
      <c r="BF14" s="17">
        <f>BF2-SUM(BF3:BF9)+SUM(BF10:BF11)+BF13</f>
        <v>715925813.45230556</v>
      </c>
    </row>
    <row r="15" spans="1:58" ht="13.5" customHeight="1" x14ac:dyDescent="0.15">
      <c r="A15" s="54" t="s">
        <v>14</v>
      </c>
      <c r="B15" s="55">
        <v>5219490748.6700001</v>
      </c>
      <c r="C15" s="55">
        <v>3867606149.79</v>
      </c>
      <c r="D15" s="47"/>
      <c r="E15" s="58"/>
      <c r="F15" s="58"/>
      <c r="G15" s="47"/>
      <c r="H15" s="64" t="s">
        <v>148</v>
      </c>
      <c r="I15" s="66">
        <v>100905936.59</v>
      </c>
      <c r="J15" s="22" t="s">
        <v>229</v>
      </c>
      <c r="K15" s="19"/>
      <c r="L15" s="19"/>
      <c r="M15" s="19"/>
      <c r="N15" s="35" t="s">
        <v>275</v>
      </c>
      <c r="O15" s="24">
        <f t="shared" si="6"/>
        <v>6858267.5260000015</v>
      </c>
      <c r="P15" s="19"/>
      <c r="Q15" s="36" t="s">
        <v>277</v>
      </c>
      <c r="R15" s="37">
        <f>O26-R14</f>
        <v>1356472239.7260013</v>
      </c>
      <c r="S15" s="19"/>
      <c r="T15" s="14" t="s">
        <v>249</v>
      </c>
      <c r="U15" s="23">
        <f>L2-SUM(L3:L6)+L7+L8-U13+U14</f>
        <v>929622348.3853848</v>
      </c>
      <c r="V15" s="19"/>
      <c r="W15" s="19"/>
      <c r="X15" s="24"/>
      <c r="Y15" s="19"/>
      <c r="Z15" s="19" t="s">
        <v>278</v>
      </c>
      <c r="AA15" s="18">
        <f>SUM(AA2:AA14)</f>
        <v>3040913446.6351204</v>
      </c>
      <c r="AB15" s="19"/>
      <c r="AC15" s="19" t="s">
        <v>279</v>
      </c>
      <c r="AD15" s="18">
        <f>SUM(AD2:AD14)</f>
        <v>5741439823.5370007</v>
      </c>
      <c r="AE15" s="19"/>
      <c r="AF15" s="38"/>
      <c r="AG15" s="24"/>
      <c r="AH15" s="19"/>
      <c r="AI15" s="14"/>
      <c r="AJ15" s="23"/>
      <c r="AK15" s="19"/>
      <c r="AL15" s="39" t="s">
        <v>278</v>
      </c>
      <c r="AM15" s="18">
        <f>SUM(AM2:AM14)</f>
        <v>5636697817.6780281</v>
      </c>
      <c r="AN15" s="19"/>
      <c r="AO15" s="39" t="s">
        <v>279</v>
      </c>
      <c r="AP15" s="18">
        <f>SUM(AP2:AP14)</f>
        <v>5741439823.5370007</v>
      </c>
      <c r="AQ15" s="19"/>
      <c r="AR15" s="19"/>
      <c r="AS15" s="19"/>
      <c r="AT15" s="19"/>
      <c r="AU15" s="39" t="s">
        <v>278</v>
      </c>
      <c r="AV15" s="18">
        <f>SUM(AV2:AV14)</f>
        <v>5714383958.7600098</v>
      </c>
      <c r="AW15" s="22" t="s">
        <v>229</v>
      </c>
      <c r="AX15" s="30" t="s">
        <v>14</v>
      </c>
      <c r="AY15" s="15">
        <f t="shared" si="5"/>
        <v>5741439823.5370007</v>
      </c>
      <c r="AZ15" s="19"/>
      <c r="BB15" s="13"/>
      <c r="BC15" s="13"/>
      <c r="BE15" s="40" t="s">
        <v>276</v>
      </c>
      <c r="BF15" s="18">
        <f>L8</f>
        <v>110996530.24900001</v>
      </c>
    </row>
    <row r="16" spans="1:58" ht="13.5" customHeight="1" x14ac:dyDescent="0.15">
      <c r="A16" s="54" t="s">
        <v>15</v>
      </c>
      <c r="B16" s="55" t="s">
        <v>2</v>
      </c>
      <c r="C16" s="55" t="s">
        <v>2</v>
      </c>
      <c r="D16" s="47"/>
      <c r="E16" s="63" t="s">
        <v>80</v>
      </c>
      <c r="F16" s="63"/>
      <c r="G16" s="47"/>
      <c r="H16" s="64" t="s">
        <v>149</v>
      </c>
      <c r="I16" s="66">
        <v>5992907.1200000001</v>
      </c>
      <c r="J16" s="22" t="s">
        <v>181</v>
      </c>
      <c r="K16" s="14"/>
      <c r="L16" s="14"/>
      <c r="M16" s="14"/>
      <c r="N16" s="25" t="s">
        <v>280</v>
      </c>
      <c r="O16" s="23">
        <f>IF(ISERROR($L$2/($I$2/B21)),"0",$L$2/($I$2/B21))</f>
        <v>6414174356.7990017</v>
      </c>
      <c r="P16" s="14"/>
      <c r="Q16" s="14"/>
      <c r="R16" s="14"/>
      <c r="S16" s="14"/>
      <c r="T16" s="14" t="s">
        <v>257</v>
      </c>
      <c r="U16" s="23">
        <f>I21/I20</f>
        <v>0.24356243876564254</v>
      </c>
      <c r="V16" s="14"/>
      <c r="W16" s="14"/>
      <c r="X16" s="23"/>
      <c r="Y16" s="14"/>
      <c r="Z16" s="14" t="s">
        <v>231</v>
      </c>
      <c r="AA16" s="15">
        <f>B49+U7</f>
        <v>1912102951.6032124</v>
      </c>
      <c r="AB16" s="14"/>
      <c r="AC16" s="14" t="s">
        <v>281</v>
      </c>
      <c r="AD16" s="15" t="str">
        <f>B16</f>
        <v>--</v>
      </c>
      <c r="AE16" s="14"/>
      <c r="AF16" s="14"/>
      <c r="AG16" s="14"/>
      <c r="AH16" s="14"/>
      <c r="AI16" s="14"/>
      <c r="AJ16" s="23"/>
      <c r="AK16" s="14"/>
      <c r="AL16" s="14" t="s">
        <v>231</v>
      </c>
      <c r="AM16" s="15">
        <f t="shared" si="7"/>
        <v>1912102951.6032124</v>
      </c>
      <c r="AN16" s="14"/>
      <c r="AO16" s="14" t="s">
        <v>281</v>
      </c>
      <c r="AP16" s="15" t="str">
        <f t="shared" si="4"/>
        <v>--</v>
      </c>
      <c r="AQ16" s="14"/>
      <c r="AR16" s="14"/>
      <c r="AS16" s="14"/>
      <c r="AT16" s="14"/>
      <c r="AU16" s="14" t="s">
        <v>231</v>
      </c>
      <c r="AV16" s="15">
        <f>AM16</f>
        <v>1912102951.6032124</v>
      </c>
      <c r="AW16" s="22" t="s">
        <v>282</v>
      </c>
      <c r="AX16" s="26" t="s">
        <v>15</v>
      </c>
      <c r="AY16" s="15" t="str">
        <f t="shared" si="5"/>
        <v>--</v>
      </c>
      <c r="AZ16" s="14"/>
      <c r="BB16" s="12" t="s">
        <v>80</v>
      </c>
      <c r="BC16" s="12"/>
      <c r="BE16" s="29" t="s">
        <v>149</v>
      </c>
      <c r="BF16" s="16" t="s">
        <v>2</v>
      </c>
    </row>
    <row r="17" spans="1:58" ht="13.5" customHeight="1" x14ac:dyDescent="0.15">
      <c r="A17" s="54" t="s">
        <v>16</v>
      </c>
      <c r="B17" s="55">
        <v>142210</v>
      </c>
      <c r="C17" s="55">
        <v>142210</v>
      </c>
      <c r="D17" s="47"/>
      <c r="E17" s="58"/>
      <c r="F17" s="58"/>
      <c r="G17" s="47"/>
      <c r="H17" s="64" t="s">
        <v>150</v>
      </c>
      <c r="I17" s="66">
        <v>14962822.68</v>
      </c>
      <c r="J17" s="22" t="s">
        <v>283</v>
      </c>
      <c r="K17" s="14"/>
      <c r="L17" s="14"/>
      <c r="M17" s="14"/>
      <c r="N17" s="25" t="s">
        <v>284</v>
      </c>
      <c r="O17" s="23">
        <f t="shared" ref="O17:O23" si="12">IF(ISERROR($L$2/($I$2/B22)),"0",$L$2/($I$2/B22))</f>
        <v>4844902068.5670004</v>
      </c>
      <c r="P17" s="14"/>
      <c r="Q17" s="14"/>
      <c r="R17" s="14"/>
      <c r="S17" s="14"/>
      <c r="T17" s="41" t="s">
        <v>285</v>
      </c>
      <c r="U17" s="24">
        <f>U15*(1-U16)</f>
        <v>703201262.08159673</v>
      </c>
      <c r="V17" s="14"/>
      <c r="W17" s="14"/>
      <c r="X17" s="23"/>
      <c r="Y17" s="14"/>
      <c r="Z17" s="14" t="s">
        <v>286</v>
      </c>
      <c r="AA17" s="15">
        <f>B50</f>
        <v>2009627777.77</v>
      </c>
      <c r="AB17" s="14"/>
      <c r="AC17" s="14" t="s">
        <v>287</v>
      </c>
      <c r="AD17" s="15">
        <f>B17</f>
        <v>142210</v>
      </c>
      <c r="AE17" s="14"/>
      <c r="AF17" s="14"/>
      <c r="AG17" s="14"/>
      <c r="AH17" s="14"/>
      <c r="AI17" s="14"/>
      <c r="AJ17" s="23"/>
      <c r="AK17" s="14"/>
      <c r="AL17" s="14" t="s">
        <v>288</v>
      </c>
      <c r="AM17" s="15">
        <f t="shared" si="7"/>
        <v>2009627777.77</v>
      </c>
      <c r="AN17" s="14"/>
      <c r="AO17" s="14" t="s">
        <v>289</v>
      </c>
      <c r="AP17" s="15">
        <f t="shared" si="4"/>
        <v>142210</v>
      </c>
      <c r="AQ17" s="14"/>
      <c r="AR17" s="14"/>
      <c r="AS17" s="14"/>
      <c r="AT17" s="14"/>
      <c r="AU17" s="14" t="s">
        <v>288</v>
      </c>
      <c r="AV17" s="15">
        <f t="shared" ref="AV17:AV22" si="13">AM17</f>
        <v>2009627777.77</v>
      </c>
      <c r="AW17" s="22" t="s">
        <v>290</v>
      </c>
      <c r="AX17" s="26" t="s">
        <v>16</v>
      </c>
      <c r="AY17" s="15">
        <f t="shared" si="5"/>
        <v>142210</v>
      </c>
      <c r="AZ17" s="14"/>
      <c r="BB17" s="11"/>
      <c r="BC17" s="11"/>
      <c r="BE17" s="29" t="s">
        <v>150</v>
      </c>
      <c r="BF17" s="16" t="s">
        <v>2</v>
      </c>
    </row>
    <row r="18" spans="1:58" ht="13.5" customHeight="1" x14ac:dyDescent="0.15">
      <c r="A18" s="54" t="s">
        <v>17</v>
      </c>
      <c r="B18" s="55" t="s">
        <v>2</v>
      </c>
      <c r="C18" s="55" t="s">
        <v>2</v>
      </c>
      <c r="D18" s="47"/>
      <c r="E18" s="60" t="s">
        <v>81</v>
      </c>
      <c r="F18" s="59">
        <v>52456.45</v>
      </c>
      <c r="G18" s="47"/>
      <c r="H18" s="64" t="s">
        <v>151</v>
      </c>
      <c r="I18" s="65" t="s">
        <v>2</v>
      </c>
      <c r="J18" s="22" t="s">
        <v>291</v>
      </c>
      <c r="K18" s="14"/>
      <c r="L18" s="14"/>
      <c r="M18" s="14"/>
      <c r="N18" s="25" t="s">
        <v>292</v>
      </c>
      <c r="O18" s="23">
        <f t="shared" si="12"/>
        <v>283148017.92200005</v>
      </c>
      <c r="P18" s="14"/>
      <c r="Q18" s="14"/>
      <c r="R18" s="14"/>
      <c r="S18" s="14"/>
      <c r="T18" s="14"/>
      <c r="U18" s="14"/>
      <c r="V18" s="14"/>
      <c r="W18" s="14"/>
      <c r="X18" s="23"/>
      <c r="Y18" s="14"/>
      <c r="Z18" s="14" t="s">
        <v>293</v>
      </c>
      <c r="AA18" s="15" t="str">
        <f t="shared" ref="AA18:AA22" si="14">B51</f>
        <v>--</v>
      </c>
      <c r="AB18" s="14"/>
      <c r="AC18" s="14" t="s">
        <v>294</v>
      </c>
      <c r="AD18" s="15" t="str">
        <f>B18</f>
        <v>--</v>
      </c>
      <c r="AE18" s="14"/>
      <c r="AF18" s="14"/>
      <c r="AG18" s="14"/>
      <c r="AH18" s="14"/>
      <c r="AI18" s="14"/>
      <c r="AJ18" s="23"/>
      <c r="AK18" s="14"/>
      <c r="AL18" s="14" t="s">
        <v>295</v>
      </c>
      <c r="AM18" s="15" t="str">
        <f t="shared" si="7"/>
        <v>--</v>
      </c>
      <c r="AN18" s="14"/>
      <c r="AO18" s="14" t="s">
        <v>296</v>
      </c>
      <c r="AP18" s="15" t="str">
        <f t="shared" si="4"/>
        <v>--</v>
      </c>
      <c r="AQ18" s="14"/>
      <c r="AR18" s="14"/>
      <c r="AS18" s="14"/>
      <c r="AT18" s="14"/>
      <c r="AU18" s="14" t="s">
        <v>295</v>
      </c>
      <c r="AV18" s="15" t="str">
        <f t="shared" si="13"/>
        <v>--</v>
      </c>
      <c r="AW18" s="22" t="s">
        <v>229</v>
      </c>
      <c r="AX18" s="26" t="s">
        <v>17</v>
      </c>
      <c r="AY18" s="15" t="str">
        <f t="shared" si="5"/>
        <v>--</v>
      </c>
      <c r="AZ18" s="14"/>
      <c r="BB18" s="9" t="s">
        <v>81</v>
      </c>
      <c r="BC18" s="16" t="s">
        <v>2</v>
      </c>
      <c r="BE18" s="29" t="s">
        <v>151</v>
      </c>
      <c r="BF18" s="16" t="s">
        <v>2</v>
      </c>
    </row>
    <row r="19" spans="1:58" ht="13.5" customHeight="1" x14ac:dyDescent="0.15">
      <c r="A19" s="54" t="s">
        <v>18</v>
      </c>
      <c r="B19" s="55">
        <v>708455.83</v>
      </c>
      <c r="C19" s="55">
        <v>-4189128.79</v>
      </c>
      <c r="D19" s="47"/>
      <c r="E19" s="60" t="s">
        <v>82</v>
      </c>
      <c r="F19" s="59">
        <v>2265375.42</v>
      </c>
      <c r="G19" s="47"/>
      <c r="H19" s="64" t="s">
        <v>152</v>
      </c>
      <c r="I19" s="65" t="s">
        <v>2</v>
      </c>
      <c r="J19" s="22" t="s">
        <v>229</v>
      </c>
      <c r="K19" s="14"/>
      <c r="L19" s="14"/>
      <c r="M19" s="14"/>
      <c r="N19" s="25" t="s">
        <v>297</v>
      </c>
      <c r="O19" s="23" t="str">
        <f t="shared" si="12"/>
        <v>0</v>
      </c>
      <c r="P19" s="14"/>
      <c r="Q19" s="14"/>
      <c r="R19" s="14"/>
      <c r="S19" s="14"/>
      <c r="T19" s="14" t="s">
        <v>298</v>
      </c>
      <c r="U19" s="23" t="e">
        <f>B83/B84</f>
        <v>#DIV/0!</v>
      </c>
      <c r="V19" s="14"/>
      <c r="W19" s="14"/>
      <c r="X19" s="23"/>
      <c r="Y19" s="14"/>
      <c r="Z19" s="14" t="s">
        <v>299</v>
      </c>
      <c r="AA19" s="15">
        <f t="shared" si="14"/>
        <v>6080000</v>
      </c>
      <c r="AB19" s="14"/>
      <c r="AC19" s="14" t="s">
        <v>300</v>
      </c>
      <c r="AD19" s="15">
        <f>B19*1.15</f>
        <v>814724.20449999988</v>
      </c>
      <c r="AE19" s="14"/>
      <c r="AF19" s="14"/>
      <c r="AG19" s="14"/>
      <c r="AH19" s="14"/>
      <c r="AI19" s="14"/>
      <c r="AJ19" s="23"/>
      <c r="AK19" s="14"/>
      <c r="AL19" s="14" t="s">
        <v>299</v>
      </c>
      <c r="AM19" s="15">
        <f t="shared" si="7"/>
        <v>6080000</v>
      </c>
      <c r="AN19" s="14"/>
      <c r="AO19" s="14" t="s">
        <v>300</v>
      </c>
      <c r="AP19" s="15">
        <f>AD19+AG3</f>
        <v>814724.20449999988</v>
      </c>
      <c r="AQ19" s="14"/>
      <c r="AR19" s="14"/>
      <c r="AS19" s="14"/>
      <c r="AT19" s="14"/>
      <c r="AU19" s="14" t="s">
        <v>299</v>
      </c>
      <c r="AV19" s="15">
        <f t="shared" si="13"/>
        <v>6080000</v>
      </c>
      <c r="AW19" s="22" t="s">
        <v>229</v>
      </c>
      <c r="AX19" s="26" t="s">
        <v>18</v>
      </c>
      <c r="AY19" s="15">
        <f t="shared" si="5"/>
        <v>814724.20449999988</v>
      </c>
      <c r="AZ19" s="14"/>
      <c r="BB19" s="9" t="s">
        <v>82</v>
      </c>
      <c r="BC19" s="16" t="s">
        <v>2</v>
      </c>
      <c r="BE19" s="29" t="s">
        <v>152</v>
      </c>
      <c r="BF19" s="16" t="s">
        <v>2</v>
      </c>
    </row>
    <row r="20" spans="1:58" ht="13.5" customHeight="1" x14ac:dyDescent="0.15">
      <c r="A20" s="54" t="s">
        <v>19</v>
      </c>
      <c r="B20" s="55" t="s">
        <v>2</v>
      </c>
      <c r="C20" s="55" t="s">
        <v>2</v>
      </c>
      <c r="D20" s="47"/>
      <c r="E20" s="60" t="s">
        <v>83</v>
      </c>
      <c r="F20" s="59">
        <v>2691310</v>
      </c>
      <c r="G20" s="47"/>
      <c r="H20" s="64" t="s">
        <v>153</v>
      </c>
      <c r="I20" s="66">
        <v>847436670.72000003</v>
      </c>
      <c r="J20" s="22" t="s">
        <v>229</v>
      </c>
      <c r="K20" s="14"/>
      <c r="L20" s="14"/>
      <c r="M20" s="14"/>
      <c r="N20" s="25" t="s">
        <v>301</v>
      </c>
      <c r="O20" s="23" t="str">
        <f t="shared" si="12"/>
        <v>0</v>
      </c>
      <c r="P20" s="14"/>
      <c r="Q20" s="14"/>
      <c r="R20" s="14"/>
      <c r="S20" s="14"/>
      <c r="T20" s="14" t="s">
        <v>302</v>
      </c>
      <c r="U20" s="23" t="e">
        <f>(B73/B84)*(B51/(B51+B65))</f>
        <v>#DIV/0!</v>
      </c>
      <c r="V20" s="14"/>
      <c r="W20" s="14"/>
      <c r="X20" s="23"/>
      <c r="Y20" s="14"/>
      <c r="Z20" s="14" t="s">
        <v>303</v>
      </c>
      <c r="AA20" s="15" t="str">
        <f t="shared" si="14"/>
        <v>--</v>
      </c>
      <c r="AB20" s="14"/>
      <c r="AC20" s="14" t="s">
        <v>304</v>
      </c>
      <c r="AD20" s="15" t="str">
        <f t="shared" ref="AD20" si="15">B20</f>
        <v>--</v>
      </c>
      <c r="AE20" s="14"/>
      <c r="AF20" s="14"/>
      <c r="AG20" s="14"/>
      <c r="AH20" s="14"/>
      <c r="AI20" s="14"/>
      <c r="AJ20" s="23"/>
      <c r="AK20" s="14"/>
      <c r="AL20" s="14" t="s">
        <v>305</v>
      </c>
      <c r="AM20" s="15" t="str">
        <f t="shared" si="7"/>
        <v>--</v>
      </c>
      <c r="AN20" s="14"/>
      <c r="AO20" s="14" t="s">
        <v>306</v>
      </c>
      <c r="AP20" s="15" t="str">
        <f t="shared" si="4"/>
        <v>--</v>
      </c>
      <c r="AQ20" s="14"/>
      <c r="AR20" s="14"/>
      <c r="AS20" s="14"/>
      <c r="AT20" s="14"/>
      <c r="AU20" s="14" t="s">
        <v>305</v>
      </c>
      <c r="AV20" s="15" t="str">
        <f t="shared" si="13"/>
        <v>--</v>
      </c>
      <c r="AW20" s="22" t="s">
        <v>307</v>
      </c>
      <c r="AX20" s="26" t="s">
        <v>19</v>
      </c>
      <c r="AY20" s="15" t="str">
        <f t="shared" si="5"/>
        <v>--</v>
      </c>
      <c r="AZ20" s="14"/>
      <c r="BB20" s="9" t="s">
        <v>83</v>
      </c>
      <c r="BC20" s="16" t="s">
        <v>2</v>
      </c>
      <c r="BE20" s="29" t="s">
        <v>153</v>
      </c>
      <c r="BF20" s="17">
        <f>BF14+SUM(BF15)+SUM(BF16)-SUM(BF17)+SUM(BF19)</f>
        <v>826922343.70130563</v>
      </c>
    </row>
    <row r="21" spans="1:58" ht="13.5" customHeight="1" x14ac:dyDescent="0.15">
      <c r="A21" s="54" t="s">
        <v>20</v>
      </c>
      <c r="B21" s="55">
        <v>5831067597.0900002</v>
      </c>
      <c r="C21" s="55">
        <v>5505967183.4099998</v>
      </c>
      <c r="D21" s="47"/>
      <c r="E21" s="60" t="s">
        <v>84</v>
      </c>
      <c r="F21" s="62" t="s">
        <v>2</v>
      </c>
      <c r="G21" s="47"/>
      <c r="H21" s="64" t="s">
        <v>154</v>
      </c>
      <c r="I21" s="66">
        <v>206403742.22</v>
      </c>
      <c r="J21" s="22" t="s">
        <v>283</v>
      </c>
      <c r="K21" s="14"/>
      <c r="L21" s="14"/>
      <c r="M21" s="14"/>
      <c r="N21" s="25" t="s">
        <v>308</v>
      </c>
      <c r="O21" s="23" t="str">
        <f t="shared" si="12"/>
        <v>0</v>
      </c>
      <c r="P21" s="14"/>
      <c r="Q21" s="14"/>
      <c r="R21" s="14"/>
      <c r="S21" s="14"/>
      <c r="T21" s="14" t="s">
        <v>309</v>
      </c>
      <c r="U21" s="23" t="e">
        <f>(B73/B84)*(B65/(B51+B65))</f>
        <v>#DIV/0!</v>
      </c>
      <c r="V21" s="14"/>
      <c r="W21" s="14"/>
      <c r="X21" s="23"/>
      <c r="Y21" s="14"/>
      <c r="Z21" s="14" t="s">
        <v>310</v>
      </c>
      <c r="AA21" s="15" t="str">
        <f t="shared" si="14"/>
        <v>--</v>
      </c>
      <c r="AB21" s="14"/>
      <c r="AC21" s="14" t="s">
        <v>311</v>
      </c>
      <c r="AD21" s="15">
        <f>O16</f>
        <v>6414174356.7990017</v>
      </c>
      <c r="AE21" s="14"/>
      <c r="AF21" s="14"/>
      <c r="AG21" s="14"/>
      <c r="AH21" s="14"/>
      <c r="AI21" s="14"/>
      <c r="AJ21" s="23"/>
      <c r="AK21" s="14"/>
      <c r="AL21" s="14" t="s">
        <v>312</v>
      </c>
      <c r="AM21" s="15" t="str">
        <f t="shared" si="7"/>
        <v>--</v>
      </c>
      <c r="AN21" s="14"/>
      <c r="AO21" s="14" t="s">
        <v>313</v>
      </c>
      <c r="AP21" s="15">
        <f t="shared" si="4"/>
        <v>6414174356.7990017</v>
      </c>
      <c r="AQ21" s="14"/>
      <c r="AR21" s="14"/>
      <c r="AS21" s="14"/>
      <c r="AT21" s="14"/>
      <c r="AU21" s="14" t="s">
        <v>312</v>
      </c>
      <c r="AV21" s="15" t="str">
        <f t="shared" si="13"/>
        <v>--</v>
      </c>
      <c r="AW21" s="22" t="s">
        <v>229</v>
      </c>
      <c r="AX21" s="26" t="s">
        <v>20</v>
      </c>
      <c r="AY21" s="15">
        <f t="shared" si="5"/>
        <v>6414174356.7990017</v>
      </c>
      <c r="AZ21" s="14"/>
      <c r="BB21" s="9" t="s">
        <v>84</v>
      </c>
      <c r="BC21" s="16" t="s">
        <v>2</v>
      </c>
      <c r="BE21" s="29" t="s">
        <v>154</v>
      </c>
      <c r="BF21" s="14">
        <f>BF20*AG10</f>
        <v>201407222.70169085</v>
      </c>
    </row>
    <row r="22" spans="1:58" ht="13.5" customHeight="1" x14ac:dyDescent="0.15">
      <c r="A22" s="54" t="s">
        <v>21</v>
      </c>
      <c r="B22" s="55">
        <v>4404456425.9700003</v>
      </c>
      <c r="C22" s="55">
        <v>699888380.24000001</v>
      </c>
      <c r="D22" s="47"/>
      <c r="E22" s="60" t="s">
        <v>85</v>
      </c>
      <c r="F22" s="62" t="s">
        <v>2</v>
      </c>
      <c r="G22" s="47"/>
      <c r="H22" s="64" t="s">
        <v>155</v>
      </c>
      <c r="I22" s="65" t="s">
        <v>2</v>
      </c>
      <c r="J22" s="22" t="s">
        <v>244</v>
      </c>
      <c r="K22" s="14"/>
      <c r="L22" s="14"/>
      <c r="M22" s="14"/>
      <c r="N22" s="25" t="s">
        <v>314</v>
      </c>
      <c r="O22" s="23">
        <f t="shared" si="12"/>
        <v>104759694.54500002</v>
      </c>
      <c r="P22" s="14"/>
      <c r="Q22" s="14"/>
      <c r="R22" s="14"/>
      <c r="S22" s="14"/>
      <c r="T22" s="14"/>
      <c r="U22" s="14"/>
      <c r="V22" s="14"/>
      <c r="W22" s="14"/>
      <c r="X22" s="23"/>
      <c r="Y22" s="14"/>
      <c r="Z22" s="14" t="s">
        <v>315</v>
      </c>
      <c r="AA22" s="15" t="str">
        <f t="shared" si="14"/>
        <v>--</v>
      </c>
      <c r="AB22" s="14"/>
      <c r="AC22" s="14" t="s">
        <v>316</v>
      </c>
      <c r="AD22" s="15">
        <f>O17</f>
        <v>4844902068.5670004</v>
      </c>
      <c r="AE22" s="14"/>
      <c r="AF22" s="14"/>
      <c r="AG22" s="14"/>
      <c r="AH22" s="14"/>
      <c r="AI22" s="14"/>
      <c r="AJ22" s="23"/>
      <c r="AK22" s="14"/>
      <c r="AL22" s="14" t="s">
        <v>317</v>
      </c>
      <c r="AM22" s="15" t="str">
        <f t="shared" si="7"/>
        <v>--</v>
      </c>
      <c r="AN22" s="14"/>
      <c r="AO22" s="14" t="s">
        <v>318</v>
      </c>
      <c r="AP22" s="15">
        <f t="shared" si="4"/>
        <v>4844902068.5670004</v>
      </c>
      <c r="AQ22" s="14"/>
      <c r="AR22" s="14"/>
      <c r="AS22" s="14"/>
      <c r="AT22" s="14"/>
      <c r="AU22" s="14" t="s">
        <v>317</v>
      </c>
      <c r="AV22" s="15" t="str">
        <f t="shared" si="13"/>
        <v>--</v>
      </c>
      <c r="AW22" s="22" t="s">
        <v>319</v>
      </c>
      <c r="AX22" s="26" t="s">
        <v>21</v>
      </c>
      <c r="AY22" s="15">
        <f t="shared" si="5"/>
        <v>4844902068.5670004</v>
      </c>
      <c r="AZ22" s="14"/>
      <c r="BB22" s="9" t="s">
        <v>85</v>
      </c>
      <c r="BC22" s="16" t="s">
        <v>2</v>
      </c>
      <c r="BE22" s="29" t="s">
        <v>155</v>
      </c>
      <c r="BF22" s="16" t="s">
        <v>2</v>
      </c>
    </row>
    <row r="23" spans="1:58" ht="13.5" customHeight="1" x14ac:dyDescent="0.15">
      <c r="A23" s="54" t="s">
        <v>22</v>
      </c>
      <c r="B23" s="55">
        <v>257407289.02000001</v>
      </c>
      <c r="C23" s="55">
        <v>19053145.739999998</v>
      </c>
      <c r="D23" s="47"/>
      <c r="E23" s="60" t="s">
        <v>86</v>
      </c>
      <c r="F23" s="59">
        <v>5009141.87</v>
      </c>
      <c r="G23" s="47"/>
      <c r="H23" s="64" t="s">
        <v>156</v>
      </c>
      <c r="I23" s="66">
        <v>641032928.5</v>
      </c>
      <c r="J23" s="22" t="s">
        <v>319</v>
      </c>
      <c r="K23" s="14"/>
      <c r="L23" s="14"/>
      <c r="M23" s="14"/>
      <c r="N23" s="25" t="s">
        <v>320</v>
      </c>
      <c r="O23" s="23" t="str">
        <f t="shared" si="12"/>
        <v>0</v>
      </c>
      <c r="P23" s="14"/>
      <c r="Q23" s="14"/>
      <c r="R23" s="14"/>
      <c r="S23" s="14"/>
      <c r="T23" s="14"/>
      <c r="U23" s="14"/>
      <c r="V23" s="14"/>
      <c r="W23" s="14"/>
      <c r="X23" s="23"/>
      <c r="Y23" s="14"/>
      <c r="Z23" s="39" t="s">
        <v>321</v>
      </c>
      <c r="AA23" s="15">
        <f>SUM(AA16:AA22)</f>
        <v>3927810729.3732123</v>
      </c>
      <c r="AB23" s="14"/>
      <c r="AC23" s="14" t="s">
        <v>322</v>
      </c>
      <c r="AD23" s="15">
        <f t="shared" ref="AD23:AD25" si="16">O18</f>
        <v>283148017.92200005</v>
      </c>
      <c r="AE23" s="14"/>
      <c r="AF23" s="14"/>
      <c r="AG23" s="14"/>
      <c r="AH23" s="14"/>
      <c r="AI23" s="14"/>
      <c r="AJ23" s="23"/>
      <c r="AK23" s="14"/>
      <c r="AL23" s="39" t="s">
        <v>323</v>
      </c>
      <c r="AM23" s="15">
        <f>SUM(AM16:AM22)</f>
        <v>3927810729.3732123</v>
      </c>
      <c r="AN23" s="14"/>
      <c r="AO23" s="14" t="s">
        <v>324</v>
      </c>
      <c r="AP23" s="15">
        <f t="shared" si="4"/>
        <v>283148017.92200005</v>
      </c>
      <c r="AQ23" s="14"/>
      <c r="AR23" s="14"/>
      <c r="AS23" s="14"/>
      <c r="AT23" s="14"/>
      <c r="AU23" s="39" t="s">
        <v>323</v>
      </c>
      <c r="AV23" s="15">
        <f>SUM(AV16:AV22)</f>
        <v>3927810729.3732123</v>
      </c>
      <c r="AW23" s="22" t="s">
        <v>325</v>
      </c>
      <c r="AX23" s="26" t="s">
        <v>22</v>
      </c>
      <c r="AY23" s="15">
        <f t="shared" si="5"/>
        <v>283148017.92200005</v>
      </c>
      <c r="AZ23" s="14"/>
      <c r="BB23" s="9" t="s">
        <v>86</v>
      </c>
      <c r="BC23" s="16" t="s">
        <v>2</v>
      </c>
      <c r="BE23" s="29" t="s">
        <v>156</v>
      </c>
      <c r="BF23" s="17">
        <f>BF20-BF21+SUM(BF22)</f>
        <v>625515120.99961472</v>
      </c>
    </row>
    <row r="24" spans="1:58" ht="13.5" customHeight="1" x14ac:dyDescent="0.15">
      <c r="A24" s="54" t="s">
        <v>23</v>
      </c>
      <c r="B24" s="55" t="s">
        <v>2</v>
      </c>
      <c r="C24" s="55" t="s">
        <v>2</v>
      </c>
      <c r="D24" s="47"/>
      <c r="E24" s="60" t="s">
        <v>87</v>
      </c>
      <c r="F24" s="59">
        <v>3950459576.6500001</v>
      </c>
      <c r="G24" s="47"/>
      <c r="H24" s="64" t="s">
        <v>157</v>
      </c>
      <c r="I24" s="66">
        <v>503721298.13999999</v>
      </c>
      <c r="J24" s="22" t="s">
        <v>325</v>
      </c>
      <c r="K24" s="14"/>
      <c r="L24" s="14"/>
      <c r="M24" s="14"/>
      <c r="N24" s="25" t="s">
        <v>326</v>
      </c>
      <c r="O24" s="23">
        <f>IF(ISERROR($L$2/($I$2/B30)),"0",$L$2/($I$2/B30))</f>
        <v>45959473.131000005</v>
      </c>
      <c r="P24" s="14"/>
      <c r="Q24" s="14"/>
      <c r="R24" s="14"/>
      <c r="S24" s="14"/>
      <c r="T24" s="14"/>
      <c r="U24" s="14"/>
      <c r="V24" s="14"/>
      <c r="W24" s="3"/>
      <c r="X24" s="23"/>
      <c r="Y24" s="14"/>
      <c r="Z24" s="3" t="s">
        <v>327</v>
      </c>
      <c r="AA24" s="31">
        <f>AA15+AA23</f>
        <v>6968724176.0083332</v>
      </c>
      <c r="AB24" s="14"/>
      <c r="AC24" s="14" t="s">
        <v>328</v>
      </c>
      <c r="AD24" s="15" t="str">
        <f t="shared" si="16"/>
        <v>0</v>
      </c>
      <c r="AE24" s="14"/>
      <c r="AF24" s="14"/>
      <c r="AG24" s="14"/>
      <c r="AH24" s="14"/>
      <c r="AI24" s="3"/>
      <c r="AJ24" s="23"/>
      <c r="AK24" s="14"/>
      <c r="AL24" s="3" t="s">
        <v>327</v>
      </c>
      <c r="AM24" s="31">
        <f>AM15+AM23</f>
        <v>9564508547.0512409</v>
      </c>
      <c r="AN24" s="14"/>
      <c r="AO24" s="14" t="s">
        <v>328</v>
      </c>
      <c r="AP24" s="15" t="str">
        <f t="shared" si="4"/>
        <v>0</v>
      </c>
      <c r="AQ24" s="14"/>
      <c r="AR24" s="14"/>
      <c r="AS24" s="14"/>
      <c r="AT24" s="14"/>
      <c r="AU24" s="3" t="s">
        <v>327</v>
      </c>
      <c r="AV24" s="31">
        <f>AV15+AV23</f>
        <v>9642194688.1332226</v>
      </c>
      <c r="AW24" s="22" t="s">
        <v>329</v>
      </c>
      <c r="AX24" s="26" t="s">
        <v>23</v>
      </c>
      <c r="AY24" s="15" t="str">
        <f t="shared" si="5"/>
        <v>0</v>
      </c>
      <c r="AZ24" s="14"/>
      <c r="BB24" s="9" t="s">
        <v>87</v>
      </c>
      <c r="BC24" s="16" t="s">
        <v>2</v>
      </c>
      <c r="BE24" s="29" t="s">
        <v>157</v>
      </c>
      <c r="BF24" s="14">
        <f>$BF$23*(I24/$I$23)</f>
        <v>491527462.54925823</v>
      </c>
    </row>
    <row r="25" spans="1:58" ht="13.5" customHeight="1" x14ac:dyDescent="0.15">
      <c r="A25" s="54" t="s">
        <v>24</v>
      </c>
      <c r="B25" s="55" t="s">
        <v>2</v>
      </c>
      <c r="C25" s="55" t="s">
        <v>2</v>
      </c>
      <c r="D25" s="47"/>
      <c r="E25" s="60" t="s">
        <v>88</v>
      </c>
      <c r="F25" s="62" t="s">
        <v>2</v>
      </c>
      <c r="G25" s="47"/>
      <c r="H25" s="64" t="s">
        <v>158</v>
      </c>
      <c r="I25" s="66">
        <v>137311630.36000001</v>
      </c>
      <c r="J25" s="22" t="s">
        <v>325</v>
      </c>
      <c r="K25" s="14"/>
      <c r="L25" s="14"/>
      <c r="M25" s="14"/>
      <c r="N25" s="20" t="s">
        <v>330</v>
      </c>
      <c r="O25" s="23">
        <f>SUM(O3:O24)</f>
        <v>17434383434.501003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 t="s">
        <v>331</v>
      </c>
      <c r="AD25" s="15" t="str">
        <f t="shared" si="16"/>
        <v>0</v>
      </c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 t="s">
        <v>331</v>
      </c>
      <c r="AP25" s="15" t="str">
        <f t="shared" si="4"/>
        <v>0</v>
      </c>
      <c r="AQ25" s="14"/>
      <c r="AR25" s="14"/>
      <c r="AS25" s="14"/>
      <c r="AT25" s="14"/>
      <c r="AU25" s="14"/>
      <c r="AV25" s="14"/>
      <c r="AW25" s="22" t="s">
        <v>325</v>
      </c>
      <c r="AX25" s="26" t="s">
        <v>24</v>
      </c>
      <c r="AY25" s="15" t="str">
        <f t="shared" si="5"/>
        <v>0</v>
      </c>
      <c r="AZ25" s="14"/>
      <c r="BB25" s="9" t="s">
        <v>88</v>
      </c>
      <c r="BC25" s="16" t="s">
        <v>2</v>
      </c>
      <c r="BE25" s="29" t="s">
        <v>158</v>
      </c>
      <c r="BF25" s="14">
        <f>$BF$23*(I25/$I$23)</f>
        <v>133987658.45035647</v>
      </c>
    </row>
    <row r="26" spans="1:58" ht="13.5" customHeight="1" x14ac:dyDescent="0.15">
      <c r="A26" s="54" t="s">
        <v>25</v>
      </c>
      <c r="B26" s="55" t="s">
        <v>2</v>
      </c>
      <c r="C26" s="55" t="s">
        <v>2</v>
      </c>
      <c r="D26" s="47"/>
      <c r="E26" s="60" t="s">
        <v>89</v>
      </c>
      <c r="F26" s="62" t="s">
        <v>2</v>
      </c>
      <c r="G26" s="47"/>
      <c r="H26" s="64" t="s">
        <v>159</v>
      </c>
      <c r="I26" s="65" t="s">
        <v>2</v>
      </c>
      <c r="J26" s="22" t="s">
        <v>329</v>
      </c>
      <c r="K26" s="14"/>
      <c r="L26" s="14"/>
      <c r="M26" s="14"/>
      <c r="N26" s="20" t="s">
        <v>332</v>
      </c>
      <c r="O26" s="23">
        <f>O25/J2*(J2-1)</f>
        <v>1584943948.5910015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 t="s">
        <v>333</v>
      </c>
      <c r="AD26" s="15" t="str">
        <f>O21</f>
        <v>0</v>
      </c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 t="s">
        <v>308</v>
      </c>
      <c r="AP26" s="15" t="str">
        <f t="shared" si="4"/>
        <v>0</v>
      </c>
      <c r="AQ26" s="14"/>
      <c r="AR26" s="14"/>
      <c r="AS26" s="14"/>
      <c r="AT26" s="14"/>
      <c r="AU26" s="14" t="s">
        <v>334</v>
      </c>
      <c r="AV26" s="31">
        <f>AP34-AV24-AJ11</f>
        <v>0</v>
      </c>
      <c r="AW26" s="22" t="s">
        <v>283</v>
      </c>
      <c r="AX26" s="26" t="s">
        <v>25</v>
      </c>
      <c r="AY26" s="15" t="str">
        <f t="shared" si="5"/>
        <v>0</v>
      </c>
      <c r="AZ26" s="14"/>
      <c r="BB26" s="9" t="s">
        <v>89</v>
      </c>
      <c r="BC26" s="16" t="s">
        <v>2</v>
      </c>
      <c r="BE26" s="29" t="s">
        <v>159</v>
      </c>
      <c r="BF26" s="16" t="s">
        <v>2</v>
      </c>
    </row>
    <row r="27" spans="1:58" ht="13.5" customHeight="1" x14ac:dyDescent="0.15">
      <c r="A27" s="54" t="s">
        <v>26</v>
      </c>
      <c r="B27" s="55">
        <v>95236085.950000003</v>
      </c>
      <c r="C27" s="55">
        <v>107666623.72</v>
      </c>
      <c r="D27" s="47"/>
      <c r="E27" s="60" t="s">
        <v>90</v>
      </c>
      <c r="F27" s="62" t="s">
        <v>2</v>
      </c>
      <c r="G27" s="47"/>
      <c r="H27" s="64" t="s">
        <v>160</v>
      </c>
      <c r="I27" s="65" t="s">
        <v>2</v>
      </c>
      <c r="J27" s="22" t="s">
        <v>283</v>
      </c>
      <c r="K27" s="14"/>
      <c r="L27" s="14"/>
      <c r="M27" s="14"/>
      <c r="N27" s="1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 t="s">
        <v>335</v>
      </c>
      <c r="AD27" s="15">
        <f>O22</f>
        <v>104759694.54500002</v>
      </c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 t="s">
        <v>336</v>
      </c>
      <c r="AP27" s="15">
        <f t="shared" si="4"/>
        <v>104759694.54500002</v>
      </c>
      <c r="AQ27" s="14"/>
      <c r="AR27" s="14"/>
      <c r="AS27" s="14"/>
      <c r="AT27" s="14"/>
      <c r="AU27" s="14"/>
      <c r="AV27" s="33" t="s">
        <v>337</v>
      </c>
      <c r="AW27" s="22" t="s">
        <v>319</v>
      </c>
      <c r="AX27" s="26" t="s">
        <v>26</v>
      </c>
      <c r="AY27" s="15">
        <f t="shared" si="5"/>
        <v>104759694.54500002</v>
      </c>
      <c r="AZ27" s="14"/>
      <c r="BB27" s="9" t="s">
        <v>90</v>
      </c>
      <c r="BC27" s="16" t="s">
        <v>2</v>
      </c>
      <c r="BE27" s="29" t="s">
        <v>160</v>
      </c>
      <c r="BF27" s="16" t="s">
        <v>2</v>
      </c>
    </row>
    <row r="28" spans="1:58" ht="13.5" customHeight="1" x14ac:dyDescent="0.15">
      <c r="A28" s="54" t="s">
        <v>27</v>
      </c>
      <c r="B28" s="55" t="s">
        <v>2</v>
      </c>
      <c r="C28" s="55" t="s">
        <v>2</v>
      </c>
      <c r="D28" s="47"/>
      <c r="E28" s="60" t="s">
        <v>91</v>
      </c>
      <c r="F28" s="59">
        <v>3950459576.6500001</v>
      </c>
      <c r="G28" s="47"/>
      <c r="H28" s="64" t="s">
        <v>161</v>
      </c>
      <c r="I28" s="65" t="s">
        <v>2</v>
      </c>
      <c r="J28" s="22" t="s">
        <v>319</v>
      </c>
      <c r="K28" s="14"/>
      <c r="L28" s="14"/>
      <c r="M28" s="14"/>
      <c r="N28" s="1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 t="s">
        <v>320</v>
      </c>
      <c r="AD28" s="15" t="str">
        <f>O23</f>
        <v>0</v>
      </c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 t="s">
        <v>338</v>
      </c>
      <c r="AP28" s="15" t="str">
        <f t="shared" si="4"/>
        <v>0</v>
      </c>
      <c r="AQ28" s="14"/>
      <c r="AR28" s="14"/>
      <c r="AS28" s="14"/>
      <c r="AT28" s="14"/>
      <c r="AU28" s="14"/>
      <c r="AV28" s="14"/>
      <c r="AW28" s="22" t="s">
        <v>339</v>
      </c>
      <c r="AX28" s="26" t="s">
        <v>27</v>
      </c>
      <c r="AY28" s="15" t="str">
        <f t="shared" si="5"/>
        <v>0</v>
      </c>
      <c r="AZ28" s="14"/>
      <c r="BB28" s="9" t="s">
        <v>91</v>
      </c>
      <c r="BC28" s="16" t="s">
        <v>2</v>
      </c>
      <c r="BE28" s="29" t="s">
        <v>161</v>
      </c>
      <c r="BF28" s="16" t="s">
        <v>2</v>
      </c>
    </row>
    <row r="29" spans="1:58" ht="13.5" customHeight="1" x14ac:dyDescent="0.15">
      <c r="A29" s="54" t="s">
        <v>28</v>
      </c>
      <c r="B29" s="55" t="s">
        <v>2</v>
      </c>
      <c r="C29" s="55" t="s">
        <v>2</v>
      </c>
      <c r="D29" s="47"/>
      <c r="E29" s="60" t="s">
        <v>92</v>
      </c>
      <c r="F29" s="59">
        <v>-3945450434.7800002</v>
      </c>
      <c r="G29" s="47"/>
      <c r="H29" s="64" t="s">
        <v>68</v>
      </c>
      <c r="I29" s="65"/>
      <c r="J29" s="22" t="s">
        <v>325</v>
      </c>
      <c r="K29" s="14"/>
      <c r="L29" s="14"/>
      <c r="M29" s="14"/>
      <c r="N29" s="1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 t="s">
        <v>340</v>
      </c>
      <c r="AD29" s="15" t="str">
        <f>B29</f>
        <v>--</v>
      </c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 t="s">
        <v>341</v>
      </c>
      <c r="AP29" s="15" t="str">
        <f t="shared" si="4"/>
        <v>--</v>
      </c>
      <c r="AQ29" s="14"/>
      <c r="AR29" s="14"/>
      <c r="AS29" s="14"/>
      <c r="AT29" s="14"/>
      <c r="AU29" s="14"/>
      <c r="AV29" s="14"/>
      <c r="AW29" s="22" t="s">
        <v>283</v>
      </c>
      <c r="AX29" s="26" t="s">
        <v>28</v>
      </c>
      <c r="AY29" s="15" t="str">
        <f t="shared" si="5"/>
        <v>--</v>
      </c>
      <c r="AZ29" s="14"/>
      <c r="BB29" s="9" t="s">
        <v>92</v>
      </c>
      <c r="BC29" s="16" t="s">
        <v>2</v>
      </c>
      <c r="BE29" s="29" t="s">
        <v>68</v>
      </c>
      <c r="BF29" s="14"/>
    </row>
    <row r="30" spans="1:58" ht="13.5" customHeight="1" x14ac:dyDescent="0.15">
      <c r="A30" s="54" t="s">
        <v>29</v>
      </c>
      <c r="B30" s="55">
        <v>41781339.210000001</v>
      </c>
      <c r="C30" s="55">
        <v>34726500.920000002</v>
      </c>
      <c r="D30" s="47"/>
      <c r="E30" s="58"/>
      <c r="F30" s="58"/>
      <c r="G30" s="47"/>
      <c r="H30" s="47"/>
      <c r="I30" s="47"/>
      <c r="J30" s="22" t="s">
        <v>282</v>
      </c>
      <c r="K30" s="14"/>
      <c r="L30" s="14"/>
      <c r="M30" s="14"/>
      <c r="N30" s="1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 t="s">
        <v>342</v>
      </c>
      <c r="AD30" s="15">
        <f>O24</f>
        <v>45959473.131000005</v>
      </c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 t="s">
        <v>343</v>
      </c>
      <c r="AP30" s="15">
        <f t="shared" si="4"/>
        <v>45959473.131000005</v>
      </c>
      <c r="AQ30" s="14"/>
      <c r="AR30" s="14"/>
      <c r="AS30" s="14"/>
      <c r="AT30" s="14"/>
      <c r="AU30" s="14"/>
      <c r="AV30" s="14"/>
      <c r="AW30" s="22" t="s">
        <v>202</v>
      </c>
      <c r="AX30" s="26" t="s">
        <v>29</v>
      </c>
      <c r="AY30" s="15">
        <f t="shared" si="5"/>
        <v>45959473.131000005</v>
      </c>
      <c r="AZ30" s="14"/>
      <c r="BB30" s="11"/>
      <c r="BC30" s="11"/>
      <c r="BE30" s="14"/>
      <c r="BF30" s="14"/>
    </row>
    <row r="31" spans="1:58" ht="13.5" customHeight="1" x14ac:dyDescent="0.15">
      <c r="A31" s="54" t="s">
        <v>30</v>
      </c>
      <c r="B31" s="55" t="s">
        <v>2</v>
      </c>
      <c r="C31" s="55" t="s">
        <v>2</v>
      </c>
      <c r="D31" s="47"/>
      <c r="E31" s="63" t="s">
        <v>93</v>
      </c>
      <c r="F31" s="63"/>
      <c r="G31" s="47"/>
      <c r="H31" s="47"/>
      <c r="I31" s="47"/>
      <c r="J31" s="22" t="s">
        <v>202</v>
      </c>
      <c r="K31" s="14"/>
      <c r="L31" s="14"/>
      <c r="M31" s="14"/>
      <c r="N31" s="1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 t="s">
        <v>345</v>
      </c>
      <c r="AD31" s="15" t="str">
        <f>B31</f>
        <v>--</v>
      </c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 t="s">
        <v>344</v>
      </c>
      <c r="AP31" s="15" t="str">
        <f t="shared" si="4"/>
        <v>--</v>
      </c>
      <c r="AQ31" s="14"/>
      <c r="AR31" s="14"/>
      <c r="AS31" s="14"/>
      <c r="AT31" s="14"/>
      <c r="AU31" s="14"/>
      <c r="AV31" s="14"/>
      <c r="AW31" s="22" t="s">
        <v>181</v>
      </c>
      <c r="AX31" s="26" t="s">
        <v>30</v>
      </c>
      <c r="AY31" s="15" t="str">
        <f t="shared" si="5"/>
        <v>--</v>
      </c>
      <c r="AZ31" s="14"/>
      <c r="BB31" s="12" t="s">
        <v>93</v>
      </c>
      <c r="BC31" s="12"/>
      <c r="BE31" s="14"/>
      <c r="BF31" s="14"/>
    </row>
    <row r="32" spans="1:58" ht="13.5" customHeight="1" x14ac:dyDescent="0.15">
      <c r="A32" s="54" t="s">
        <v>31</v>
      </c>
      <c r="B32" s="55" t="s">
        <v>2</v>
      </c>
      <c r="C32" s="55" t="s">
        <v>2</v>
      </c>
      <c r="D32" s="47"/>
      <c r="E32" s="58"/>
      <c r="F32" s="58"/>
      <c r="G32" s="47"/>
      <c r="H32" s="47"/>
      <c r="I32" s="47"/>
      <c r="J32" s="22" t="s">
        <v>181</v>
      </c>
      <c r="K32" s="14"/>
      <c r="L32" s="14"/>
      <c r="M32" s="14"/>
      <c r="N32" s="1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 t="s">
        <v>346</v>
      </c>
      <c r="AD32" s="15" t="str">
        <f>B32</f>
        <v>--</v>
      </c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 t="s">
        <v>347</v>
      </c>
      <c r="AP32" s="15" t="str">
        <f t="shared" si="4"/>
        <v>--</v>
      </c>
      <c r="AQ32" s="14"/>
      <c r="AR32" s="14"/>
      <c r="AS32" s="14"/>
      <c r="AT32" s="14"/>
      <c r="AU32" s="14"/>
      <c r="AV32" s="14"/>
      <c r="AW32" s="22" t="s">
        <v>348</v>
      </c>
      <c r="AX32" s="26" t="s">
        <v>31</v>
      </c>
      <c r="AY32" s="15" t="str">
        <f t="shared" si="5"/>
        <v>--</v>
      </c>
      <c r="AZ32" s="14"/>
      <c r="BB32" s="11"/>
      <c r="BC32" s="11"/>
      <c r="BE32" s="14"/>
      <c r="BF32" s="14"/>
    </row>
    <row r="33" spans="1:58" ht="13.5" customHeight="1" x14ac:dyDescent="0.15">
      <c r="A33" s="54" t="s">
        <v>32</v>
      </c>
      <c r="B33" s="55">
        <v>10630799403.07</v>
      </c>
      <c r="C33" s="55">
        <v>6363254915.2399998</v>
      </c>
      <c r="D33" s="47"/>
      <c r="E33" s="60" t="s">
        <v>94</v>
      </c>
      <c r="F33" s="59">
        <v>707798400</v>
      </c>
      <c r="G33" s="43"/>
      <c r="H33" s="43"/>
      <c r="I33" s="43"/>
      <c r="J33" s="22" t="s">
        <v>349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39" t="s">
        <v>350</v>
      </c>
      <c r="AD33" s="15">
        <f>SUM(AD16:AD32)</f>
        <v>11693900545.168505</v>
      </c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39" t="s">
        <v>350</v>
      </c>
      <c r="AP33" s="15">
        <f>SUM(AP16:AP32)</f>
        <v>11693900545.168505</v>
      </c>
      <c r="AQ33" s="14"/>
      <c r="AR33" s="14"/>
      <c r="AS33" s="14"/>
      <c r="AT33" s="14"/>
      <c r="AU33" s="14"/>
      <c r="AV33" s="14"/>
      <c r="AW33" s="22" t="s">
        <v>349</v>
      </c>
      <c r="AX33" s="26" t="s">
        <v>32</v>
      </c>
      <c r="AY33" s="15">
        <f t="shared" si="5"/>
        <v>11693900545.168505</v>
      </c>
      <c r="AZ33" s="14"/>
      <c r="BB33" s="9" t="s">
        <v>94</v>
      </c>
      <c r="BC33" s="16" t="s">
        <v>2</v>
      </c>
      <c r="BE33" s="14"/>
      <c r="BF33" s="14"/>
    </row>
    <row r="34" spans="1:58" ht="13.5" customHeight="1" x14ac:dyDescent="0.15">
      <c r="A34" s="54" t="s">
        <v>33</v>
      </c>
      <c r="B34" s="55">
        <v>15850290151.74</v>
      </c>
      <c r="C34" s="55">
        <v>10230861065.030001</v>
      </c>
      <c r="D34" s="47"/>
      <c r="E34" s="60" t="s">
        <v>95</v>
      </c>
      <c r="F34" s="59">
        <v>8527980553.9200001</v>
      </c>
      <c r="G34" s="43"/>
      <c r="H34" s="43"/>
      <c r="I34" s="43"/>
      <c r="J34" s="22" t="s">
        <v>348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 t="s">
        <v>351</v>
      </c>
      <c r="AD34" s="34">
        <f>AD15+AD33</f>
        <v>17435340368.705505</v>
      </c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 t="s">
        <v>351</v>
      </c>
      <c r="AP34" s="34">
        <f>AP15+AP33</f>
        <v>17435340368.705505</v>
      </c>
      <c r="AQ34" s="14"/>
      <c r="AR34" s="14"/>
      <c r="AS34" s="14"/>
      <c r="AT34" s="14"/>
      <c r="AU34" s="14"/>
      <c r="AV34" s="14"/>
      <c r="AW34" s="22" t="s">
        <v>349</v>
      </c>
      <c r="AX34" s="26" t="s">
        <v>33</v>
      </c>
      <c r="AY34" s="15">
        <f t="shared" si="5"/>
        <v>17435340368.705505</v>
      </c>
      <c r="AZ34" s="14"/>
      <c r="BB34" s="9" t="s">
        <v>95</v>
      </c>
      <c r="BC34" s="16" t="s">
        <v>2</v>
      </c>
      <c r="BE34" s="14"/>
      <c r="BF34" s="14"/>
    </row>
    <row r="35" spans="1:58" ht="13.5" customHeight="1" x14ac:dyDescent="0.15">
      <c r="A35" s="54" t="s">
        <v>34</v>
      </c>
      <c r="B35" s="55">
        <v>3298879364.75</v>
      </c>
      <c r="C35" s="55">
        <v>2256704089.4000001</v>
      </c>
      <c r="D35" s="47"/>
      <c r="E35" s="60" t="s">
        <v>96</v>
      </c>
      <c r="F35" s="59">
        <v>89995200</v>
      </c>
      <c r="G35" s="43"/>
      <c r="H35" s="43"/>
      <c r="I35" s="43"/>
      <c r="J35" s="22" t="s">
        <v>349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27"/>
      <c r="AQ35" s="14"/>
      <c r="AR35" s="14"/>
      <c r="AS35" s="14"/>
      <c r="AT35" s="14"/>
      <c r="AU35" s="14"/>
      <c r="AV35" s="14"/>
      <c r="AW35" s="22" t="s">
        <v>349</v>
      </c>
      <c r="AX35" s="26" t="s">
        <v>34</v>
      </c>
      <c r="AY35" s="15">
        <f>AV2</f>
        <v>3201195161.2450099</v>
      </c>
      <c r="AZ35" s="14"/>
      <c r="BB35" s="9" t="s">
        <v>96</v>
      </c>
      <c r="BC35" s="16" t="s">
        <v>2</v>
      </c>
      <c r="BE35" s="14"/>
      <c r="BF35" s="14"/>
    </row>
    <row r="36" spans="1:58" ht="13.5" customHeight="1" x14ac:dyDescent="0.15">
      <c r="A36" s="54" t="s">
        <v>35</v>
      </c>
      <c r="B36" s="55" t="s">
        <v>2</v>
      </c>
      <c r="C36" s="55" t="s">
        <v>2</v>
      </c>
      <c r="D36" s="47"/>
      <c r="E36" s="60" t="s">
        <v>97</v>
      </c>
      <c r="F36" s="59">
        <v>9325774153.9200001</v>
      </c>
      <c r="G36" s="43"/>
      <c r="H36" s="43"/>
      <c r="I36" s="43"/>
      <c r="J36" s="22" t="s">
        <v>181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22" t="s">
        <v>267</v>
      </c>
      <c r="AX36" s="26" t="s">
        <v>35</v>
      </c>
      <c r="AY36" s="15" t="str">
        <f t="shared" ref="AY36:AY57" si="17">AV3</f>
        <v>--</v>
      </c>
      <c r="AZ36" s="14"/>
      <c r="BB36" s="9" t="s">
        <v>97</v>
      </c>
      <c r="BC36" s="16" t="s">
        <v>2</v>
      </c>
      <c r="BE36" s="14"/>
      <c r="BF36" s="14"/>
    </row>
    <row r="37" spans="1:58" ht="13.5" customHeight="1" x14ac:dyDescent="0.15">
      <c r="A37" s="54" t="s">
        <v>36</v>
      </c>
      <c r="B37" s="55">
        <v>9095109.5999999996</v>
      </c>
      <c r="C37" s="55">
        <v>68896419.849999994</v>
      </c>
      <c r="D37" s="47"/>
      <c r="E37" s="60" t="s">
        <v>98</v>
      </c>
      <c r="F37" s="59">
        <v>4955420174.54</v>
      </c>
      <c r="G37" s="43"/>
      <c r="H37" s="43"/>
      <c r="I37" s="43"/>
      <c r="J37" s="22" t="s">
        <v>181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22" t="s">
        <v>181</v>
      </c>
      <c r="AX37" s="26" t="s">
        <v>36</v>
      </c>
      <c r="AY37" s="15">
        <f t="shared" si="17"/>
        <v>10004620.560000001</v>
      </c>
      <c r="AZ37" s="14"/>
      <c r="BB37" s="9" t="s">
        <v>98</v>
      </c>
      <c r="BC37" s="16" t="s">
        <v>2</v>
      </c>
      <c r="BE37" s="14"/>
      <c r="BF37" s="14"/>
    </row>
    <row r="38" spans="1:58" ht="13.5" customHeight="1" x14ac:dyDescent="0.15">
      <c r="A38" s="56" t="s">
        <v>37</v>
      </c>
      <c r="B38" s="55">
        <v>1339044758.25</v>
      </c>
      <c r="C38" s="55">
        <v>569213296.27999997</v>
      </c>
      <c r="D38" s="47"/>
      <c r="E38" s="60" t="s">
        <v>99</v>
      </c>
      <c r="F38" s="59">
        <v>292437582.33999997</v>
      </c>
      <c r="G38" s="43"/>
      <c r="H38" s="43"/>
      <c r="I38" s="43"/>
      <c r="J38" s="22" t="s">
        <v>267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22" t="s">
        <v>181</v>
      </c>
      <c r="AX38" s="42" t="s">
        <v>37</v>
      </c>
      <c r="AY38" s="15">
        <f t="shared" si="17"/>
        <v>1472949234.075</v>
      </c>
      <c r="AZ38" s="14"/>
      <c r="BB38" s="9" t="s">
        <v>99</v>
      </c>
      <c r="BC38" s="16" t="s">
        <v>2</v>
      </c>
      <c r="BE38" s="14"/>
      <c r="BF38" s="14"/>
    </row>
    <row r="39" spans="1:58" ht="13.5" customHeight="1" x14ac:dyDescent="0.15">
      <c r="A39" s="54" t="s">
        <v>38</v>
      </c>
      <c r="B39" s="55">
        <v>225569740.75999999</v>
      </c>
      <c r="C39" s="55">
        <v>234405483.72</v>
      </c>
      <c r="D39" s="47"/>
      <c r="E39" s="60" t="s">
        <v>100</v>
      </c>
      <c r="F39" s="59">
        <v>5575052.3600000003</v>
      </c>
      <c r="G39" s="43"/>
      <c r="H39" s="43"/>
      <c r="I39" s="43"/>
      <c r="J39" s="22" t="s">
        <v>181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22" t="s">
        <v>181</v>
      </c>
      <c r="AX39" s="26" t="s">
        <v>38</v>
      </c>
      <c r="AY39" s="15">
        <f t="shared" si="17"/>
        <v>248126714.836</v>
      </c>
      <c r="AZ39" s="14"/>
      <c r="BB39" s="9" t="s">
        <v>100</v>
      </c>
      <c r="BC39" s="16" t="s">
        <v>2</v>
      </c>
      <c r="BE39" s="14"/>
      <c r="BF39" s="14"/>
    </row>
    <row r="40" spans="1:58" ht="13.5" customHeight="1" x14ac:dyDescent="0.15">
      <c r="A40" s="54" t="s">
        <v>39</v>
      </c>
      <c r="B40" s="55">
        <v>23999167.210000001</v>
      </c>
      <c r="C40" s="55">
        <v>24510706.07</v>
      </c>
      <c r="D40" s="47"/>
      <c r="E40" s="60" t="s">
        <v>101</v>
      </c>
      <c r="F40" s="59">
        <v>5253432809.2399998</v>
      </c>
      <c r="G40" s="43"/>
      <c r="H40" s="43"/>
      <c r="I40" s="43"/>
      <c r="J40" s="22" t="s">
        <v>181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22" t="s">
        <v>212</v>
      </c>
      <c r="AX40" s="26" t="s">
        <v>39</v>
      </c>
      <c r="AY40" s="15">
        <f t="shared" si="17"/>
        <v>26399083.931000002</v>
      </c>
      <c r="AZ40" s="14"/>
      <c r="BB40" s="9" t="s">
        <v>101</v>
      </c>
      <c r="BC40" s="16" t="s">
        <v>2</v>
      </c>
      <c r="BE40" s="14"/>
      <c r="BF40" s="14"/>
    </row>
    <row r="41" spans="1:58" ht="13.5" customHeight="1" x14ac:dyDescent="0.15">
      <c r="A41" s="54" t="s">
        <v>40</v>
      </c>
      <c r="B41" s="55">
        <v>99047538.939999998</v>
      </c>
      <c r="C41" s="55">
        <v>67472889</v>
      </c>
      <c r="D41" s="47"/>
      <c r="E41" s="60" t="s">
        <v>102</v>
      </c>
      <c r="F41" s="59">
        <v>4072341344.6799998</v>
      </c>
      <c r="G41" s="43"/>
      <c r="H41" s="43"/>
      <c r="I41" s="43"/>
      <c r="J41" s="22" t="s">
        <v>181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22" t="s">
        <v>181</v>
      </c>
      <c r="AX41" s="26" t="s">
        <v>40</v>
      </c>
      <c r="AY41" s="15">
        <f t="shared" si="17"/>
        <v>108952292.83400001</v>
      </c>
      <c r="AZ41" s="14"/>
      <c r="BB41" s="9" t="s">
        <v>102</v>
      </c>
      <c r="BC41" s="16" t="s">
        <v>2</v>
      </c>
      <c r="BE41" s="14"/>
      <c r="BF41" s="14"/>
    </row>
    <row r="42" spans="1:58" ht="13.5" customHeight="1" x14ac:dyDescent="0.15">
      <c r="A42" s="54" t="s">
        <v>41</v>
      </c>
      <c r="B42" s="55" t="s">
        <v>2</v>
      </c>
      <c r="C42" s="55" t="s">
        <v>2</v>
      </c>
      <c r="D42" s="47"/>
      <c r="E42" s="58"/>
      <c r="F42" s="58"/>
      <c r="G42" s="43"/>
      <c r="H42" s="43"/>
      <c r="I42" s="43"/>
      <c r="J42" s="22" t="s">
        <v>212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22" t="s">
        <v>181</v>
      </c>
      <c r="AX42" s="26" t="s">
        <v>41</v>
      </c>
      <c r="AY42" s="15" t="str">
        <f t="shared" si="17"/>
        <v>0</v>
      </c>
      <c r="AZ42" s="14"/>
      <c r="BB42" s="11"/>
      <c r="BC42" s="11"/>
      <c r="BE42" s="14"/>
      <c r="BF42" s="14"/>
    </row>
    <row r="43" spans="1:58" ht="13.5" customHeight="1" x14ac:dyDescent="0.15">
      <c r="A43" s="54" t="s">
        <v>42</v>
      </c>
      <c r="B43" s="55">
        <v>775471.21</v>
      </c>
      <c r="C43" s="55">
        <v>128211.95</v>
      </c>
      <c r="D43" s="47"/>
      <c r="E43" s="63" t="s">
        <v>103</v>
      </c>
      <c r="F43" s="63"/>
      <c r="G43" s="43"/>
      <c r="H43" s="43"/>
      <c r="I43" s="43"/>
      <c r="J43" s="22" t="s">
        <v>181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22" t="s">
        <v>181</v>
      </c>
      <c r="AX43" s="26" t="s">
        <v>42</v>
      </c>
      <c r="AY43" s="15">
        <f t="shared" si="17"/>
        <v>853018.33100000001</v>
      </c>
      <c r="AZ43" s="14"/>
      <c r="BB43" s="12" t="s">
        <v>103</v>
      </c>
      <c r="BC43" s="12"/>
      <c r="BE43" s="14"/>
      <c r="BF43" s="14"/>
    </row>
    <row r="44" spans="1:58" ht="13.5" customHeight="1" x14ac:dyDescent="0.15">
      <c r="A44" s="54" t="s">
        <v>43</v>
      </c>
      <c r="B44" s="55">
        <v>271315156.35000002</v>
      </c>
      <c r="C44" s="55">
        <v>327463088.51999998</v>
      </c>
      <c r="D44" s="47"/>
      <c r="E44" s="58"/>
      <c r="F44" s="58"/>
      <c r="G44" s="43"/>
      <c r="H44" s="43"/>
      <c r="I44" s="43"/>
      <c r="J44" s="22" t="s">
        <v>181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22" t="s">
        <v>243</v>
      </c>
      <c r="AX44" s="26" t="s">
        <v>43</v>
      </c>
      <c r="AY44" s="15">
        <f t="shared" si="17"/>
        <v>298446671.98500007</v>
      </c>
      <c r="AZ44" s="14"/>
      <c r="BB44" s="11"/>
      <c r="BC44" s="11"/>
      <c r="BE44" s="14"/>
      <c r="BF44" s="14"/>
    </row>
    <row r="45" spans="1:58" ht="13.5" customHeight="1" x14ac:dyDescent="0.15">
      <c r="A45" s="54" t="s">
        <v>44</v>
      </c>
      <c r="B45" s="55" t="s">
        <v>2</v>
      </c>
      <c r="C45" s="55" t="s">
        <v>2</v>
      </c>
      <c r="D45" s="47"/>
      <c r="E45" s="58"/>
      <c r="F45" s="58"/>
      <c r="G45" s="43"/>
      <c r="H45" s="43"/>
      <c r="I45" s="43"/>
      <c r="J45" s="22" t="s">
        <v>181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22" t="s">
        <v>181</v>
      </c>
      <c r="AX45" s="26" t="s">
        <v>44</v>
      </c>
      <c r="AY45" s="15" t="str">
        <f t="shared" si="17"/>
        <v>0</v>
      </c>
      <c r="AZ45" s="14"/>
      <c r="BB45" s="11"/>
      <c r="BC45" s="11"/>
      <c r="BE45" s="14"/>
      <c r="BF45" s="14"/>
    </row>
    <row r="46" spans="1:58" ht="13.5" customHeight="1" x14ac:dyDescent="0.15">
      <c r="A46" s="54" t="s">
        <v>45</v>
      </c>
      <c r="B46" s="55">
        <v>305329500</v>
      </c>
      <c r="C46" s="55">
        <v>685500000</v>
      </c>
      <c r="D46" s="47"/>
      <c r="E46" s="63" t="s">
        <v>104</v>
      </c>
      <c r="F46" s="63"/>
      <c r="G46" s="43"/>
      <c r="H46" s="43"/>
      <c r="I46" s="43"/>
      <c r="J46" s="22" t="s">
        <v>243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22" t="s">
        <v>181</v>
      </c>
      <c r="AX46" s="26" t="s">
        <v>45</v>
      </c>
      <c r="AY46" s="15">
        <f t="shared" si="17"/>
        <v>335862450</v>
      </c>
      <c r="AZ46" s="14"/>
      <c r="BB46" s="12" t="s">
        <v>104</v>
      </c>
      <c r="BC46" s="12"/>
      <c r="BE46" s="14"/>
      <c r="BF46" s="14"/>
    </row>
    <row r="47" spans="1:58" ht="13.5" customHeight="1" x14ac:dyDescent="0.15">
      <c r="A47" s="54" t="s">
        <v>46</v>
      </c>
      <c r="B47" s="55">
        <v>10540646.33</v>
      </c>
      <c r="C47" s="55">
        <v>5230379.32</v>
      </c>
      <c r="D47" s="47"/>
      <c r="E47" s="58"/>
      <c r="F47" s="58"/>
      <c r="G47" s="43"/>
      <c r="H47" s="43"/>
      <c r="I47" s="43"/>
      <c r="J47" s="22" t="s">
        <v>181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22" t="s">
        <v>181</v>
      </c>
      <c r="AX47" s="26" t="s">
        <v>46</v>
      </c>
      <c r="AY47" s="15">
        <f t="shared" si="17"/>
        <v>11594710.963000001</v>
      </c>
      <c r="AZ47" s="14"/>
      <c r="BB47" s="11"/>
      <c r="BC47" s="11"/>
      <c r="BE47" s="14"/>
      <c r="BF47" s="14"/>
    </row>
    <row r="48" spans="1:58" ht="13.5" customHeight="1" x14ac:dyDescent="0.15">
      <c r="A48" s="54" t="s">
        <v>47</v>
      </c>
      <c r="B48" s="55">
        <v>5583596453.3999996</v>
      </c>
      <c r="C48" s="55">
        <v>4239524564.1100001</v>
      </c>
      <c r="D48" s="47"/>
      <c r="E48" s="58"/>
      <c r="F48" s="58"/>
      <c r="G48" s="43"/>
      <c r="H48" s="43"/>
      <c r="I48" s="43"/>
      <c r="J48" s="22" t="s">
        <v>181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22" t="s">
        <v>267</v>
      </c>
      <c r="AX48" s="26" t="s">
        <v>47</v>
      </c>
      <c r="AY48" s="15">
        <f t="shared" si="17"/>
        <v>5714383958.7600098</v>
      </c>
      <c r="AZ48" s="14"/>
      <c r="BB48" s="11"/>
      <c r="BC48" s="11"/>
      <c r="BE48" s="14"/>
      <c r="BF48" s="14"/>
    </row>
    <row r="49" spans="1:58" ht="13.5" customHeight="1" x14ac:dyDescent="0.15">
      <c r="A49" s="54" t="s">
        <v>48</v>
      </c>
      <c r="B49" s="55">
        <v>1648405988.04</v>
      </c>
      <c r="C49" s="55">
        <v>692881557.94000006</v>
      </c>
      <c r="D49" s="47"/>
      <c r="E49" s="63" t="s">
        <v>105</v>
      </c>
      <c r="F49" s="63"/>
      <c r="G49" s="43"/>
      <c r="H49" s="43"/>
      <c r="I49" s="43"/>
      <c r="J49" s="22" t="s">
        <v>181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22" t="s">
        <v>181</v>
      </c>
      <c r="AX49" s="26" t="s">
        <v>48</v>
      </c>
      <c r="AY49" s="15">
        <f t="shared" si="17"/>
        <v>1912102951.6032124</v>
      </c>
      <c r="AZ49" s="14"/>
      <c r="BB49" s="12" t="s">
        <v>105</v>
      </c>
      <c r="BC49" s="12"/>
      <c r="BE49" s="14"/>
      <c r="BF49" s="14"/>
    </row>
    <row r="50" spans="1:58" ht="13.5" customHeight="1" x14ac:dyDescent="0.15">
      <c r="A50" s="54" t="s">
        <v>49</v>
      </c>
      <c r="B50" s="55">
        <v>2009627777.77</v>
      </c>
      <c r="C50" s="55" t="s">
        <v>2</v>
      </c>
      <c r="D50" s="47"/>
      <c r="E50" s="58"/>
      <c r="F50" s="58"/>
      <c r="G50" s="43"/>
      <c r="H50" s="43"/>
      <c r="I50" s="43"/>
      <c r="J50" s="22" t="s">
        <v>267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22" t="s">
        <v>181</v>
      </c>
      <c r="AX50" s="26" t="s">
        <v>49</v>
      </c>
      <c r="AY50" s="15">
        <f t="shared" si="17"/>
        <v>2009627777.77</v>
      </c>
      <c r="AZ50" s="14"/>
      <c r="BB50" s="11"/>
      <c r="BC50" s="11"/>
      <c r="BE50" s="14"/>
      <c r="BF50" s="14"/>
    </row>
    <row r="51" spans="1:58" ht="13.5" customHeight="1" x14ac:dyDescent="0.15">
      <c r="A51" s="54" t="s">
        <v>50</v>
      </c>
      <c r="B51" s="55" t="s">
        <v>2</v>
      </c>
      <c r="C51" s="55" t="s">
        <v>2</v>
      </c>
      <c r="D51" s="47"/>
      <c r="E51" s="60" t="s">
        <v>106</v>
      </c>
      <c r="F51" s="59">
        <v>1052934646.55</v>
      </c>
      <c r="G51" s="43"/>
      <c r="H51" s="43"/>
      <c r="I51" s="43"/>
      <c r="J51" s="22" t="s">
        <v>181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22" t="s">
        <v>181</v>
      </c>
      <c r="AX51" s="26" t="s">
        <v>50</v>
      </c>
      <c r="AY51" s="15" t="str">
        <f t="shared" si="17"/>
        <v>--</v>
      </c>
      <c r="AZ51" s="14"/>
      <c r="BB51" s="9" t="s">
        <v>106</v>
      </c>
      <c r="BC51" s="16">
        <f>B2</f>
        <v>1594144437.4000001</v>
      </c>
      <c r="BE51" s="14"/>
      <c r="BF51" s="14"/>
    </row>
    <row r="52" spans="1:58" ht="13.5" customHeight="1" x14ac:dyDescent="0.15">
      <c r="A52" s="54" t="s">
        <v>51</v>
      </c>
      <c r="B52" s="55">
        <v>6080000</v>
      </c>
      <c r="C52" s="55" t="s">
        <v>2</v>
      </c>
      <c r="D52" s="47"/>
      <c r="E52" s="60" t="s">
        <v>107</v>
      </c>
      <c r="F52" s="61">
        <v>1586340662.28</v>
      </c>
      <c r="G52" s="43"/>
      <c r="H52" s="43"/>
      <c r="I52" s="43"/>
      <c r="J52" s="22" t="s">
        <v>352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22" t="s">
        <v>353</v>
      </c>
      <c r="AX52" s="26" t="s">
        <v>51</v>
      </c>
      <c r="AY52" s="15">
        <f t="shared" si="17"/>
        <v>6080000</v>
      </c>
      <c r="AZ52" s="14"/>
      <c r="BB52" s="9" t="s">
        <v>107</v>
      </c>
      <c r="BC52" s="10">
        <f>AY2</f>
        <v>1753558881.1400003</v>
      </c>
      <c r="BE52" s="14"/>
      <c r="BF52" s="14"/>
    </row>
    <row r="53" spans="1:58" ht="13.5" customHeight="1" x14ac:dyDescent="0.15">
      <c r="A53" s="54" t="s">
        <v>52</v>
      </c>
      <c r="B53" s="55" t="s">
        <v>2</v>
      </c>
      <c r="C53" s="55" t="s">
        <v>2</v>
      </c>
      <c r="D53" s="47"/>
      <c r="E53" s="58"/>
      <c r="F53" s="58"/>
      <c r="G53" s="43"/>
      <c r="H53" s="43"/>
      <c r="I53" s="43"/>
      <c r="J53" s="22" t="s">
        <v>349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22" t="s">
        <v>349</v>
      </c>
      <c r="AX53" s="26" t="s">
        <v>52</v>
      </c>
      <c r="AY53" s="15" t="str">
        <f t="shared" si="17"/>
        <v>--</v>
      </c>
      <c r="AZ53" s="14"/>
      <c r="BB53" s="11"/>
      <c r="BC53" s="11"/>
      <c r="BE53" s="14"/>
      <c r="BF53" s="14"/>
    </row>
    <row r="54" spans="1:58" ht="13.5" customHeight="1" x14ac:dyDescent="0.15">
      <c r="A54" s="54" t="s">
        <v>53</v>
      </c>
      <c r="B54" s="55" t="s">
        <v>2</v>
      </c>
      <c r="C54" s="55" t="s">
        <v>2</v>
      </c>
      <c r="D54" s="47"/>
      <c r="E54" s="63" t="s">
        <v>108</v>
      </c>
      <c r="F54" s="63"/>
      <c r="G54" s="43"/>
      <c r="H54" s="43"/>
      <c r="I54" s="43"/>
      <c r="J54" s="22" t="s">
        <v>354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22" t="s">
        <v>349</v>
      </c>
      <c r="AX54" s="26" t="s">
        <v>53</v>
      </c>
      <c r="AY54" s="15" t="str">
        <f t="shared" si="17"/>
        <v>--</v>
      </c>
      <c r="AZ54" s="14"/>
      <c r="BB54" s="12" t="s">
        <v>108</v>
      </c>
      <c r="BC54" s="12"/>
      <c r="BE54" s="14"/>
      <c r="BF54" s="14"/>
    </row>
    <row r="55" spans="1:58" ht="13.5" customHeight="1" x14ac:dyDescent="0.15">
      <c r="A55" s="54" t="s">
        <v>54</v>
      </c>
      <c r="B55" s="55" t="s">
        <v>2</v>
      </c>
      <c r="C55" s="55" t="s">
        <v>2</v>
      </c>
      <c r="D55" s="47"/>
      <c r="E55" s="58"/>
      <c r="F55" s="58"/>
      <c r="G55" s="43"/>
      <c r="H55" s="43"/>
      <c r="I55" s="43"/>
      <c r="J55" s="22" t="s">
        <v>349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22" t="s">
        <v>349</v>
      </c>
      <c r="AX55" s="26" t="s">
        <v>54</v>
      </c>
      <c r="AY55" s="15" t="str">
        <f t="shared" si="17"/>
        <v>--</v>
      </c>
      <c r="AZ55" s="14"/>
      <c r="BB55" s="11"/>
      <c r="BC55" s="11"/>
      <c r="BE55" s="14"/>
      <c r="BF55" s="14"/>
    </row>
    <row r="56" spans="1:58" ht="13.5" customHeight="1" x14ac:dyDescent="0.15">
      <c r="A56" s="54" t="s">
        <v>55</v>
      </c>
      <c r="B56" s="55">
        <v>3664113765.8099999</v>
      </c>
      <c r="C56" s="55">
        <v>692881557.94000006</v>
      </c>
      <c r="D56" s="47"/>
      <c r="E56" s="60" t="s">
        <v>109</v>
      </c>
      <c r="F56" s="59">
        <v>641032928.5</v>
      </c>
      <c r="G56" s="43"/>
      <c r="H56" s="43"/>
      <c r="I56" s="43"/>
      <c r="J56" s="22" t="s">
        <v>349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22" t="s">
        <v>348</v>
      </c>
      <c r="AX56" s="26" t="s">
        <v>55</v>
      </c>
      <c r="AY56" s="15">
        <f t="shared" si="17"/>
        <v>3927810729.3732123</v>
      </c>
      <c r="AZ56" s="14"/>
      <c r="BB56" s="9" t="s">
        <v>109</v>
      </c>
      <c r="BC56" s="16">
        <f>BF23</f>
        <v>625515120.99961472</v>
      </c>
      <c r="BE56" s="14"/>
      <c r="BF56" s="14"/>
    </row>
    <row r="57" spans="1:58" ht="13.5" customHeight="1" x14ac:dyDescent="0.15">
      <c r="A57" s="56" t="s">
        <v>56</v>
      </c>
      <c r="B57" s="55">
        <v>9247710219.2099991</v>
      </c>
      <c r="C57" s="55">
        <v>4932406122.0500002</v>
      </c>
      <c r="D57" s="47"/>
      <c r="E57" s="59" t="s">
        <v>110</v>
      </c>
      <c r="F57" s="59">
        <v>-559035.57999999996</v>
      </c>
      <c r="G57" s="43"/>
      <c r="H57" s="43"/>
      <c r="I57" s="43"/>
      <c r="J57" s="22" t="s">
        <v>181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22" t="s">
        <v>181</v>
      </c>
      <c r="AX57" s="42" t="s">
        <v>56</v>
      </c>
      <c r="AY57" s="15">
        <f t="shared" si="17"/>
        <v>9642194688.1332226</v>
      </c>
      <c r="AZ57" s="14"/>
      <c r="BB57" s="16" t="s">
        <v>110</v>
      </c>
      <c r="BC57" s="16">
        <f>AY21*F57/B21</f>
        <v>-614939.13800000004</v>
      </c>
      <c r="BE57" s="14"/>
      <c r="BF57" s="14"/>
    </row>
    <row r="58" spans="1:58" ht="13.5" customHeight="1" x14ac:dyDescent="0.15">
      <c r="A58" s="54" t="s">
        <v>57</v>
      </c>
      <c r="B58" s="55">
        <v>897727903</v>
      </c>
      <c r="C58" s="55">
        <v>897727903</v>
      </c>
      <c r="D58" s="47"/>
      <c r="E58" s="59" t="s">
        <v>111</v>
      </c>
      <c r="F58" s="59">
        <v>558142362.41999996</v>
      </c>
      <c r="G58" s="43"/>
      <c r="H58" s="43"/>
      <c r="I58" s="43"/>
      <c r="J58" s="22" t="s">
        <v>243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22" t="s">
        <v>181</v>
      </c>
      <c r="AX58" s="26" t="s">
        <v>57</v>
      </c>
      <c r="AY58" s="15">
        <f>AJ2</f>
        <v>1462778530.0426683</v>
      </c>
      <c r="AZ58" s="14"/>
      <c r="BB58" s="16" t="s">
        <v>111</v>
      </c>
      <c r="BC58" s="16">
        <f>F58*$J$2</f>
        <v>613956598.66200006</v>
      </c>
      <c r="BE58" s="14"/>
      <c r="BF58" s="14"/>
    </row>
    <row r="59" spans="1:58" ht="13.5" customHeight="1" x14ac:dyDescent="0.15">
      <c r="A59" s="54" t="s">
        <v>58</v>
      </c>
      <c r="B59" s="55">
        <v>1986920344.6300001</v>
      </c>
      <c r="C59" s="55">
        <v>1932848340.6199999</v>
      </c>
      <c r="D59" s="47"/>
      <c r="E59" s="60" t="s">
        <v>112</v>
      </c>
      <c r="F59" s="59">
        <v>4400010.5999999996</v>
      </c>
      <c r="G59" s="43"/>
      <c r="H59" s="43"/>
      <c r="I59" s="43"/>
      <c r="J59" s="22" t="s">
        <v>355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22" t="s">
        <v>355</v>
      </c>
      <c r="AX59" s="26" t="s">
        <v>58</v>
      </c>
      <c r="AY59" s="15">
        <f t="shared" ref="AY59:AY67" si="18">AJ3</f>
        <v>1986920344.6300001</v>
      </c>
      <c r="AZ59" s="14"/>
      <c r="BB59" s="9" t="s">
        <v>112</v>
      </c>
      <c r="BC59" s="16">
        <f>F59*$J$2</f>
        <v>4840011.66</v>
      </c>
      <c r="BE59" s="14"/>
      <c r="BF59" s="14"/>
    </row>
    <row r="60" spans="1:58" ht="13.5" customHeight="1" x14ac:dyDescent="0.15">
      <c r="A60" s="54" t="s">
        <v>59</v>
      </c>
      <c r="B60" s="55">
        <v>520328276.06</v>
      </c>
      <c r="C60" s="55">
        <v>425060504.92000002</v>
      </c>
      <c r="D60" s="47"/>
      <c r="E60" s="60" t="s">
        <v>113</v>
      </c>
      <c r="F60" s="59">
        <v>6922564.7999999998</v>
      </c>
      <c r="G60" s="43"/>
      <c r="H60" s="43"/>
      <c r="I60" s="43"/>
      <c r="J60" s="22" t="s">
        <v>352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22" t="s">
        <v>356</v>
      </c>
      <c r="AX60" s="26" t="s">
        <v>59</v>
      </c>
      <c r="AY60" s="15">
        <f t="shared" si="18"/>
        <v>582879788.15996146</v>
      </c>
      <c r="AZ60" s="14"/>
      <c r="BB60" s="9" t="s">
        <v>113</v>
      </c>
      <c r="BC60" s="16">
        <f>F60*$J$2</f>
        <v>7614821.2800000003</v>
      </c>
      <c r="BE60" s="14"/>
      <c r="BF60" s="14"/>
    </row>
    <row r="61" spans="1:58" ht="13.5" customHeight="1" x14ac:dyDescent="0.15">
      <c r="A61" s="54" t="s">
        <v>60</v>
      </c>
      <c r="B61" s="55" t="s">
        <v>2</v>
      </c>
      <c r="C61" s="55" t="s">
        <v>2</v>
      </c>
      <c r="D61" s="47"/>
      <c r="E61" s="60" t="s">
        <v>114</v>
      </c>
      <c r="F61" s="59">
        <v>1405434.89</v>
      </c>
      <c r="G61" s="43"/>
      <c r="H61" s="43"/>
      <c r="I61" s="43"/>
      <c r="J61" s="22" t="s">
        <v>352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22" t="s">
        <v>352</v>
      </c>
      <c r="AX61" s="26" t="s">
        <v>60</v>
      </c>
      <c r="AY61" s="15" t="str">
        <f t="shared" si="18"/>
        <v>--</v>
      </c>
      <c r="AZ61" s="14"/>
      <c r="BB61" s="9" t="s">
        <v>114</v>
      </c>
      <c r="BC61" s="16">
        <f>F61*$J$2</f>
        <v>1545978.379</v>
      </c>
      <c r="BE61" s="14"/>
      <c r="BF61" s="14"/>
    </row>
    <row r="62" spans="1:58" ht="13.5" customHeight="1" x14ac:dyDescent="0.15">
      <c r="A62" s="54" t="s">
        <v>61</v>
      </c>
      <c r="B62" s="55">
        <v>1434092349.9400001</v>
      </c>
      <c r="C62" s="55">
        <v>1120283386.24</v>
      </c>
      <c r="D62" s="47"/>
      <c r="E62" s="60" t="s">
        <v>115</v>
      </c>
      <c r="F62" s="59">
        <v>10226410.41</v>
      </c>
      <c r="G62" s="43"/>
      <c r="H62" s="43"/>
      <c r="I62" s="43"/>
      <c r="J62" s="22" t="s">
        <v>356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22" t="s">
        <v>352</v>
      </c>
      <c r="AX62" s="26" t="s">
        <v>61</v>
      </c>
      <c r="AY62" s="15">
        <f t="shared" si="18"/>
        <v>1997055958.8396535</v>
      </c>
      <c r="AZ62" s="14"/>
      <c r="BB62" s="9" t="s">
        <v>115</v>
      </c>
      <c r="BC62" s="16">
        <f>F62*$J$2</f>
        <v>11249051.451000001</v>
      </c>
      <c r="BE62" s="14"/>
      <c r="BF62" s="14"/>
    </row>
    <row r="63" spans="1:58" ht="13.5" customHeight="1" x14ac:dyDescent="0.15">
      <c r="A63" s="54" t="s">
        <v>62</v>
      </c>
      <c r="B63" s="55">
        <v>1763511058.9000001</v>
      </c>
      <c r="C63" s="55">
        <v>922534808.20000005</v>
      </c>
      <c r="D63" s="47"/>
      <c r="E63" s="60" t="s">
        <v>116</v>
      </c>
      <c r="F63" s="62" t="s">
        <v>2</v>
      </c>
      <c r="G63" s="43"/>
      <c r="H63" s="43"/>
      <c r="I63" s="43"/>
      <c r="J63" s="22" t="s">
        <v>352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22" t="s">
        <v>352</v>
      </c>
      <c r="AX63" s="26" t="s">
        <v>62</v>
      </c>
      <c r="AY63" s="15">
        <f t="shared" si="18"/>
        <v>1763511058.9000001</v>
      </c>
      <c r="AZ63" s="14"/>
      <c r="BB63" s="9" t="s">
        <v>116</v>
      </c>
      <c r="BC63" s="8" t="s">
        <v>2</v>
      </c>
      <c r="BE63" s="14"/>
      <c r="BF63" s="14"/>
    </row>
    <row r="64" spans="1:58" ht="13.5" customHeight="1" x14ac:dyDescent="0.15">
      <c r="A64" s="54" t="s">
        <v>63</v>
      </c>
      <c r="B64" s="55" t="s">
        <v>2</v>
      </c>
      <c r="C64" s="55" t="s">
        <v>2</v>
      </c>
      <c r="D64" s="47"/>
      <c r="E64" s="60" t="s">
        <v>117</v>
      </c>
      <c r="F64" s="59">
        <v>190842717.68000001</v>
      </c>
      <c r="G64" s="43"/>
      <c r="H64" s="43"/>
      <c r="I64" s="43"/>
      <c r="J64" s="22" t="s">
        <v>352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22" t="s">
        <v>353</v>
      </c>
      <c r="AX64" s="26" t="s">
        <v>63</v>
      </c>
      <c r="AY64" s="15" t="str">
        <f t="shared" si="18"/>
        <v>--</v>
      </c>
      <c r="AZ64" s="14"/>
      <c r="BB64" s="9" t="s">
        <v>117</v>
      </c>
      <c r="BC64" s="16">
        <f>BF8</f>
        <v>329747073.31169415</v>
      </c>
      <c r="BE64" s="14"/>
      <c r="BF64" s="14"/>
    </row>
    <row r="65" spans="1:58" ht="13.5" customHeight="1" x14ac:dyDescent="0.15">
      <c r="A65" s="54" t="s">
        <v>64</v>
      </c>
      <c r="B65" s="55" t="s">
        <v>2</v>
      </c>
      <c r="C65" s="55" t="s">
        <v>2</v>
      </c>
      <c r="D65" s="47"/>
      <c r="E65" s="60" t="s">
        <v>118</v>
      </c>
      <c r="F65" s="59">
        <v>-6864868.2300000004</v>
      </c>
      <c r="G65" s="43"/>
      <c r="H65" s="43"/>
      <c r="I65" s="43"/>
      <c r="J65" s="22" t="s">
        <v>357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22" t="s">
        <v>357</v>
      </c>
      <c r="AX65" s="26" t="s">
        <v>64</v>
      </c>
      <c r="AY65" s="15" t="str">
        <f t="shared" si="18"/>
        <v>--</v>
      </c>
      <c r="AZ65" s="14"/>
      <c r="BB65" s="9" t="s">
        <v>118</v>
      </c>
      <c r="BC65" s="16">
        <f>-BF11</f>
        <v>-6864868.2300000004</v>
      </c>
      <c r="BE65" s="14"/>
      <c r="BF65" s="14"/>
    </row>
    <row r="66" spans="1:58" ht="13.5" customHeight="1" x14ac:dyDescent="0.15">
      <c r="A66" s="54" t="s">
        <v>65</v>
      </c>
      <c r="B66" s="55">
        <v>4839068873.6300001</v>
      </c>
      <c r="C66" s="55">
        <v>4375920134.7799997</v>
      </c>
      <c r="D66" s="47"/>
      <c r="E66" s="60" t="s">
        <v>119</v>
      </c>
      <c r="F66" s="62" t="s">
        <v>2</v>
      </c>
      <c r="G66" s="43"/>
      <c r="H66" s="43"/>
      <c r="I66" s="43"/>
      <c r="J66" s="22" t="s">
        <v>358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22" t="s">
        <v>359</v>
      </c>
      <c r="AX66" s="26" t="s">
        <v>65</v>
      </c>
      <c r="AY66" s="15">
        <f t="shared" si="18"/>
        <v>4839068873.6300001</v>
      </c>
      <c r="AZ66" s="14"/>
      <c r="BB66" s="9" t="s">
        <v>119</v>
      </c>
      <c r="BC66" s="8" t="s">
        <v>2</v>
      </c>
      <c r="BE66" s="14"/>
      <c r="BF66" s="14"/>
    </row>
    <row r="67" spans="1:58" ht="13.5" customHeight="1" x14ac:dyDescent="0.15">
      <c r="A67" s="54" t="s">
        <v>66</v>
      </c>
      <c r="B67" s="55">
        <v>6602579932.5299997</v>
      </c>
      <c r="C67" s="55">
        <v>5298454942.9799995</v>
      </c>
      <c r="D67" s="47"/>
      <c r="E67" s="60" t="s">
        <v>120</v>
      </c>
      <c r="F67" s="62" t="s">
        <v>2</v>
      </c>
      <c r="G67" s="43"/>
      <c r="H67" s="43"/>
      <c r="I67" s="43"/>
      <c r="J67" s="22" t="s">
        <v>359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22" t="s">
        <v>359</v>
      </c>
      <c r="AX67" s="26" t="s">
        <v>66</v>
      </c>
      <c r="AY67" s="15">
        <f t="shared" si="18"/>
        <v>7793145680.5722828</v>
      </c>
      <c r="AZ67" s="14"/>
      <c r="BB67" s="9" t="s">
        <v>120</v>
      </c>
      <c r="BC67" s="8" t="s">
        <v>2</v>
      </c>
      <c r="BE67" s="14"/>
      <c r="BF67" s="14"/>
    </row>
    <row r="68" spans="1:58" ht="13.5" customHeight="1" x14ac:dyDescent="0.15">
      <c r="A68" s="54" t="s">
        <v>67</v>
      </c>
      <c r="B68" s="55">
        <v>15850290151.74</v>
      </c>
      <c r="C68" s="55">
        <v>10230861065.030001</v>
      </c>
      <c r="D68" s="47"/>
      <c r="E68" s="60" t="s">
        <v>121</v>
      </c>
      <c r="F68" s="59">
        <v>-603150723.95000005</v>
      </c>
      <c r="G68" s="43"/>
      <c r="H68" s="43"/>
      <c r="I68" s="43"/>
      <c r="J68" s="22" t="s">
        <v>359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22" t="s">
        <v>360</v>
      </c>
      <c r="AX68" s="26" t="s">
        <v>67</v>
      </c>
      <c r="AY68" s="15">
        <f>AY57+AY67</f>
        <v>17435340368.705505</v>
      </c>
      <c r="AZ68" s="14"/>
      <c r="BB68" s="9" t="s">
        <v>121</v>
      </c>
      <c r="BC68" s="16">
        <f>B11-AY11</f>
        <v>-161193817.95099998</v>
      </c>
      <c r="BE68" s="14"/>
      <c r="BF68" s="14"/>
    </row>
    <row r="69" spans="1:58" ht="13.5" customHeight="1" x14ac:dyDescent="0.15">
      <c r="A69" s="54" t="s">
        <v>68</v>
      </c>
      <c r="B69" s="55"/>
      <c r="C69" s="53"/>
      <c r="D69" s="47"/>
      <c r="E69" s="60" t="s">
        <v>122</v>
      </c>
      <c r="F69" s="59">
        <v>-243723185.99000001</v>
      </c>
      <c r="G69" s="43"/>
      <c r="H69" s="43"/>
      <c r="I69" s="43"/>
      <c r="J69" s="22" t="s">
        <v>359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22" t="s">
        <v>359</v>
      </c>
      <c r="AX69" s="26" t="s">
        <v>68</v>
      </c>
      <c r="AY69" s="15">
        <f>AY34-AY68</f>
        <v>0</v>
      </c>
      <c r="AZ69" s="14"/>
      <c r="BB69" s="9" t="s">
        <v>122</v>
      </c>
      <c r="BC69" s="16">
        <f>SUM(B4:B8)-SUM(AY4:AY8)</f>
        <v>-200717334.3099997</v>
      </c>
      <c r="BE69" s="14"/>
      <c r="BF69" s="14"/>
    </row>
    <row r="70" spans="1:58" ht="13.5" customHeight="1" x14ac:dyDescent="0.15">
      <c r="A70" s="48"/>
      <c r="B70" s="49"/>
      <c r="C70" s="47"/>
      <c r="D70" s="47"/>
      <c r="E70" s="60" t="s">
        <v>123</v>
      </c>
      <c r="F70" s="59">
        <v>-155802971.78</v>
      </c>
      <c r="G70" s="43"/>
      <c r="H70" s="43"/>
      <c r="I70" s="43"/>
      <c r="J70" s="22" t="s">
        <v>360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22" t="s">
        <v>359</v>
      </c>
      <c r="AX70" s="14"/>
      <c r="AY70" s="14"/>
      <c r="AZ70" s="14"/>
      <c r="BB70" s="9" t="s">
        <v>123</v>
      </c>
      <c r="BC70" s="16">
        <f>-SUM(B37:B44)+SUM(AY37:AY44)</f>
        <v>196884694.23199987</v>
      </c>
      <c r="BE70" s="14"/>
      <c r="BF70" s="14"/>
    </row>
    <row r="71" spans="1:58" ht="13.5" customHeight="1" x14ac:dyDescent="0.15">
      <c r="A71" s="48"/>
      <c r="B71" s="49"/>
      <c r="C71" s="47"/>
      <c r="D71" s="47"/>
      <c r="E71" s="60" t="s">
        <v>124</v>
      </c>
      <c r="F71" s="59">
        <v>3366748.82</v>
      </c>
      <c r="G71" s="43"/>
      <c r="H71" s="43"/>
      <c r="I71" s="43"/>
      <c r="J71" s="22" t="s">
        <v>359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22" t="s">
        <v>359</v>
      </c>
      <c r="AX71" s="14"/>
      <c r="AY71" s="14"/>
      <c r="AZ71" s="14"/>
      <c r="BB71" s="9" t="s">
        <v>124</v>
      </c>
      <c r="BC71" s="8" t="s">
        <v>2</v>
      </c>
      <c r="BE71" s="14"/>
      <c r="BF71" s="14"/>
    </row>
    <row r="72" spans="1:58" ht="13.5" customHeight="1" x14ac:dyDescent="0.15">
      <c r="A72" s="48"/>
      <c r="B72" s="49"/>
      <c r="C72" s="47"/>
      <c r="D72" s="47"/>
      <c r="E72" s="60" t="s">
        <v>125</v>
      </c>
      <c r="F72" s="59">
        <v>406238392.58999997</v>
      </c>
      <c r="G72" s="43"/>
      <c r="H72" s="43"/>
      <c r="I72" s="43"/>
      <c r="J72" s="22" t="s">
        <v>359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22" t="s">
        <v>361</v>
      </c>
      <c r="AX72" s="14"/>
      <c r="AY72" s="14"/>
      <c r="AZ72" s="14"/>
      <c r="BB72" s="9" t="s">
        <v>125</v>
      </c>
      <c r="BC72" s="16">
        <f>SUM(BC56:BC71)</f>
        <v>1421962390.3463092</v>
      </c>
      <c r="BE72" s="14"/>
      <c r="BF72" s="14"/>
    </row>
    <row r="73" spans="1:58" ht="13.5" customHeight="1" x14ac:dyDescent="0.15">
      <c r="A73" s="48"/>
      <c r="B73" s="49"/>
      <c r="C73" s="47"/>
      <c r="D73" s="47"/>
      <c r="E73" s="58"/>
      <c r="F73" s="58"/>
      <c r="G73" s="43"/>
      <c r="H73" s="43"/>
      <c r="I73" s="43"/>
      <c r="J73" s="22" t="s">
        <v>359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22" t="s">
        <v>359</v>
      </c>
      <c r="AX73" s="14"/>
      <c r="AY73" s="14"/>
      <c r="AZ73" s="14"/>
      <c r="BB73" s="11"/>
      <c r="BC73" s="11"/>
      <c r="BE73" s="14"/>
      <c r="BF73" s="14"/>
    </row>
    <row r="74" spans="1:58" ht="13.5" customHeight="1" x14ac:dyDescent="0.15">
      <c r="A74" s="47"/>
      <c r="B74" s="47"/>
      <c r="C74" s="47"/>
      <c r="D74" s="47"/>
      <c r="E74" s="63" t="s">
        <v>126</v>
      </c>
      <c r="F74" s="63"/>
      <c r="G74" s="43"/>
      <c r="H74" s="43"/>
      <c r="I74" s="43"/>
      <c r="J74" s="22" t="s">
        <v>361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22" t="s">
        <v>359</v>
      </c>
      <c r="AX74" s="14"/>
      <c r="AY74" s="14"/>
      <c r="AZ74" s="14"/>
      <c r="BB74" s="12" t="s">
        <v>126</v>
      </c>
      <c r="BC74" s="12"/>
      <c r="BE74" s="14"/>
      <c r="BF74" s="14"/>
    </row>
    <row r="75" spans="1:58" ht="13.5" customHeight="1" x14ac:dyDescent="0.15">
      <c r="A75" s="47"/>
      <c r="B75" s="47"/>
      <c r="C75" s="47"/>
      <c r="D75" s="47"/>
      <c r="E75" s="58"/>
      <c r="F75" s="58"/>
      <c r="G75" s="43"/>
      <c r="H75" s="43"/>
      <c r="I75" s="43"/>
      <c r="J75" s="22" t="s">
        <v>359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22" t="s">
        <v>359</v>
      </c>
      <c r="AX75" s="14"/>
      <c r="AY75" s="14"/>
      <c r="AZ75" s="14"/>
      <c r="BB75" s="11"/>
      <c r="BC75" s="11"/>
      <c r="BE75" s="14"/>
      <c r="BF75" s="14"/>
    </row>
    <row r="76" spans="1:58" ht="13.5" customHeight="1" x14ac:dyDescent="0.15">
      <c r="A76" s="47"/>
      <c r="B76" s="51"/>
      <c r="C76" s="47"/>
      <c r="D76" s="47"/>
      <c r="E76" s="60" t="s">
        <v>127</v>
      </c>
      <c r="F76" s="62" t="s">
        <v>2</v>
      </c>
      <c r="G76" s="43"/>
      <c r="H76" s="43"/>
      <c r="I76" s="43"/>
      <c r="J76" s="22" t="s">
        <v>359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22" t="s">
        <v>362</v>
      </c>
      <c r="AX76" s="14"/>
      <c r="AY76" s="14"/>
      <c r="AZ76" s="14"/>
      <c r="BB76" s="9" t="s">
        <v>127</v>
      </c>
      <c r="BC76" s="8" t="s">
        <v>2</v>
      </c>
      <c r="BE76" s="14"/>
      <c r="BF76" s="14"/>
    </row>
    <row r="77" spans="1:58" ht="13.5" customHeight="1" x14ac:dyDescent="0.15">
      <c r="A77" s="52"/>
      <c r="B77" s="50"/>
      <c r="C77" s="47"/>
      <c r="D77" s="47"/>
      <c r="E77" s="60" t="s">
        <v>128</v>
      </c>
      <c r="F77" s="62" t="s">
        <v>2</v>
      </c>
      <c r="G77" s="43"/>
      <c r="H77" s="43"/>
      <c r="I77" s="43"/>
      <c r="J77" s="22" t="s">
        <v>359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22" t="s">
        <v>359</v>
      </c>
      <c r="AX77" s="14"/>
      <c r="AY77" s="14"/>
      <c r="AZ77" s="14"/>
      <c r="BB77" s="9" t="s">
        <v>128</v>
      </c>
      <c r="BC77" s="8" t="s">
        <v>2</v>
      </c>
      <c r="BE77" s="14"/>
      <c r="BF77" s="14"/>
    </row>
    <row r="78" spans="1:58" ht="13.5" customHeight="1" x14ac:dyDescent="0.15">
      <c r="A78" s="47"/>
      <c r="B78" s="47"/>
      <c r="C78" s="47"/>
      <c r="D78" s="47"/>
      <c r="E78" s="60" t="s">
        <v>129</v>
      </c>
      <c r="F78" s="62" t="s">
        <v>2</v>
      </c>
      <c r="G78" s="43"/>
      <c r="H78" s="43"/>
      <c r="I78" s="43"/>
      <c r="J78" s="22" t="s">
        <v>362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22" t="s">
        <v>359</v>
      </c>
      <c r="AX78" s="14"/>
      <c r="AY78" s="14"/>
      <c r="AZ78" s="14"/>
      <c r="BB78" s="9" t="s">
        <v>129</v>
      </c>
      <c r="BC78" s="8" t="s">
        <v>2</v>
      </c>
      <c r="BE78" s="14"/>
      <c r="BF78" s="14"/>
    </row>
    <row r="79" spans="1:58" ht="13.5" customHeight="1" x14ac:dyDescent="0.15">
      <c r="A79" s="47"/>
      <c r="B79" s="47"/>
      <c r="C79" s="47"/>
      <c r="D79" s="47"/>
      <c r="E79" s="58"/>
      <c r="F79" s="58"/>
      <c r="G79" s="43"/>
      <c r="H79" s="43"/>
      <c r="I79" s="43"/>
      <c r="J79" s="22" t="s">
        <v>359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22" t="s">
        <v>359</v>
      </c>
      <c r="AX79" s="14"/>
      <c r="AY79" s="14"/>
      <c r="AZ79" s="14"/>
      <c r="BB79" s="11"/>
      <c r="BC79" s="11"/>
      <c r="BE79" s="14"/>
      <c r="BF79" s="14"/>
    </row>
    <row r="80" spans="1:58" ht="13.5" customHeight="1" x14ac:dyDescent="0.15">
      <c r="A80" s="47"/>
      <c r="B80" s="47"/>
      <c r="C80" s="47"/>
      <c r="D80" s="47"/>
      <c r="E80" s="63" t="s">
        <v>130</v>
      </c>
      <c r="F80" s="63"/>
      <c r="G80" s="43"/>
      <c r="H80" s="43"/>
      <c r="I80" s="43"/>
      <c r="J80" s="22" t="s">
        <v>359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22" t="s">
        <v>360</v>
      </c>
      <c r="AX80" s="14"/>
      <c r="AY80" s="14"/>
      <c r="AZ80" s="14"/>
      <c r="BB80" s="12" t="s">
        <v>130</v>
      </c>
      <c r="BC80" s="12"/>
      <c r="BE80" s="14"/>
      <c r="BF80" s="14"/>
    </row>
    <row r="81" spans="1:58" ht="13.5" customHeight="1" x14ac:dyDescent="0.15">
      <c r="A81" s="43"/>
      <c r="B81" s="43"/>
      <c r="C81" s="43"/>
      <c r="D81" s="43"/>
      <c r="E81" s="58"/>
      <c r="F81" s="58"/>
      <c r="G81" s="43"/>
      <c r="H81" s="43"/>
      <c r="I81" s="43"/>
      <c r="J81" s="22" t="s">
        <v>359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22" t="s">
        <v>359</v>
      </c>
      <c r="AX81" s="14"/>
      <c r="AY81" s="14"/>
      <c r="AZ81" s="14"/>
      <c r="BB81" s="11"/>
      <c r="BC81" s="11"/>
      <c r="BE81" s="14"/>
      <c r="BF81" s="14"/>
    </row>
    <row r="82" spans="1:58" ht="13.5" customHeight="1" x14ac:dyDescent="0.15">
      <c r="A82" s="43"/>
      <c r="B82" s="43"/>
      <c r="C82" s="43"/>
      <c r="D82" s="43"/>
      <c r="E82" s="60" t="s">
        <v>131</v>
      </c>
      <c r="F82" s="59">
        <v>1586340662.28</v>
      </c>
      <c r="G82" s="43"/>
      <c r="H82" s="43"/>
      <c r="I82" s="43"/>
      <c r="J82" s="22" t="s">
        <v>360</v>
      </c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22" t="s">
        <v>359</v>
      </c>
      <c r="AX82" s="14"/>
      <c r="AY82" s="14"/>
      <c r="AZ82" s="14"/>
      <c r="BB82" s="9" t="s">
        <v>131</v>
      </c>
      <c r="BC82" s="16">
        <v>1586340662.28</v>
      </c>
      <c r="BE82" s="14"/>
      <c r="BF82" s="14"/>
    </row>
    <row r="83" spans="1:58" ht="13.5" customHeight="1" x14ac:dyDescent="0.15">
      <c r="A83" s="43"/>
      <c r="B83" s="43"/>
      <c r="C83" s="43"/>
      <c r="D83" s="43"/>
      <c r="E83" s="60" t="s">
        <v>132</v>
      </c>
      <c r="F83" s="59">
        <v>1052934646.55</v>
      </c>
      <c r="G83" s="43"/>
      <c r="H83" s="43"/>
      <c r="I83" s="43"/>
      <c r="J83" s="22" t="s">
        <v>359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22" t="s">
        <v>359</v>
      </c>
      <c r="AX83" s="14"/>
      <c r="AY83" s="14"/>
      <c r="AZ83" s="14"/>
      <c r="BB83" s="9" t="s">
        <v>132</v>
      </c>
      <c r="BC83" s="16">
        <v>1052934646.55</v>
      </c>
      <c r="BE83" s="14"/>
      <c r="BF83" s="14"/>
    </row>
    <row r="84" spans="1:58" ht="13.5" customHeight="1" x14ac:dyDescent="0.15">
      <c r="A84" s="43"/>
      <c r="B84" s="43"/>
      <c r="C84" s="43"/>
      <c r="D84" s="43"/>
      <c r="E84" s="60" t="s">
        <v>133</v>
      </c>
      <c r="F84" s="62" t="s">
        <v>2</v>
      </c>
      <c r="G84" s="43"/>
      <c r="H84" s="43"/>
      <c r="I84" s="43"/>
      <c r="J84" s="22" t="s">
        <v>359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22" t="s">
        <v>361</v>
      </c>
      <c r="AX84" s="14"/>
      <c r="AY84" s="14"/>
      <c r="AZ84" s="14"/>
      <c r="BB84" s="9" t="s">
        <v>133</v>
      </c>
      <c r="BC84" s="8" t="s">
        <v>2</v>
      </c>
      <c r="BE84" s="14"/>
      <c r="BF84" s="14"/>
    </row>
    <row r="85" spans="1:58" ht="13.5" customHeight="1" x14ac:dyDescent="0.15">
      <c r="A85" s="43"/>
      <c r="B85" s="43"/>
      <c r="C85" s="43"/>
      <c r="D85" s="43"/>
      <c r="E85" s="60" t="s">
        <v>134</v>
      </c>
      <c r="F85" s="62" t="s">
        <v>2</v>
      </c>
      <c r="G85" s="43"/>
      <c r="H85" s="43"/>
      <c r="I85" s="43"/>
      <c r="J85" s="22" t="s">
        <v>359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22" t="s">
        <v>359</v>
      </c>
      <c r="AX85" s="14"/>
      <c r="AY85" s="14"/>
      <c r="AZ85" s="14"/>
      <c r="BB85" s="9" t="s">
        <v>134</v>
      </c>
      <c r="BC85" s="8" t="s">
        <v>2</v>
      </c>
      <c r="BE85" s="14"/>
      <c r="BF85" s="14"/>
    </row>
    <row r="86" spans="1:58" ht="13.5" customHeight="1" x14ac:dyDescent="0.15">
      <c r="A86" s="43"/>
      <c r="B86" s="43"/>
      <c r="C86" s="43"/>
      <c r="D86" s="43"/>
      <c r="E86" s="60" t="s">
        <v>135</v>
      </c>
      <c r="F86" s="62" t="s">
        <v>2</v>
      </c>
      <c r="G86" s="43"/>
      <c r="H86" s="43"/>
      <c r="I86" s="43"/>
      <c r="J86" s="22" t="s">
        <v>361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22" t="s">
        <v>359</v>
      </c>
      <c r="AX86" s="14"/>
      <c r="AY86" s="14"/>
      <c r="AZ86" s="14"/>
      <c r="BB86" s="9" t="s">
        <v>135</v>
      </c>
      <c r="BC86" s="8" t="s">
        <v>2</v>
      </c>
      <c r="BE86" s="14"/>
      <c r="BF86" s="14"/>
    </row>
    <row r="87" spans="1:58" ht="13.5" customHeight="1" x14ac:dyDescent="0.15">
      <c r="A87" s="43"/>
      <c r="B87" s="43"/>
      <c r="C87" s="43"/>
      <c r="D87" s="43"/>
      <c r="E87" s="60" t="s">
        <v>136</v>
      </c>
      <c r="F87" s="59">
        <v>533406015.73000002</v>
      </c>
      <c r="G87" s="43"/>
      <c r="H87" s="43"/>
      <c r="I87" s="43"/>
      <c r="J87" s="22" t="s">
        <v>359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22" t="s">
        <v>359</v>
      </c>
      <c r="AX87" s="14"/>
      <c r="AY87" s="14"/>
      <c r="AZ87" s="14"/>
      <c r="BB87" s="9" t="s">
        <v>136</v>
      </c>
      <c r="BC87" s="16">
        <v>533406015.73000002</v>
      </c>
      <c r="BE87" s="14"/>
      <c r="BF87" s="14"/>
    </row>
    <row r="88" spans="1:58" ht="13.5" customHeight="1" x14ac:dyDescent="0.15">
      <c r="A88" s="43"/>
      <c r="B88" s="43"/>
      <c r="C88" s="43"/>
      <c r="D88" s="43"/>
      <c r="E88" s="60" t="s">
        <v>68</v>
      </c>
      <c r="F88" s="62"/>
      <c r="G88" s="43"/>
      <c r="H88" s="43"/>
      <c r="I88" s="43"/>
      <c r="J88" s="22" t="s">
        <v>359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B88" s="9" t="s">
        <v>68</v>
      </c>
      <c r="BC88" s="8"/>
      <c r="BE88" s="14"/>
      <c r="BF88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Yuxun Wang</dc:creator>
  <cp:lastModifiedBy>Yuxun Wang</cp:lastModifiedBy>
  <dcterms:created xsi:type="dcterms:W3CDTF">2015-09-05T13:50:17Z</dcterms:created>
  <dcterms:modified xsi:type="dcterms:W3CDTF">2016-04-18T11:28:47Z</dcterms:modified>
</cp:coreProperties>
</file>