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6155" windowHeight="6690" activeTab="6"/>
  </bookViews>
  <sheets>
    <sheet name="预测过程" sheetId="2" r:id="rId1"/>
    <sheet name="2XX5预测" sheetId="1" r:id="rId2"/>
    <sheet name="2XX6预测" sheetId="3" r:id="rId3"/>
    <sheet name="2XX7预测" sheetId="4" r:id="rId4"/>
    <sheet name="2xx8预测" sheetId="5" r:id="rId5"/>
    <sheet name="2XX9预测" sheetId="6" r:id="rId6"/>
    <sheet name="估值" sheetId="9" r:id="rId7"/>
  </sheets>
  <externalReferences>
    <externalReference r:id="rId8"/>
    <externalReference r:id="rId9"/>
    <externalReference r:id="rId10"/>
    <externalReference r:id="rId11"/>
  </externalReferences>
  <calcPr calcId="145621"/>
</workbook>
</file>

<file path=xl/calcChain.xml><?xml version="1.0" encoding="utf-8"?>
<calcChain xmlns="http://schemas.openxmlformats.org/spreadsheetml/2006/main">
  <c r="B11" i="9" l="1"/>
  <c r="F6" i="9" l="1"/>
  <c r="E6" i="9"/>
  <c r="E7" i="9" s="1"/>
  <c r="D6" i="9"/>
  <c r="D7" i="9" s="1"/>
  <c r="C6" i="9"/>
  <c r="C7" i="9" s="1"/>
  <c r="B6" i="9"/>
  <c r="B7" i="9" s="1"/>
  <c r="F5" i="9"/>
  <c r="E87" i="6"/>
  <c r="E86" i="6"/>
  <c r="E85" i="6"/>
  <c r="E84" i="6"/>
  <c r="E83" i="6"/>
  <c r="E82" i="6"/>
  <c r="E72" i="6"/>
  <c r="E71" i="6"/>
  <c r="E70" i="6"/>
  <c r="E69" i="6"/>
  <c r="C69" i="6"/>
  <c r="B69" i="6"/>
  <c r="E68" i="6"/>
  <c r="C68" i="6"/>
  <c r="B68" i="6"/>
  <c r="E67" i="6"/>
  <c r="C67" i="6"/>
  <c r="B67" i="6"/>
  <c r="E66" i="6"/>
  <c r="C66" i="6"/>
  <c r="B66" i="6"/>
  <c r="E65" i="6"/>
  <c r="C65" i="6"/>
  <c r="B65" i="6"/>
  <c r="E64" i="6"/>
  <c r="C64" i="6"/>
  <c r="B64" i="6"/>
  <c r="E63" i="6"/>
  <c r="C63" i="6"/>
  <c r="B63" i="6"/>
  <c r="E62" i="6"/>
  <c r="C62" i="6"/>
  <c r="B62" i="6"/>
  <c r="E61" i="6"/>
  <c r="C61" i="6"/>
  <c r="B61" i="6"/>
  <c r="E60" i="6"/>
  <c r="C60" i="6"/>
  <c r="B60" i="6"/>
  <c r="E59" i="6"/>
  <c r="C59" i="6"/>
  <c r="B59" i="6"/>
  <c r="E58" i="6"/>
  <c r="C58" i="6"/>
  <c r="B58" i="6"/>
  <c r="E57" i="6"/>
  <c r="C57" i="6"/>
  <c r="B57" i="6"/>
  <c r="E56" i="6"/>
  <c r="C56" i="6"/>
  <c r="B56" i="6"/>
  <c r="C55" i="6"/>
  <c r="B55" i="6"/>
  <c r="C54" i="6"/>
  <c r="B54" i="6"/>
  <c r="C53" i="6"/>
  <c r="B53" i="6"/>
  <c r="E52" i="6"/>
  <c r="C52" i="6"/>
  <c r="B52" i="6"/>
  <c r="E51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M4" i="6" s="1"/>
  <c r="C30" i="6"/>
  <c r="B30" i="6"/>
  <c r="G29" i="6"/>
  <c r="C29" i="6"/>
  <c r="M9" i="6" s="1"/>
  <c r="B29" i="6"/>
  <c r="G28" i="6"/>
  <c r="C28" i="6"/>
  <c r="B28" i="6"/>
  <c r="G27" i="6"/>
  <c r="C27" i="6"/>
  <c r="B27" i="6"/>
  <c r="G26" i="6"/>
  <c r="C26" i="6"/>
  <c r="B26" i="6"/>
  <c r="G25" i="6"/>
  <c r="C25" i="6"/>
  <c r="B25" i="6"/>
  <c r="G24" i="6"/>
  <c r="C24" i="6"/>
  <c r="B24" i="6"/>
  <c r="G23" i="6"/>
  <c r="C23" i="6"/>
  <c r="B23" i="6"/>
  <c r="G22" i="6"/>
  <c r="C22" i="6"/>
  <c r="B22" i="6"/>
  <c r="G21" i="6"/>
  <c r="C21" i="6"/>
  <c r="M8" i="6" s="1"/>
  <c r="B21" i="6"/>
  <c r="G20" i="6"/>
  <c r="C20" i="6"/>
  <c r="B20" i="6"/>
  <c r="G19" i="6"/>
  <c r="C19" i="6"/>
  <c r="B19" i="6"/>
  <c r="G18" i="6"/>
  <c r="C18" i="6"/>
  <c r="B18" i="6"/>
  <c r="G17" i="6"/>
  <c r="C17" i="6"/>
  <c r="B17" i="6"/>
  <c r="G16" i="6"/>
  <c r="C16" i="6"/>
  <c r="B16" i="6"/>
  <c r="G15" i="6"/>
  <c r="C15" i="6"/>
  <c r="B15" i="6"/>
  <c r="G14" i="6"/>
  <c r="C14" i="6"/>
  <c r="B14" i="6"/>
  <c r="G13" i="6"/>
  <c r="C13" i="6"/>
  <c r="B13" i="6"/>
  <c r="G12" i="6"/>
  <c r="C12" i="6"/>
  <c r="B12" i="6"/>
  <c r="G11" i="6"/>
  <c r="C11" i="6"/>
  <c r="B11" i="6"/>
  <c r="G10" i="6"/>
  <c r="C10" i="6"/>
  <c r="B10" i="6"/>
  <c r="G9" i="6"/>
  <c r="C9" i="6"/>
  <c r="B9" i="6"/>
  <c r="G8" i="6"/>
  <c r="C8" i="6"/>
  <c r="B8" i="6"/>
  <c r="J7" i="6"/>
  <c r="G7" i="6"/>
  <c r="C7" i="6"/>
  <c r="B7" i="6"/>
  <c r="G6" i="6"/>
  <c r="C6" i="6"/>
  <c r="B6" i="6"/>
  <c r="G5" i="6"/>
  <c r="C5" i="6"/>
  <c r="B5" i="6"/>
  <c r="G4" i="6"/>
  <c r="C4" i="6"/>
  <c r="B4" i="6"/>
  <c r="M3" i="6"/>
  <c r="G3" i="6"/>
  <c r="C3" i="6"/>
  <c r="B3" i="6"/>
  <c r="M2" i="6"/>
  <c r="G2" i="6"/>
  <c r="C2" i="6"/>
  <c r="B2" i="6"/>
  <c r="F7" i="9" l="1"/>
  <c r="B9" i="9"/>
  <c r="M5" i="6"/>
  <c r="M6" i="6"/>
  <c r="B8" i="9"/>
  <c r="B12" i="9" s="1"/>
  <c r="M7" i="6"/>
  <c r="M10" i="6" l="1"/>
  <c r="B10" i="9"/>
  <c r="E87" i="5"/>
  <c r="E86" i="5"/>
  <c r="E85" i="5"/>
  <c r="E84" i="5"/>
  <c r="E83" i="5"/>
  <c r="E82" i="5"/>
  <c r="E72" i="5"/>
  <c r="E71" i="5"/>
  <c r="E70" i="5"/>
  <c r="E69" i="5"/>
  <c r="C69" i="5"/>
  <c r="B69" i="5"/>
  <c r="E68" i="5"/>
  <c r="C68" i="5"/>
  <c r="B68" i="5"/>
  <c r="E67" i="5"/>
  <c r="C67" i="5"/>
  <c r="B67" i="5"/>
  <c r="E66" i="5"/>
  <c r="C66" i="5"/>
  <c r="B66" i="5"/>
  <c r="E65" i="5"/>
  <c r="C65" i="5"/>
  <c r="B65" i="5"/>
  <c r="E64" i="5"/>
  <c r="C64" i="5"/>
  <c r="B64" i="5"/>
  <c r="E63" i="5"/>
  <c r="C63" i="5"/>
  <c r="B63" i="5"/>
  <c r="E62" i="5"/>
  <c r="C62" i="5"/>
  <c r="B62" i="5"/>
  <c r="E61" i="5"/>
  <c r="C61" i="5"/>
  <c r="B61" i="5"/>
  <c r="E60" i="5"/>
  <c r="C60" i="5"/>
  <c r="B60" i="5"/>
  <c r="E59" i="5"/>
  <c r="C59" i="5"/>
  <c r="B59" i="5"/>
  <c r="E58" i="5"/>
  <c r="M3" i="5" s="1"/>
  <c r="C58" i="5"/>
  <c r="B58" i="5"/>
  <c r="E57" i="5"/>
  <c r="C57" i="5"/>
  <c r="B57" i="5"/>
  <c r="E56" i="5"/>
  <c r="C56" i="5"/>
  <c r="B56" i="5"/>
  <c r="C55" i="5"/>
  <c r="B55" i="5"/>
  <c r="C54" i="5"/>
  <c r="B54" i="5"/>
  <c r="C53" i="5"/>
  <c r="B53" i="5"/>
  <c r="E52" i="5"/>
  <c r="C52" i="5"/>
  <c r="B52" i="5"/>
  <c r="E51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M4" i="5" s="1"/>
  <c r="C30" i="5"/>
  <c r="B30" i="5"/>
  <c r="G29" i="5"/>
  <c r="C29" i="5"/>
  <c r="B29" i="5"/>
  <c r="G28" i="5"/>
  <c r="C28" i="5"/>
  <c r="B28" i="5"/>
  <c r="G27" i="5"/>
  <c r="C27" i="5"/>
  <c r="B27" i="5"/>
  <c r="G26" i="5"/>
  <c r="C26" i="5"/>
  <c r="B26" i="5"/>
  <c r="G25" i="5"/>
  <c r="C25" i="5"/>
  <c r="B25" i="5"/>
  <c r="G24" i="5"/>
  <c r="C24" i="5"/>
  <c r="B24" i="5"/>
  <c r="G23" i="5"/>
  <c r="C23" i="5"/>
  <c r="B23" i="5"/>
  <c r="G22" i="5"/>
  <c r="C22" i="5"/>
  <c r="B22" i="5"/>
  <c r="G21" i="5"/>
  <c r="C21" i="5"/>
  <c r="B21" i="5"/>
  <c r="G20" i="5"/>
  <c r="C20" i="5"/>
  <c r="B20" i="5"/>
  <c r="G19" i="5"/>
  <c r="C19" i="5"/>
  <c r="B19" i="5"/>
  <c r="G18" i="5"/>
  <c r="C18" i="5"/>
  <c r="B18" i="5"/>
  <c r="G17" i="5"/>
  <c r="C17" i="5"/>
  <c r="B17" i="5"/>
  <c r="G16" i="5"/>
  <c r="C16" i="5"/>
  <c r="B16" i="5"/>
  <c r="G15" i="5"/>
  <c r="C15" i="5"/>
  <c r="B15" i="5"/>
  <c r="G14" i="5"/>
  <c r="C14" i="5"/>
  <c r="B14" i="5"/>
  <c r="G13" i="5"/>
  <c r="C13" i="5"/>
  <c r="B13" i="5"/>
  <c r="G12" i="5"/>
  <c r="C12" i="5"/>
  <c r="B12" i="5"/>
  <c r="G11" i="5"/>
  <c r="C11" i="5"/>
  <c r="B11" i="5"/>
  <c r="G10" i="5"/>
  <c r="C10" i="5"/>
  <c r="B10" i="5"/>
  <c r="G9" i="5"/>
  <c r="C9" i="5"/>
  <c r="B9" i="5"/>
  <c r="G8" i="5"/>
  <c r="C8" i="5"/>
  <c r="B8" i="5"/>
  <c r="G7" i="5"/>
  <c r="C7" i="5"/>
  <c r="B7" i="5"/>
  <c r="J6" i="5"/>
  <c r="G6" i="5"/>
  <c r="J5" i="5" s="1"/>
  <c r="C6" i="5"/>
  <c r="B6" i="5"/>
  <c r="G5" i="5"/>
  <c r="C5" i="5"/>
  <c r="B5" i="5"/>
  <c r="G4" i="5"/>
  <c r="C4" i="5"/>
  <c r="B4" i="5"/>
  <c r="G3" i="5"/>
  <c r="J3" i="5" s="1"/>
  <c r="C3" i="5"/>
  <c r="B3" i="5"/>
  <c r="G2" i="5"/>
  <c r="J2" i="5" s="1"/>
  <c r="C2" i="5"/>
  <c r="B2" i="5"/>
  <c r="M9" i="5" l="1"/>
  <c r="J4" i="5"/>
  <c r="M6" i="5"/>
  <c r="M8" i="5"/>
  <c r="M5" i="5"/>
  <c r="M7" i="5"/>
  <c r="J7" i="5"/>
  <c r="M2" i="5" l="1"/>
  <c r="M10" i="5" s="1"/>
  <c r="E87" i="4" l="1"/>
  <c r="E86" i="4"/>
  <c r="E85" i="4"/>
  <c r="E84" i="4"/>
  <c r="E83" i="4"/>
  <c r="E82" i="4"/>
  <c r="E72" i="4"/>
  <c r="E71" i="4"/>
  <c r="E70" i="4"/>
  <c r="E69" i="4"/>
  <c r="C69" i="4"/>
  <c r="B69" i="4"/>
  <c r="E68" i="4"/>
  <c r="C68" i="4"/>
  <c r="B68" i="4"/>
  <c r="E67" i="4"/>
  <c r="C67" i="4"/>
  <c r="B67" i="4"/>
  <c r="E66" i="4"/>
  <c r="C66" i="4"/>
  <c r="B66" i="4"/>
  <c r="E65" i="4"/>
  <c r="C65" i="4"/>
  <c r="B65" i="4"/>
  <c r="E64" i="4"/>
  <c r="C64" i="4"/>
  <c r="B64" i="4"/>
  <c r="E63" i="4"/>
  <c r="C63" i="4"/>
  <c r="B63" i="4"/>
  <c r="E62" i="4"/>
  <c r="C62" i="4"/>
  <c r="B62" i="4"/>
  <c r="E61" i="4"/>
  <c r="C61" i="4"/>
  <c r="B61" i="4"/>
  <c r="E60" i="4"/>
  <c r="C60" i="4"/>
  <c r="B60" i="4"/>
  <c r="E59" i="4"/>
  <c r="C59" i="4"/>
  <c r="B59" i="4"/>
  <c r="E58" i="4"/>
  <c r="C58" i="4"/>
  <c r="B58" i="4"/>
  <c r="E57" i="4"/>
  <c r="C57" i="4"/>
  <c r="B57" i="4"/>
  <c r="E56" i="4"/>
  <c r="C56" i="4"/>
  <c r="B56" i="4"/>
  <c r="C55" i="4"/>
  <c r="B55" i="4"/>
  <c r="C54" i="4"/>
  <c r="B54" i="4"/>
  <c r="C53" i="4"/>
  <c r="B53" i="4"/>
  <c r="E52" i="4"/>
  <c r="C52" i="4"/>
  <c r="B52" i="4"/>
  <c r="E51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G29" i="4"/>
  <c r="C29" i="4"/>
  <c r="B29" i="4"/>
  <c r="M9" i="4" s="1"/>
  <c r="G28" i="4"/>
  <c r="C28" i="4"/>
  <c r="B28" i="4"/>
  <c r="G27" i="4"/>
  <c r="C27" i="4"/>
  <c r="B27" i="4"/>
  <c r="G26" i="4"/>
  <c r="C26" i="4"/>
  <c r="B26" i="4"/>
  <c r="G25" i="4"/>
  <c r="C25" i="4"/>
  <c r="B25" i="4"/>
  <c r="G24" i="4"/>
  <c r="C24" i="4"/>
  <c r="B24" i="4"/>
  <c r="G23" i="4"/>
  <c r="C23" i="4"/>
  <c r="B23" i="4"/>
  <c r="G22" i="4"/>
  <c r="C22" i="4"/>
  <c r="B22" i="4"/>
  <c r="G21" i="4"/>
  <c r="J6" i="4" s="1"/>
  <c r="C21" i="4"/>
  <c r="B21" i="4"/>
  <c r="M8" i="4" s="1"/>
  <c r="G20" i="4"/>
  <c r="C20" i="4"/>
  <c r="B20" i="4"/>
  <c r="G19" i="4"/>
  <c r="C19" i="4"/>
  <c r="B19" i="4"/>
  <c r="G18" i="4"/>
  <c r="C18" i="4"/>
  <c r="B18" i="4"/>
  <c r="G17" i="4"/>
  <c r="C17" i="4"/>
  <c r="B17" i="4"/>
  <c r="G16" i="4"/>
  <c r="C16" i="4"/>
  <c r="B16" i="4"/>
  <c r="G15" i="4"/>
  <c r="C15" i="4"/>
  <c r="B15" i="4"/>
  <c r="G14" i="4"/>
  <c r="C14" i="4"/>
  <c r="B14" i="4"/>
  <c r="G13" i="4"/>
  <c r="C13" i="4"/>
  <c r="B13" i="4"/>
  <c r="G12" i="4"/>
  <c r="C12" i="4"/>
  <c r="B12" i="4"/>
  <c r="G11" i="4"/>
  <c r="C11" i="4"/>
  <c r="B11" i="4"/>
  <c r="M6" i="4" s="1"/>
  <c r="G10" i="4"/>
  <c r="C10" i="4"/>
  <c r="B10" i="4"/>
  <c r="G9" i="4"/>
  <c r="C9" i="4"/>
  <c r="B9" i="4"/>
  <c r="G8" i="4"/>
  <c r="C8" i="4"/>
  <c r="B8" i="4"/>
  <c r="G7" i="4"/>
  <c r="C7" i="4"/>
  <c r="B7" i="4"/>
  <c r="G6" i="4"/>
  <c r="J5" i="4" s="1"/>
  <c r="C6" i="4"/>
  <c r="B6" i="4"/>
  <c r="G5" i="4"/>
  <c r="C5" i="4"/>
  <c r="B5" i="4"/>
  <c r="M4" i="4"/>
  <c r="G4" i="4"/>
  <c r="J4" i="4" s="1"/>
  <c r="C4" i="4"/>
  <c r="B4" i="4"/>
  <c r="M3" i="4"/>
  <c r="G3" i="4"/>
  <c r="J3" i="4" s="1"/>
  <c r="C3" i="4"/>
  <c r="B3" i="4"/>
  <c r="G2" i="4"/>
  <c r="C2" i="4"/>
  <c r="B2" i="4"/>
  <c r="M7" i="4" l="1"/>
  <c r="J2" i="4"/>
  <c r="J7" i="4" s="1"/>
  <c r="M5" i="4"/>
  <c r="M2" i="4" l="1"/>
  <c r="M10" i="4" s="1"/>
  <c r="E87" i="3" l="1"/>
  <c r="E86" i="3"/>
  <c r="E85" i="3"/>
  <c r="E84" i="3"/>
  <c r="E83" i="3"/>
  <c r="E82" i="3"/>
  <c r="E72" i="3"/>
  <c r="E71" i="3"/>
  <c r="E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C55" i="3"/>
  <c r="B55" i="3"/>
  <c r="C54" i="3"/>
  <c r="B54" i="3"/>
  <c r="C53" i="3"/>
  <c r="B53" i="3"/>
  <c r="E52" i="3"/>
  <c r="C52" i="3"/>
  <c r="B52" i="3"/>
  <c r="E51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G29" i="3"/>
  <c r="C29" i="3"/>
  <c r="B29" i="3"/>
  <c r="M9" i="3" s="1"/>
  <c r="G28" i="3"/>
  <c r="C28" i="3"/>
  <c r="B28" i="3"/>
  <c r="G27" i="3"/>
  <c r="C27" i="3"/>
  <c r="B27" i="3"/>
  <c r="G26" i="3"/>
  <c r="C26" i="3"/>
  <c r="B26" i="3"/>
  <c r="G25" i="3"/>
  <c r="C25" i="3"/>
  <c r="B25" i="3"/>
  <c r="G24" i="3"/>
  <c r="C24" i="3"/>
  <c r="B24" i="3"/>
  <c r="G23" i="3"/>
  <c r="C23" i="3"/>
  <c r="B23" i="3"/>
  <c r="G22" i="3"/>
  <c r="C22" i="3"/>
  <c r="B22" i="3"/>
  <c r="G21" i="3"/>
  <c r="C21" i="3"/>
  <c r="B21" i="3"/>
  <c r="M8" i="3" s="1"/>
  <c r="G20" i="3"/>
  <c r="C20" i="3"/>
  <c r="B20" i="3"/>
  <c r="G19" i="3"/>
  <c r="C19" i="3"/>
  <c r="B19" i="3"/>
  <c r="G18" i="3"/>
  <c r="C18" i="3"/>
  <c r="B18" i="3"/>
  <c r="G17" i="3"/>
  <c r="C17" i="3"/>
  <c r="B17" i="3"/>
  <c r="G16" i="3"/>
  <c r="C16" i="3"/>
  <c r="B16" i="3"/>
  <c r="G15" i="3"/>
  <c r="C15" i="3"/>
  <c r="B15" i="3"/>
  <c r="G14" i="3"/>
  <c r="C14" i="3"/>
  <c r="B14" i="3"/>
  <c r="G13" i="3"/>
  <c r="C13" i="3"/>
  <c r="B13" i="3"/>
  <c r="G12" i="3"/>
  <c r="C12" i="3"/>
  <c r="B12" i="3"/>
  <c r="G11" i="3"/>
  <c r="C11" i="3"/>
  <c r="B11" i="3"/>
  <c r="G10" i="3"/>
  <c r="C10" i="3"/>
  <c r="B10" i="3"/>
  <c r="G9" i="3"/>
  <c r="C9" i="3"/>
  <c r="B9" i="3"/>
  <c r="G8" i="3"/>
  <c r="C8" i="3"/>
  <c r="B8" i="3"/>
  <c r="G7" i="3"/>
  <c r="C7" i="3"/>
  <c r="B7" i="3"/>
  <c r="J6" i="3"/>
  <c r="G6" i="3"/>
  <c r="J5" i="3" s="1"/>
  <c r="C6" i="3"/>
  <c r="B6" i="3"/>
  <c r="G5" i="3"/>
  <c r="C5" i="3"/>
  <c r="B5" i="3"/>
  <c r="G4" i="3"/>
  <c r="J4" i="3" s="1"/>
  <c r="C4" i="3"/>
  <c r="B4" i="3"/>
  <c r="M3" i="3"/>
  <c r="G3" i="3"/>
  <c r="J3" i="3" s="1"/>
  <c r="C3" i="3"/>
  <c r="B3" i="3"/>
  <c r="G2" i="3"/>
  <c r="J2" i="3" s="1"/>
  <c r="J7" i="3" s="1"/>
  <c r="C2" i="3"/>
  <c r="B2" i="3"/>
  <c r="M6" i="3" l="1"/>
  <c r="M4" i="3"/>
  <c r="M7" i="3"/>
  <c r="M5" i="3"/>
  <c r="M2" i="3"/>
  <c r="M10" i="3" l="1"/>
  <c r="U21" i="2" l="1"/>
  <c r="U20" i="2"/>
  <c r="U19" i="2"/>
  <c r="U9" i="2"/>
  <c r="G29" i="1" l="1"/>
  <c r="G28" i="1"/>
  <c r="G27" i="1"/>
  <c r="G26" i="1"/>
  <c r="G22" i="1"/>
  <c r="G19" i="1"/>
  <c r="G18" i="1"/>
  <c r="G17" i="1"/>
  <c r="G16" i="1"/>
  <c r="G12" i="1"/>
  <c r="G10" i="1"/>
  <c r="G9" i="1"/>
  <c r="E87" i="1"/>
  <c r="E86" i="1"/>
  <c r="E85" i="1"/>
  <c r="E84" i="1"/>
  <c r="E83" i="1"/>
  <c r="E82" i="1"/>
  <c r="E63" i="1"/>
  <c r="E66" i="1"/>
  <c r="E67" i="1"/>
  <c r="E7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3" i="1"/>
  <c r="C4" i="1"/>
  <c r="C2" i="1"/>
  <c r="BC62" i="2"/>
  <c r="E62" i="1" s="1"/>
  <c r="BC61" i="2"/>
  <c r="E61" i="1" s="1"/>
  <c r="BC60" i="2"/>
  <c r="E60" i="1" s="1"/>
  <c r="BC59" i="2"/>
  <c r="E59" i="1" s="1"/>
  <c r="BC58" i="2"/>
  <c r="E58" i="1" s="1"/>
  <c r="BC51" i="2"/>
  <c r="E51" i="1" s="1"/>
  <c r="AD32" i="2"/>
  <c r="AP32" i="2" s="1"/>
  <c r="AY32" i="2" s="1"/>
  <c r="B32" i="1" s="1"/>
  <c r="AD31" i="2"/>
  <c r="AP31" i="2" s="1"/>
  <c r="AY31" i="2" s="1"/>
  <c r="B31" i="1" s="1"/>
  <c r="AD29" i="2"/>
  <c r="AP29" i="2" s="1"/>
  <c r="AY29" i="2" s="1"/>
  <c r="B29" i="1" s="1"/>
  <c r="AA22" i="2"/>
  <c r="AM22" i="2" s="1"/>
  <c r="AV22" i="2" s="1"/>
  <c r="AY55" i="2" s="1"/>
  <c r="B55" i="1" s="1"/>
  <c r="AA21" i="2"/>
  <c r="AM21" i="2" s="1"/>
  <c r="AV21" i="2" s="1"/>
  <c r="AY54" i="2" s="1"/>
  <c r="B54" i="1" s="1"/>
  <c r="AD20" i="2"/>
  <c r="AP20" i="2" s="1"/>
  <c r="AY20" i="2" s="1"/>
  <c r="B20" i="1" s="1"/>
  <c r="AA20" i="2"/>
  <c r="AM20" i="2" s="1"/>
  <c r="AV20" i="2" s="1"/>
  <c r="AY53" i="2" s="1"/>
  <c r="B53" i="1" s="1"/>
  <c r="AD19" i="2"/>
  <c r="AP19" i="2" s="1"/>
  <c r="AY19" i="2" s="1"/>
  <c r="B19" i="1" s="1"/>
  <c r="AA19" i="2"/>
  <c r="AM19" i="2" s="1"/>
  <c r="AV19" i="2" s="1"/>
  <c r="AY52" i="2" s="1"/>
  <c r="B52" i="1" s="1"/>
  <c r="AD18" i="2"/>
  <c r="AP18" i="2" s="1"/>
  <c r="AY18" i="2" s="1"/>
  <c r="B18" i="1" s="1"/>
  <c r="AA18" i="2"/>
  <c r="AM18" i="2" s="1"/>
  <c r="AV18" i="2" s="1"/>
  <c r="AY51" i="2" s="1"/>
  <c r="B51" i="1" s="1"/>
  <c r="AD17" i="2"/>
  <c r="AP17" i="2" s="1"/>
  <c r="AY17" i="2" s="1"/>
  <c r="B17" i="1" s="1"/>
  <c r="AA17" i="2"/>
  <c r="AM17" i="2" s="1"/>
  <c r="AV17" i="2" s="1"/>
  <c r="AY50" i="2" s="1"/>
  <c r="B50" i="1" s="1"/>
  <c r="AD16" i="2"/>
  <c r="AP16" i="2" s="1"/>
  <c r="U16" i="2"/>
  <c r="AG10" i="2" s="1"/>
  <c r="U14" i="2"/>
  <c r="AG8" i="2" s="1"/>
  <c r="BF11" i="2" s="1"/>
  <c r="R12" i="2"/>
  <c r="AA14" i="2" s="1"/>
  <c r="AM14" i="2" s="1"/>
  <c r="AV14" i="2" s="1"/>
  <c r="AY47" i="2" s="1"/>
  <c r="B47" i="1" s="1"/>
  <c r="R11" i="2"/>
  <c r="AA13" i="2" s="1"/>
  <c r="AM13" i="2" s="1"/>
  <c r="AV13" i="2" s="1"/>
  <c r="AY46" i="2" s="1"/>
  <c r="B46" i="1" s="1"/>
  <c r="X10" i="2"/>
  <c r="AJ10" i="2" s="1"/>
  <c r="AY66" i="2" s="1"/>
  <c r="B66" i="1" s="1"/>
  <c r="R10" i="2"/>
  <c r="AA12" i="2" s="1"/>
  <c r="AM12" i="2" s="1"/>
  <c r="AV12" i="2" s="1"/>
  <c r="AY45" i="2" s="1"/>
  <c r="B45" i="1" s="1"/>
  <c r="X9" i="2"/>
  <c r="AJ9" i="2" s="1"/>
  <c r="AY65" i="2" s="1"/>
  <c r="B65" i="1" s="1"/>
  <c r="R9" i="2"/>
  <c r="AA11" i="2" s="1"/>
  <c r="AM11" i="2" s="1"/>
  <c r="AV11" i="2" s="1"/>
  <c r="AY44" i="2" s="1"/>
  <c r="B44" i="1" s="1"/>
  <c r="X8" i="2"/>
  <c r="AJ8" i="2" s="1"/>
  <c r="AY64" i="2" s="1"/>
  <c r="B64" i="1" s="1"/>
  <c r="R8" i="2"/>
  <c r="AA10" i="2" s="1"/>
  <c r="AM10" i="2" s="1"/>
  <c r="AV10" i="2" s="1"/>
  <c r="AY43" i="2" s="1"/>
  <c r="B43" i="1" s="1"/>
  <c r="L8" i="2"/>
  <c r="BF15" i="2" s="1"/>
  <c r="G15" i="1" s="1"/>
  <c r="BF7" i="2"/>
  <c r="G7" i="1" s="1"/>
  <c r="X7" i="2"/>
  <c r="AJ7" i="2" s="1"/>
  <c r="AY63" i="2" s="1"/>
  <c r="B63" i="1" s="1"/>
  <c r="R7" i="2"/>
  <c r="AA9" i="2" s="1"/>
  <c r="AM9" i="2" s="1"/>
  <c r="AV9" i="2" s="1"/>
  <c r="AY42" i="2" s="1"/>
  <c r="B42" i="1" s="1"/>
  <c r="L7" i="2"/>
  <c r="BF13" i="2" s="1"/>
  <c r="G13" i="1" s="1"/>
  <c r="R6" i="2"/>
  <c r="AA8" i="2" s="1"/>
  <c r="AM8" i="2" s="1"/>
  <c r="AV8" i="2" s="1"/>
  <c r="AY41" i="2" s="1"/>
  <c r="B41" i="1" s="1"/>
  <c r="L6" i="2"/>
  <c r="BF6" i="2" s="1"/>
  <c r="G6" i="1" s="1"/>
  <c r="X5" i="2"/>
  <c r="AJ5" i="2" s="1"/>
  <c r="AY61" i="2" s="1"/>
  <c r="B61" i="1" s="1"/>
  <c r="R5" i="2"/>
  <c r="AA7" i="2" s="1"/>
  <c r="AM7" i="2" s="1"/>
  <c r="AV7" i="2" s="1"/>
  <c r="AY40" i="2" s="1"/>
  <c r="B40" i="1" s="1"/>
  <c r="L5" i="2"/>
  <c r="BF5" i="2" s="1"/>
  <c r="G5" i="1" s="1"/>
  <c r="U4" i="2"/>
  <c r="R4" i="2"/>
  <c r="AA6" i="2" s="1"/>
  <c r="AM6" i="2" s="1"/>
  <c r="AV6" i="2" s="1"/>
  <c r="AY39" i="2" s="1"/>
  <c r="B39" i="1" s="1"/>
  <c r="L4" i="2"/>
  <c r="BF4" i="2" s="1"/>
  <c r="G4" i="1" s="1"/>
  <c r="AA3" i="2"/>
  <c r="AM3" i="2" s="1"/>
  <c r="AV3" i="2" s="1"/>
  <c r="AY36" i="2" s="1"/>
  <c r="B36" i="1" s="1"/>
  <c r="X3" i="2"/>
  <c r="AJ3" i="2" s="1"/>
  <c r="AY59" i="2" s="1"/>
  <c r="B59" i="1" s="1"/>
  <c r="U3" i="2"/>
  <c r="R3" i="2"/>
  <c r="AA5" i="2" s="1"/>
  <c r="AM5" i="2" s="1"/>
  <c r="AV5" i="2" s="1"/>
  <c r="AY38" i="2" s="1"/>
  <c r="B38" i="1" s="1"/>
  <c r="L3" i="2"/>
  <c r="BF3" i="2" s="1"/>
  <c r="G3" i="1" s="1"/>
  <c r="U2" i="2"/>
  <c r="R2" i="2"/>
  <c r="L2" i="2"/>
  <c r="O20" i="2" s="1"/>
  <c r="AD25" i="2" s="1"/>
  <c r="AP25" i="2" s="1"/>
  <c r="AY25" i="2" s="1"/>
  <c r="B25" i="1" s="1"/>
  <c r="O9" i="2" l="1"/>
  <c r="AD8" i="2" s="1"/>
  <c r="AP8" i="2" s="1"/>
  <c r="AY8" i="2" s="1"/>
  <c r="B8" i="1" s="1"/>
  <c r="O14" i="2"/>
  <c r="AD13" i="2" s="1"/>
  <c r="AP13" i="2" s="1"/>
  <c r="AY13" i="2" s="1"/>
  <c r="B13" i="1" s="1"/>
  <c r="O17" i="2"/>
  <c r="AD22" i="2" s="1"/>
  <c r="AP22" i="2" s="1"/>
  <c r="AY22" i="2" s="1"/>
  <c r="B22" i="1" s="1"/>
  <c r="O23" i="2"/>
  <c r="AD28" i="2" s="1"/>
  <c r="AP28" i="2" s="1"/>
  <c r="AY28" i="2" s="1"/>
  <c r="B28" i="1" s="1"/>
  <c r="O16" i="2"/>
  <c r="AD21" i="2" s="1"/>
  <c r="AP21" i="2" s="1"/>
  <c r="AY21" i="2" s="1"/>
  <c r="BC57" i="2" s="1"/>
  <c r="E57" i="1" s="1"/>
  <c r="BC65" i="2"/>
  <c r="E65" i="1" s="1"/>
  <c r="G11" i="1"/>
  <c r="BF2" i="2"/>
  <c r="G2" i="1" s="1"/>
  <c r="J2" i="1" s="1"/>
  <c r="O5" i="2"/>
  <c r="AD4" i="2" s="1"/>
  <c r="AP4" i="2" s="1"/>
  <c r="AY4" i="2" s="1"/>
  <c r="B4" i="1" s="1"/>
  <c r="O11" i="2"/>
  <c r="AD10" i="2" s="1"/>
  <c r="AP10" i="2" s="1"/>
  <c r="AY10" i="2" s="1"/>
  <c r="B10" i="1" s="1"/>
  <c r="O18" i="2"/>
  <c r="AD23" i="2" s="1"/>
  <c r="AP23" i="2" s="1"/>
  <c r="AY23" i="2" s="1"/>
  <c r="B23" i="1" s="1"/>
  <c r="O21" i="2"/>
  <c r="AD26" i="2" s="1"/>
  <c r="AP26" i="2" s="1"/>
  <c r="AY26" i="2" s="1"/>
  <c r="B26" i="1" s="1"/>
  <c r="O22" i="2"/>
  <c r="AD27" i="2" s="1"/>
  <c r="AP27" i="2" s="1"/>
  <c r="AY27" i="2" s="1"/>
  <c r="B27" i="1" s="1"/>
  <c r="O8" i="2"/>
  <c r="AD7" i="2" s="1"/>
  <c r="AP7" i="2" s="1"/>
  <c r="AY7" i="2" s="1"/>
  <c r="B7" i="1" s="1"/>
  <c r="O12" i="2"/>
  <c r="AD11" i="2" s="1"/>
  <c r="AP11" i="2" s="1"/>
  <c r="AY11" i="2" s="1"/>
  <c r="O24" i="2"/>
  <c r="AD30" i="2" s="1"/>
  <c r="AP30" i="2" s="1"/>
  <c r="AY30" i="2" s="1"/>
  <c r="B30" i="1" s="1"/>
  <c r="B21" i="1"/>
  <c r="O6" i="2"/>
  <c r="AD5" i="2" s="1"/>
  <c r="AP5" i="2" s="1"/>
  <c r="AY5" i="2" s="1"/>
  <c r="B5" i="1" s="1"/>
  <c r="O3" i="2"/>
  <c r="AD2" i="2" s="1"/>
  <c r="AP2" i="2" s="1"/>
  <c r="O10" i="2"/>
  <c r="AD9" i="2" s="1"/>
  <c r="AP9" i="2" s="1"/>
  <c r="AY9" i="2" s="1"/>
  <c r="B9" i="1" s="1"/>
  <c r="R13" i="2"/>
  <c r="R14" i="2" s="1"/>
  <c r="AY16" i="2"/>
  <c r="B16" i="1" s="1"/>
  <c r="O4" i="2"/>
  <c r="AA4" i="2"/>
  <c r="AM4" i="2" s="1"/>
  <c r="AV4" i="2" s="1"/>
  <c r="AY37" i="2" s="1"/>
  <c r="O7" i="2"/>
  <c r="AD6" i="2" s="1"/>
  <c r="AP6" i="2" s="1"/>
  <c r="AY6" i="2" s="1"/>
  <c r="O13" i="2"/>
  <c r="AD12" i="2" s="1"/>
  <c r="AP12" i="2" s="1"/>
  <c r="AY12" i="2" s="1"/>
  <c r="B12" i="1" s="1"/>
  <c r="O15" i="2"/>
  <c r="AD14" i="2" s="1"/>
  <c r="AP14" i="2" s="1"/>
  <c r="AY14" i="2" s="1"/>
  <c r="B14" i="1" s="1"/>
  <c r="U12" i="2"/>
  <c r="O19" i="2"/>
  <c r="AD24" i="2" s="1"/>
  <c r="AP24" i="2" s="1"/>
  <c r="AY24" i="2" s="1"/>
  <c r="B24" i="1" s="1"/>
  <c r="BC70" i="2" l="1"/>
  <c r="E70" i="1" s="1"/>
  <c r="B37" i="1"/>
  <c r="BC68" i="2"/>
  <c r="E68" i="1" s="1"/>
  <c r="B11" i="1"/>
  <c r="M6" i="1" s="1"/>
  <c r="BC69" i="2"/>
  <c r="E69" i="1" s="1"/>
  <c r="B6" i="1"/>
  <c r="AD33" i="2"/>
  <c r="AD3" i="2"/>
  <c r="O25" i="2"/>
  <c r="O26" i="2" s="1"/>
  <c r="R15" i="2" s="1"/>
  <c r="AP33" i="2"/>
  <c r="AY33" i="2" s="1"/>
  <c r="B33" i="1" s="1"/>
  <c r="AY2" i="2"/>
  <c r="M9" i="1"/>
  <c r="M4" i="1"/>
  <c r="M8" i="1"/>
  <c r="M3" i="1"/>
  <c r="J5" i="1"/>
  <c r="J4" i="1"/>
  <c r="J3" i="1"/>
  <c r="BC52" i="2" l="1"/>
  <c r="E52" i="1" s="1"/>
  <c r="B2" i="1"/>
  <c r="U6" i="2"/>
  <c r="U5" i="2"/>
  <c r="X2" i="2" s="1"/>
  <c r="U7" i="2"/>
  <c r="AA16" i="2" s="1"/>
  <c r="AP3" i="2"/>
  <c r="AD15" i="2"/>
  <c r="AD34" i="2" s="1"/>
  <c r="AY3" i="2" l="1"/>
  <c r="B3" i="1" s="1"/>
  <c r="M5" i="1" s="1"/>
  <c r="AP15" i="2"/>
  <c r="AA23" i="2"/>
  <c r="AM16" i="2"/>
  <c r="AJ2" i="2"/>
  <c r="U10" i="2"/>
  <c r="U13" i="2" s="1"/>
  <c r="AA2" i="2"/>
  <c r="U15" i="2" l="1"/>
  <c r="AM23" i="2"/>
  <c r="AV16" i="2"/>
  <c r="AY58" i="2"/>
  <c r="B58" i="1" s="1"/>
  <c r="AY15" i="2"/>
  <c r="B15" i="1" s="1"/>
  <c r="AP34" i="2"/>
  <c r="AA15" i="2"/>
  <c r="AA24" i="2" s="1"/>
  <c r="U17" i="2" l="1"/>
  <c r="AY34" i="2"/>
  <c r="B34" i="1" s="1"/>
  <c r="AV23" i="2"/>
  <c r="AY56" i="2" s="1"/>
  <c r="B56" i="1" s="1"/>
  <c r="AY49" i="2"/>
  <c r="B49" i="1" s="1"/>
  <c r="X6" i="2" l="1"/>
  <c r="X4" i="2"/>
  <c r="X11" i="2" l="1"/>
  <c r="AG2" i="2" s="1"/>
  <c r="AG4" i="2" s="1"/>
  <c r="AM2" i="2" l="1"/>
  <c r="AM15" i="2" s="1"/>
  <c r="AM24" i="2" s="1"/>
  <c r="AG7" i="2"/>
  <c r="BF8" i="2" s="1"/>
  <c r="G8" i="1" s="1"/>
  <c r="AG9" i="2"/>
  <c r="AG11" i="2" s="1"/>
  <c r="BC64" i="2" l="1"/>
  <c r="E64" i="1" s="1"/>
  <c r="BF14" i="2"/>
  <c r="AJ6" i="2"/>
  <c r="AY62" i="2" s="1"/>
  <c r="B62" i="1" s="1"/>
  <c r="AJ4" i="2"/>
  <c r="BF20" i="2" l="1"/>
  <c r="G20" i="1" s="1"/>
  <c r="G14" i="1"/>
  <c r="AY60" i="2"/>
  <c r="B60" i="1" s="1"/>
  <c r="AJ11" i="2"/>
  <c r="BF21" i="2" l="1"/>
  <c r="AY67" i="2"/>
  <c r="B67" i="1" s="1"/>
  <c r="AS2" i="2"/>
  <c r="AV2" i="2" s="1"/>
  <c r="BF23" i="2" l="1"/>
  <c r="G21" i="1"/>
  <c r="J6" i="1" s="1"/>
  <c r="J7" i="1" s="1"/>
  <c r="AY35" i="2"/>
  <c r="B35" i="1" s="1"/>
  <c r="M7" i="1" s="1"/>
  <c r="AV15" i="2"/>
  <c r="M2" i="1" l="1"/>
  <c r="M10" i="1" s="1"/>
  <c r="G23" i="1"/>
  <c r="BF24" i="2"/>
  <c r="G24" i="1" s="1"/>
  <c r="BC56" i="2"/>
  <c r="BF25" i="2"/>
  <c r="G25" i="1" s="1"/>
  <c r="AY48" i="2"/>
  <c r="B48" i="1" s="1"/>
  <c r="AV24" i="2"/>
  <c r="BC72" i="2" l="1"/>
  <c r="E72" i="1" s="1"/>
  <c r="E56" i="1"/>
  <c r="AY57" i="2"/>
  <c r="AV26" i="2"/>
  <c r="AY68" i="2" l="1"/>
  <c r="B57" i="1"/>
  <c r="AY69" i="2" l="1"/>
  <c r="B69" i="1" s="1"/>
  <c r="B68" i="1"/>
</calcChain>
</file>

<file path=xl/comments1.xml><?xml version="1.0" encoding="utf-8"?>
<comments xmlns="http://schemas.openxmlformats.org/spreadsheetml/2006/main">
  <authors>
    <author>Xiaoxing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Xiaoxing:</t>
        </r>
        <r>
          <rPr>
            <sz val="9"/>
            <color indexed="81"/>
            <rFont val="宋体"/>
            <family val="3"/>
            <charset val="134"/>
          </rPr>
          <t xml:space="preserve">
来自2XX5预测</t>
        </r>
      </text>
    </commen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Xiaoxing:</t>
        </r>
        <r>
          <rPr>
            <sz val="9"/>
            <color indexed="81"/>
            <rFont val="宋体"/>
            <family val="3"/>
            <charset val="134"/>
          </rPr>
          <t xml:space="preserve">
来自2XX6预测表</t>
        </r>
      </text>
    </comment>
    <comment ref="D5" authorId="0">
      <text>
        <r>
          <rPr>
            <b/>
            <sz val="9"/>
            <color indexed="81"/>
            <rFont val="宋体"/>
            <family val="3"/>
            <charset val="134"/>
          </rPr>
          <t>Xiaoxing:</t>
        </r>
        <r>
          <rPr>
            <sz val="9"/>
            <color indexed="81"/>
            <rFont val="宋体"/>
            <family val="3"/>
            <charset val="134"/>
          </rPr>
          <t xml:space="preserve">
来自2XX7预测表</t>
        </r>
      </text>
    </comment>
    <comment ref="E5" authorId="0">
      <text>
        <r>
          <rPr>
            <b/>
            <sz val="9"/>
            <color indexed="81"/>
            <rFont val="宋体"/>
            <family val="3"/>
            <charset val="134"/>
          </rPr>
          <t>Xiaoxing:</t>
        </r>
        <r>
          <rPr>
            <sz val="9"/>
            <color indexed="81"/>
            <rFont val="宋体"/>
            <family val="3"/>
            <charset val="134"/>
          </rPr>
          <t xml:space="preserve">
来自2XX8预测表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Xiaoxing:</t>
        </r>
        <r>
          <rPr>
            <sz val="9"/>
            <color indexed="81"/>
            <rFont val="宋体"/>
            <family val="3"/>
            <charset val="134"/>
          </rPr>
          <t xml:space="preserve">
来自2XX9预测表</t>
        </r>
      </text>
    </comment>
  </commentList>
</comments>
</file>

<file path=xl/sharedStrings.xml><?xml version="1.0" encoding="utf-8"?>
<sst xmlns="http://schemas.openxmlformats.org/spreadsheetml/2006/main" count="2035" uniqueCount="660">
  <si>
    <t>货币资金</t>
  </si>
  <si>
    <t>交易性金融资产</t>
  </si>
  <si>
    <t>--</t>
  </si>
  <si>
    <t>应收票据</t>
  </si>
  <si>
    <t>应收账款</t>
  </si>
  <si>
    <t>预付款项</t>
  </si>
  <si>
    <t>其他应收款</t>
  </si>
  <si>
    <t>应收关联公司款</t>
  </si>
  <si>
    <t>应收利息</t>
  </si>
  <si>
    <t>应收股利</t>
  </si>
  <si>
    <t>存货</t>
  </si>
  <si>
    <t>其中：消耗性生物资产</t>
  </si>
  <si>
    <t>一年内到期的非流动资产</t>
  </si>
  <si>
    <t>其他流动资产</t>
  </si>
  <si>
    <t>流动资产合计</t>
  </si>
  <si>
    <t>可供出售金融资产</t>
  </si>
  <si>
    <t>持有至到期投资</t>
  </si>
  <si>
    <t>长期应收款</t>
  </si>
  <si>
    <t>长期股权投资</t>
  </si>
  <si>
    <t>投资性房地产</t>
  </si>
  <si>
    <t>固定资产</t>
  </si>
  <si>
    <t>在建工程</t>
  </si>
  <si>
    <t>工程物资</t>
  </si>
  <si>
    <t>固定资产清理</t>
  </si>
  <si>
    <t>生产性生物资产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</si>
  <si>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</si>
  <si>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</si>
  <si>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</si>
  <si>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</si>
  <si>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</si>
  <si>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</si>
  <si>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</si>
  <si>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</si>
  <si>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</si>
  <si>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短期借款</t>
  </si>
  <si>
    <t>交易性金融负债</t>
  </si>
  <si>
    <t>应付票据</t>
  </si>
  <si>
    <t>应付账款</t>
  </si>
  <si>
    <t>预收款项</t>
  </si>
  <si>
    <t>应付职工薪酬</t>
  </si>
  <si>
    <t>应交税费</t>
  </si>
  <si>
    <t>应付利息</t>
  </si>
  <si>
    <t>应付股利</t>
  </si>
  <si>
    <t>其他应付款</t>
  </si>
  <si>
    <t>应付关联公司款</t>
  </si>
  <si>
    <t>一年内到期的非流动负债</t>
  </si>
  <si>
    <t>其他流动负债</t>
  </si>
  <si>
    <t>流动负债合计</t>
  </si>
  <si>
    <t>长期借款</t>
  </si>
  <si>
    <t>应付债券</t>
  </si>
  <si>
    <t>长期应付款</t>
  </si>
  <si>
    <t>专项应付款</t>
  </si>
  <si>
    <t>预计负债</t>
  </si>
  <si>
    <t>递延所得税负债</t>
  </si>
  <si>
    <t>其他非流动负债</t>
  </si>
  <si>
    <t>非流动负债合计</t>
  </si>
  <si>
    <t>负债合计</t>
  </si>
  <si>
    <t>实收资本（或股本）</t>
  </si>
  <si>
    <t>资本公积</t>
  </si>
  <si>
    <t>盈余公积</t>
  </si>
  <si>
    <t>减：库存股</t>
  </si>
  <si>
    <t>未分配利润</t>
  </si>
  <si>
    <t>少数股东权益</t>
  </si>
  <si>
    <t>外币报表折算价差</t>
  </si>
  <si>
    <t>非正常经营项目收益调整</t>
  </si>
  <si>
    <t>归属母公司所有者权益（或股东权益）</t>
  </si>
  <si>
    <t>所有者权益（或股东权益）合计</t>
  </si>
  <si>
    <t>负债和所有者（或股东权益）合计</t>
  </si>
  <si>
    <t>备注</t>
  </si>
  <si>
    <t>一、经营活动产生的现金流量</t>
  </si>
  <si>
    <t>销售商品、提供劳务收到的现金</t>
  </si>
  <si>
    <t>收到的税费返还</t>
  </si>
  <si>
    <t>收到其他与经营活动有关的现金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</si>
  <si>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</si>
  <si>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</si>
  <si>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</si>
  <si>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</si>
  <si>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支付其他与经营活动有关的现金</t>
  </si>
  <si>
    <t>经营活动现金流出小计</t>
  </si>
  <si>
    <t>经营活动产生的现金流量净额</t>
  </si>
  <si>
    <t>二、投资活动产生的现金流量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</si>
  <si>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</si>
  <si>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</si>
  <si>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</si>
  <si>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</si>
  <si>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</si>
  <si>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投资活动现金流入小计</t>
  </si>
  <si>
    <t>购建固定资产、无形资产和其他长期资产支付的现金</t>
  </si>
  <si>
    <t>投资支付的现金</t>
  </si>
  <si>
    <t>取得子公司及其他营业单位支付的现金净额</t>
  </si>
  <si>
    <t>支付其他与投资活动有关的现金</t>
  </si>
  <si>
    <t>投资活动现金流出小计</t>
  </si>
  <si>
    <t>投资活动产生的现金流量净额</t>
  </si>
  <si>
    <t>三、筹资活动产生的现金流量</t>
  </si>
  <si>
    <t>吸收投资收到的现金</t>
  </si>
  <si>
    <t>取得借款收到的现金</t>
  </si>
  <si>
    <t>收到其他与筹资活动有关的现金</t>
  </si>
  <si>
    <t>筹资活动现金流入小计</t>
  </si>
  <si>
    <t>偿还债务支付的现金</t>
  </si>
  <si>
    <t>分配股利、利润或偿付利息支付的现金</t>
  </si>
  <si>
    <t>支付其他与筹资活动有关的现金</t>
  </si>
  <si>
    <t>筹资活动现金流出小计</t>
  </si>
  <si>
    <t>筹资活动产生的现金流量净额</t>
  </si>
  <si>
    <t>四、汇率变动对现金的影响</t>
  </si>
  <si>
    <t>四(2)、其他原因对现金的影响</t>
  </si>
  <si>
    <t>五、现金及现金等价物净增加额</t>
  </si>
  <si>
    <t>期初现金及现金等价物余额</t>
  </si>
  <si>
    <t>期末现金及现金等价物余额</t>
  </si>
  <si>
    <t>附注：1、将净利润调节为经营活动现金流量</t>
  </si>
  <si>
    <t>净利润</t>
  </si>
  <si>
    <t>加：资产减值准备</t>
  </si>
  <si>
    <t>固定资产折旧、油气资产折耗、生产性生物资产折旧</t>
  </si>
  <si>
    <t>无形资产摊销</t>
  </si>
  <si>
    <t>长期待摊费用摊销</t>
  </si>
  <si>
    <t>处置固定资产、无形资产和其他长期资产的损失</t>
  </si>
  <si>
    <t>固定资产报废损失</t>
  </si>
  <si>
    <t>公允价值变动损失</t>
  </si>
  <si>
    <t>财务费用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</si>
  <si>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</si>
  <si>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</si>
  <si>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</si>
  <si>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</si>
  <si>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</si>
  <si>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</si>
  <si>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其他</t>
  </si>
  <si>
    <t>经营活动产生的现金流量净额2</t>
  </si>
  <si>
    <t>2、不涉及现金收支的重大投资和筹资活动</t>
  </si>
  <si>
    <t>债务转为资本</t>
  </si>
  <si>
    <t>一年内到期的可转换公司债券</t>
  </si>
  <si>
    <t>融资租入固定资产</t>
  </si>
  <si>
    <t>3、现金及现金等价物净变动情况</t>
  </si>
  <si>
    <t>现金的期末余额</t>
  </si>
  <si>
    <t>减：现金的期初余额</t>
  </si>
  <si>
    <t>加：现金等价物的期末余额</t>
  </si>
  <si>
    <t>减：现金等价物的期初余额</t>
  </si>
  <si>
    <t>加：其他原因对现金的影响2</t>
  </si>
  <si>
    <t>现金及现金等价物净增加额</t>
  </si>
  <si>
    <t>一、营业收入</t>
  </si>
  <si>
    <t>减：营业成本</t>
  </si>
  <si>
    <t>销售费用</t>
  </si>
  <si>
    <t>管理费用</t>
  </si>
  <si>
    <t>勘探费用</t>
  </si>
  <si>
    <t>资产减值损失</t>
  </si>
  <si>
    <t>加：公允价值变动净收益</t>
  </si>
  <si>
    <t>投资收益</t>
  </si>
  <si>
    <t>其中：对联营企业和合营企业的投资收益</t>
  </si>
  <si>
    <t>影响营业利润的其他科目</t>
  </si>
  <si>
    <t>二、营业利润</t>
  </si>
  <si>
    <t>加：补贴收入</t>
  </si>
  <si>
    <t>营业外收入</t>
  </si>
  <si>
    <t>减：营业外支出</t>
  </si>
  <si>
    <t>其中：非流动资产处置净损失</t>
  </si>
  <si>
    <t>加：影响利润总额的其他科目</t>
  </si>
  <si>
    <t>三、利润总额</t>
  </si>
  <si>
    <t>减：所得税</t>
  </si>
  <si>
    <t>加：影响净利润的其他科目</t>
  </si>
  <si>
    <t>四、净利润</t>
  </si>
  <si>
    <t>归属于母公司所有者的净利润</t>
  </si>
  <si>
    <t>少数股东损益</t>
  </si>
  <si>
    <t>五、每股收益</t>
  </si>
  <si>
    <t>（一）基本每股收益</t>
  </si>
  <si>
    <t>（二）稀释每股收益</t>
  </si>
  <si>
    <t>NOPAT计算</t>
    <phoneticPr fontId="1" type="noConversion"/>
  </si>
  <si>
    <t>营业收入</t>
    <phoneticPr fontId="1" type="noConversion"/>
  </si>
  <si>
    <t>营业成本</t>
    <phoneticPr fontId="1" type="noConversion"/>
  </si>
  <si>
    <t>营业费用</t>
    <phoneticPr fontId="1" type="noConversion"/>
  </si>
  <si>
    <t>管理费用</t>
    <phoneticPr fontId="1" type="noConversion"/>
  </si>
  <si>
    <t>实际税率</t>
    <phoneticPr fontId="1" type="noConversion"/>
  </si>
  <si>
    <t>NOPAT</t>
    <phoneticPr fontId="1" type="noConversion"/>
  </si>
  <si>
    <t>FCF计算</t>
    <phoneticPr fontId="1" type="noConversion"/>
  </si>
  <si>
    <t>NOPAT</t>
    <phoneticPr fontId="1" type="noConversion"/>
  </si>
  <si>
    <t>折旧</t>
    <phoneticPr fontId="1" type="noConversion"/>
  </si>
  <si>
    <t>递延所得税增加</t>
    <phoneticPr fontId="1" type="noConversion"/>
  </si>
  <si>
    <t>存货增加</t>
    <phoneticPr fontId="1" type="noConversion"/>
  </si>
  <si>
    <t>经营性流动负债增加</t>
    <phoneticPr fontId="1" type="noConversion"/>
  </si>
  <si>
    <t>经营性流动资产增加（就是现金表中的经营性应收应付</t>
    <phoneticPr fontId="1" type="noConversion"/>
  </si>
  <si>
    <t>FCF</t>
    <phoneticPr fontId="1" type="noConversion"/>
  </si>
  <si>
    <r>
      <t>资本性支出（固定资产增加</t>
    </r>
    <r>
      <rPr>
        <sz val="11"/>
        <color rgb="FF000000"/>
        <rFont val="宋体"/>
        <family val="3"/>
        <charset val="134"/>
      </rPr>
      <t>+</t>
    </r>
    <r>
      <rPr>
        <sz val="11"/>
        <color rgb="FF000000"/>
        <rFont val="宋体"/>
        <family val="3"/>
        <charset val="134"/>
        <scheme val="minor"/>
      </rPr>
      <t>折旧）</t>
    </r>
    <phoneticPr fontId="1" type="noConversion"/>
  </si>
  <si>
    <r>
      <t>商誉投资（商誉增加</t>
    </r>
    <r>
      <rPr>
        <sz val="11"/>
        <color rgb="FF000000"/>
        <rFont val="宋体"/>
        <family val="3"/>
        <charset val="134"/>
      </rPr>
      <t>+</t>
    </r>
    <r>
      <rPr>
        <sz val="11"/>
        <color rgb="FF000000"/>
        <rFont val="宋体"/>
        <family val="3"/>
        <charset val="134"/>
        <scheme val="minor"/>
      </rPr>
      <t>摊销）</t>
    </r>
    <phoneticPr fontId="1" type="noConversion"/>
  </si>
  <si>
    <t>资产负债表</t>
    <phoneticPr fontId="1" type="noConversion"/>
  </si>
  <si>
    <t>现金流量表</t>
    <phoneticPr fontId="1" type="noConversion"/>
  </si>
  <si>
    <t>损益表</t>
    <phoneticPr fontId="1" type="noConversion"/>
  </si>
  <si>
    <t>营业税金及附加</t>
    <phoneticPr fontId="1" type="noConversion"/>
  </si>
  <si>
    <t>E</t>
    <phoneticPr fontId="1" type="noConversion"/>
  </si>
  <si>
    <t>P</t>
    <phoneticPr fontId="1" type="noConversion"/>
  </si>
  <si>
    <r>
      <rPr>
        <b/>
        <sz val="11"/>
        <color rgb="FFFF0000"/>
        <rFont val="宋体"/>
        <family val="3"/>
        <charset val="134"/>
      </rPr>
      <t>资产负债表</t>
    </r>
  </si>
  <si>
    <r>
      <rPr>
        <sz val="11"/>
        <color theme="1"/>
        <rFont val="宋体"/>
        <family val="2"/>
        <charset val="134"/>
      </rPr>
      <t>原始报表</t>
    </r>
    <r>
      <rPr>
        <sz val="11"/>
        <color theme="1"/>
        <rFont val="Times New Roman"/>
        <family val="1"/>
      </rPr>
      <t>2XX4</t>
    </r>
    <phoneticPr fontId="1" type="noConversion"/>
  </si>
  <si>
    <r>
      <rPr>
        <sz val="11"/>
        <color theme="1"/>
        <rFont val="宋体"/>
        <family val="2"/>
        <charset val="134"/>
      </rPr>
      <t>原始报表</t>
    </r>
    <r>
      <rPr>
        <sz val="11"/>
        <color theme="1"/>
        <rFont val="Times New Roman"/>
        <family val="1"/>
      </rPr>
      <t>2XX3</t>
    </r>
    <phoneticPr fontId="1" type="noConversion"/>
  </si>
  <si>
    <r>
      <rPr>
        <b/>
        <sz val="11"/>
        <color rgb="FFFF0000"/>
        <rFont val="宋体"/>
        <family val="3"/>
        <charset val="134"/>
      </rPr>
      <t>现金流量表</t>
    </r>
  </si>
  <si>
    <r>
      <rPr>
        <sz val="11"/>
        <color theme="1"/>
        <rFont val="宋体"/>
        <family val="2"/>
        <charset val="134"/>
      </rPr>
      <t>原始报表</t>
    </r>
    <r>
      <rPr>
        <sz val="11"/>
        <color theme="1"/>
        <rFont val="Times New Roman"/>
        <family val="1"/>
      </rPr>
      <t>2XX4</t>
    </r>
    <phoneticPr fontId="1" type="noConversion"/>
  </si>
  <si>
    <r>
      <rPr>
        <b/>
        <sz val="11"/>
        <color rgb="FFFF0000"/>
        <rFont val="宋体"/>
        <family val="3"/>
        <charset val="134"/>
      </rPr>
      <t>损益表</t>
    </r>
  </si>
  <si>
    <r>
      <rPr>
        <sz val="11"/>
        <color theme="1"/>
        <rFont val="宋体"/>
        <family val="2"/>
        <charset val="134"/>
      </rPr>
      <t>增长率</t>
    </r>
    <phoneticPr fontId="1" type="noConversion"/>
  </si>
  <si>
    <r>
      <rPr>
        <b/>
        <sz val="11"/>
        <color theme="1"/>
        <rFont val="宋体"/>
        <family val="3"/>
        <charset val="134"/>
      </rPr>
      <t>经营活动预测</t>
    </r>
    <phoneticPr fontId="1" type="noConversion"/>
  </si>
  <si>
    <r>
      <rPr>
        <sz val="11"/>
        <color theme="1"/>
        <rFont val="宋体"/>
        <family val="2"/>
        <charset val="134"/>
      </rPr>
      <t>预测报表</t>
    </r>
    <r>
      <rPr>
        <sz val="11"/>
        <color theme="1"/>
        <rFont val="Times New Roman"/>
        <family val="1"/>
      </rPr>
      <t>2XX5</t>
    </r>
    <phoneticPr fontId="1" type="noConversion"/>
  </si>
  <si>
    <r>
      <rPr>
        <b/>
        <sz val="10.5"/>
        <color theme="1"/>
        <rFont val="宋体"/>
        <family val="3"/>
        <charset val="134"/>
      </rPr>
      <t>经营性资产预测</t>
    </r>
    <phoneticPr fontId="1" type="noConversion"/>
  </si>
  <si>
    <r>
      <rPr>
        <b/>
        <sz val="10.5"/>
        <color theme="1"/>
        <rFont val="宋体"/>
        <family val="3"/>
        <charset val="134"/>
      </rPr>
      <t>经营性负债预测</t>
    </r>
    <phoneticPr fontId="1" type="noConversion"/>
  </si>
  <si>
    <r>
      <rPr>
        <sz val="10.5"/>
        <color rgb="FF000000"/>
        <rFont val="宋体"/>
        <family val="3"/>
        <charset val="134"/>
      </rPr>
      <t>预测</t>
    </r>
    <r>
      <rPr>
        <sz val="10.5"/>
        <color rgb="FF000000"/>
        <rFont val="Times New Roman"/>
        <family val="1"/>
      </rPr>
      <t>2XX5</t>
    </r>
    <phoneticPr fontId="1" type="noConversion"/>
  </si>
  <si>
    <r>
      <rPr>
        <b/>
        <sz val="11"/>
        <color theme="1"/>
        <rFont val="宋体"/>
        <family val="3"/>
        <charset val="134"/>
      </rPr>
      <t>融资需求解决</t>
    </r>
    <phoneticPr fontId="1" type="noConversion"/>
  </si>
  <si>
    <r>
      <rPr>
        <sz val="11"/>
        <color theme="1"/>
        <rFont val="宋体"/>
        <family val="2"/>
        <charset val="134"/>
      </rPr>
      <t>预测</t>
    </r>
    <r>
      <rPr>
        <sz val="11"/>
        <color theme="1"/>
        <rFont val="Times New Roman"/>
        <family val="1"/>
      </rPr>
      <t>2XX5</t>
    </r>
    <phoneticPr fontId="1" type="noConversion"/>
  </si>
  <si>
    <r>
      <rPr>
        <b/>
        <sz val="11"/>
        <color theme="1"/>
        <rFont val="宋体"/>
        <family val="3"/>
        <charset val="134"/>
      </rPr>
      <t>所有者权益</t>
    </r>
    <r>
      <rPr>
        <b/>
        <sz val="11"/>
        <color theme="1"/>
        <rFont val="Times New Roman"/>
        <family val="1"/>
      </rPr>
      <t xml:space="preserve"> 1</t>
    </r>
    <r>
      <rPr>
        <b/>
        <sz val="11"/>
        <color theme="1"/>
        <rFont val="宋体"/>
        <family val="3"/>
        <charset val="134"/>
      </rPr>
      <t>轮</t>
    </r>
    <phoneticPr fontId="1" type="noConversion"/>
  </si>
  <si>
    <r>
      <rPr>
        <sz val="11"/>
        <color theme="1"/>
        <rFont val="宋体"/>
        <family val="2"/>
        <charset val="134"/>
      </rPr>
      <t>预测</t>
    </r>
    <r>
      <rPr>
        <sz val="11"/>
        <color theme="1"/>
        <rFont val="Times New Roman"/>
        <family val="1"/>
      </rPr>
      <t>2XX5</t>
    </r>
    <phoneticPr fontId="1" type="noConversion"/>
  </si>
  <si>
    <r>
      <rPr>
        <b/>
        <sz val="11"/>
        <color theme="1"/>
        <rFont val="宋体"/>
        <family val="3"/>
        <charset val="134"/>
      </rPr>
      <t>负债</t>
    </r>
    <r>
      <rPr>
        <b/>
        <sz val="11"/>
        <color theme="1"/>
        <rFont val="Times New Roman"/>
        <family val="1"/>
      </rPr>
      <t xml:space="preserve"> 1</t>
    </r>
    <r>
      <rPr>
        <b/>
        <sz val="11"/>
        <color theme="1"/>
        <rFont val="宋体"/>
        <family val="3"/>
        <charset val="134"/>
      </rPr>
      <t>轮</t>
    </r>
    <phoneticPr fontId="1" type="noConversion"/>
  </si>
  <si>
    <r>
      <rPr>
        <b/>
        <sz val="11"/>
        <color theme="1"/>
        <rFont val="宋体"/>
        <family val="3"/>
        <charset val="134"/>
      </rPr>
      <t>资产</t>
    </r>
    <r>
      <rPr>
        <b/>
        <sz val="11"/>
        <color theme="1"/>
        <rFont val="Times New Roman"/>
        <family val="1"/>
      </rPr>
      <t xml:space="preserve"> 1</t>
    </r>
    <r>
      <rPr>
        <b/>
        <sz val="11"/>
        <color theme="1"/>
        <rFont val="宋体"/>
        <family val="3"/>
        <charset val="134"/>
      </rPr>
      <t>轮</t>
    </r>
    <phoneticPr fontId="1" type="noConversion"/>
  </si>
  <si>
    <r>
      <rPr>
        <b/>
        <sz val="11"/>
        <color theme="1"/>
        <rFont val="宋体"/>
        <family val="3"/>
        <charset val="134"/>
      </rPr>
      <t>调整</t>
    </r>
    <r>
      <rPr>
        <b/>
        <sz val="11"/>
        <color theme="1"/>
        <rFont val="Times New Roman"/>
        <family val="1"/>
      </rPr>
      <t xml:space="preserve"> 1</t>
    </r>
    <r>
      <rPr>
        <b/>
        <sz val="11"/>
        <color theme="1"/>
        <rFont val="宋体"/>
        <family val="3"/>
        <charset val="134"/>
      </rPr>
      <t>轮</t>
    </r>
    <phoneticPr fontId="1" type="noConversion"/>
  </si>
  <si>
    <r>
      <rPr>
        <b/>
        <sz val="11"/>
        <color theme="1"/>
        <rFont val="宋体"/>
        <family val="3"/>
        <charset val="134"/>
      </rPr>
      <t>所有者权益</t>
    </r>
    <r>
      <rPr>
        <b/>
        <sz val="11"/>
        <color theme="1"/>
        <rFont val="Times New Roman"/>
        <family val="1"/>
      </rPr>
      <t xml:space="preserve"> 2</t>
    </r>
    <r>
      <rPr>
        <b/>
        <sz val="11"/>
        <color theme="1"/>
        <rFont val="宋体"/>
        <family val="3"/>
        <charset val="134"/>
      </rPr>
      <t>轮</t>
    </r>
    <phoneticPr fontId="1" type="noConversion"/>
  </si>
  <si>
    <r>
      <rPr>
        <b/>
        <sz val="11"/>
        <color theme="1"/>
        <rFont val="宋体"/>
        <family val="3"/>
        <charset val="134"/>
      </rPr>
      <t>负债</t>
    </r>
    <r>
      <rPr>
        <b/>
        <sz val="11"/>
        <color theme="1"/>
        <rFont val="Times New Roman"/>
        <family val="1"/>
      </rPr>
      <t xml:space="preserve"> 2</t>
    </r>
    <r>
      <rPr>
        <b/>
        <sz val="11"/>
        <color theme="1"/>
        <rFont val="宋体"/>
        <family val="3"/>
        <charset val="134"/>
      </rPr>
      <t>轮</t>
    </r>
    <phoneticPr fontId="1" type="noConversion"/>
  </si>
  <si>
    <r>
      <rPr>
        <b/>
        <sz val="11"/>
        <color theme="1"/>
        <rFont val="宋体"/>
        <family val="3"/>
        <charset val="134"/>
      </rPr>
      <t>资产</t>
    </r>
    <r>
      <rPr>
        <b/>
        <sz val="11"/>
        <color theme="1"/>
        <rFont val="Times New Roman"/>
        <family val="1"/>
      </rPr>
      <t xml:space="preserve"> 2</t>
    </r>
    <r>
      <rPr>
        <b/>
        <sz val="11"/>
        <color theme="1"/>
        <rFont val="宋体"/>
        <family val="3"/>
        <charset val="134"/>
      </rPr>
      <t>轮</t>
    </r>
    <phoneticPr fontId="1" type="noConversion"/>
  </si>
  <si>
    <r>
      <rPr>
        <b/>
        <sz val="11"/>
        <color theme="1"/>
        <rFont val="宋体"/>
        <family val="3"/>
        <charset val="134"/>
      </rPr>
      <t>调整</t>
    </r>
    <r>
      <rPr>
        <b/>
        <sz val="11"/>
        <color theme="1"/>
        <rFont val="Times New Roman"/>
        <family val="1"/>
      </rPr>
      <t xml:space="preserve"> 2</t>
    </r>
    <r>
      <rPr>
        <b/>
        <sz val="11"/>
        <color theme="1"/>
        <rFont val="宋体"/>
        <family val="3"/>
        <charset val="134"/>
      </rPr>
      <t>轮</t>
    </r>
    <phoneticPr fontId="1" type="noConversion"/>
  </si>
  <si>
    <r>
      <rPr>
        <b/>
        <sz val="11"/>
        <color theme="1"/>
        <rFont val="宋体"/>
        <family val="3"/>
        <charset val="134"/>
      </rPr>
      <t>负债</t>
    </r>
    <r>
      <rPr>
        <b/>
        <sz val="11"/>
        <color theme="1"/>
        <rFont val="Times New Roman"/>
        <family val="1"/>
      </rPr>
      <t xml:space="preserve"> 3</t>
    </r>
    <r>
      <rPr>
        <b/>
        <sz val="11"/>
        <color theme="1"/>
        <rFont val="宋体"/>
        <family val="3"/>
        <charset val="134"/>
      </rPr>
      <t>轮</t>
    </r>
    <phoneticPr fontId="1" type="noConversion"/>
  </si>
  <si>
    <r>
      <rPr>
        <b/>
        <sz val="11"/>
        <color theme="1"/>
        <rFont val="宋体"/>
        <family val="3"/>
        <charset val="134"/>
      </rPr>
      <t>。</t>
    </r>
    <phoneticPr fontId="1" type="noConversion"/>
  </si>
  <si>
    <r>
      <rPr>
        <sz val="11"/>
        <color theme="1"/>
        <rFont val="宋体"/>
        <family val="2"/>
        <charset val="134"/>
      </rPr>
      <t>预测报表</t>
    </r>
    <r>
      <rPr>
        <sz val="11"/>
        <color theme="1"/>
        <rFont val="Times New Roman"/>
        <family val="1"/>
      </rPr>
      <t>2XX5</t>
    </r>
    <r>
      <rPr>
        <sz val="11"/>
        <color theme="1"/>
        <rFont val="宋体"/>
        <family val="2"/>
        <charset val="134"/>
      </rPr>
      <t>最终结果</t>
    </r>
    <phoneticPr fontId="1" type="noConversion"/>
  </si>
  <si>
    <r>
      <rPr>
        <b/>
        <sz val="11"/>
        <color theme="1"/>
        <rFont val="宋体"/>
        <family val="3"/>
        <charset val="134"/>
      </rPr>
      <t>货币资金</t>
    </r>
  </si>
  <si>
    <r>
      <rPr>
        <b/>
        <sz val="11"/>
        <color theme="1"/>
        <rFont val="宋体"/>
        <family val="3"/>
        <charset val="134"/>
      </rPr>
      <t>一、营业收入</t>
    </r>
  </si>
  <si>
    <r>
      <rPr>
        <sz val="10.5"/>
        <color theme="1"/>
        <rFont val="宋体"/>
        <family val="3"/>
        <charset val="134"/>
      </rPr>
      <t>一、营业收入</t>
    </r>
    <phoneticPr fontId="1" type="noConversion"/>
  </si>
  <si>
    <r>
      <rPr>
        <sz val="10.5"/>
        <color theme="1"/>
        <rFont val="宋体"/>
        <family val="3"/>
        <charset val="134"/>
      </rPr>
      <t>会计年度</t>
    </r>
    <phoneticPr fontId="1" type="noConversion"/>
  </si>
  <si>
    <r>
      <rPr>
        <sz val="10.5"/>
        <color rgb="FF000000"/>
        <rFont val="宋体"/>
        <family val="3"/>
        <charset val="134"/>
      </rPr>
      <t>预测</t>
    </r>
    <r>
      <rPr>
        <sz val="10.5"/>
        <color rgb="FF000000"/>
        <rFont val="Times New Roman"/>
        <family val="1"/>
      </rPr>
      <t>2XX5</t>
    </r>
    <phoneticPr fontId="1" type="noConversion"/>
  </si>
  <si>
    <r>
      <rPr>
        <sz val="11"/>
        <color theme="1"/>
        <rFont val="宋体"/>
        <family val="3"/>
        <charset val="134"/>
      </rPr>
      <t>应付票据</t>
    </r>
  </si>
  <si>
    <r>
      <rPr>
        <sz val="11"/>
        <color theme="1"/>
        <rFont val="宋体"/>
        <family val="2"/>
        <charset val="134"/>
      </rPr>
      <t>股权比例</t>
    </r>
    <phoneticPr fontId="1" type="noConversion"/>
  </si>
  <si>
    <r>
      <rPr>
        <sz val="11"/>
        <color theme="1"/>
        <rFont val="宋体"/>
        <family val="2"/>
        <charset val="134"/>
      </rPr>
      <t>实收资本（或股本）</t>
    </r>
    <phoneticPr fontId="1" type="noConversion"/>
  </si>
  <si>
    <r>
      <rPr>
        <sz val="11"/>
        <color theme="1"/>
        <rFont val="宋体"/>
        <family val="2"/>
        <charset val="134"/>
      </rPr>
      <t>短期借款</t>
    </r>
    <phoneticPr fontId="1" type="noConversion"/>
  </si>
  <si>
    <r>
      <rPr>
        <sz val="11"/>
        <color theme="1"/>
        <rFont val="宋体"/>
        <family val="2"/>
        <charset val="134"/>
      </rPr>
      <t>货币资金</t>
    </r>
    <phoneticPr fontId="1" type="noConversion"/>
  </si>
  <si>
    <r>
      <rPr>
        <sz val="11"/>
        <color theme="1"/>
        <rFont val="宋体"/>
        <family val="2"/>
        <charset val="134"/>
      </rPr>
      <t>短期借款调整</t>
    </r>
    <phoneticPr fontId="1" type="noConversion"/>
  </si>
  <si>
    <r>
      <rPr>
        <sz val="11"/>
        <color theme="1"/>
        <rFont val="宋体"/>
        <family val="3"/>
        <charset val="134"/>
      </rPr>
      <t>货币资金</t>
    </r>
  </si>
  <si>
    <r>
      <rPr>
        <sz val="11"/>
        <color theme="1"/>
        <rFont val="宋体"/>
        <family val="3"/>
        <charset val="134"/>
      </rPr>
      <t>一、营业收入</t>
    </r>
  </si>
  <si>
    <r>
      <rPr>
        <b/>
        <sz val="11"/>
        <color theme="1"/>
        <rFont val="宋体"/>
        <family val="3"/>
        <charset val="134"/>
      </rPr>
      <t>交易性金融资产</t>
    </r>
  </si>
  <si>
    <r>
      <rPr>
        <b/>
        <sz val="11"/>
        <color theme="1"/>
        <rFont val="宋体"/>
        <family val="3"/>
        <charset val="134"/>
      </rPr>
      <t>一、经营活动产生的现金流量</t>
    </r>
  </si>
  <si>
    <r>
      <rPr>
        <b/>
        <sz val="11"/>
        <color theme="1"/>
        <rFont val="宋体"/>
        <family val="3"/>
        <charset val="134"/>
      </rPr>
      <t>减：营业成本</t>
    </r>
  </si>
  <si>
    <r>
      <rPr>
        <sz val="10.5"/>
        <color theme="1"/>
        <rFont val="宋体"/>
        <family val="3"/>
        <charset val="134"/>
      </rPr>
      <t>减：营业成本</t>
    </r>
    <phoneticPr fontId="1" type="noConversion"/>
  </si>
  <si>
    <r>
      <rPr>
        <sz val="10.5"/>
        <color theme="1"/>
        <rFont val="宋体"/>
        <family val="3"/>
        <charset val="134"/>
      </rPr>
      <t>货币资金</t>
    </r>
    <phoneticPr fontId="1" type="noConversion"/>
  </si>
  <si>
    <r>
      <rPr>
        <sz val="11"/>
        <color theme="1"/>
        <rFont val="宋体"/>
        <family val="3"/>
        <charset val="134"/>
      </rPr>
      <t>应付账款</t>
    </r>
  </si>
  <si>
    <r>
      <rPr>
        <sz val="11"/>
        <color theme="1"/>
        <rFont val="宋体"/>
        <family val="2"/>
        <charset val="134"/>
      </rPr>
      <t>短期借款比例</t>
    </r>
    <phoneticPr fontId="1" type="noConversion"/>
  </si>
  <si>
    <r>
      <rPr>
        <sz val="11"/>
        <color theme="1"/>
        <rFont val="宋体"/>
        <family val="2"/>
        <charset val="134"/>
      </rPr>
      <t>资本公积</t>
    </r>
    <phoneticPr fontId="1" type="noConversion"/>
  </si>
  <si>
    <r>
      <rPr>
        <sz val="11"/>
        <color theme="1"/>
        <rFont val="宋体"/>
        <family val="2"/>
        <charset val="134"/>
      </rPr>
      <t>交易性金融负债</t>
    </r>
    <phoneticPr fontId="1" type="noConversion"/>
  </si>
  <si>
    <r>
      <rPr>
        <sz val="11"/>
        <color theme="1"/>
        <rFont val="宋体"/>
        <family val="2"/>
        <charset val="134"/>
      </rPr>
      <t>交易性金融资产</t>
    </r>
    <phoneticPr fontId="1" type="noConversion"/>
  </si>
  <si>
    <r>
      <rPr>
        <sz val="11"/>
        <color theme="1"/>
        <rFont val="宋体"/>
        <family val="2"/>
        <charset val="134"/>
      </rPr>
      <t>长期投资调整</t>
    </r>
    <phoneticPr fontId="1" type="noConversion"/>
  </si>
  <si>
    <r>
      <rPr>
        <sz val="11"/>
        <color theme="1"/>
        <rFont val="宋体"/>
        <family val="3"/>
        <charset val="134"/>
      </rPr>
      <t>交易性金融资产</t>
    </r>
  </si>
  <si>
    <r>
      <rPr>
        <sz val="11"/>
        <color theme="1"/>
        <rFont val="宋体"/>
        <family val="3"/>
        <charset val="134"/>
      </rPr>
      <t>减：营业成本</t>
    </r>
  </si>
  <si>
    <r>
      <rPr>
        <b/>
        <sz val="11"/>
        <color theme="1"/>
        <rFont val="宋体"/>
        <family val="3"/>
        <charset val="134"/>
      </rPr>
      <t>应收票据</t>
    </r>
  </si>
  <si>
    <r>
      <rPr>
        <b/>
        <sz val="11"/>
        <color theme="1"/>
        <rFont val="宋体"/>
        <family val="3"/>
        <charset val="134"/>
      </rPr>
      <t>营业税金及附加</t>
    </r>
  </si>
  <si>
    <r>
      <rPr>
        <sz val="10.5"/>
        <color theme="1"/>
        <rFont val="宋体"/>
        <family val="3"/>
        <charset val="134"/>
      </rPr>
      <t>营业税金及附加</t>
    </r>
    <phoneticPr fontId="1" type="noConversion"/>
  </si>
  <si>
    <r>
      <rPr>
        <sz val="10.5"/>
        <color theme="1"/>
        <rFont val="宋体"/>
        <family val="3"/>
        <charset val="134"/>
      </rPr>
      <t>交易性金融资产</t>
    </r>
    <phoneticPr fontId="1" type="noConversion"/>
  </si>
  <si>
    <r>
      <rPr>
        <sz val="11"/>
        <color theme="1"/>
        <rFont val="宋体"/>
        <family val="3"/>
        <charset val="134"/>
      </rPr>
      <t>预收款项</t>
    </r>
  </si>
  <si>
    <r>
      <rPr>
        <sz val="11"/>
        <color theme="1"/>
        <rFont val="宋体"/>
        <family val="2"/>
        <charset val="134"/>
      </rPr>
      <t>长期借款比例</t>
    </r>
    <phoneticPr fontId="1" type="noConversion"/>
  </si>
  <si>
    <r>
      <rPr>
        <sz val="11"/>
        <color theme="1"/>
        <rFont val="宋体"/>
        <family val="2"/>
        <charset val="134"/>
      </rPr>
      <t>盈余公积</t>
    </r>
    <phoneticPr fontId="1" type="noConversion"/>
  </si>
  <si>
    <r>
      <rPr>
        <sz val="11"/>
        <color theme="1"/>
        <rFont val="宋体"/>
        <family val="2"/>
        <charset val="134"/>
      </rPr>
      <t>应付票据</t>
    </r>
    <phoneticPr fontId="1" type="noConversion"/>
  </si>
  <si>
    <r>
      <rPr>
        <sz val="11"/>
        <color theme="1"/>
        <rFont val="宋体"/>
        <family val="2"/>
        <charset val="134"/>
      </rPr>
      <t>应收票据</t>
    </r>
    <phoneticPr fontId="1" type="noConversion"/>
  </si>
  <si>
    <r>
      <rPr>
        <sz val="11"/>
        <color theme="1"/>
        <rFont val="宋体"/>
        <family val="2"/>
        <charset val="134"/>
      </rPr>
      <t>财务费用调整</t>
    </r>
    <phoneticPr fontId="1" type="noConversion"/>
  </si>
  <si>
    <r>
      <rPr>
        <b/>
        <sz val="11"/>
        <color theme="1"/>
        <rFont val="宋体"/>
        <family val="3"/>
        <charset val="134"/>
      </rPr>
      <t>分</t>
    </r>
    <phoneticPr fontId="1" type="noConversion"/>
  </si>
  <si>
    <r>
      <rPr>
        <sz val="11"/>
        <color theme="1"/>
        <rFont val="宋体"/>
        <family val="3"/>
        <charset val="134"/>
      </rPr>
      <t>应收票据</t>
    </r>
  </si>
  <si>
    <r>
      <rPr>
        <sz val="11"/>
        <color theme="1"/>
        <rFont val="宋体"/>
        <family val="3"/>
        <charset val="134"/>
      </rPr>
      <t>营业税金及附加</t>
    </r>
  </si>
  <si>
    <r>
      <rPr>
        <b/>
        <sz val="11"/>
        <color theme="1"/>
        <rFont val="宋体"/>
        <family val="3"/>
        <charset val="134"/>
      </rPr>
      <t>应收账款</t>
    </r>
  </si>
  <si>
    <r>
      <rPr>
        <b/>
        <sz val="11"/>
        <color theme="1"/>
        <rFont val="宋体"/>
        <family val="3"/>
        <charset val="134"/>
      </rPr>
      <t>销售商品、提供劳务收到的现金</t>
    </r>
  </si>
  <si>
    <r>
      <rPr>
        <b/>
        <sz val="11"/>
        <color theme="1"/>
        <rFont val="宋体"/>
        <family val="3"/>
        <charset val="134"/>
      </rPr>
      <t>销售费用</t>
    </r>
  </si>
  <si>
    <r>
      <rPr>
        <sz val="10.5"/>
        <color theme="1"/>
        <rFont val="宋体"/>
        <family val="3"/>
        <charset val="134"/>
      </rPr>
      <t>销售费用</t>
    </r>
    <phoneticPr fontId="1" type="noConversion"/>
  </si>
  <si>
    <r>
      <rPr>
        <sz val="10.5"/>
        <color theme="1"/>
        <rFont val="宋体"/>
        <family val="3"/>
        <charset val="134"/>
      </rPr>
      <t>应收票据</t>
    </r>
    <phoneticPr fontId="1" type="noConversion"/>
  </si>
  <si>
    <r>
      <rPr>
        <sz val="11"/>
        <color theme="1"/>
        <rFont val="宋体"/>
        <family val="3"/>
        <charset val="134"/>
      </rPr>
      <t>应付职工薪酬</t>
    </r>
  </si>
  <si>
    <r>
      <rPr>
        <sz val="11"/>
        <color theme="1"/>
        <rFont val="宋体"/>
        <family val="2"/>
        <charset val="134"/>
      </rPr>
      <t>股权融资</t>
    </r>
    <phoneticPr fontId="1" type="noConversion"/>
  </si>
  <si>
    <r>
      <rPr>
        <sz val="11"/>
        <color theme="1"/>
        <rFont val="宋体"/>
        <family val="2"/>
        <charset val="134"/>
      </rPr>
      <t>减：库存股</t>
    </r>
    <phoneticPr fontId="1" type="noConversion"/>
  </si>
  <si>
    <r>
      <rPr>
        <sz val="11"/>
        <color theme="1"/>
        <rFont val="宋体"/>
        <family val="2"/>
        <charset val="134"/>
      </rPr>
      <t>应付账款</t>
    </r>
    <phoneticPr fontId="1" type="noConversion"/>
  </si>
  <si>
    <r>
      <rPr>
        <sz val="11"/>
        <color theme="1"/>
        <rFont val="宋体"/>
        <family val="2"/>
        <charset val="134"/>
      </rPr>
      <t>应收账款</t>
    </r>
    <phoneticPr fontId="1" type="noConversion"/>
  </si>
  <si>
    <r>
      <rPr>
        <sz val="11"/>
        <color theme="1"/>
        <rFont val="宋体"/>
        <family val="2"/>
        <charset val="134"/>
      </rPr>
      <t>投资收益调整</t>
    </r>
    <phoneticPr fontId="1" type="noConversion"/>
  </si>
  <si>
    <r>
      <rPr>
        <sz val="11"/>
        <color theme="1"/>
        <rFont val="宋体"/>
        <family val="3"/>
        <charset val="134"/>
      </rPr>
      <t>应收账款</t>
    </r>
  </si>
  <si>
    <r>
      <rPr>
        <sz val="11"/>
        <color theme="1"/>
        <rFont val="宋体"/>
        <family val="3"/>
        <charset val="134"/>
      </rPr>
      <t>销售费用</t>
    </r>
  </si>
  <si>
    <r>
      <rPr>
        <b/>
        <sz val="11"/>
        <color theme="1"/>
        <rFont val="宋体"/>
        <family val="3"/>
        <charset val="134"/>
      </rPr>
      <t>预付款项</t>
    </r>
  </si>
  <si>
    <r>
      <rPr>
        <b/>
        <sz val="11"/>
        <color theme="1"/>
        <rFont val="宋体"/>
        <family val="3"/>
        <charset val="134"/>
      </rPr>
      <t>收到的税费返还</t>
    </r>
  </si>
  <si>
    <r>
      <rPr>
        <b/>
        <sz val="11"/>
        <color theme="1"/>
        <rFont val="宋体"/>
        <family val="3"/>
        <charset val="134"/>
      </rPr>
      <t>管理费用</t>
    </r>
  </si>
  <si>
    <r>
      <rPr>
        <sz val="10.5"/>
        <color theme="1"/>
        <rFont val="宋体"/>
        <family val="3"/>
        <charset val="134"/>
      </rPr>
      <t>管理费用</t>
    </r>
    <phoneticPr fontId="1" type="noConversion"/>
  </si>
  <si>
    <r>
      <rPr>
        <sz val="10.5"/>
        <color theme="1"/>
        <rFont val="宋体"/>
        <family val="3"/>
        <charset val="134"/>
      </rPr>
      <t>应收账款</t>
    </r>
    <phoneticPr fontId="1" type="noConversion"/>
  </si>
  <si>
    <r>
      <rPr>
        <sz val="11"/>
        <color theme="1"/>
        <rFont val="宋体"/>
        <family val="3"/>
        <charset val="134"/>
      </rPr>
      <t>应交税费</t>
    </r>
  </si>
  <si>
    <r>
      <rPr>
        <sz val="11"/>
        <color theme="1"/>
        <rFont val="宋体"/>
        <family val="2"/>
        <charset val="134"/>
      </rPr>
      <t>未分配利润</t>
    </r>
    <phoneticPr fontId="1" type="noConversion"/>
  </si>
  <si>
    <r>
      <rPr>
        <sz val="11"/>
        <color theme="1"/>
        <rFont val="宋体"/>
        <family val="2"/>
        <charset val="134"/>
      </rPr>
      <t>预收款项</t>
    </r>
    <phoneticPr fontId="1" type="noConversion"/>
  </si>
  <si>
    <r>
      <rPr>
        <sz val="11"/>
        <color theme="1"/>
        <rFont val="宋体"/>
        <family val="2"/>
        <charset val="134"/>
      </rPr>
      <t>预付款项</t>
    </r>
    <phoneticPr fontId="1" type="noConversion"/>
  </si>
  <si>
    <r>
      <rPr>
        <sz val="11"/>
        <color theme="1"/>
        <rFont val="宋体"/>
        <family val="3"/>
        <charset val="134"/>
      </rPr>
      <t>预付款项</t>
    </r>
  </si>
  <si>
    <r>
      <rPr>
        <sz val="11"/>
        <color theme="1"/>
        <rFont val="宋体"/>
        <family val="3"/>
        <charset val="134"/>
      </rPr>
      <t>管理费用</t>
    </r>
  </si>
  <si>
    <r>
      <rPr>
        <b/>
        <sz val="11"/>
        <color theme="1"/>
        <rFont val="宋体"/>
        <family val="3"/>
        <charset val="134"/>
      </rPr>
      <t>其他应收款</t>
    </r>
  </si>
  <si>
    <r>
      <rPr>
        <b/>
        <sz val="11"/>
        <color theme="1"/>
        <rFont val="宋体"/>
        <family val="3"/>
        <charset val="134"/>
      </rPr>
      <t>收到其他与经营活动有关的现金</t>
    </r>
  </si>
  <si>
    <r>
      <rPr>
        <b/>
        <sz val="11"/>
        <color theme="1"/>
        <rFont val="宋体"/>
        <family val="3"/>
        <charset val="134"/>
      </rPr>
      <t>勘探费用</t>
    </r>
  </si>
  <si>
    <r>
      <rPr>
        <sz val="10.5"/>
        <color theme="1"/>
        <rFont val="宋体"/>
        <family val="3"/>
        <charset val="134"/>
      </rPr>
      <t>影响营业利润的其他科目</t>
    </r>
    <phoneticPr fontId="1" type="noConversion"/>
  </si>
  <si>
    <r>
      <rPr>
        <sz val="10.5"/>
        <color theme="1"/>
        <rFont val="宋体"/>
        <family val="3"/>
        <charset val="134"/>
      </rPr>
      <t>预付款项</t>
    </r>
    <phoneticPr fontId="1" type="noConversion"/>
  </si>
  <si>
    <r>
      <rPr>
        <sz val="11"/>
        <color theme="1"/>
        <rFont val="宋体"/>
        <family val="3"/>
        <charset val="134"/>
      </rPr>
      <t>应付利息</t>
    </r>
  </si>
  <si>
    <r>
      <rPr>
        <sz val="11"/>
        <color theme="1"/>
        <rFont val="宋体"/>
        <family val="2"/>
        <charset val="134"/>
      </rPr>
      <t>长期借款</t>
    </r>
    <phoneticPr fontId="1" type="noConversion"/>
  </si>
  <si>
    <r>
      <rPr>
        <sz val="11"/>
        <color theme="1"/>
        <rFont val="宋体"/>
        <family val="2"/>
        <charset val="134"/>
      </rPr>
      <t>少数股东权益</t>
    </r>
    <phoneticPr fontId="1" type="noConversion"/>
  </si>
  <si>
    <r>
      <rPr>
        <sz val="11"/>
        <color theme="1"/>
        <rFont val="宋体"/>
        <family val="2"/>
        <charset val="134"/>
      </rPr>
      <t>应付职工薪酬</t>
    </r>
    <phoneticPr fontId="1" type="noConversion"/>
  </si>
  <si>
    <r>
      <rPr>
        <sz val="11"/>
        <color theme="1"/>
        <rFont val="宋体"/>
        <family val="2"/>
        <charset val="134"/>
      </rPr>
      <t>其他应收款</t>
    </r>
    <phoneticPr fontId="1" type="noConversion"/>
  </si>
  <si>
    <r>
      <rPr>
        <sz val="11"/>
        <color theme="1"/>
        <rFont val="宋体"/>
        <family val="2"/>
        <charset val="134"/>
      </rPr>
      <t>财务费用</t>
    </r>
    <phoneticPr fontId="1" type="noConversion"/>
  </si>
  <si>
    <r>
      <rPr>
        <sz val="11"/>
        <color theme="1"/>
        <rFont val="宋体"/>
        <family val="3"/>
        <charset val="134"/>
      </rPr>
      <t>其他应收款</t>
    </r>
  </si>
  <si>
    <r>
      <rPr>
        <sz val="11"/>
        <color theme="1"/>
        <rFont val="宋体"/>
        <family val="3"/>
        <charset val="134"/>
      </rPr>
      <t>勘探费用</t>
    </r>
  </si>
  <si>
    <r>
      <rPr>
        <b/>
        <sz val="11"/>
        <color theme="1"/>
        <rFont val="宋体"/>
        <family val="3"/>
        <charset val="134"/>
      </rPr>
      <t>应收关联公司款</t>
    </r>
  </si>
  <si>
    <r>
      <rPr>
        <b/>
        <sz val="11"/>
        <color theme="1"/>
        <rFont val="宋体"/>
        <family val="3"/>
        <charset val="134"/>
      </rPr>
      <t>经营活动现金流入小计</t>
    </r>
  </si>
  <si>
    <r>
      <rPr>
        <b/>
        <sz val="11"/>
        <color theme="1"/>
        <rFont val="宋体"/>
        <family val="3"/>
        <charset val="134"/>
      </rPr>
      <t>财务费用</t>
    </r>
  </si>
  <si>
    <r>
      <rPr>
        <sz val="11"/>
        <color theme="1"/>
        <rFont val="宋体"/>
        <family val="2"/>
        <charset val="134"/>
      </rPr>
      <t>补贴收入</t>
    </r>
  </si>
  <si>
    <r>
      <rPr>
        <sz val="10.5"/>
        <color theme="1"/>
        <rFont val="宋体"/>
        <family val="3"/>
        <charset val="134"/>
      </rPr>
      <t>其他应收款</t>
    </r>
    <phoneticPr fontId="1" type="noConversion"/>
  </si>
  <si>
    <r>
      <rPr>
        <sz val="11"/>
        <color theme="1"/>
        <rFont val="宋体"/>
        <family val="3"/>
        <charset val="134"/>
      </rPr>
      <t>应付股利</t>
    </r>
  </si>
  <si>
    <r>
      <rPr>
        <b/>
        <sz val="11"/>
        <color theme="1"/>
        <rFont val="宋体"/>
        <family val="3"/>
        <charset val="134"/>
      </rPr>
      <t>净利润计算</t>
    </r>
    <phoneticPr fontId="1" type="noConversion"/>
  </si>
  <si>
    <r>
      <rPr>
        <sz val="11"/>
        <color theme="1"/>
        <rFont val="宋体"/>
        <family val="2"/>
        <charset val="134"/>
      </rPr>
      <t>外币报表折算价差</t>
    </r>
    <phoneticPr fontId="1" type="noConversion"/>
  </si>
  <si>
    <r>
      <rPr>
        <sz val="11"/>
        <color theme="1"/>
        <rFont val="宋体"/>
        <family val="2"/>
        <charset val="134"/>
      </rPr>
      <t>应交税费</t>
    </r>
    <phoneticPr fontId="1" type="noConversion"/>
  </si>
  <si>
    <r>
      <rPr>
        <sz val="11"/>
        <color theme="1"/>
        <rFont val="宋体"/>
        <family val="2"/>
        <charset val="134"/>
      </rPr>
      <t>应收关联公司款</t>
    </r>
    <phoneticPr fontId="1" type="noConversion"/>
  </si>
  <si>
    <r>
      <rPr>
        <sz val="11"/>
        <color theme="1"/>
        <rFont val="宋体"/>
        <family val="2"/>
        <charset val="134"/>
      </rPr>
      <t>投资收益</t>
    </r>
    <phoneticPr fontId="1" type="noConversion"/>
  </si>
  <si>
    <r>
      <rPr>
        <b/>
        <sz val="11"/>
        <color theme="1"/>
        <rFont val="宋体"/>
        <family val="3"/>
        <charset val="134"/>
      </rPr>
      <t>割</t>
    </r>
    <phoneticPr fontId="1" type="noConversion"/>
  </si>
  <si>
    <r>
      <rPr>
        <sz val="11"/>
        <color theme="1"/>
        <rFont val="宋体"/>
        <family val="3"/>
        <charset val="134"/>
      </rPr>
      <t>应收关联公司款</t>
    </r>
  </si>
  <si>
    <r>
      <rPr>
        <sz val="11"/>
        <color theme="1"/>
        <rFont val="宋体"/>
        <family val="3"/>
        <charset val="134"/>
      </rPr>
      <t>财务费用</t>
    </r>
  </si>
  <si>
    <r>
      <rPr>
        <b/>
        <sz val="11"/>
        <color theme="1"/>
        <rFont val="宋体"/>
        <family val="3"/>
        <charset val="134"/>
      </rPr>
      <t>应收利息</t>
    </r>
  </si>
  <si>
    <r>
      <rPr>
        <b/>
        <sz val="11"/>
        <color theme="1"/>
        <rFont val="宋体"/>
        <family val="3"/>
        <charset val="134"/>
      </rPr>
      <t>购买商品、接受劳务支付的现金</t>
    </r>
  </si>
  <si>
    <r>
      <rPr>
        <b/>
        <sz val="11"/>
        <color theme="1"/>
        <rFont val="宋体"/>
        <family val="3"/>
        <charset val="134"/>
      </rPr>
      <t>资产减值损失</t>
    </r>
  </si>
  <si>
    <r>
      <rPr>
        <sz val="10.5"/>
        <color theme="1"/>
        <rFont val="宋体"/>
        <family val="3"/>
        <charset val="134"/>
      </rPr>
      <t>应收关联公司款</t>
    </r>
    <phoneticPr fontId="1" type="noConversion"/>
  </si>
  <si>
    <r>
      <rPr>
        <sz val="11"/>
        <color theme="1"/>
        <rFont val="宋体"/>
        <family val="3"/>
        <charset val="134"/>
      </rPr>
      <t>其他应付款</t>
    </r>
  </si>
  <si>
    <r>
      <rPr>
        <sz val="11"/>
        <color theme="1"/>
        <rFont val="宋体"/>
        <family val="2"/>
        <charset val="134"/>
      </rPr>
      <t>实际利率</t>
    </r>
    <phoneticPr fontId="1" type="noConversion"/>
  </si>
  <si>
    <r>
      <rPr>
        <sz val="11"/>
        <color theme="1"/>
        <rFont val="宋体"/>
        <family val="2"/>
        <charset val="134"/>
      </rPr>
      <t>非正常经营项目收益调整</t>
    </r>
    <phoneticPr fontId="1" type="noConversion"/>
  </si>
  <si>
    <r>
      <rPr>
        <sz val="11"/>
        <color theme="1"/>
        <rFont val="宋体"/>
        <family val="2"/>
        <charset val="134"/>
      </rPr>
      <t>应付利息</t>
    </r>
    <phoneticPr fontId="1" type="noConversion"/>
  </si>
  <si>
    <r>
      <rPr>
        <sz val="11"/>
        <color theme="1"/>
        <rFont val="宋体"/>
        <family val="2"/>
        <charset val="134"/>
      </rPr>
      <t>应收利息</t>
    </r>
    <phoneticPr fontId="1" type="noConversion"/>
  </si>
  <si>
    <t>EBT</t>
    <phoneticPr fontId="1" type="noConversion"/>
  </si>
  <si>
    <r>
      <rPr>
        <sz val="11"/>
        <color theme="1"/>
        <rFont val="宋体"/>
        <family val="3"/>
        <charset val="134"/>
      </rPr>
      <t>应收利息</t>
    </r>
  </si>
  <si>
    <r>
      <rPr>
        <sz val="11"/>
        <color theme="1"/>
        <rFont val="宋体"/>
        <family val="3"/>
        <charset val="134"/>
      </rPr>
      <t>资产减值损失</t>
    </r>
  </si>
  <si>
    <r>
      <rPr>
        <b/>
        <sz val="11"/>
        <color theme="1"/>
        <rFont val="宋体"/>
        <family val="3"/>
        <charset val="134"/>
      </rPr>
      <t>应收股利</t>
    </r>
  </si>
  <si>
    <r>
      <rPr>
        <b/>
        <sz val="11"/>
        <color theme="1"/>
        <rFont val="宋体"/>
        <family val="3"/>
        <charset val="134"/>
      </rPr>
      <t>支付给职工以及为职工支付的现金</t>
    </r>
  </si>
  <si>
    <r>
      <rPr>
        <b/>
        <sz val="11"/>
        <color theme="1"/>
        <rFont val="宋体"/>
        <family val="3"/>
        <charset val="134"/>
      </rPr>
      <t>加：公允价值变动净收益</t>
    </r>
  </si>
  <si>
    <r>
      <rPr>
        <sz val="10.5"/>
        <color theme="1"/>
        <rFont val="宋体"/>
        <family val="3"/>
        <charset val="134"/>
      </rPr>
      <t>应收利息</t>
    </r>
    <phoneticPr fontId="1" type="noConversion"/>
  </si>
  <si>
    <r>
      <rPr>
        <sz val="11"/>
        <color theme="1"/>
        <rFont val="宋体"/>
        <family val="3"/>
        <charset val="134"/>
      </rPr>
      <t>应付关联公司款</t>
    </r>
  </si>
  <si>
    <r>
      <rPr>
        <sz val="11"/>
        <color theme="1"/>
        <rFont val="宋体"/>
        <family val="2"/>
        <charset val="134"/>
      </rPr>
      <t>新增财务费用</t>
    </r>
    <phoneticPr fontId="1" type="noConversion"/>
  </si>
  <si>
    <r>
      <rPr>
        <sz val="11"/>
        <color theme="1"/>
        <rFont val="宋体"/>
        <family val="2"/>
        <charset val="134"/>
      </rPr>
      <t>归属母公司所有者权益（或股东权益）</t>
    </r>
    <phoneticPr fontId="1" type="noConversion"/>
  </si>
  <si>
    <r>
      <rPr>
        <sz val="11"/>
        <color theme="1"/>
        <rFont val="宋体"/>
        <family val="2"/>
        <charset val="134"/>
      </rPr>
      <t>应付股利</t>
    </r>
    <phoneticPr fontId="1" type="noConversion"/>
  </si>
  <si>
    <r>
      <rPr>
        <sz val="11"/>
        <color theme="1"/>
        <rFont val="宋体"/>
        <family val="2"/>
        <charset val="134"/>
      </rPr>
      <t>应收股利</t>
    </r>
    <phoneticPr fontId="1" type="noConversion"/>
  </si>
  <si>
    <r>
      <rPr>
        <sz val="11"/>
        <color theme="1"/>
        <rFont val="宋体"/>
        <family val="2"/>
        <charset val="134"/>
      </rPr>
      <t>实际税率</t>
    </r>
    <phoneticPr fontId="1" type="noConversion"/>
  </si>
  <si>
    <r>
      <rPr>
        <sz val="11"/>
        <color theme="1"/>
        <rFont val="宋体"/>
        <family val="3"/>
        <charset val="134"/>
      </rPr>
      <t>应收股利</t>
    </r>
  </si>
  <si>
    <r>
      <rPr>
        <sz val="11"/>
        <color theme="1"/>
        <rFont val="宋体"/>
        <family val="3"/>
        <charset val="134"/>
      </rPr>
      <t>加：公允价值变动净收益</t>
    </r>
  </si>
  <si>
    <r>
      <rPr>
        <b/>
        <sz val="11"/>
        <color theme="1"/>
        <rFont val="宋体"/>
        <family val="3"/>
        <charset val="134"/>
      </rPr>
      <t>存货</t>
    </r>
  </si>
  <si>
    <r>
      <rPr>
        <b/>
        <sz val="11"/>
        <color theme="1"/>
        <rFont val="宋体"/>
        <family val="3"/>
        <charset val="134"/>
      </rPr>
      <t>支付的各项税费</t>
    </r>
  </si>
  <si>
    <r>
      <rPr>
        <b/>
        <sz val="11"/>
        <color theme="1"/>
        <rFont val="宋体"/>
        <family val="3"/>
        <charset val="134"/>
      </rPr>
      <t>投资收益</t>
    </r>
  </si>
  <si>
    <r>
      <rPr>
        <sz val="10.5"/>
        <color theme="1"/>
        <rFont val="宋体"/>
        <family val="3"/>
        <charset val="134"/>
      </rPr>
      <t>应收股利</t>
    </r>
    <phoneticPr fontId="1" type="noConversion"/>
  </si>
  <si>
    <r>
      <rPr>
        <sz val="11"/>
        <color theme="1"/>
        <rFont val="宋体"/>
        <family val="3"/>
        <charset val="134"/>
      </rPr>
      <t>一年内到期的非流动负债</t>
    </r>
  </si>
  <si>
    <r>
      <rPr>
        <b/>
        <sz val="11"/>
        <color theme="1"/>
        <rFont val="宋体"/>
        <family val="3"/>
        <charset val="134"/>
      </rPr>
      <t>所有者权益（或股东权益）合计</t>
    </r>
    <phoneticPr fontId="1" type="noConversion"/>
  </si>
  <si>
    <r>
      <rPr>
        <sz val="11"/>
        <color theme="1"/>
        <rFont val="宋体"/>
        <family val="2"/>
        <charset val="134"/>
      </rPr>
      <t>其他应付款</t>
    </r>
    <phoneticPr fontId="1" type="noConversion"/>
  </si>
  <si>
    <r>
      <rPr>
        <sz val="11"/>
        <color theme="1"/>
        <rFont val="宋体"/>
        <family val="2"/>
        <charset val="134"/>
      </rPr>
      <t>存货</t>
    </r>
    <phoneticPr fontId="1" type="noConversion"/>
  </si>
  <si>
    <r>
      <rPr>
        <b/>
        <sz val="11"/>
        <color theme="1"/>
        <rFont val="宋体"/>
        <family val="3"/>
        <charset val="134"/>
      </rPr>
      <t>净利润</t>
    </r>
    <phoneticPr fontId="1" type="noConversion"/>
  </si>
  <si>
    <r>
      <rPr>
        <sz val="11"/>
        <color theme="1"/>
        <rFont val="宋体"/>
        <family val="3"/>
        <charset val="134"/>
      </rPr>
      <t>存货</t>
    </r>
  </si>
  <si>
    <r>
      <rPr>
        <sz val="11"/>
        <color theme="1"/>
        <rFont val="宋体"/>
        <family val="3"/>
        <charset val="134"/>
      </rPr>
      <t>投资收益</t>
    </r>
  </si>
  <si>
    <r>
      <rPr>
        <b/>
        <sz val="11"/>
        <color theme="1"/>
        <rFont val="宋体"/>
        <family val="3"/>
        <charset val="134"/>
      </rPr>
      <t>其中：消耗性生物资产</t>
    </r>
  </si>
  <si>
    <r>
      <rPr>
        <b/>
        <sz val="11"/>
        <color theme="1"/>
        <rFont val="宋体"/>
        <family val="3"/>
        <charset val="134"/>
      </rPr>
      <t>支付其他与经营活动有关的现金</t>
    </r>
  </si>
  <si>
    <r>
      <rPr>
        <b/>
        <sz val="11"/>
        <color theme="1"/>
        <rFont val="宋体"/>
        <family val="3"/>
        <charset val="134"/>
      </rPr>
      <t>其中：对联营企业和合营企业的投资收益</t>
    </r>
  </si>
  <si>
    <r>
      <rPr>
        <sz val="10.5"/>
        <color theme="1"/>
        <rFont val="宋体"/>
        <family val="3"/>
        <charset val="134"/>
      </rPr>
      <t>存货</t>
    </r>
    <phoneticPr fontId="1" type="noConversion"/>
  </si>
  <si>
    <r>
      <rPr>
        <sz val="11"/>
        <color theme="1"/>
        <rFont val="宋体"/>
        <family val="3"/>
        <charset val="134"/>
      </rPr>
      <t>其他流动负债</t>
    </r>
  </si>
  <si>
    <r>
      <rPr>
        <sz val="11"/>
        <color theme="1"/>
        <rFont val="宋体"/>
        <family val="2"/>
        <charset val="134"/>
      </rPr>
      <t>经营利润</t>
    </r>
    <phoneticPr fontId="1" type="noConversion"/>
  </si>
  <si>
    <r>
      <rPr>
        <sz val="11"/>
        <color theme="1"/>
        <rFont val="宋体"/>
        <family val="2"/>
        <charset val="134"/>
      </rPr>
      <t>应付关联公司款</t>
    </r>
    <phoneticPr fontId="1" type="noConversion"/>
  </si>
  <si>
    <r>
      <rPr>
        <sz val="11"/>
        <color theme="1"/>
        <rFont val="宋体"/>
        <family val="2"/>
        <charset val="134"/>
      </rPr>
      <t>其中：消耗性生物资产</t>
    </r>
    <phoneticPr fontId="1" type="noConversion"/>
  </si>
  <si>
    <r>
      <rPr>
        <b/>
        <sz val="11"/>
        <color theme="1"/>
        <rFont val="宋体"/>
        <family val="3"/>
        <charset val="134"/>
      </rPr>
      <t>线</t>
    </r>
    <phoneticPr fontId="1" type="noConversion"/>
  </si>
  <si>
    <r>
      <rPr>
        <sz val="11"/>
        <color theme="1"/>
        <rFont val="宋体"/>
        <family val="3"/>
        <charset val="134"/>
      </rPr>
      <t>其中：消耗性生物资产</t>
    </r>
  </si>
  <si>
    <r>
      <rPr>
        <sz val="11"/>
        <color theme="1"/>
        <rFont val="宋体"/>
        <family val="3"/>
        <charset val="134"/>
      </rPr>
      <t>其中：对联营企业和合营企业的投资收益</t>
    </r>
  </si>
  <si>
    <r>
      <rPr>
        <b/>
        <sz val="11"/>
        <color theme="1"/>
        <rFont val="宋体"/>
        <family val="3"/>
        <charset val="134"/>
      </rPr>
      <t>一年内到期的非流动资产</t>
    </r>
  </si>
  <si>
    <r>
      <rPr>
        <b/>
        <sz val="11"/>
        <color theme="1"/>
        <rFont val="宋体"/>
        <family val="3"/>
        <charset val="134"/>
      </rPr>
      <t>经营活动现金流出小计</t>
    </r>
  </si>
  <si>
    <r>
      <rPr>
        <b/>
        <sz val="11"/>
        <color theme="1"/>
        <rFont val="宋体"/>
        <family val="3"/>
        <charset val="134"/>
      </rPr>
      <t>影响营业利润的其他科目</t>
    </r>
  </si>
  <si>
    <r>
      <rPr>
        <sz val="10.5"/>
        <color theme="1"/>
        <rFont val="宋体"/>
        <family val="3"/>
        <charset val="134"/>
      </rPr>
      <t>其中：消耗性生物资产</t>
    </r>
    <phoneticPr fontId="1" type="noConversion"/>
  </si>
  <si>
    <r>
      <rPr>
        <b/>
        <sz val="10.5"/>
        <color theme="1"/>
        <rFont val="宋体"/>
        <family val="3"/>
        <charset val="134"/>
      </rPr>
      <t>经营性负债合计</t>
    </r>
    <phoneticPr fontId="1" type="noConversion"/>
  </si>
  <si>
    <r>
      <rPr>
        <sz val="11"/>
        <color theme="1"/>
        <rFont val="宋体"/>
        <family val="2"/>
        <charset val="134"/>
      </rPr>
      <t>一年内到期的非流动负债</t>
    </r>
    <phoneticPr fontId="1" type="noConversion"/>
  </si>
  <si>
    <r>
      <rPr>
        <sz val="11"/>
        <color theme="1"/>
        <rFont val="宋体"/>
        <family val="2"/>
        <charset val="134"/>
      </rPr>
      <t>一年内到期的非流动资产</t>
    </r>
    <phoneticPr fontId="1" type="noConversion"/>
  </si>
  <si>
    <r>
      <rPr>
        <sz val="11"/>
        <color theme="1"/>
        <rFont val="宋体"/>
        <family val="3"/>
        <charset val="134"/>
      </rPr>
      <t>一年内到期的非流动资产</t>
    </r>
  </si>
  <si>
    <r>
      <rPr>
        <sz val="11"/>
        <color theme="1"/>
        <rFont val="宋体"/>
        <family val="3"/>
        <charset val="134"/>
      </rPr>
      <t>影响营业利润的其他科目</t>
    </r>
  </si>
  <si>
    <r>
      <rPr>
        <b/>
        <sz val="11"/>
        <color theme="1"/>
        <rFont val="宋体"/>
        <family val="3"/>
        <charset val="134"/>
      </rPr>
      <t>其他流动资产</t>
    </r>
  </si>
  <si>
    <r>
      <rPr>
        <b/>
        <sz val="11"/>
        <color theme="1"/>
        <rFont val="宋体"/>
        <family val="3"/>
        <charset val="134"/>
      </rPr>
      <t>经营活动产生的现金流量净额</t>
    </r>
  </si>
  <si>
    <r>
      <rPr>
        <b/>
        <sz val="11"/>
        <color theme="1"/>
        <rFont val="宋体"/>
        <family val="3"/>
        <charset val="134"/>
      </rPr>
      <t>二、营业利润</t>
    </r>
  </si>
  <si>
    <r>
      <rPr>
        <sz val="10.5"/>
        <color theme="1"/>
        <rFont val="宋体"/>
        <family val="3"/>
        <charset val="134"/>
      </rPr>
      <t>一年内到期的非流动资产</t>
    </r>
    <phoneticPr fontId="1" type="noConversion"/>
  </si>
  <si>
    <r>
      <rPr>
        <b/>
        <sz val="11"/>
        <color theme="1"/>
        <rFont val="宋体"/>
        <family val="3"/>
        <charset val="134"/>
      </rPr>
      <t>经营项目提供的融资</t>
    </r>
    <phoneticPr fontId="1" type="noConversion"/>
  </si>
  <si>
    <r>
      <rPr>
        <sz val="11"/>
        <color theme="1"/>
        <rFont val="宋体"/>
        <family val="2"/>
        <charset val="134"/>
      </rPr>
      <t>其他流动负债</t>
    </r>
    <phoneticPr fontId="1" type="noConversion"/>
  </si>
  <si>
    <r>
      <rPr>
        <sz val="11"/>
        <color theme="1"/>
        <rFont val="宋体"/>
        <family val="2"/>
        <charset val="134"/>
      </rPr>
      <t>其他流动资产</t>
    </r>
    <phoneticPr fontId="1" type="noConversion"/>
  </si>
  <si>
    <r>
      <rPr>
        <sz val="11"/>
        <color theme="1"/>
        <rFont val="宋体"/>
        <family val="3"/>
        <charset val="134"/>
      </rPr>
      <t>其他流动资产</t>
    </r>
  </si>
  <si>
    <r>
      <rPr>
        <sz val="11"/>
        <color theme="1"/>
        <rFont val="宋体"/>
        <family val="3"/>
        <charset val="134"/>
      </rPr>
      <t>二、营业利润</t>
    </r>
  </si>
  <si>
    <r>
      <rPr>
        <b/>
        <sz val="11"/>
        <color theme="1"/>
        <rFont val="宋体"/>
        <family val="3"/>
        <charset val="134"/>
      </rPr>
      <t>流动资产合计</t>
    </r>
  </si>
  <si>
    <r>
      <rPr>
        <b/>
        <sz val="11"/>
        <color theme="1"/>
        <rFont val="宋体"/>
        <family val="3"/>
        <charset val="134"/>
      </rPr>
      <t>加：补贴收入</t>
    </r>
  </si>
  <si>
    <r>
      <rPr>
        <sz val="10.5"/>
        <color theme="1"/>
        <rFont val="宋体"/>
        <family val="3"/>
        <charset val="134"/>
      </rPr>
      <t>其他流动资产</t>
    </r>
    <phoneticPr fontId="1" type="noConversion"/>
  </si>
  <si>
    <r>
      <rPr>
        <b/>
        <sz val="11"/>
        <color rgb="FF7030A0"/>
        <rFont val="宋体"/>
        <family val="3"/>
        <charset val="134"/>
      </rPr>
      <t>实际融资需要</t>
    </r>
    <phoneticPr fontId="1" type="noConversion"/>
  </si>
  <si>
    <r>
      <rPr>
        <sz val="11"/>
        <color theme="1"/>
        <rFont val="宋体"/>
        <family val="2"/>
        <charset val="134"/>
      </rPr>
      <t>流动负债合计</t>
    </r>
    <phoneticPr fontId="1" type="noConversion"/>
  </si>
  <si>
    <r>
      <rPr>
        <sz val="11"/>
        <color theme="1"/>
        <rFont val="宋体"/>
        <family val="2"/>
        <charset val="134"/>
      </rPr>
      <t>流动资产合计</t>
    </r>
    <phoneticPr fontId="1" type="noConversion"/>
  </si>
  <si>
    <r>
      <rPr>
        <sz val="11"/>
        <color theme="1"/>
        <rFont val="宋体"/>
        <family val="3"/>
        <charset val="134"/>
      </rPr>
      <t>流动资产合计</t>
    </r>
  </si>
  <si>
    <r>
      <rPr>
        <sz val="11"/>
        <color theme="1"/>
        <rFont val="宋体"/>
        <family val="3"/>
        <charset val="134"/>
      </rPr>
      <t>加：补贴收入</t>
    </r>
    <phoneticPr fontId="1" type="noConversion"/>
  </si>
  <si>
    <r>
      <rPr>
        <b/>
        <sz val="11"/>
        <color theme="1"/>
        <rFont val="宋体"/>
        <family val="3"/>
        <charset val="134"/>
      </rPr>
      <t>可供出售金融资产</t>
    </r>
  </si>
  <si>
    <r>
      <rPr>
        <b/>
        <sz val="11"/>
        <color theme="1"/>
        <rFont val="宋体"/>
        <family val="3"/>
        <charset val="134"/>
      </rPr>
      <t>二、投资活动产生的现金流量</t>
    </r>
  </si>
  <si>
    <r>
      <rPr>
        <b/>
        <sz val="11"/>
        <color theme="1"/>
        <rFont val="宋体"/>
        <family val="3"/>
        <charset val="134"/>
      </rPr>
      <t>营业外收入</t>
    </r>
  </si>
  <si>
    <r>
      <rPr>
        <sz val="10.5"/>
        <color theme="1"/>
        <rFont val="宋体"/>
        <family val="3"/>
        <charset val="134"/>
      </rPr>
      <t>固定资产</t>
    </r>
    <phoneticPr fontId="1" type="noConversion"/>
  </si>
  <si>
    <r>
      <rPr>
        <sz val="11"/>
        <color theme="1"/>
        <rFont val="宋体"/>
        <family val="2"/>
        <charset val="134"/>
      </rPr>
      <t>可供出售金融资产</t>
    </r>
    <phoneticPr fontId="1" type="noConversion"/>
  </si>
  <si>
    <r>
      <rPr>
        <sz val="11"/>
        <color theme="1"/>
        <rFont val="宋体"/>
        <family val="3"/>
        <charset val="134"/>
      </rPr>
      <t>可供出售金融资产</t>
    </r>
  </si>
  <si>
    <r>
      <rPr>
        <sz val="11"/>
        <color theme="1"/>
        <rFont val="宋体"/>
        <family val="3"/>
        <charset val="134"/>
      </rPr>
      <t>营业外收入</t>
    </r>
  </si>
  <si>
    <r>
      <rPr>
        <b/>
        <sz val="11"/>
        <color theme="1"/>
        <rFont val="宋体"/>
        <family val="3"/>
        <charset val="134"/>
      </rPr>
      <t>持有至到期投资</t>
    </r>
  </si>
  <si>
    <r>
      <rPr>
        <b/>
        <sz val="11"/>
        <color theme="1"/>
        <rFont val="宋体"/>
        <family val="3"/>
        <charset val="134"/>
      </rPr>
      <t>减：营业外支出</t>
    </r>
  </si>
  <si>
    <r>
      <rPr>
        <sz val="10.5"/>
        <color theme="1"/>
        <rFont val="宋体"/>
        <family val="3"/>
        <charset val="134"/>
      </rPr>
      <t>在建工程</t>
    </r>
    <phoneticPr fontId="1" type="noConversion"/>
  </si>
  <si>
    <r>
      <rPr>
        <sz val="11"/>
        <color theme="1"/>
        <rFont val="宋体"/>
        <family val="2"/>
        <charset val="134"/>
      </rPr>
      <t>应付债券</t>
    </r>
    <phoneticPr fontId="1" type="noConversion"/>
  </si>
  <si>
    <r>
      <rPr>
        <sz val="11"/>
        <color theme="1"/>
        <rFont val="宋体"/>
        <family val="2"/>
        <charset val="134"/>
      </rPr>
      <t>持有至到期投资</t>
    </r>
    <phoneticPr fontId="1" type="noConversion"/>
  </si>
  <si>
    <r>
      <rPr>
        <sz val="11"/>
        <color theme="1"/>
        <rFont val="宋体"/>
        <family val="3"/>
        <charset val="134"/>
      </rPr>
      <t>持有至到期投资</t>
    </r>
  </si>
  <si>
    <r>
      <rPr>
        <sz val="11"/>
        <color theme="1"/>
        <rFont val="宋体"/>
        <family val="3"/>
        <charset val="134"/>
      </rPr>
      <t>减：营业外支出</t>
    </r>
  </si>
  <si>
    <r>
      <rPr>
        <b/>
        <sz val="11"/>
        <color theme="1"/>
        <rFont val="宋体"/>
        <family val="3"/>
        <charset val="134"/>
      </rPr>
      <t>长期应收款</t>
    </r>
  </si>
  <si>
    <r>
      <rPr>
        <b/>
        <sz val="11"/>
        <color theme="1"/>
        <rFont val="宋体"/>
        <family val="3"/>
        <charset val="134"/>
      </rPr>
      <t>收回投资收到的现金</t>
    </r>
  </si>
  <si>
    <r>
      <rPr>
        <b/>
        <sz val="11"/>
        <color theme="1"/>
        <rFont val="宋体"/>
        <family val="3"/>
        <charset val="134"/>
      </rPr>
      <t>其中：非流动资产处置净损失</t>
    </r>
  </si>
  <si>
    <r>
      <rPr>
        <sz val="10.5"/>
        <color theme="1"/>
        <rFont val="宋体"/>
        <family val="3"/>
        <charset val="134"/>
      </rPr>
      <t>工程物资</t>
    </r>
    <phoneticPr fontId="1" type="noConversion"/>
  </si>
  <si>
    <r>
      <rPr>
        <sz val="11"/>
        <color theme="1"/>
        <rFont val="宋体"/>
        <family val="2"/>
        <charset val="134"/>
      </rPr>
      <t>长期应付款</t>
    </r>
    <phoneticPr fontId="1" type="noConversion"/>
  </si>
  <si>
    <r>
      <rPr>
        <sz val="11"/>
        <color theme="1"/>
        <rFont val="宋体"/>
        <family val="2"/>
        <charset val="134"/>
      </rPr>
      <t>长期应收款</t>
    </r>
    <phoneticPr fontId="1" type="noConversion"/>
  </si>
  <si>
    <r>
      <rPr>
        <sz val="11"/>
        <color theme="1"/>
        <rFont val="宋体"/>
        <family val="3"/>
        <charset val="134"/>
      </rPr>
      <t>长期应收款</t>
    </r>
  </si>
  <si>
    <r>
      <rPr>
        <sz val="11"/>
        <color theme="1"/>
        <rFont val="宋体"/>
        <family val="3"/>
        <charset val="134"/>
      </rPr>
      <t>其中：非流动资产处置净损失</t>
    </r>
  </si>
  <si>
    <r>
      <rPr>
        <b/>
        <sz val="11"/>
        <color theme="1"/>
        <rFont val="宋体"/>
        <family val="3"/>
        <charset val="134"/>
      </rPr>
      <t>长期股权投资</t>
    </r>
  </si>
  <si>
    <r>
      <rPr>
        <b/>
        <sz val="11"/>
        <color theme="1"/>
        <rFont val="宋体"/>
        <family val="3"/>
        <charset val="134"/>
      </rPr>
      <t>取得投资收益收到的现金</t>
    </r>
  </si>
  <si>
    <r>
      <rPr>
        <b/>
        <sz val="11"/>
        <color theme="1"/>
        <rFont val="宋体"/>
        <family val="3"/>
        <charset val="134"/>
      </rPr>
      <t>加：影响利润总额的其他科目</t>
    </r>
  </si>
  <si>
    <r>
      <rPr>
        <sz val="10.5"/>
        <color theme="1"/>
        <rFont val="宋体"/>
        <family val="3"/>
        <charset val="134"/>
      </rPr>
      <t>固定资产清理</t>
    </r>
    <phoneticPr fontId="1" type="noConversion"/>
  </si>
  <si>
    <r>
      <t>%</t>
    </r>
    <r>
      <rPr>
        <sz val="11"/>
        <color theme="1"/>
        <rFont val="宋体"/>
        <family val="2"/>
        <charset val="134"/>
      </rPr>
      <t>股权比例</t>
    </r>
    <phoneticPr fontId="1" type="noConversion"/>
  </si>
  <si>
    <r>
      <rPr>
        <sz val="11"/>
        <color theme="1"/>
        <rFont val="宋体"/>
        <family val="2"/>
        <charset val="134"/>
      </rPr>
      <t>专项应付款</t>
    </r>
    <phoneticPr fontId="1" type="noConversion"/>
  </si>
  <si>
    <r>
      <rPr>
        <sz val="11"/>
        <color theme="1"/>
        <rFont val="宋体"/>
        <family val="2"/>
        <charset val="134"/>
      </rPr>
      <t>长期股权投资</t>
    </r>
    <phoneticPr fontId="1" type="noConversion"/>
  </si>
  <si>
    <r>
      <rPr>
        <sz val="11"/>
        <color theme="1"/>
        <rFont val="宋体"/>
        <family val="3"/>
        <charset val="134"/>
      </rPr>
      <t>长期股权投资</t>
    </r>
  </si>
  <si>
    <r>
      <rPr>
        <sz val="11"/>
        <color theme="1"/>
        <rFont val="宋体"/>
        <family val="3"/>
        <charset val="134"/>
      </rPr>
      <t>加：影响利润总额的其他科目</t>
    </r>
  </si>
  <si>
    <r>
      <rPr>
        <b/>
        <sz val="11"/>
        <color theme="1"/>
        <rFont val="宋体"/>
        <family val="3"/>
        <charset val="134"/>
      </rPr>
      <t>投资性房地产</t>
    </r>
  </si>
  <si>
    <r>
      <rPr>
        <b/>
        <sz val="11"/>
        <color theme="1"/>
        <rFont val="宋体"/>
        <family val="3"/>
        <charset val="134"/>
      </rPr>
      <t>处置固定资产、无形资产和其他长期资产收回的现金净额</t>
    </r>
  </si>
  <si>
    <r>
      <rPr>
        <b/>
        <sz val="11"/>
        <color theme="1"/>
        <rFont val="宋体"/>
        <family val="3"/>
        <charset val="134"/>
      </rPr>
      <t>三、利润总额</t>
    </r>
  </si>
  <si>
    <r>
      <rPr>
        <sz val="10.5"/>
        <color theme="1"/>
        <rFont val="宋体"/>
        <family val="3"/>
        <charset val="134"/>
      </rPr>
      <t>生产性生物资产</t>
    </r>
    <phoneticPr fontId="1" type="noConversion"/>
  </si>
  <si>
    <r>
      <t>%</t>
    </r>
    <r>
      <rPr>
        <sz val="11"/>
        <color theme="1"/>
        <rFont val="宋体"/>
        <family val="2"/>
        <charset val="134"/>
      </rPr>
      <t>短期借款比例</t>
    </r>
    <phoneticPr fontId="1" type="noConversion"/>
  </si>
  <si>
    <r>
      <rPr>
        <sz val="11"/>
        <color theme="1"/>
        <rFont val="宋体"/>
        <family val="2"/>
        <charset val="134"/>
      </rPr>
      <t>预计负债</t>
    </r>
    <phoneticPr fontId="1" type="noConversion"/>
  </si>
  <si>
    <r>
      <rPr>
        <sz val="11"/>
        <color theme="1"/>
        <rFont val="宋体"/>
        <family val="2"/>
        <charset val="134"/>
      </rPr>
      <t>投资性房地产</t>
    </r>
    <phoneticPr fontId="1" type="noConversion"/>
  </si>
  <si>
    <r>
      <rPr>
        <sz val="11"/>
        <color theme="1"/>
        <rFont val="宋体"/>
        <family val="3"/>
        <charset val="134"/>
      </rPr>
      <t>投资性房地产</t>
    </r>
  </si>
  <si>
    <r>
      <rPr>
        <sz val="11"/>
        <color theme="1"/>
        <rFont val="宋体"/>
        <family val="3"/>
        <charset val="134"/>
      </rPr>
      <t>三、利润总额</t>
    </r>
  </si>
  <si>
    <r>
      <rPr>
        <b/>
        <sz val="11"/>
        <color theme="1"/>
        <rFont val="宋体"/>
        <family val="3"/>
        <charset val="134"/>
      </rPr>
      <t>固定资产</t>
    </r>
  </si>
  <si>
    <r>
      <rPr>
        <b/>
        <sz val="11"/>
        <color theme="1"/>
        <rFont val="宋体"/>
        <family val="3"/>
        <charset val="134"/>
      </rPr>
      <t>处置子公司及其他营业单位收到的现金净额</t>
    </r>
  </si>
  <si>
    <r>
      <rPr>
        <b/>
        <sz val="11"/>
        <color theme="1"/>
        <rFont val="宋体"/>
        <family val="3"/>
        <charset val="134"/>
      </rPr>
      <t>减：所得税</t>
    </r>
  </si>
  <si>
    <r>
      <rPr>
        <sz val="10.5"/>
        <color theme="1"/>
        <rFont val="宋体"/>
        <family val="3"/>
        <charset val="134"/>
      </rPr>
      <t>油气资产</t>
    </r>
    <phoneticPr fontId="1" type="noConversion"/>
  </si>
  <si>
    <r>
      <t>%</t>
    </r>
    <r>
      <rPr>
        <sz val="11"/>
        <color theme="1"/>
        <rFont val="宋体"/>
        <family val="2"/>
        <charset val="134"/>
      </rPr>
      <t>长期借款比例</t>
    </r>
    <phoneticPr fontId="1" type="noConversion"/>
  </si>
  <si>
    <r>
      <rPr>
        <sz val="11"/>
        <color theme="1"/>
        <rFont val="宋体"/>
        <family val="2"/>
        <charset val="134"/>
      </rPr>
      <t>递延所得税负债</t>
    </r>
    <phoneticPr fontId="1" type="noConversion"/>
  </si>
  <si>
    <r>
      <rPr>
        <sz val="11"/>
        <color theme="1"/>
        <rFont val="宋体"/>
        <family val="2"/>
        <charset val="134"/>
      </rPr>
      <t>固定资产</t>
    </r>
    <phoneticPr fontId="1" type="noConversion"/>
  </si>
  <si>
    <r>
      <rPr>
        <sz val="11"/>
        <color theme="1"/>
        <rFont val="宋体"/>
        <family val="3"/>
        <charset val="134"/>
      </rPr>
      <t>固定资产</t>
    </r>
  </si>
  <si>
    <r>
      <rPr>
        <sz val="11"/>
        <color theme="1"/>
        <rFont val="宋体"/>
        <family val="3"/>
        <charset val="134"/>
      </rPr>
      <t>减：所得税</t>
    </r>
  </si>
  <si>
    <r>
      <rPr>
        <b/>
        <sz val="11"/>
        <color theme="1"/>
        <rFont val="宋体"/>
        <family val="3"/>
        <charset val="134"/>
      </rPr>
      <t>在建工程</t>
    </r>
  </si>
  <si>
    <r>
      <rPr>
        <b/>
        <sz val="11"/>
        <color theme="1"/>
        <rFont val="宋体"/>
        <family val="3"/>
        <charset val="134"/>
      </rPr>
      <t>收到其他与投资活动有关的现金</t>
    </r>
  </si>
  <si>
    <r>
      <rPr>
        <b/>
        <sz val="11"/>
        <color theme="1"/>
        <rFont val="宋体"/>
        <family val="3"/>
        <charset val="134"/>
      </rPr>
      <t>加：影响净利润的其他科目</t>
    </r>
  </si>
  <si>
    <r>
      <rPr>
        <sz val="10.5"/>
        <color theme="1"/>
        <rFont val="宋体"/>
        <family val="3"/>
        <charset val="134"/>
      </rPr>
      <t>无形资产</t>
    </r>
    <phoneticPr fontId="1" type="noConversion"/>
  </si>
  <si>
    <r>
      <rPr>
        <sz val="11"/>
        <color theme="1"/>
        <rFont val="宋体"/>
        <family val="2"/>
        <charset val="134"/>
      </rPr>
      <t>其他非流动负债</t>
    </r>
    <phoneticPr fontId="1" type="noConversion"/>
  </si>
  <si>
    <r>
      <rPr>
        <sz val="11"/>
        <color theme="1"/>
        <rFont val="宋体"/>
        <family val="2"/>
        <charset val="134"/>
      </rPr>
      <t>在建工程</t>
    </r>
    <phoneticPr fontId="1" type="noConversion"/>
  </si>
  <si>
    <r>
      <rPr>
        <sz val="11"/>
        <color theme="1"/>
        <rFont val="宋体"/>
        <family val="3"/>
        <charset val="134"/>
      </rPr>
      <t>在建工程</t>
    </r>
  </si>
  <si>
    <r>
      <rPr>
        <sz val="11"/>
        <color theme="1"/>
        <rFont val="宋体"/>
        <family val="3"/>
        <charset val="134"/>
      </rPr>
      <t>加：影响净利润的其他科目</t>
    </r>
  </si>
  <si>
    <r>
      <rPr>
        <b/>
        <sz val="11"/>
        <color theme="1"/>
        <rFont val="宋体"/>
        <family val="3"/>
        <charset val="134"/>
      </rPr>
      <t>工程物资</t>
    </r>
  </si>
  <si>
    <r>
      <rPr>
        <b/>
        <sz val="11"/>
        <color theme="1"/>
        <rFont val="宋体"/>
        <family val="3"/>
        <charset val="134"/>
      </rPr>
      <t>投资活动现金流入小计</t>
    </r>
  </si>
  <si>
    <r>
      <rPr>
        <b/>
        <sz val="11"/>
        <color theme="1"/>
        <rFont val="宋体"/>
        <family val="3"/>
        <charset val="134"/>
      </rPr>
      <t>四、净利润</t>
    </r>
  </si>
  <si>
    <r>
      <rPr>
        <sz val="10.5"/>
        <color theme="1"/>
        <rFont val="宋体"/>
        <family val="3"/>
        <charset val="134"/>
      </rPr>
      <t>开发支出</t>
    </r>
    <phoneticPr fontId="1" type="noConversion"/>
  </si>
  <si>
    <r>
      <rPr>
        <sz val="11"/>
        <color theme="1"/>
        <rFont val="宋体"/>
        <family val="2"/>
        <charset val="134"/>
      </rPr>
      <t>非流动负债合计</t>
    </r>
    <phoneticPr fontId="1" type="noConversion"/>
  </si>
  <si>
    <r>
      <rPr>
        <sz val="11"/>
        <color theme="1"/>
        <rFont val="宋体"/>
        <family val="2"/>
        <charset val="134"/>
      </rPr>
      <t>工程物资</t>
    </r>
    <phoneticPr fontId="1" type="noConversion"/>
  </si>
  <si>
    <r>
      <rPr>
        <sz val="11"/>
        <color theme="1"/>
        <rFont val="宋体"/>
        <family val="3"/>
        <charset val="134"/>
      </rPr>
      <t>工程物资</t>
    </r>
  </si>
  <si>
    <r>
      <rPr>
        <sz val="11"/>
        <color theme="1"/>
        <rFont val="宋体"/>
        <family val="3"/>
        <charset val="134"/>
      </rPr>
      <t>四、净利润</t>
    </r>
  </si>
  <si>
    <r>
      <rPr>
        <b/>
        <sz val="11"/>
        <color theme="1"/>
        <rFont val="宋体"/>
        <family val="3"/>
        <charset val="134"/>
      </rPr>
      <t>固定资产清理</t>
    </r>
  </si>
  <si>
    <r>
      <rPr>
        <b/>
        <sz val="11"/>
        <color theme="1"/>
        <rFont val="宋体"/>
        <family val="3"/>
        <charset val="134"/>
      </rPr>
      <t>购建固定资产、无形资产和其他长期资产支付的现金</t>
    </r>
  </si>
  <si>
    <r>
      <rPr>
        <b/>
        <sz val="11"/>
        <color theme="1"/>
        <rFont val="宋体"/>
        <family val="3"/>
        <charset val="134"/>
      </rPr>
      <t>归属于母公司所有者的净利润</t>
    </r>
  </si>
  <si>
    <r>
      <rPr>
        <sz val="10.5"/>
        <color theme="1"/>
        <rFont val="宋体"/>
        <family val="3"/>
        <charset val="134"/>
      </rPr>
      <t>长期待摊费用</t>
    </r>
    <phoneticPr fontId="1" type="noConversion"/>
  </si>
  <si>
    <r>
      <rPr>
        <b/>
        <sz val="11"/>
        <color theme="1"/>
        <rFont val="宋体"/>
        <family val="3"/>
        <charset val="134"/>
      </rPr>
      <t>负债合计</t>
    </r>
    <phoneticPr fontId="1" type="noConversion"/>
  </si>
  <si>
    <r>
      <rPr>
        <sz val="11"/>
        <color theme="1"/>
        <rFont val="宋体"/>
        <family val="2"/>
        <charset val="134"/>
      </rPr>
      <t>固定资产清理</t>
    </r>
    <phoneticPr fontId="1" type="noConversion"/>
  </si>
  <si>
    <r>
      <rPr>
        <sz val="11"/>
        <color theme="1"/>
        <rFont val="宋体"/>
        <family val="3"/>
        <charset val="134"/>
      </rPr>
      <t>固定资产清理</t>
    </r>
  </si>
  <si>
    <r>
      <rPr>
        <sz val="11"/>
        <color theme="1"/>
        <rFont val="宋体"/>
        <family val="3"/>
        <charset val="134"/>
      </rPr>
      <t>归属于母公司所有者的净利润</t>
    </r>
  </si>
  <si>
    <r>
      <rPr>
        <b/>
        <sz val="11"/>
        <color theme="1"/>
        <rFont val="宋体"/>
        <family val="3"/>
        <charset val="134"/>
      </rPr>
      <t>生产性生物资产</t>
    </r>
  </si>
  <si>
    <r>
      <rPr>
        <b/>
        <sz val="11"/>
        <color theme="1"/>
        <rFont val="宋体"/>
        <family val="3"/>
        <charset val="134"/>
      </rPr>
      <t>投资支付的现金</t>
    </r>
  </si>
  <si>
    <r>
      <rPr>
        <b/>
        <sz val="11"/>
        <color theme="1"/>
        <rFont val="宋体"/>
        <family val="3"/>
        <charset val="134"/>
      </rPr>
      <t>少数股东损益</t>
    </r>
  </si>
  <si>
    <r>
      <rPr>
        <b/>
        <sz val="10.5"/>
        <color theme="1"/>
        <rFont val="宋体"/>
        <family val="3"/>
        <charset val="134"/>
      </rPr>
      <t>经营性资产总计</t>
    </r>
    <phoneticPr fontId="1" type="noConversion"/>
  </si>
  <si>
    <r>
      <rPr>
        <sz val="11"/>
        <color theme="1"/>
        <rFont val="宋体"/>
        <family val="2"/>
        <charset val="134"/>
      </rPr>
      <t>生产性生物资产</t>
    </r>
    <phoneticPr fontId="1" type="noConversion"/>
  </si>
  <si>
    <r>
      <rPr>
        <sz val="11"/>
        <color theme="1"/>
        <rFont val="宋体"/>
        <family val="3"/>
        <charset val="134"/>
      </rPr>
      <t>生产性生物资产</t>
    </r>
  </si>
  <si>
    <r>
      <rPr>
        <sz val="11"/>
        <color theme="1"/>
        <rFont val="宋体"/>
        <family val="3"/>
        <charset val="134"/>
      </rPr>
      <t>少数股东损益</t>
    </r>
  </si>
  <si>
    <r>
      <rPr>
        <b/>
        <sz val="11"/>
        <color theme="1"/>
        <rFont val="宋体"/>
        <family val="3"/>
        <charset val="134"/>
      </rPr>
      <t>油气资产</t>
    </r>
  </si>
  <si>
    <r>
      <rPr>
        <b/>
        <sz val="11"/>
        <color theme="1"/>
        <rFont val="宋体"/>
        <family val="3"/>
        <charset val="134"/>
      </rPr>
      <t>取得子公司及其他营业单位支付的现金净额</t>
    </r>
  </si>
  <si>
    <r>
      <rPr>
        <b/>
        <sz val="11"/>
        <color theme="1"/>
        <rFont val="宋体"/>
        <family val="3"/>
        <charset val="134"/>
      </rPr>
      <t>五、每股收益</t>
    </r>
  </si>
  <si>
    <r>
      <rPr>
        <b/>
        <sz val="10.5"/>
        <color theme="1"/>
        <rFont val="宋体"/>
        <family val="3"/>
        <charset val="134"/>
      </rPr>
      <t>需要融资</t>
    </r>
  </si>
  <si>
    <r>
      <rPr>
        <sz val="11"/>
        <color theme="1"/>
        <rFont val="宋体"/>
        <family val="2"/>
        <charset val="134"/>
      </rPr>
      <t>油气资产</t>
    </r>
    <phoneticPr fontId="1" type="noConversion"/>
  </si>
  <si>
    <r>
      <rPr>
        <sz val="11"/>
        <color theme="1"/>
        <rFont val="宋体"/>
        <family val="2"/>
        <charset val="134"/>
      </rPr>
      <t>验算</t>
    </r>
    <phoneticPr fontId="1" type="noConversion"/>
  </si>
  <si>
    <r>
      <rPr>
        <sz val="11"/>
        <color theme="1"/>
        <rFont val="宋体"/>
        <family val="3"/>
        <charset val="134"/>
      </rPr>
      <t>油气资产</t>
    </r>
  </si>
  <si>
    <r>
      <rPr>
        <sz val="11"/>
        <color theme="1"/>
        <rFont val="宋体"/>
        <family val="3"/>
        <charset val="134"/>
      </rPr>
      <t>五、每股收益</t>
    </r>
  </si>
  <si>
    <r>
      <rPr>
        <b/>
        <sz val="11"/>
        <color theme="1"/>
        <rFont val="宋体"/>
        <family val="3"/>
        <charset val="134"/>
      </rPr>
      <t>无形资产</t>
    </r>
  </si>
  <si>
    <r>
      <rPr>
        <b/>
        <sz val="11"/>
        <color theme="1"/>
        <rFont val="宋体"/>
        <family val="3"/>
        <charset val="134"/>
      </rPr>
      <t>支付其他与投资活动有关的现金</t>
    </r>
  </si>
  <si>
    <r>
      <rPr>
        <b/>
        <sz val="11"/>
        <color theme="1"/>
        <rFont val="宋体"/>
        <family val="3"/>
        <charset val="134"/>
      </rPr>
      <t>（一）基本每股收益</t>
    </r>
  </si>
  <si>
    <r>
      <rPr>
        <sz val="11"/>
        <color theme="1"/>
        <rFont val="宋体"/>
        <family val="2"/>
        <charset val="134"/>
      </rPr>
      <t>无形资产</t>
    </r>
    <phoneticPr fontId="1" type="noConversion"/>
  </si>
  <si>
    <r>
      <rPr>
        <b/>
        <sz val="11"/>
        <color rgb="FFFF0000"/>
        <rFont val="宋体"/>
        <family val="3"/>
        <charset val="134"/>
      </rPr>
      <t>已扎平</t>
    </r>
    <phoneticPr fontId="1" type="noConversion"/>
  </si>
  <si>
    <r>
      <rPr>
        <sz val="11"/>
        <color theme="1"/>
        <rFont val="宋体"/>
        <family val="3"/>
        <charset val="134"/>
      </rPr>
      <t>无形资产</t>
    </r>
  </si>
  <si>
    <r>
      <rPr>
        <sz val="11"/>
        <color theme="1"/>
        <rFont val="宋体"/>
        <family val="3"/>
        <charset val="134"/>
      </rPr>
      <t>（一）基本每股收益</t>
    </r>
  </si>
  <si>
    <r>
      <rPr>
        <b/>
        <sz val="11"/>
        <color theme="1"/>
        <rFont val="宋体"/>
        <family val="3"/>
        <charset val="134"/>
      </rPr>
      <t>开发支出</t>
    </r>
  </si>
  <si>
    <r>
      <rPr>
        <b/>
        <sz val="11"/>
        <color theme="1"/>
        <rFont val="宋体"/>
        <family val="3"/>
        <charset val="134"/>
      </rPr>
      <t>投资活动现金流出小计</t>
    </r>
  </si>
  <si>
    <r>
      <rPr>
        <b/>
        <sz val="11"/>
        <color theme="1"/>
        <rFont val="宋体"/>
        <family val="3"/>
        <charset val="134"/>
      </rPr>
      <t>（二）稀释每股收益</t>
    </r>
  </si>
  <si>
    <r>
      <rPr>
        <sz val="11"/>
        <color theme="1"/>
        <rFont val="宋体"/>
        <family val="2"/>
        <charset val="134"/>
      </rPr>
      <t>开发支出</t>
    </r>
    <phoneticPr fontId="1" type="noConversion"/>
  </si>
  <si>
    <r>
      <rPr>
        <sz val="11"/>
        <color theme="1"/>
        <rFont val="宋体"/>
        <family val="3"/>
        <charset val="134"/>
      </rPr>
      <t>开发支出</t>
    </r>
  </si>
  <si>
    <r>
      <rPr>
        <sz val="11"/>
        <color theme="1"/>
        <rFont val="宋体"/>
        <family val="3"/>
        <charset val="134"/>
      </rPr>
      <t>（二）稀释每股收益</t>
    </r>
  </si>
  <si>
    <r>
      <rPr>
        <b/>
        <sz val="11"/>
        <color theme="1"/>
        <rFont val="宋体"/>
        <family val="3"/>
        <charset val="134"/>
      </rPr>
      <t>商誉</t>
    </r>
  </si>
  <si>
    <r>
      <rPr>
        <b/>
        <sz val="11"/>
        <color theme="1"/>
        <rFont val="宋体"/>
        <family val="3"/>
        <charset val="134"/>
      </rPr>
      <t>投资活动产生的现金流量净额</t>
    </r>
  </si>
  <si>
    <r>
      <rPr>
        <b/>
        <sz val="11"/>
        <color theme="1"/>
        <rFont val="宋体"/>
        <family val="3"/>
        <charset val="134"/>
      </rPr>
      <t>备注</t>
    </r>
  </si>
  <si>
    <r>
      <rPr>
        <sz val="11"/>
        <color theme="1"/>
        <rFont val="宋体"/>
        <family val="2"/>
        <charset val="134"/>
      </rPr>
      <t>商誉</t>
    </r>
    <phoneticPr fontId="1" type="noConversion"/>
  </si>
  <si>
    <r>
      <rPr>
        <sz val="11"/>
        <color theme="1"/>
        <rFont val="宋体"/>
        <family val="3"/>
        <charset val="134"/>
      </rPr>
      <t>商誉</t>
    </r>
  </si>
  <si>
    <r>
      <rPr>
        <sz val="11"/>
        <color theme="1"/>
        <rFont val="宋体"/>
        <family val="3"/>
        <charset val="134"/>
      </rPr>
      <t>备注</t>
    </r>
  </si>
  <si>
    <r>
      <rPr>
        <b/>
        <sz val="11"/>
        <color theme="1"/>
        <rFont val="宋体"/>
        <family val="3"/>
        <charset val="134"/>
      </rPr>
      <t>长期待摊费用</t>
    </r>
  </si>
  <si>
    <r>
      <rPr>
        <sz val="11"/>
        <color theme="1"/>
        <rFont val="宋体"/>
        <family val="2"/>
        <charset val="134"/>
      </rPr>
      <t>长期待摊费用</t>
    </r>
    <phoneticPr fontId="1" type="noConversion"/>
  </si>
  <si>
    <r>
      <rPr>
        <sz val="11"/>
        <color theme="1"/>
        <rFont val="宋体"/>
        <family val="3"/>
        <charset val="134"/>
      </rPr>
      <t>长期待摊费用</t>
    </r>
  </si>
  <si>
    <r>
      <rPr>
        <b/>
        <sz val="11"/>
        <color theme="1"/>
        <rFont val="宋体"/>
        <family val="3"/>
        <charset val="134"/>
      </rPr>
      <t>递延所得税资产</t>
    </r>
  </si>
  <si>
    <r>
      <rPr>
        <b/>
        <sz val="11"/>
        <color theme="1"/>
        <rFont val="宋体"/>
        <family val="3"/>
        <charset val="134"/>
      </rPr>
      <t>三、筹资活动产生的现金流量</t>
    </r>
  </si>
  <si>
    <r>
      <rPr>
        <sz val="11"/>
        <color theme="1"/>
        <rFont val="宋体"/>
        <family val="2"/>
        <charset val="134"/>
      </rPr>
      <t>递延所得税资产</t>
    </r>
    <phoneticPr fontId="1" type="noConversion"/>
  </si>
  <si>
    <r>
      <rPr>
        <sz val="11"/>
        <color theme="1"/>
        <rFont val="宋体"/>
        <family val="3"/>
        <charset val="134"/>
      </rPr>
      <t>递延所得税资产</t>
    </r>
  </si>
  <si>
    <r>
      <rPr>
        <b/>
        <sz val="11"/>
        <color theme="1"/>
        <rFont val="宋体"/>
        <family val="3"/>
        <charset val="134"/>
      </rPr>
      <t>其他非流动资产</t>
    </r>
  </si>
  <si>
    <r>
      <rPr>
        <sz val="11"/>
        <color theme="1"/>
        <rFont val="宋体"/>
        <family val="2"/>
        <charset val="134"/>
      </rPr>
      <t>其他非流动资产</t>
    </r>
    <phoneticPr fontId="1" type="noConversion"/>
  </si>
  <si>
    <r>
      <rPr>
        <sz val="11"/>
        <color theme="1"/>
        <rFont val="宋体"/>
        <family val="3"/>
        <charset val="134"/>
      </rPr>
      <t>其他非流动资产</t>
    </r>
  </si>
  <si>
    <r>
      <rPr>
        <b/>
        <sz val="11"/>
        <color theme="1"/>
        <rFont val="宋体"/>
        <family val="3"/>
        <charset val="134"/>
      </rPr>
      <t>非流动资产合计</t>
    </r>
  </si>
  <si>
    <r>
      <rPr>
        <b/>
        <sz val="11"/>
        <color theme="1"/>
        <rFont val="宋体"/>
        <family val="3"/>
        <charset val="134"/>
      </rPr>
      <t>吸收投资收到的现金</t>
    </r>
  </si>
  <si>
    <r>
      <rPr>
        <sz val="11"/>
        <color theme="1"/>
        <rFont val="宋体"/>
        <family val="2"/>
        <charset val="134"/>
      </rPr>
      <t>非流动资产合计</t>
    </r>
    <phoneticPr fontId="1" type="noConversion"/>
  </si>
  <si>
    <r>
      <rPr>
        <sz val="11"/>
        <color theme="1"/>
        <rFont val="宋体"/>
        <family val="3"/>
        <charset val="134"/>
      </rPr>
      <t>非流动资产合计</t>
    </r>
  </si>
  <si>
    <r>
      <rPr>
        <b/>
        <sz val="11"/>
        <color theme="1"/>
        <rFont val="宋体"/>
        <family val="3"/>
        <charset val="134"/>
      </rPr>
      <t>资产总计</t>
    </r>
  </si>
  <si>
    <r>
      <rPr>
        <b/>
        <sz val="11"/>
        <color theme="1"/>
        <rFont val="宋体"/>
        <family val="3"/>
        <charset val="134"/>
      </rPr>
      <t>取得借款收到的现金</t>
    </r>
  </si>
  <si>
    <r>
      <rPr>
        <sz val="11"/>
        <color theme="1"/>
        <rFont val="宋体"/>
        <family val="2"/>
        <charset val="134"/>
      </rPr>
      <t>资产总计</t>
    </r>
    <phoneticPr fontId="1" type="noConversion"/>
  </si>
  <si>
    <r>
      <rPr>
        <sz val="11"/>
        <color theme="1"/>
        <rFont val="宋体"/>
        <family val="3"/>
        <charset val="134"/>
      </rPr>
      <t>资产总计</t>
    </r>
  </si>
  <si>
    <r>
      <rPr>
        <b/>
        <sz val="11"/>
        <color theme="1"/>
        <rFont val="宋体"/>
        <family val="3"/>
        <charset val="134"/>
      </rPr>
      <t>短期借款</t>
    </r>
  </si>
  <si>
    <r>
      <rPr>
        <b/>
        <sz val="11"/>
        <color theme="1"/>
        <rFont val="宋体"/>
        <family val="3"/>
        <charset val="134"/>
      </rPr>
      <t>收到其他与筹资活动有关的现金</t>
    </r>
  </si>
  <si>
    <r>
      <rPr>
        <sz val="11"/>
        <color theme="1"/>
        <rFont val="宋体"/>
        <family val="3"/>
        <charset val="134"/>
      </rPr>
      <t>短期借款</t>
    </r>
  </si>
  <si>
    <r>
      <rPr>
        <b/>
        <sz val="11"/>
        <color theme="1"/>
        <rFont val="宋体"/>
        <family val="3"/>
        <charset val="134"/>
      </rPr>
      <t>交易性金融负债</t>
    </r>
  </si>
  <si>
    <r>
      <rPr>
        <b/>
        <sz val="11"/>
        <color theme="1"/>
        <rFont val="宋体"/>
        <family val="3"/>
        <charset val="134"/>
      </rPr>
      <t>筹资活动现金流入小计</t>
    </r>
  </si>
  <si>
    <r>
      <rPr>
        <sz val="11"/>
        <color theme="1"/>
        <rFont val="宋体"/>
        <family val="3"/>
        <charset val="134"/>
      </rPr>
      <t>交易性金融负债</t>
    </r>
  </si>
  <si>
    <r>
      <rPr>
        <b/>
        <sz val="11"/>
        <color theme="1"/>
        <rFont val="宋体"/>
        <family val="3"/>
        <charset val="134"/>
      </rPr>
      <t>应付票据</t>
    </r>
  </si>
  <si>
    <r>
      <rPr>
        <b/>
        <sz val="11"/>
        <color theme="1"/>
        <rFont val="宋体"/>
        <family val="3"/>
        <charset val="134"/>
      </rPr>
      <t>偿还债务支付的现金</t>
    </r>
  </si>
  <si>
    <r>
      <rPr>
        <b/>
        <sz val="11"/>
        <color theme="1"/>
        <rFont val="宋体"/>
        <family val="3"/>
        <charset val="134"/>
      </rPr>
      <t>应付账款</t>
    </r>
  </si>
  <si>
    <r>
      <rPr>
        <b/>
        <sz val="11"/>
        <color theme="1"/>
        <rFont val="宋体"/>
        <family val="3"/>
        <charset val="134"/>
      </rPr>
      <t>分配股利、利润或偿付利息支付的现金</t>
    </r>
  </si>
  <si>
    <r>
      <rPr>
        <b/>
        <sz val="11"/>
        <color theme="1"/>
        <rFont val="宋体"/>
        <family val="3"/>
        <charset val="134"/>
      </rPr>
      <t>预收款项</t>
    </r>
  </si>
  <si>
    <r>
      <rPr>
        <b/>
        <sz val="11"/>
        <color theme="1"/>
        <rFont val="宋体"/>
        <family val="3"/>
        <charset val="134"/>
      </rPr>
      <t>支付其他与筹资活动有关的现金</t>
    </r>
  </si>
  <si>
    <r>
      <rPr>
        <b/>
        <sz val="11"/>
        <color theme="1"/>
        <rFont val="宋体"/>
        <family val="3"/>
        <charset val="134"/>
      </rPr>
      <t>应付职工薪酬</t>
    </r>
  </si>
  <si>
    <r>
      <rPr>
        <b/>
        <sz val="11"/>
        <color theme="1"/>
        <rFont val="宋体"/>
        <family val="3"/>
        <charset val="134"/>
      </rPr>
      <t>筹资活动现金流出小计</t>
    </r>
  </si>
  <si>
    <r>
      <rPr>
        <b/>
        <sz val="11"/>
        <color theme="1"/>
        <rFont val="宋体"/>
        <family val="3"/>
        <charset val="134"/>
      </rPr>
      <t>应交税费</t>
    </r>
  </si>
  <si>
    <r>
      <rPr>
        <b/>
        <sz val="11"/>
        <color theme="1"/>
        <rFont val="宋体"/>
        <family val="3"/>
        <charset val="134"/>
      </rPr>
      <t>筹资活动产生的现金流量净额</t>
    </r>
  </si>
  <si>
    <r>
      <rPr>
        <b/>
        <sz val="11"/>
        <color theme="1"/>
        <rFont val="宋体"/>
        <family val="3"/>
        <charset val="134"/>
      </rPr>
      <t>应付利息</t>
    </r>
  </si>
  <si>
    <r>
      <rPr>
        <b/>
        <sz val="11"/>
        <color theme="1"/>
        <rFont val="宋体"/>
        <family val="3"/>
        <charset val="134"/>
      </rPr>
      <t>应付股利</t>
    </r>
  </si>
  <si>
    <r>
      <rPr>
        <b/>
        <sz val="11"/>
        <color theme="1"/>
        <rFont val="宋体"/>
        <family val="3"/>
        <charset val="134"/>
      </rPr>
      <t>四、汇率变动对现金的影响</t>
    </r>
  </si>
  <si>
    <r>
      <rPr>
        <b/>
        <sz val="11"/>
        <color theme="1"/>
        <rFont val="宋体"/>
        <family val="3"/>
        <charset val="134"/>
      </rPr>
      <t>其他应付款</t>
    </r>
  </si>
  <si>
    <r>
      <rPr>
        <b/>
        <sz val="11"/>
        <color theme="1"/>
        <rFont val="宋体"/>
        <family val="3"/>
        <charset val="134"/>
      </rPr>
      <t>应付关联公司款</t>
    </r>
  </si>
  <si>
    <r>
      <rPr>
        <b/>
        <sz val="11"/>
        <color theme="1"/>
        <rFont val="宋体"/>
        <family val="3"/>
        <charset val="134"/>
      </rPr>
      <t>一年内到期的非流动负债</t>
    </r>
  </si>
  <si>
    <r>
      <rPr>
        <b/>
        <sz val="11"/>
        <color theme="1"/>
        <rFont val="宋体"/>
        <family val="3"/>
        <charset val="134"/>
      </rPr>
      <t>四</t>
    </r>
    <r>
      <rPr>
        <b/>
        <sz val="11"/>
        <color theme="1"/>
        <rFont val="Times New Roman"/>
        <family val="1"/>
      </rPr>
      <t>(2)</t>
    </r>
    <r>
      <rPr>
        <b/>
        <sz val="11"/>
        <color theme="1"/>
        <rFont val="宋体"/>
        <family val="3"/>
        <charset val="134"/>
      </rPr>
      <t>、其他原因对现金的影响</t>
    </r>
  </si>
  <si>
    <r>
      <rPr>
        <b/>
        <sz val="11"/>
        <color theme="1"/>
        <rFont val="宋体"/>
        <family val="3"/>
        <charset val="134"/>
      </rPr>
      <t>其他流动负债</t>
    </r>
  </si>
  <si>
    <r>
      <rPr>
        <b/>
        <sz val="11"/>
        <color theme="1"/>
        <rFont val="宋体"/>
        <family val="3"/>
        <charset val="134"/>
      </rPr>
      <t>流动负债合计</t>
    </r>
  </si>
  <si>
    <r>
      <rPr>
        <sz val="11"/>
        <color theme="1"/>
        <rFont val="宋体"/>
        <family val="3"/>
        <charset val="134"/>
      </rPr>
      <t>流动负债合计</t>
    </r>
  </si>
  <si>
    <r>
      <rPr>
        <b/>
        <sz val="11"/>
        <color theme="1"/>
        <rFont val="宋体"/>
        <family val="3"/>
        <charset val="134"/>
      </rPr>
      <t>长期借款</t>
    </r>
  </si>
  <si>
    <r>
      <rPr>
        <b/>
        <sz val="11"/>
        <color theme="1"/>
        <rFont val="宋体"/>
        <family val="3"/>
        <charset val="134"/>
      </rPr>
      <t>五、现金及现金等价物净增加额</t>
    </r>
  </si>
  <si>
    <r>
      <rPr>
        <sz val="11"/>
        <color theme="1"/>
        <rFont val="宋体"/>
        <family val="3"/>
        <charset val="134"/>
      </rPr>
      <t>长期借款</t>
    </r>
  </si>
  <si>
    <r>
      <rPr>
        <b/>
        <sz val="11"/>
        <color theme="1"/>
        <rFont val="宋体"/>
        <family val="3"/>
        <charset val="134"/>
      </rPr>
      <t>应付债券</t>
    </r>
  </si>
  <si>
    <r>
      <rPr>
        <sz val="11"/>
        <color theme="1"/>
        <rFont val="宋体"/>
        <family val="3"/>
        <charset val="134"/>
      </rPr>
      <t>应付债券</t>
    </r>
  </si>
  <si>
    <r>
      <rPr>
        <b/>
        <sz val="11"/>
        <color theme="1"/>
        <rFont val="宋体"/>
        <family val="3"/>
        <charset val="134"/>
      </rPr>
      <t>长期应付款</t>
    </r>
  </si>
  <si>
    <r>
      <rPr>
        <b/>
        <sz val="11"/>
        <color theme="1"/>
        <rFont val="宋体"/>
        <family val="3"/>
        <charset val="134"/>
      </rPr>
      <t>期初现金及现金等价物余额</t>
    </r>
  </si>
  <si>
    <r>
      <rPr>
        <sz val="11"/>
        <color theme="1"/>
        <rFont val="宋体"/>
        <family val="3"/>
        <charset val="134"/>
      </rPr>
      <t>长期应付款</t>
    </r>
  </si>
  <si>
    <r>
      <rPr>
        <b/>
        <sz val="11"/>
        <color theme="1"/>
        <rFont val="宋体"/>
        <family val="3"/>
        <charset val="134"/>
      </rPr>
      <t>专项应付款</t>
    </r>
  </si>
  <si>
    <r>
      <rPr>
        <b/>
        <sz val="11"/>
        <color theme="1"/>
        <rFont val="宋体"/>
        <family val="3"/>
        <charset val="134"/>
      </rPr>
      <t>期末现金及现金等价物余额</t>
    </r>
  </si>
  <si>
    <r>
      <rPr>
        <sz val="11"/>
        <color theme="1"/>
        <rFont val="宋体"/>
        <family val="3"/>
        <charset val="134"/>
      </rPr>
      <t>专项应付款</t>
    </r>
  </si>
  <si>
    <r>
      <rPr>
        <b/>
        <sz val="11"/>
        <color theme="1"/>
        <rFont val="宋体"/>
        <family val="3"/>
        <charset val="134"/>
      </rPr>
      <t>预计负债</t>
    </r>
  </si>
  <si>
    <r>
      <rPr>
        <sz val="11"/>
        <color theme="1"/>
        <rFont val="宋体"/>
        <family val="3"/>
        <charset val="134"/>
      </rPr>
      <t>预计负债</t>
    </r>
  </si>
  <si>
    <r>
      <rPr>
        <b/>
        <sz val="11"/>
        <color theme="1"/>
        <rFont val="宋体"/>
        <family val="3"/>
        <charset val="134"/>
      </rPr>
      <t>递延所得税负债</t>
    </r>
  </si>
  <si>
    <r>
      <rPr>
        <b/>
        <sz val="11"/>
        <color theme="1"/>
        <rFont val="宋体"/>
        <family val="3"/>
        <charset val="134"/>
      </rPr>
      <t>附注：</t>
    </r>
    <r>
      <rPr>
        <b/>
        <sz val="11"/>
        <color theme="1"/>
        <rFont val="Times New Roman"/>
        <family val="1"/>
      </rPr>
      <t>1</t>
    </r>
    <r>
      <rPr>
        <b/>
        <sz val="11"/>
        <color theme="1"/>
        <rFont val="宋体"/>
        <family val="3"/>
        <charset val="134"/>
      </rPr>
      <t>、将净利润调节为经营活动现金流量</t>
    </r>
  </si>
  <si>
    <r>
      <rPr>
        <sz val="11"/>
        <color theme="1"/>
        <rFont val="宋体"/>
        <family val="3"/>
        <charset val="134"/>
      </rPr>
      <t>递延所得税负债</t>
    </r>
  </si>
  <si>
    <r>
      <rPr>
        <b/>
        <sz val="11"/>
        <color theme="1"/>
        <rFont val="宋体"/>
        <family val="3"/>
        <charset val="134"/>
      </rPr>
      <t>其他非流动负债</t>
    </r>
  </si>
  <si>
    <r>
      <rPr>
        <sz val="11"/>
        <color theme="1"/>
        <rFont val="宋体"/>
        <family val="3"/>
        <charset val="134"/>
      </rPr>
      <t>其他非流动负债</t>
    </r>
  </si>
  <si>
    <r>
      <rPr>
        <b/>
        <sz val="11"/>
        <color theme="1"/>
        <rFont val="宋体"/>
        <family val="3"/>
        <charset val="134"/>
      </rPr>
      <t>非流动负债合计</t>
    </r>
  </si>
  <si>
    <r>
      <rPr>
        <b/>
        <sz val="11"/>
        <color theme="1"/>
        <rFont val="宋体"/>
        <family val="3"/>
        <charset val="134"/>
      </rPr>
      <t>净利润</t>
    </r>
  </si>
  <si>
    <r>
      <rPr>
        <sz val="11"/>
        <color theme="1"/>
        <rFont val="宋体"/>
        <family val="3"/>
        <charset val="134"/>
      </rPr>
      <t>非流动负债合计</t>
    </r>
  </si>
  <si>
    <r>
      <rPr>
        <b/>
        <sz val="11"/>
        <color theme="1"/>
        <rFont val="宋体"/>
        <family val="3"/>
        <charset val="134"/>
      </rPr>
      <t>负债合计</t>
    </r>
  </si>
  <si>
    <r>
      <rPr>
        <sz val="11"/>
        <color theme="1"/>
        <rFont val="宋体"/>
        <family val="2"/>
        <charset val="134"/>
      </rPr>
      <t>加：资产减值准备</t>
    </r>
  </si>
  <si>
    <r>
      <rPr>
        <sz val="11"/>
        <color theme="1"/>
        <rFont val="宋体"/>
        <family val="3"/>
        <charset val="134"/>
      </rPr>
      <t>负债合计</t>
    </r>
  </si>
  <si>
    <r>
      <rPr>
        <b/>
        <sz val="11"/>
        <color theme="1"/>
        <rFont val="宋体"/>
        <family val="3"/>
        <charset val="134"/>
      </rPr>
      <t>实收资本（或股本）</t>
    </r>
  </si>
  <si>
    <r>
      <rPr>
        <sz val="11"/>
        <color theme="1"/>
        <rFont val="宋体"/>
        <family val="2"/>
        <charset val="134"/>
      </rPr>
      <t>固定资产折旧、油气资产折耗、生产性生物资产折旧</t>
    </r>
  </si>
  <si>
    <r>
      <rPr>
        <sz val="11"/>
        <color theme="1"/>
        <rFont val="宋体"/>
        <family val="3"/>
        <charset val="134"/>
      </rPr>
      <t>实收资本（或股本）</t>
    </r>
  </si>
  <si>
    <r>
      <rPr>
        <b/>
        <sz val="11"/>
        <color theme="1"/>
        <rFont val="宋体"/>
        <family val="3"/>
        <charset val="134"/>
      </rPr>
      <t>资本公积</t>
    </r>
  </si>
  <si>
    <r>
      <rPr>
        <b/>
        <sz val="11"/>
        <color theme="1"/>
        <rFont val="宋体"/>
        <family val="3"/>
        <charset val="134"/>
      </rPr>
      <t>无形资产摊销</t>
    </r>
  </si>
  <si>
    <r>
      <rPr>
        <sz val="11"/>
        <color theme="1"/>
        <rFont val="宋体"/>
        <family val="3"/>
        <charset val="134"/>
      </rPr>
      <t>资本公积</t>
    </r>
  </si>
  <si>
    <r>
      <rPr>
        <b/>
        <sz val="11"/>
        <color theme="1"/>
        <rFont val="宋体"/>
        <family val="3"/>
        <charset val="134"/>
      </rPr>
      <t>盈余公积</t>
    </r>
  </si>
  <si>
    <r>
      <rPr>
        <b/>
        <sz val="11"/>
        <color theme="1"/>
        <rFont val="宋体"/>
        <family val="3"/>
        <charset val="134"/>
      </rPr>
      <t>长期待摊费用摊销</t>
    </r>
  </si>
  <si>
    <r>
      <rPr>
        <sz val="11"/>
        <color theme="1"/>
        <rFont val="宋体"/>
        <family val="3"/>
        <charset val="134"/>
      </rPr>
      <t>盈余公积</t>
    </r>
  </si>
  <si>
    <r>
      <rPr>
        <b/>
        <sz val="11"/>
        <color theme="1"/>
        <rFont val="宋体"/>
        <family val="3"/>
        <charset val="134"/>
      </rPr>
      <t>减：库存股</t>
    </r>
  </si>
  <si>
    <r>
      <rPr>
        <b/>
        <sz val="11"/>
        <color theme="1"/>
        <rFont val="宋体"/>
        <family val="3"/>
        <charset val="134"/>
      </rPr>
      <t>处置固定资产、无形资产和其他长期资产的损失</t>
    </r>
  </si>
  <si>
    <r>
      <rPr>
        <sz val="11"/>
        <color theme="1"/>
        <rFont val="宋体"/>
        <family val="3"/>
        <charset val="134"/>
      </rPr>
      <t>减：库存股</t>
    </r>
  </si>
  <si>
    <r>
      <rPr>
        <b/>
        <sz val="11"/>
        <color theme="1"/>
        <rFont val="宋体"/>
        <family val="3"/>
        <charset val="134"/>
      </rPr>
      <t>未分配利润</t>
    </r>
  </si>
  <si>
    <r>
      <rPr>
        <b/>
        <sz val="11"/>
        <color theme="1"/>
        <rFont val="宋体"/>
        <family val="3"/>
        <charset val="134"/>
      </rPr>
      <t>固定资产报废损失</t>
    </r>
  </si>
  <si>
    <r>
      <rPr>
        <sz val="11"/>
        <color theme="1"/>
        <rFont val="宋体"/>
        <family val="3"/>
        <charset val="134"/>
      </rPr>
      <t>未分配利润</t>
    </r>
  </si>
  <si>
    <r>
      <rPr>
        <b/>
        <sz val="11"/>
        <color theme="1"/>
        <rFont val="宋体"/>
        <family val="3"/>
        <charset val="134"/>
      </rPr>
      <t>少数股东权益</t>
    </r>
  </si>
  <si>
    <r>
      <rPr>
        <b/>
        <sz val="11"/>
        <color theme="1"/>
        <rFont val="宋体"/>
        <family val="3"/>
        <charset val="134"/>
      </rPr>
      <t>公允价值变动损失</t>
    </r>
  </si>
  <si>
    <r>
      <rPr>
        <sz val="11"/>
        <color theme="1"/>
        <rFont val="宋体"/>
        <family val="3"/>
        <charset val="134"/>
      </rPr>
      <t>少数股东权益</t>
    </r>
  </si>
  <si>
    <r>
      <rPr>
        <b/>
        <sz val="11"/>
        <color theme="1"/>
        <rFont val="宋体"/>
        <family val="3"/>
        <charset val="134"/>
      </rPr>
      <t>外币报表折算价差</t>
    </r>
  </si>
  <si>
    <r>
      <rPr>
        <sz val="11"/>
        <color theme="1"/>
        <rFont val="宋体"/>
        <family val="3"/>
        <charset val="134"/>
      </rPr>
      <t>外币报表折算价差</t>
    </r>
  </si>
  <si>
    <r>
      <rPr>
        <b/>
        <sz val="11"/>
        <color theme="1"/>
        <rFont val="宋体"/>
        <family val="3"/>
        <charset val="134"/>
      </rPr>
      <t>非正常经营项目收益调整</t>
    </r>
  </si>
  <si>
    <r>
      <rPr>
        <b/>
        <sz val="11"/>
        <color theme="1"/>
        <rFont val="宋体"/>
        <family val="3"/>
        <charset val="134"/>
      </rPr>
      <t>投资损失</t>
    </r>
  </si>
  <si>
    <r>
      <rPr>
        <sz val="11"/>
        <color theme="1"/>
        <rFont val="宋体"/>
        <family val="3"/>
        <charset val="134"/>
      </rPr>
      <t>非正常经营项目收益调整</t>
    </r>
  </si>
  <si>
    <r>
      <rPr>
        <b/>
        <sz val="11"/>
        <color theme="1"/>
        <rFont val="宋体"/>
        <family val="3"/>
        <charset val="134"/>
      </rPr>
      <t>归属母公司所有者权益（或股东权益）</t>
    </r>
  </si>
  <si>
    <r>
      <rPr>
        <b/>
        <sz val="11"/>
        <color theme="1"/>
        <rFont val="宋体"/>
        <family val="3"/>
        <charset val="134"/>
      </rPr>
      <t>递延所得税资产减少</t>
    </r>
  </si>
  <si>
    <r>
      <rPr>
        <sz val="11"/>
        <color theme="1"/>
        <rFont val="宋体"/>
        <family val="3"/>
        <charset val="134"/>
      </rPr>
      <t>归属母公司所有者权益（或股东权益）</t>
    </r>
  </si>
  <si>
    <r>
      <rPr>
        <b/>
        <sz val="11"/>
        <color theme="1"/>
        <rFont val="宋体"/>
        <family val="3"/>
        <charset val="134"/>
      </rPr>
      <t>所有者权益（或股东权益）合计</t>
    </r>
  </si>
  <si>
    <r>
      <rPr>
        <b/>
        <sz val="11"/>
        <color theme="1"/>
        <rFont val="宋体"/>
        <family val="3"/>
        <charset val="134"/>
      </rPr>
      <t>递延所得税负债增加</t>
    </r>
  </si>
  <si>
    <r>
      <rPr>
        <sz val="11"/>
        <color theme="1"/>
        <rFont val="宋体"/>
        <family val="3"/>
        <charset val="134"/>
      </rPr>
      <t>所有者权益（或股东权益）合计</t>
    </r>
  </si>
  <si>
    <r>
      <rPr>
        <b/>
        <sz val="11"/>
        <color theme="1"/>
        <rFont val="宋体"/>
        <family val="3"/>
        <charset val="134"/>
      </rPr>
      <t>负债和所有者（或股东权益）合计</t>
    </r>
  </si>
  <si>
    <r>
      <rPr>
        <b/>
        <sz val="11"/>
        <color theme="1"/>
        <rFont val="宋体"/>
        <family val="3"/>
        <charset val="134"/>
      </rPr>
      <t>存货的减少</t>
    </r>
  </si>
  <si>
    <r>
      <rPr>
        <sz val="11"/>
        <color theme="1"/>
        <rFont val="宋体"/>
        <family val="3"/>
        <charset val="134"/>
      </rPr>
      <t>负债和所有者（或股东权益）合计</t>
    </r>
  </si>
  <si>
    <r>
      <rPr>
        <b/>
        <sz val="11"/>
        <color theme="1"/>
        <rFont val="宋体"/>
        <family val="3"/>
        <charset val="134"/>
      </rPr>
      <t>经营性应收项目的减少</t>
    </r>
  </si>
  <si>
    <r>
      <rPr>
        <b/>
        <sz val="11"/>
        <color theme="1"/>
        <rFont val="宋体"/>
        <family val="3"/>
        <charset val="134"/>
      </rPr>
      <t>经营性应付项目的增加</t>
    </r>
  </si>
  <si>
    <r>
      <rPr>
        <b/>
        <sz val="11"/>
        <color theme="1"/>
        <rFont val="宋体"/>
        <family val="3"/>
        <charset val="134"/>
      </rPr>
      <t>其他</t>
    </r>
  </si>
  <si>
    <r>
      <rPr>
        <b/>
        <sz val="11"/>
        <color theme="1"/>
        <rFont val="宋体"/>
        <family val="3"/>
        <charset val="134"/>
      </rPr>
      <t>经营活动产生的现金流量净额</t>
    </r>
    <r>
      <rPr>
        <b/>
        <sz val="11"/>
        <color theme="1"/>
        <rFont val="Times New Roman"/>
        <family val="1"/>
      </rPr>
      <t>2</t>
    </r>
  </si>
  <si>
    <r>
      <t>2</t>
    </r>
    <r>
      <rPr>
        <b/>
        <sz val="11"/>
        <color theme="1"/>
        <rFont val="宋体"/>
        <family val="3"/>
        <charset val="134"/>
      </rPr>
      <t>、不涉及现金收支的重大投资和筹资活动</t>
    </r>
  </si>
  <si>
    <r>
      <rPr>
        <b/>
        <sz val="11"/>
        <color theme="1"/>
        <rFont val="宋体"/>
        <family val="3"/>
        <charset val="134"/>
      </rPr>
      <t>债务转为资本</t>
    </r>
  </si>
  <si>
    <r>
      <rPr>
        <b/>
        <sz val="11"/>
        <color theme="1"/>
        <rFont val="宋体"/>
        <family val="3"/>
        <charset val="134"/>
      </rPr>
      <t>一年内到期的可转换公司债券</t>
    </r>
  </si>
  <si>
    <r>
      <rPr>
        <b/>
        <sz val="11"/>
        <color theme="1"/>
        <rFont val="宋体"/>
        <family val="3"/>
        <charset val="134"/>
      </rPr>
      <t>融资租入固定资产</t>
    </r>
  </si>
  <si>
    <r>
      <t>3</t>
    </r>
    <r>
      <rPr>
        <b/>
        <sz val="11"/>
        <color theme="1"/>
        <rFont val="宋体"/>
        <family val="3"/>
        <charset val="134"/>
      </rPr>
      <t>、现金及现金等价物净变动情况</t>
    </r>
  </si>
  <si>
    <r>
      <rPr>
        <b/>
        <sz val="11"/>
        <color theme="1"/>
        <rFont val="宋体"/>
        <family val="3"/>
        <charset val="134"/>
      </rPr>
      <t>现金的期末余额</t>
    </r>
  </si>
  <si>
    <r>
      <rPr>
        <b/>
        <sz val="11"/>
        <color theme="1"/>
        <rFont val="宋体"/>
        <family val="3"/>
        <charset val="134"/>
      </rPr>
      <t>减：现金的期初余额</t>
    </r>
  </si>
  <si>
    <r>
      <rPr>
        <b/>
        <sz val="11"/>
        <color theme="1"/>
        <rFont val="宋体"/>
        <family val="3"/>
        <charset val="134"/>
      </rPr>
      <t>加：现金等价物的期末余额</t>
    </r>
  </si>
  <si>
    <r>
      <rPr>
        <b/>
        <sz val="11"/>
        <color theme="1"/>
        <rFont val="宋体"/>
        <family val="3"/>
        <charset val="134"/>
      </rPr>
      <t>减：现金等价物的期初余额</t>
    </r>
  </si>
  <si>
    <r>
      <rPr>
        <b/>
        <sz val="11"/>
        <color theme="1"/>
        <rFont val="宋体"/>
        <family val="3"/>
        <charset val="134"/>
      </rPr>
      <t>加：其他原因对现金的影响</t>
    </r>
    <r>
      <rPr>
        <b/>
        <sz val="11"/>
        <color theme="1"/>
        <rFont val="Times New Roman"/>
        <family val="1"/>
      </rPr>
      <t>2</t>
    </r>
  </si>
  <si>
    <r>
      <rPr>
        <b/>
        <sz val="11"/>
        <color theme="1"/>
        <rFont val="宋体"/>
        <family val="3"/>
        <charset val="134"/>
      </rPr>
      <t>现金及现金等价物净增加额</t>
    </r>
  </si>
  <si>
    <t>利润表</t>
    <phoneticPr fontId="1" type="noConversion"/>
  </si>
  <si>
    <t>2XX5</t>
    <phoneticPr fontId="1" type="noConversion"/>
  </si>
  <si>
    <t>2XX6</t>
    <phoneticPr fontId="1" type="noConversion"/>
  </si>
  <si>
    <t>2XX7</t>
    <phoneticPr fontId="1" type="noConversion"/>
  </si>
  <si>
    <t>2XX8</t>
    <phoneticPr fontId="1" type="noConversion"/>
  </si>
  <si>
    <t>2XX9</t>
    <phoneticPr fontId="1" type="noConversion"/>
  </si>
  <si>
    <t>期望收益率（WACC）</t>
    <phoneticPr fontId="1" type="noConversion"/>
  </si>
  <si>
    <t>FCF预测</t>
    <phoneticPr fontId="1" type="noConversion"/>
  </si>
  <si>
    <t>贴现因子</t>
    <phoneticPr fontId="1" type="noConversion"/>
  </si>
  <si>
    <t>FCF贴现值</t>
    <phoneticPr fontId="1" type="noConversion"/>
  </si>
  <si>
    <t>预测期FCF现值总和</t>
    <phoneticPr fontId="1" type="noConversion"/>
  </si>
  <si>
    <t>永续年金期间FCF的现值(假设FCF保持5%增速）</t>
    <phoneticPr fontId="1" type="noConversion"/>
  </si>
  <si>
    <t>企业价值</t>
    <phoneticPr fontId="1" type="noConversion"/>
  </si>
  <si>
    <t>债务权益与其他剩余索取权</t>
    <phoneticPr fontId="1" type="noConversion"/>
  </si>
  <si>
    <t>权益价值</t>
    <phoneticPr fontId="1" type="noConversion"/>
  </si>
  <si>
    <t>预测FCF（2XX5)</t>
    <phoneticPr fontId="1" type="noConversion"/>
  </si>
  <si>
    <t>预测NOPAT（2XX5)</t>
    <phoneticPr fontId="1" type="noConversion"/>
  </si>
  <si>
    <t>E</t>
    <phoneticPr fontId="1" type="noConversion"/>
  </si>
  <si>
    <t>E</t>
    <phoneticPr fontId="1" type="noConversion"/>
  </si>
  <si>
    <t>FCF计算</t>
    <phoneticPr fontId="1" type="noConversion"/>
  </si>
  <si>
    <t>NOPAT</t>
    <phoneticPr fontId="1" type="noConversion"/>
  </si>
  <si>
    <t>营业税金及附加</t>
    <phoneticPr fontId="1" type="noConversion"/>
  </si>
  <si>
    <t>营业费用</t>
    <phoneticPr fontId="1" type="noConversion"/>
  </si>
  <si>
    <t>实际税率</t>
    <phoneticPr fontId="1" type="noConversion"/>
  </si>
  <si>
    <t>NOPAT</t>
    <phoneticPr fontId="1" type="noConversion"/>
  </si>
  <si>
    <t>现金流量表</t>
    <phoneticPr fontId="1" type="noConversion"/>
  </si>
  <si>
    <t>E</t>
    <phoneticPr fontId="1" type="noConversion"/>
  </si>
  <si>
    <t>损益表</t>
    <phoneticPr fontId="1" type="noConversion"/>
  </si>
  <si>
    <t>FCF计算</t>
    <phoneticPr fontId="1" type="noConversion"/>
  </si>
  <si>
    <t>NOPAT</t>
    <phoneticPr fontId="1" type="noConversion"/>
  </si>
  <si>
    <t>E</t>
    <phoneticPr fontId="1" type="noConversion"/>
  </si>
  <si>
    <t>P</t>
    <phoneticPr fontId="1" type="noConversion"/>
  </si>
  <si>
    <t>现金流量表</t>
    <phoneticPr fontId="1" type="noConversion"/>
  </si>
  <si>
    <t>损益表</t>
    <phoneticPr fontId="1" type="noConversion"/>
  </si>
  <si>
    <t>E</t>
    <phoneticPr fontId="1" type="noConversion"/>
  </si>
  <si>
    <t>NOPAT计算</t>
    <phoneticPr fontId="1" type="noConversion"/>
  </si>
  <si>
    <t>营业收入</t>
    <phoneticPr fontId="1" type="noConversion"/>
  </si>
  <si>
    <t>NOPAT</t>
    <phoneticPr fontId="1" type="noConversion"/>
  </si>
  <si>
    <t>营业成本</t>
    <phoneticPr fontId="1" type="noConversion"/>
  </si>
  <si>
    <t>营业税金及附加</t>
    <phoneticPr fontId="1" type="noConversion"/>
  </si>
  <si>
    <t>营业费用</t>
    <phoneticPr fontId="1" type="noConversion"/>
  </si>
  <si>
    <t>递延所得税增加</t>
    <phoneticPr fontId="1" type="noConversion"/>
  </si>
  <si>
    <t>管理费用</t>
    <phoneticPr fontId="1" type="noConversion"/>
  </si>
  <si>
    <t>经营性流动资产增加（就是现金表中的经营性应收应付</t>
    <phoneticPr fontId="1" type="noConversion"/>
  </si>
  <si>
    <t>实际税率</t>
    <phoneticPr fontId="1" type="noConversion"/>
  </si>
  <si>
    <t>存货增加</t>
    <phoneticPr fontId="1" type="noConversion"/>
  </si>
  <si>
    <t>NOPAT</t>
    <phoneticPr fontId="1" type="noConversion"/>
  </si>
  <si>
    <t>经营性流动负债增加</t>
    <phoneticPr fontId="1" type="noConversion"/>
  </si>
  <si>
    <r>
      <t>资本性支出（固定资产增加</t>
    </r>
    <r>
      <rPr>
        <sz val="11"/>
        <color rgb="FF000000"/>
        <rFont val="宋体"/>
        <family val="3"/>
        <charset val="134"/>
      </rPr>
      <t>+</t>
    </r>
    <r>
      <rPr>
        <sz val="11"/>
        <color rgb="FF000000"/>
        <rFont val="宋体"/>
        <family val="3"/>
        <charset val="134"/>
        <scheme val="minor"/>
      </rPr>
      <t>折旧）</t>
    </r>
    <phoneticPr fontId="1" type="noConversion"/>
  </si>
  <si>
    <r>
      <t>商誉投资（商誉增加</t>
    </r>
    <r>
      <rPr>
        <sz val="11"/>
        <color rgb="FF000000"/>
        <rFont val="宋体"/>
        <family val="3"/>
        <charset val="134"/>
      </rPr>
      <t>+</t>
    </r>
    <r>
      <rPr>
        <sz val="11"/>
        <color rgb="FF000000"/>
        <rFont val="宋体"/>
        <family val="3"/>
        <charset val="134"/>
        <scheme val="minor"/>
      </rPr>
      <t>摊销）</t>
    </r>
    <phoneticPr fontId="1" type="noConversion"/>
  </si>
  <si>
    <t>实际税率</t>
    <phoneticPr fontId="1" type="noConversion"/>
  </si>
  <si>
    <t>资产负债表</t>
    <phoneticPr fontId="1" type="noConversion"/>
  </si>
  <si>
    <t>P</t>
    <phoneticPr fontId="1" type="noConversion"/>
  </si>
  <si>
    <t>现金流量表</t>
    <phoneticPr fontId="1" type="noConversion"/>
  </si>
  <si>
    <t>E</t>
    <phoneticPr fontId="1" type="noConversion"/>
  </si>
  <si>
    <t>营业收入</t>
    <phoneticPr fontId="1" type="noConversion"/>
  </si>
  <si>
    <t>NOPAT</t>
    <phoneticPr fontId="1" type="noConversion"/>
  </si>
  <si>
    <t>营业税金及附加</t>
    <phoneticPr fontId="1" type="noConversion"/>
  </si>
  <si>
    <t>营业费用</t>
    <phoneticPr fontId="1" type="noConversion"/>
  </si>
  <si>
    <t>递延所得税增加</t>
    <phoneticPr fontId="1" type="noConversion"/>
  </si>
  <si>
    <t>管理费用</t>
    <phoneticPr fontId="1" type="noConversion"/>
  </si>
  <si>
    <t>存货增加</t>
    <phoneticPr fontId="1" type="noConversion"/>
  </si>
  <si>
    <r>
      <t>商誉投资（商誉增加</t>
    </r>
    <r>
      <rPr>
        <sz val="11"/>
        <color rgb="FF000000"/>
        <rFont val="宋体"/>
        <family val="3"/>
        <charset val="134"/>
      </rPr>
      <t>+</t>
    </r>
    <r>
      <rPr>
        <sz val="11"/>
        <color rgb="FF000000"/>
        <rFont val="宋体"/>
        <family val="3"/>
        <charset val="134"/>
        <scheme val="minor"/>
      </rPr>
      <t>摊销）</t>
    </r>
    <phoneticPr fontId="1" type="noConversion"/>
  </si>
  <si>
    <t>FCF</t>
    <phoneticPr fontId="1" type="noConversion"/>
  </si>
  <si>
    <r>
      <t>资本性支出（固定资产增加</t>
    </r>
    <r>
      <rPr>
        <sz val="11"/>
        <color rgb="FF000000"/>
        <rFont val="宋体"/>
        <family val="3"/>
        <charset val="134"/>
      </rPr>
      <t>+</t>
    </r>
    <r>
      <rPr>
        <sz val="11"/>
        <color rgb="FF000000"/>
        <rFont val="宋体"/>
        <family val="3"/>
        <charset val="134"/>
        <scheme val="minor"/>
      </rPr>
      <t>折旧）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</si>
</sst>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#,##0.00_ "/>
    <numFmt numFmtId="177" formatCode="#,##0.0000_ "/>
    <numFmt numFmtId="178" formatCode="#,##0.000_ "/>
    <numFmt numFmtId="179" formatCode="#,##0.000000_ "/>
    <numFmt numFmtId="180" formatCode="#,##0.0_ "/>
    <numFmt numFmtId="181" formatCode="#,##0.0000000_ "/>
    <numFmt numFmtId="182" formatCode="#,##0.00000_ "/>
  </numFmts>
  <fonts count="2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7030A0"/>
      <name val="Times New Roman"/>
      <family val="1"/>
    </font>
    <font>
      <b/>
      <sz val="11"/>
      <color rgb="FF7030A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4" fontId="2" fillId="0" borderId="0" xfId="0" applyNumberFormat="1" applyFont="1" applyAlignment="1">
      <alignment vertical="center" wrapText="1"/>
    </xf>
    <xf numFmtId="0" fontId="0" fillId="0" borderId="0" xfId="0">
      <alignment vertical="center"/>
    </xf>
    <xf numFmtId="4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77" fontId="0" fillId="0" borderId="0" xfId="0" applyNumberFormat="1" applyAlignment="1">
      <alignment vertical="center" wrapText="1"/>
    </xf>
    <xf numFmtId="178" fontId="0" fillId="0" borderId="0" xfId="0" applyNumberFormat="1" applyAlignment="1">
      <alignment vertical="center" wrapText="1"/>
    </xf>
    <xf numFmtId="0" fontId="2" fillId="0" borderId="0" xfId="0" applyFont="1">
      <alignment vertical="center"/>
    </xf>
    <xf numFmtId="177" fontId="2" fillId="0" borderId="0" xfId="0" applyNumberFormat="1" applyFont="1" applyAlignment="1">
      <alignment vertical="center" wrapText="1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180" fontId="0" fillId="0" borderId="0" xfId="0" applyNumberFormat="1">
      <alignment vertical="center"/>
    </xf>
    <xf numFmtId="4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4" fontId="2" fillId="5" borderId="0" xfId="0" applyNumberFormat="1" applyFont="1" applyFill="1" applyAlignment="1">
      <alignment vertical="center" wrapText="1"/>
    </xf>
    <xf numFmtId="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4" fontId="0" fillId="0" borderId="0" xfId="0" applyNumberFormat="1">
      <alignment vertical="center"/>
    </xf>
    <xf numFmtId="4" fontId="0" fillId="0" borderId="0" xfId="0" applyNumberFormat="1" applyAlignment="1">
      <alignment vertical="center" wrapText="1"/>
    </xf>
    <xf numFmtId="4" fontId="8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4" fontId="12" fillId="0" borderId="0" xfId="0" applyNumberFormat="1" applyFont="1" applyAlignment="1">
      <alignment horizontal="left" vertical="center" wrapText="1"/>
    </xf>
    <xf numFmtId="4" fontId="10" fillId="0" borderId="0" xfId="0" applyNumberFormat="1" applyFont="1" applyAlignment="1">
      <alignment horizontal="center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center" vertical="center" wrapText="1"/>
    </xf>
    <xf numFmtId="4" fontId="10" fillId="0" borderId="0" xfId="0" applyNumberFormat="1" applyFont="1" applyAlignment="1">
      <alignment horizontal="center" vertical="center"/>
    </xf>
    <xf numFmtId="4" fontId="10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4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177" fontId="10" fillId="0" borderId="0" xfId="0" applyNumberFormat="1" applyFont="1" applyAlignment="1">
      <alignment horizontal="center" vertical="center"/>
    </xf>
    <xf numFmtId="18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4" fontId="10" fillId="0" borderId="0" xfId="0" applyNumberFormat="1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182" fontId="10" fillId="0" borderId="0" xfId="0" applyNumberFormat="1" applyFont="1" applyAlignment="1">
      <alignment horizontal="center" vertical="center"/>
    </xf>
    <xf numFmtId="0" fontId="10" fillId="6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left" vertical="center"/>
    </xf>
    <xf numFmtId="178" fontId="10" fillId="0" borderId="0" xfId="0" applyNumberFormat="1" applyFont="1" applyAlignment="1">
      <alignment horizontal="center" vertical="center"/>
    </xf>
    <xf numFmtId="179" fontId="10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4" fontId="20" fillId="0" borderId="0" xfId="0" applyNumberFormat="1" applyFont="1" applyFill="1" applyAlignment="1">
      <alignment horizontal="left" vertical="center" wrapText="1"/>
    </xf>
    <xf numFmtId="176" fontId="10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left" vertical="center"/>
    </xf>
    <xf numFmtId="10" fontId="1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" fontId="10" fillId="5" borderId="0" xfId="0" applyNumberFormat="1" applyFont="1" applyFill="1" applyAlignment="1">
      <alignment horizontal="left" vertical="center" wrapText="1"/>
    </xf>
    <xf numFmtId="4" fontId="10" fillId="0" borderId="0" xfId="0" applyNumberFormat="1" applyFont="1" applyFill="1" applyAlignment="1">
      <alignment horizontal="center" vertical="center" wrapText="1"/>
    </xf>
    <xf numFmtId="178" fontId="10" fillId="0" borderId="0" xfId="0" applyNumberFormat="1" applyFont="1" applyAlignment="1">
      <alignment horizontal="center" vertical="center" wrapText="1"/>
    </xf>
    <xf numFmtId="177" fontId="12" fillId="0" borderId="0" xfId="0" applyNumberFormat="1" applyFont="1" applyAlignment="1">
      <alignment horizontal="left" vertical="center" wrapText="1"/>
    </xf>
    <xf numFmtId="177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4" fontId="12" fillId="0" borderId="0" xfId="0" applyNumberFormat="1" applyFont="1" applyFill="1" applyAlignment="1">
      <alignment horizontal="left" vertical="center" wrapText="1"/>
    </xf>
    <xf numFmtId="4" fontId="12" fillId="9" borderId="0" xfId="0" applyNumberFormat="1" applyFont="1" applyFill="1" applyAlignment="1">
      <alignment horizontal="left" vertical="center" wrapText="1"/>
    </xf>
    <xf numFmtId="43" fontId="0" fillId="0" borderId="0" xfId="0" applyNumberFormat="1" applyAlignment="1">
      <alignment horizontal="center" vertical="center"/>
    </xf>
    <xf numFmtId="43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10" borderId="0" xfId="0" applyFill="1">
      <alignment vertical="center"/>
    </xf>
    <xf numFmtId="43" fontId="0" fillId="1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aoxing/AppData/Local/Temp/Rar$DIa0.153/&#25253;&#34920;&#39044;&#27979;&#19982;DCF&#19982;EVA&#39044;&#27979;&#27169;&#26495;%20-2006e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aoxing/AppData/Local/Temp/Rar$DIa0.642/&#25253;&#34920;&#39044;&#27979;&#19982;DCF&#19982;EVA&#39044;&#27979;&#27169;&#26495;%20-2007e%20-%20&#21103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aoxing/AppData/Local/Temp/Rar$DIa0.831/&#25253;&#34920;&#39044;&#27979;&#19982;DCF&#19982;EVA&#39044;&#27979;&#27169;&#26495;%20-2008e%20-%20&#21103;&#2641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5253;&#34920;&#39044;&#27979;&#19982;DCF&#19982;EVA&#39044;&#27979;&#27169;&#26495;%20-2009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测"/>
      <sheetName val="估值"/>
      <sheetName val="Sheet3"/>
    </sheetNames>
    <sheetDataSet>
      <sheetData sheetId="0">
        <row r="2">
          <cell r="B2">
            <v>1753558881.1400003</v>
          </cell>
          <cell r="AY2">
            <v>1928914769.2540004</v>
          </cell>
          <cell r="BF2">
            <v>8548181837.7505016</v>
          </cell>
        </row>
        <row r="3">
          <cell r="B3" t="str">
            <v>0</v>
          </cell>
          <cell r="AY3" t="str">
            <v>0</v>
          </cell>
          <cell r="BF3">
            <v>6521426406.9075012</v>
          </cell>
        </row>
        <row r="4">
          <cell r="B4">
            <v>390779917.07700002</v>
          </cell>
          <cell r="AY4">
            <v>429857908.78470004</v>
          </cell>
          <cell r="BF4">
            <v>26294475.236700002</v>
          </cell>
        </row>
        <row r="5">
          <cell r="B5">
            <v>1161795475.148</v>
          </cell>
          <cell r="AY5">
            <v>1277975022.6628001</v>
          </cell>
          <cell r="BF5">
            <v>479211105.52370012</v>
          </cell>
        </row>
        <row r="6">
          <cell r="B6">
            <v>461983055.24800003</v>
          </cell>
          <cell r="AY6">
            <v>508181360.77280009</v>
          </cell>
          <cell r="BF6">
            <v>406878518.60920006</v>
          </cell>
        </row>
        <row r="7">
          <cell r="B7">
            <v>193332229.93700001</v>
          </cell>
          <cell r="AY7">
            <v>212665452.9307</v>
          </cell>
          <cell r="BF7" t="str">
            <v>--</v>
          </cell>
        </row>
        <row r="8">
          <cell r="B8" t="str">
            <v>0</v>
          </cell>
          <cell r="AY8" t="str">
            <v>0</v>
          </cell>
          <cell r="BF8">
            <v>545874284.20805526</v>
          </cell>
        </row>
        <row r="9">
          <cell r="B9" t="str">
            <v>0</v>
          </cell>
          <cell r="AY9" t="str">
            <v>0</v>
          </cell>
          <cell r="BF9" t="str">
            <v>--</v>
          </cell>
        </row>
        <row r="10">
          <cell r="B10" t="str">
            <v>0</v>
          </cell>
          <cell r="AY10" t="str">
            <v>0</v>
          </cell>
          <cell r="BF10" t="str">
            <v>--</v>
          </cell>
        </row>
        <row r="11">
          <cell r="B11">
            <v>1773131997.461</v>
          </cell>
          <cell r="AY11">
            <v>1950445197.2071002</v>
          </cell>
          <cell r="BF11">
            <v>9078788.2341749985</v>
          </cell>
        </row>
        <row r="12">
          <cell r="B12" t="str">
            <v>0</v>
          </cell>
          <cell r="AY12" t="str">
            <v>0</v>
          </cell>
          <cell r="BF12" t="str">
            <v>--</v>
          </cell>
        </row>
        <row r="13">
          <cell r="B13" t="str">
            <v>0</v>
          </cell>
          <cell r="AY13" t="str">
            <v>0</v>
          </cell>
          <cell r="BF13">
            <v>28317488.914000005</v>
          </cell>
        </row>
        <row r="14">
          <cell r="B14">
            <v>6858267.5260000015</v>
          </cell>
          <cell r="AY14">
            <v>7544094.2786000017</v>
          </cell>
          <cell r="BF14">
            <v>605893324.41351962</v>
          </cell>
        </row>
        <row r="15">
          <cell r="B15">
            <v>5741439823.5370007</v>
          </cell>
          <cell r="AY15">
            <v>6315583805.8907003</v>
          </cell>
          <cell r="BF15">
            <v>122096183.27390002</v>
          </cell>
        </row>
        <row r="16">
          <cell r="B16" t="str">
            <v>--</v>
          </cell>
          <cell r="AY16" t="str">
            <v>--</v>
          </cell>
          <cell r="BF16" t="str">
            <v>--</v>
          </cell>
        </row>
        <row r="17">
          <cell r="B17">
            <v>142210</v>
          </cell>
          <cell r="AY17">
            <v>142210</v>
          </cell>
          <cell r="BF17" t="str">
            <v>--</v>
          </cell>
        </row>
        <row r="18">
          <cell r="B18" t="str">
            <v>--</v>
          </cell>
          <cell r="AY18" t="str">
            <v>--</v>
          </cell>
          <cell r="BF18" t="str">
            <v>--</v>
          </cell>
        </row>
        <row r="19">
          <cell r="B19">
            <v>814724.20449999988</v>
          </cell>
          <cell r="AY19">
            <v>936932.83517499978</v>
          </cell>
          <cell r="BF19" t="str">
            <v>--</v>
          </cell>
        </row>
        <row r="20">
          <cell r="B20" t="str">
            <v>--</v>
          </cell>
          <cell r="AY20" t="str">
            <v>--</v>
          </cell>
          <cell r="BF20">
            <v>727989507.68741965</v>
          </cell>
        </row>
        <row r="21">
          <cell r="B21">
            <v>6414174356.7990017</v>
          </cell>
          <cell r="AY21">
            <v>7055591792.4789019</v>
          </cell>
          <cell r="BF21">
            <v>177310899.88814741</v>
          </cell>
        </row>
        <row r="22">
          <cell r="B22">
            <v>4844902068.5670004</v>
          </cell>
          <cell r="AY22">
            <v>5329392275.4237003</v>
          </cell>
          <cell r="BF22" t="str">
            <v>--</v>
          </cell>
        </row>
        <row r="23">
          <cell r="B23">
            <v>283148017.92200005</v>
          </cell>
          <cell r="AY23">
            <v>311462819.71420008</v>
          </cell>
          <cell r="BF23">
            <v>550678607.7992723</v>
          </cell>
        </row>
        <row r="24">
          <cell r="B24" t="str">
            <v>0</v>
          </cell>
          <cell r="AY24" t="str">
            <v>0</v>
          </cell>
          <cell r="BF24">
            <v>432721207.98483658</v>
          </cell>
        </row>
        <row r="25">
          <cell r="B25" t="str">
            <v>0</v>
          </cell>
          <cell r="AY25" t="str">
            <v>0</v>
          </cell>
          <cell r="BF25">
            <v>117957399.81443575</v>
          </cell>
        </row>
        <row r="26">
          <cell r="B26" t="str">
            <v>0</v>
          </cell>
          <cell r="AY26" t="str">
            <v>0</v>
          </cell>
          <cell r="BF26" t="str">
            <v>--</v>
          </cell>
        </row>
        <row r="27">
          <cell r="B27">
            <v>104759694.54500002</v>
          </cell>
          <cell r="AY27">
            <v>115235663.99950002</v>
          </cell>
          <cell r="BF27" t="str">
            <v>--</v>
          </cell>
        </row>
        <row r="28">
          <cell r="B28" t="str">
            <v>0</v>
          </cell>
          <cell r="AY28" t="str">
            <v>0</v>
          </cell>
          <cell r="BF28" t="str">
            <v>--</v>
          </cell>
        </row>
        <row r="29">
          <cell r="B29" t="str">
            <v>--</v>
          </cell>
          <cell r="AY29" t="str">
            <v>--</v>
          </cell>
        </row>
        <row r="30">
          <cell r="B30">
            <v>45959473.131000005</v>
          </cell>
          <cell r="AY30">
            <v>50555420.444100015</v>
          </cell>
        </row>
        <row r="31">
          <cell r="B31" t="str">
            <v>--</v>
          </cell>
          <cell r="AY31" t="str">
            <v>--</v>
          </cell>
        </row>
        <row r="32">
          <cell r="B32" t="str">
            <v>--</v>
          </cell>
          <cell r="AY32" t="str">
            <v>--</v>
          </cell>
        </row>
        <row r="33">
          <cell r="B33">
            <v>11693900545.168505</v>
          </cell>
          <cell r="AY33">
            <v>12863317114.895578</v>
          </cell>
        </row>
        <row r="34">
          <cell r="B34">
            <v>17435340368.705505</v>
          </cell>
          <cell r="AY34">
            <v>19178900920.786278</v>
          </cell>
        </row>
        <row r="35">
          <cell r="B35">
            <v>3200392923.0497012</v>
          </cell>
          <cell r="AY35">
            <v>3166351903.3547506</v>
          </cell>
        </row>
        <row r="36">
          <cell r="B36" t="str">
            <v>--</v>
          </cell>
          <cell r="AY36" t="str">
            <v>--</v>
          </cell>
        </row>
        <row r="37">
          <cell r="B37">
            <v>10004620.560000001</v>
          </cell>
          <cell r="AY37">
            <v>11005082.616000002</v>
          </cell>
        </row>
        <row r="38">
          <cell r="B38">
            <v>1472949234.075</v>
          </cell>
          <cell r="AY38">
            <v>1620244157.4825001</v>
          </cell>
        </row>
        <row r="39">
          <cell r="B39">
            <v>248126714.836</v>
          </cell>
          <cell r="AY39">
            <v>272939386.31960005</v>
          </cell>
        </row>
        <row r="40">
          <cell r="B40">
            <v>26399083.931000002</v>
          </cell>
          <cell r="AY40">
            <v>29038992.324100003</v>
          </cell>
        </row>
        <row r="41">
          <cell r="B41">
            <v>108952292.83400001</v>
          </cell>
          <cell r="AY41">
            <v>119847522.11740002</v>
          </cell>
        </row>
        <row r="42">
          <cell r="B42" t="str">
            <v>0</v>
          </cell>
          <cell r="AY42">
            <v>0</v>
          </cell>
        </row>
        <row r="43">
          <cell r="B43">
            <v>853018.33100000001</v>
          </cell>
          <cell r="AY43">
            <v>938320.16410000005</v>
          </cell>
        </row>
        <row r="44">
          <cell r="B44">
            <v>298446671.98500007</v>
          </cell>
          <cell r="AY44">
            <v>328291339.18350011</v>
          </cell>
        </row>
        <row r="45">
          <cell r="B45" t="str">
            <v>0</v>
          </cell>
          <cell r="AY45">
            <v>0</v>
          </cell>
        </row>
        <row r="46">
          <cell r="B46">
            <v>335862450</v>
          </cell>
          <cell r="AY46">
            <v>369448695.00000006</v>
          </cell>
        </row>
        <row r="47">
          <cell r="B47">
            <v>11594710.963000001</v>
          </cell>
          <cell r="AY47">
            <v>12754182.059300002</v>
          </cell>
        </row>
        <row r="48">
          <cell r="B48">
            <v>5713581720.5647011</v>
          </cell>
          <cell r="AY48">
            <v>5930859580.6212511</v>
          </cell>
        </row>
        <row r="49">
          <cell r="B49">
            <v>1912102951.6032124</v>
          </cell>
          <cell r="AY49">
            <v>2220699616.2586551</v>
          </cell>
        </row>
        <row r="50">
          <cell r="B50">
            <v>2009627777.77</v>
          </cell>
          <cell r="AY50">
            <v>2009627777.77</v>
          </cell>
        </row>
        <row r="51">
          <cell r="B51" t="str">
            <v>--</v>
          </cell>
          <cell r="AY51" t="str">
            <v>--</v>
          </cell>
          <cell r="BC51">
            <v>1753558881.1400003</v>
          </cell>
        </row>
        <row r="52">
          <cell r="B52">
            <v>6080000</v>
          </cell>
          <cell r="AY52">
            <v>6080000</v>
          </cell>
          <cell r="BC52">
            <v>1928914769.2540004</v>
          </cell>
        </row>
        <row r="53">
          <cell r="B53" t="str">
            <v>--</v>
          </cell>
          <cell r="AY53" t="str">
            <v>--</v>
          </cell>
        </row>
        <row r="54">
          <cell r="B54" t="str">
            <v>--</v>
          </cell>
          <cell r="AY54" t="str">
            <v>--</v>
          </cell>
        </row>
        <row r="55">
          <cell r="B55" t="str">
            <v>--</v>
          </cell>
          <cell r="AY55" t="str">
            <v>--</v>
          </cell>
        </row>
        <row r="56">
          <cell r="B56">
            <v>3927810729.3732123</v>
          </cell>
          <cell r="AY56">
            <v>4236407394.0286551</v>
          </cell>
          <cell r="BC56">
            <v>550678607.7992723</v>
          </cell>
        </row>
        <row r="57">
          <cell r="B57">
            <v>9641392449.9379139</v>
          </cell>
          <cell r="AY57">
            <v>10167266974.649906</v>
          </cell>
          <cell r="BC57">
            <v>-676433.05180000002</v>
          </cell>
        </row>
        <row r="58">
          <cell r="B58">
            <v>1462778530.0426683</v>
          </cell>
          <cell r="AY58">
            <v>2129785949.6121764</v>
          </cell>
          <cell r="BC58">
            <v>675352258.52820015</v>
          </cell>
        </row>
        <row r="59">
          <cell r="B59">
            <v>1986920344.6300001</v>
          </cell>
          <cell r="AY59">
            <v>1986920344.6300001</v>
          </cell>
          <cell r="BC59">
            <v>5324012.8260000004</v>
          </cell>
        </row>
        <row r="60">
          <cell r="B60">
            <v>582960011.97949231</v>
          </cell>
          <cell r="AY60">
            <v>638027872.75941956</v>
          </cell>
          <cell r="BC60">
            <v>8376303.4080000008</v>
          </cell>
        </row>
        <row r="61">
          <cell r="B61" t="str">
            <v>--</v>
          </cell>
          <cell r="AY61" t="str">
            <v>--</v>
          </cell>
          <cell r="BC61">
            <v>1700576.2169000001</v>
          </cell>
        </row>
        <row r="62">
          <cell r="B62">
            <v>1997777973.2154305</v>
          </cell>
          <cell r="AY62">
            <v>2493388720.2347755</v>
          </cell>
          <cell r="BC62">
            <v>12373956.596100003</v>
          </cell>
        </row>
        <row r="63">
          <cell r="B63">
            <v>1763511058.9000001</v>
          </cell>
          <cell r="AY63">
            <v>1763511058.9000001</v>
          </cell>
          <cell r="BC63" t="str">
            <v>--</v>
          </cell>
        </row>
        <row r="64">
          <cell r="B64" t="str">
            <v>--</v>
          </cell>
          <cell r="AY64" t="str">
            <v>--</v>
          </cell>
          <cell r="BC64">
            <v>545874284.20805526</v>
          </cell>
        </row>
        <row r="65">
          <cell r="B65" t="str">
            <v>--</v>
          </cell>
          <cell r="AY65" t="str">
            <v>--</v>
          </cell>
          <cell r="BC65">
            <v>-9078788.2341749985</v>
          </cell>
        </row>
        <row r="66">
          <cell r="B66">
            <v>4839068873.6300001</v>
          </cell>
          <cell r="AY66">
            <v>4839068873.6300001</v>
          </cell>
          <cell r="BC66" t="str">
            <v>--</v>
          </cell>
        </row>
        <row r="67">
          <cell r="B67">
            <v>7793947918.7675915</v>
          </cell>
          <cell r="AY67">
            <v>9011633946.1363716</v>
          </cell>
          <cell r="BC67" t="str">
            <v>--</v>
          </cell>
        </row>
        <row r="68">
          <cell r="B68">
            <v>17435340368.705505</v>
          </cell>
          <cell r="AY68">
            <v>19178900920.786278</v>
          </cell>
          <cell r="BC68">
            <v>-177313199.74610019</v>
          </cell>
        </row>
        <row r="69">
          <cell r="B69">
            <v>0</v>
          </cell>
          <cell r="AY69">
            <v>0</v>
          </cell>
          <cell r="BC69">
            <v>-220789067.74100018</v>
          </cell>
        </row>
        <row r="70">
          <cell r="BC70">
            <v>-216573163.6552</v>
          </cell>
        </row>
        <row r="71">
          <cell r="BC71" t="str">
            <v>--</v>
          </cell>
        </row>
        <row r="72">
          <cell r="BC72">
            <v>1175249347.1542525</v>
          </cell>
        </row>
        <row r="82">
          <cell r="BC82">
            <v>1586340662.28</v>
          </cell>
        </row>
        <row r="83">
          <cell r="BC83">
            <v>1052934646.55</v>
          </cell>
        </row>
        <row r="84">
          <cell r="BC84" t="str">
            <v>--</v>
          </cell>
        </row>
        <row r="85">
          <cell r="BC85" t="str">
            <v>--</v>
          </cell>
        </row>
        <row r="86">
          <cell r="BC86" t="str">
            <v>--</v>
          </cell>
        </row>
        <row r="87">
          <cell r="BC87">
            <v>533406015.73000002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测"/>
      <sheetName val="估值"/>
      <sheetName val="Sheet3"/>
    </sheetNames>
    <sheetDataSet>
      <sheetData sheetId="0">
        <row r="2">
          <cell r="B2">
            <v>1928914769.2540004</v>
          </cell>
          <cell r="AY2">
            <v>2121806246.1794007</v>
          </cell>
          <cell r="BF2">
            <v>9403000021.5255527</v>
          </cell>
        </row>
        <row r="3">
          <cell r="B3" t="str">
            <v>0</v>
          </cell>
          <cell r="AY3" t="str">
            <v>0</v>
          </cell>
          <cell r="BF3">
            <v>7173569047.5982523</v>
          </cell>
        </row>
        <row r="4">
          <cell r="B4">
            <v>429857908.78470004</v>
          </cell>
          <cell r="AY4">
            <v>472843699.6631701</v>
          </cell>
          <cell r="BF4">
            <v>28923922.760370005</v>
          </cell>
        </row>
        <row r="5">
          <cell r="B5">
            <v>1277975022.6628001</v>
          </cell>
          <cell r="AY5">
            <v>1405772524.9290802</v>
          </cell>
          <cell r="BF5">
            <v>527132216.07607019</v>
          </cell>
        </row>
        <row r="6">
          <cell r="B6">
            <v>508181360.77280009</v>
          </cell>
          <cell r="AY6">
            <v>558999496.85008013</v>
          </cell>
          <cell r="BF6">
            <v>447566370.47012013</v>
          </cell>
        </row>
        <row r="7">
          <cell r="B7">
            <v>212665452.9307</v>
          </cell>
          <cell r="AY7">
            <v>233931998.22377002</v>
          </cell>
          <cell r="BF7" t="str">
            <v>--</v>
          </cell>
        </row>
        <row r="8">
          <cell r="B8" t="str">
            <v>0</v>
          </cell>
          <cell r="AY8" t="str">
            <v>0</v>
          </cell>
          <cell r="BF8">
            <v>896065511.68735826</v>
          </cell>
        </row>
        <row r="9">
          <cell r="B9" t="str">
            <v>0</v>
          </cell>
          <cell r="AY9" t="str">
            <v>0</v>
          </cell>
          <cell r="BF9" t="str">
            <v>--</v>
          </cell>
        </row>
        <row r="10">
          <cell r="B10" t="str">
            <v>0</v>
          </cell>
          <cell r="AY10" t="str">
            <v>0</v>
          </cell>
          <cell r="BF10" t="str">
            <v>--</v>
          </cell>
        </row>
        <row r="11">
          <cell r="B11">
            <v>1950445197.2071002</v>
          </cell>
          <cell r="AY11">
            <v>2145489716.9278104</v>
          </cell>
          <cell r="BF11">
            <v>10440606.469301248</v>
          </cell>
        </row>
        <row r="12">
          <cell r="B12" t="str">
            <v>0</v>
          </cell>
          <cell r="AY12" t="str">
            <v>0</v>
          </cell>
          <cell r="BF12" t="str">
            <v>--</v>
          </cell>
        </row>
        <row r="13">
          <cell r="B13" t="str">
            <v>0</v>
          </cell>
          <cell r="AY13" t="str">
            <v>0</v>
          </cell>
          <cell r="BF13">
            <v>31149237.805400006</v>
          </cell>
        </row>
        <row r="14">
          <cell r="B14">
            <v>7544094.2786000017</v>
          </cell>
          <cell r="AY14">
            <v>8298503.7064600028</v>
          </cell>
          <cell r="BF14">
            <v>371332797.20808327</v>
          </cell>
        </row>
        <row r="15">
          <cell r="B15">
            <v>6315583805.8907003</v>
          </cell>
          <cell r="AY15">
            <v>6947142186.4797726</v>
          </cell>
          <cell r="BF15">
            <v>134305801.60129002</v>
          </cell>
        </row>
        <row r="16">
          <cell r="B16" t="str">
            <v>--</v>
          </cell>
          <cell r="AY16" t="str">
            <v>--</v>
          </cell>
          <cell r="BF16" t="str">
            <v>--</v>
          </cell>
        </row>
        <row r="17">
          <cell r="B17">
            <v>142210</v>
          </cell>
          <cell r="AY17">
            <v>142210</v>
          </cell>
          <cell r="BF17" t="str">
            <v>--</v>
          </cell>
        </row>
        <row r="18">
          <cell r="B18" t="str">
            <v>--</v>
          </cell>
          <cell r="AY18" t="str">
            <v>--</v>
          </cell>
          <cell r="BF18" t="str">
            <v>--</v>
          </cell>
        </row>
        <row r="19">
          <cell r="B19">
            <v>936932.83517499978</v>
          </cell>
          <cell r="AY19">
            <v>1077472.7604512498</v>
          </cell>
          <cell r="BF19" t="str">
            <v>--</v>
          </cell>
        </row>
        <row r="20">
          <cell r="B20" t="str">
            <v>--</v>
          </cell>
          <cell r="AY20" t="str">
            <v>--</v>
          </cell>
          <cell r="BF20">
            <v>505638598.80937326</v>
          </cell>
        </row>
        <row r="21">
          <cell r="B21">
            <v>7055591792.4789019</v>
          </cell>
          <cell r="AY21">
            <v>7761150971.7267933</v>
          </cell>
          <cell r="BF21">
            <v>123154570.26005328</v>
          </cell>
        </row>
        <row r="22">
          <cell r="B22">
            <v>5329392275.4237003</v>
          </cell>
          <cell r="AY22">
            <v>5862331502.9660711</v>
          </cell>
          <cell r="BF22" t="str">
            <v>--</v>
          </cell>
        </row>
        <row r="23">
          <cell r="B23">
            <v>311462819.71420008</v>
          </cell>
          <cell r="AY23">
            <v>342609101.68562013</v>
          </cell>
          <cell r="BF23">
            <v>382484028.54931998</v>
          </cell>
        </row>
        <row r="24">
          <cell r="B24" t="str">
            <v>0</v>
          </cell>
          <cell r="AY24" t="str">
            <v>0</v>
          </cell>
          <cell r="BF24">
            <v>300554531.30857426</v>
          </cell>
        </row>
        <row r="25">
          <cell r="B25" t="str">
            <v>0</v>
          </cell>
          <cell r="AY25" t="str">
            <v>0</v>
          </cell>
          <cell r="BF25">
            <v>81929497.240745753</v>
          </cell>
        </row>
        <row r="26">
          <cell r="B26" t="str">
            <v>0</v>
          </cell>
          <cell r="AY26" t="str">
            <v>0</v>
          </cell>
          <cell r="BF26" t="str">
            <v>--</v>
          </cell>
        </row>
        <row r="27">
          <cell r="B27">
            <v>115235663.99950002</v>
          </cell>
          <cell r="AY27">
            <v>126759230.39945003</v>
          </cell>
          <cell r="BF27" t="str">
            <v>--</v>
          </cell>
        </row>
        <row r="28">
          <cell r="B28" t="str">
            <v>0</v>
          </cell>
          <cell r="AY28" t="str">
            <v>0</v>
          </cell>
          <cell r="BF28" t="str">
            <v>--</v>
          </cell>
        </row>
        <row r="29">
          <cell r="B29" t="str">
            <v>--</v>
          </cell>
          <cell r="AY29" t="str">
            <v>--</v>
          </cell>
        </row>
        <row r="30">
          <cell r="B30">
            <v>50555420.444100015</v>
          </cell>
          <cell r="AY30">
            <v>55610962.48851002</v>
          </cell>
        </row>
        <row r="31">
          <cell r="B31" t="str">
            <v>--</v>
          </cell>
          <cell r="AY31" t="str">
            <v>--</v>
          </cell>
        </row>
        <row r="32">
          <cell r="B32" t="str">
            <v>--</v>
          </cell>
          <cell r="AY32" t="str">
            <v>--</v>
          </cell>
        </row>
        <row r="33">
          <cell r="B33">
            <v>12863317114.895578</v>
          </cell>
          <cell r="AY33">
            <v>14149681452.026896</v>
          </cell>
        </row>
        <row r="34">
          <cell r="B34">
            <v>19178900920.786278</v>
          </cell>
          <cell r="AY34">
            <v>21096823638.506668</v>
          </cell>
        </row>
        <row r="35">
          <cell r="B35">
            <v>3166351903.3547506</v>
          </cell>
          <cell r="AY35">
            <v>3295436817.7529354</v>
          </cell>
        </row>
        <row r="36">
          <cell r="B36" t="str">
            <v>--</v>
          </cell>
          <cell r="AY36" t="str">
            <v>--</v>
          </cell>
        </row>
        <row r="37">
          <cell r="B37">
            <v>11005082.616000002</v>
          </cell>
          <cell r="AY37">
            <v>12105590.877600003</v>
          </cell>
        </row>
        <row r="38">
          <cell r="B38">
            <v>1620244157.4825001</v>
          </cell>
          <cell r="AY38">
            <v>1782268573.2307503</v>
          </cell>
        </row>
        <row r="39">
          <cell r="B39">
            <v>272939386.31960005</v>
          </cell>
          <cell r="AY39">
            <v>300233324.95156008</v>
          </cell>
        </row>
        <row r="40">
          <cell r="B40">
            <v>29038992.324100003</v>
          </cell>
          <cell r="AY40">
            <v>31942891.556510005</v>
          </cell>
        </row>
        <row r="41">
          <cell r="B41">
            <v>119847522.11740002</v>
          </cell>
          <cell r="AY41">
            <v>131832274.32914004</v>
          </cell>
        </row>
        <row r="42">
          <cell r="B42">
            <v>0</v>
          </cell>
          <cell r="AY42">
            <v>0</v>
          </cell>
        </row>
        <row r="43">
          <cell r="B43">
            <v>938320.16410000005</v>
          </cell>
          <cell r="AY43">
            <v>1032152.1805100001</v>
          </cell>
        </row>
        <row r="44">
          <cell r="B44">
            <v>328291339.18350011</v>
          </cell>
          <cell r="AY44">
            <v>361120473.10185015</v>
          </cell>
        </row>
        <row r="45">
          <cell r="B45">
            <v>0</v>
          </cell>
          <cell r="AY45">
            <v>0</v>
          </cell>
        </row>
        <row r="46">
          <cell r="B46">
            <v>369448695.00000006</v>
          </cell>
          <cell r="AY46">
            <v>406393564.50000012</v>
          </cell>
        </row>
        <row r="47">
          <cell r="B47">
            <v>12754182.059300002</v>
          </cell>
          <cell r="AY47">
            <v>14029600.265230004</v>
          </cell>
        </row>
        <row r="48">
          <cell r="B48">
            <v>5930859580.6212511</v>
          </cell>
          <cell r="AY48">
            <v>6336395262.7460861</v>
          </cell>
        </row>
        <row r="49">
          <cell r="B49">
            <v>2220699616.2586551</v>
          </cell>
          <cell r="AY49">
            <v>2579386487.7753458</v>
          </cell>
        </row>
        <row r="50">
          <cell r="B50">
            <v>2009627777.77</v>
          </cell>
          <cell r="AY50">
            <v>2009627777.77</v>
          </cell>
        </row>
        <row r="51">
          <cell r="B51" t="str">
            <v>--</v>
          </cell>
          <cell r="AY51" t="str">
            <v>--</v>
          </cell>
          <cell r="BC51">
            <v>1928914769.2540004</v>
          </cell>
        </row>
        <row r="52">
          <cell r="B52">
            <v>6080000</v>
          </cell>
          <cell r="AY52">
            <v>6080000</v>
          </cell>
          <cell r="BC52">
            <v>2121806246.1794007</v>
          </cell>
        </row>
        <row r="53">
          <cell r="B53" t="str">
            <v>--</v>
          </cell>
          <cell r="AY53" t="str">
            <v>--</v>
          </cell>
        </row>
        <row r="54">
          <cell r="B54" t="str">
            <v>--</v>
          </cell>
          <cell r="AY54" t="str">
            <v>--</v>
          </cell>
        </row>
        <row r="55">
          <cell r="B55" t="str">
            <v>--</v>
          </cell>
          <cell r="AY55" t="str">
            <v>--</v>
          </cell>
        </row>
        <row r="56">
          <cell r="B56">
            <v>4236407394.0286551</v>
          </cell>
          <cell r="AY56">
            <v>4595094265.5453453</v>
          </cell>
          <cell r="BC56">
            <v>382484028.54931998</v>
          </cell>
        </row>
        <row r="57">
          <cell r="B57">
            <v>10167266974.649906</v>
          </cell>
          <cell r="AY57">
            <v>10931489528.291431</v>
          </cell>
          <cell r="BC57">
            <v>-744076.35698000004</v>
          </cell>
        </row>
        <row r="58">
          <cell r="B58">
            <v>2129785949.6121764</v>
          </cell>
          <cell r="AY58">
            <v>2901002085.1417217</v>
          </cell>
          <cell r="BC58">
            <v>742887484.38102019</v>
          </cell>
        </row>
        <row r="59">
          <cell r="B59">
            <v>1986920344.6300001</v>
          </cell>
          <cell r="AY59">
            <v>1986920344.6300001</v>
          </cell>
          <cell r="BC59">
            <v>5856414.1086000009</v>
          </cell>
        </row>
        <row r="60">
          <cell r="B60">
            <v>638027872.75941956</v>
          </cell>
          <cell r="AY60">
            <v>676276275.61435151</v>
          </cell>
          <cell r="BC60">
            <v>9213933.748800002</v>
          </cell>
        </row>
        <row r="61">
          <cell r="B61" t="str">
            <v>--</v>
          </cell>
          <cell r="AY61" t="str">
            <v>--</v>
          </cell>
          <cell r="BC61">
            <v>1870633.8385900003</v>
          </cell>
        </row>
        <row r="62">
          <cell r="B62">
            <v>2493388720.2347755</v>
          </cell>
          <cell r="AY62">
            <v>2837624345.929163</v>
          </cell>
          <cell r="BC62">
            <v>13611352.255710004</v>
          </cell>
        </row>
        <row r="63">
          <cell r="B63">
            <v>1763511058.9000001</v>
          </cell>
          <cell r="AY63">
            <v>1763511058.9000001</v>
          </cell>
          <cell r="BC63" t="str">
            <v>--</v>
          </cell>
        </row>
        <row r="64">
          <cell r="B64" t="str">
            <v>--</v>
          </cell>
          <cell r="AY64" t="str">
            <v>--</v>
          </cell>
          <cell r="BC64">
            <v>896065511.68735826</v>
          </cell>
        </row>
        <row r="65">
          <cell r="B65" t="str">
            <v>--</v>
          </cell>
          <cell r="AY65" t="str">
            <v>--</v>
          </cell>
          <cell r="BC65">
            <v>-10440606.469301248</v>
          </cell>
        </row>
        <row r="66">
          <cell r="B66">
            <v>4839068873.6300001</v>
          </cell>
          <cell r="AY66">
            <v>4839068873.6300001</v>
          </cell>
          <cell r="BC66" t="str">
            <v>--</v>
          </cell>
        </row>
        <row r="67">
          <cell r="B67">
            <v>9011633946.1363716</v>
          </cell>
          <cell r="AY67">
            <v>10165334110.215237</v>
          </cell>
          <cell r="BC67" t="str">
            <v>--</v>
          </cell>
        </row>
        <row r="68">
          <cell r="B68">
            <v>19178900920.786278</v>
          </cell>
          <cell r="AY68">
            <v>21096823638.506668</v>
          </cell>
          <cell r="BC68">
            <v>-195044519.72071028</v>
          </cell>
        </row>
        <row r="69">
          <cell r="B69">
            <v>0</v>
          </cell>
          <cell r="AY69">
            <v>0</v>
          </cell>
          <cell r="BC69">
            <v>-242867974.51510048</v>
          </cell>
        </row>
        <row r="70">
          <cell r="BC70">
            <v>-238230480.02072048</v>
          </cell>
        </row>
        <row r="71">
          <cell r="BC71" t="str">
            <v>--</v>
          </cell>
        </row>
        <row r="72">
          <cell r="BC72">
            <v>1364661701.4865856</v>
          </cell>
        </row>
        <row r="82">
          <cell r="BC82">
            <v>1586340662.28</v>
          </cell>
        </row>
        <row r="83">
          <cell r="BC83">
            <v>1052934646.55</v>
          </cell>
        </row>
        <row r="84">
          <cell r="BC84" t="str">
            <v>--</v>
          </cell>
        </row>
        <row r="85">
          <cell r="BC85" t="str">
            <v>--</v>
          </cell>
        </row>
        <row r="86">
          <cell r="BC86" t="str">
            <v>--</v>
          </cell>
        </row>
        <row r="87">
          <cell r="BC87">
            <v>533406015.73000002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测"/>
      <sheetName val="估值"/>
      <sheetName val="Sheet3"/>
    </sheetNames>
    <sheetDataSet>
      <sheetData sheetId="0">
        <row r="2">
          <cell r="B2">
            <v>2121806246.1794007</v>
          </cell>
          <cell r="AY2">
            <v>2206678496.026577</v>
          </cell>
          <cell r="BF2">
            <v>9779120022.3865757</v>
          </cell>
        </row>
        <row r="3">
          <cell r="B3" t="str">
            <v>0</v>
          </cell>
          <cell r="AY3" t="str">
            <v>0</v>
          </cell>
          <cell r="BF3">
            <v>7460511809.502183</v>
          </cell>
        </row>
        <row r="4">
          <cell r="B4">
            <v>472843699.6631701</v>
          </cell>
          <cell r="AY4">
            <v>491757447.64969695</v>
          </cell>
          <cell r="BF4">
            <v>30080879.670784805</v>
          </cell>
        </row>
        <row r="5">
          <cell r="B5">
            <v>1405772524.9290802</v>
          </cell>
          <cell r="AY5">
            <v>1462003425.9262435</v>
          </cell>
          <cell r="BF5">
            <v>548217504.71911299</v>
          </cell>
        </row>
        <row r="6">
          <cell r="B6">
            <v>558999496.85008013</v>
          </cell>
          <cell r="AY6">
            <v>581359476.72408342</v>
          </cell>
          <cell r="BF6">
            <v>465469025.28892493</v>
          </cell>
        </row>
        <row r="7">
          <cell r="B7">
            <v>233931998.22377002</v>
          </cell>
          <cell r="AY7">
            <v>243289278.15272087</v>
          </cell>
          <cell r="BF7" t="str">
            <v>--</v>
          </cell>
        </row>
        <row r="8">
          <cell r="B8" t="str">
            <v>0</v>
          </cell>
          <cell r="AY8" t="str">
            <v>0</v>
          </cell>
          <cell r="BF8">
            <v>1397452460.3104649</v>
          </cell>
        </row>
        <row r="9">
          <cell r="B9" t="str">
            <v>0</v>
          </cell>
          <cell r="AY9" t="str">
            <v>0</v>
          </cell>
          <cell r="BF9" t="str">
            <v>--</v>
          </cell>
        </row>
        <row r="10">
          <cell r="B10" t="str">
            <v>0</v>
          </cell>
          <cell r="AY10" t="str">
            <v>0</v>
          </cell>
          <cell r="BF10" t="str">
            <v>--</v>
          </cell>
        </row>
        <row r="11">
          <cell r="B11">
            <v>2145489716.9278104</v>
          </cell>
          <cell r="AY11">
            <v>2231309305.6049228</v>
          </cell>
          <cell r="BF11">
            <v>12006697.439696435</v>
          </cell>
        </row>
        <row r="12">
          <cell r="B12" t="str">
            <v>0</v>
          </cell>
          <cell r="AY12" t="str">
            <v>0</v>
          </cell>
          <cell r="BF12" t="str">
            <v>--</v>
          </cell>
        </row>
        <row r="13">
          <cell r="B13" t="str">
            <v>0</v>
          </cell>
          <cell r="AY13" t="str">
            <v>0</v>
          </cell>
          <cell r="BF13">
            <v>32395207.317616008</v>
          </cell>
        </row>
        <row r="14">
          <cell r="B14">
            <v>8298503.7064600028</v>
          </cell>
          <cell r="AY14">
            <v>8630443.8547184039</v>
          </cell>
          <cell r="BF14">
            <v>-78209752.347582191</v>
          </cell>
        </row>
        <row r="15">
          <cell r="B15">
            <v>6947142186.4797726</v>
          </cell>
          <cell r="AY15">
            <v>7225027873.938962</v>
          </cell>
          <cell r="BF15">
            <v>139678033.66534162</v>
          </cell>
        </row>
        <row r="16">
          <cell r="B16" t="str">
            <v>--</v>
          </cell>
          <cell r="AY16" t="str">
            <v>--</v>
          </cell>
          <cell r="BF16" t="str">
            <v>--</v>
          </cell>
        </row>
        <row r="17">
          <cell r="B17">
            <v>142210</v>
          </cell>
          <cell r="AY17">
            <v>142210</v>
          </cell>
          <cell r="BF17" t="str">
            <v>--</v>
          </cell>
        </row>
        <row r="18">
          <cell r="B18" t="str">
            <v>--</v>
          </cell>
          <cell r="AY18" t="str">
            <v>--</v>
          </cell>
          <cell r="BF18" t="str">
            <v>--</v>
          </cell>
        </row>
        <row r="19">
          <cell r="B19">
            <v>1077472.7604512498</v>
          </cell>
          <cell r="AY19">
            <v>1239093.6745189372</v>
          </cell>
          <cell r="BF19" t="str">
            <v>--</v>
          </cell>
        </row>
        <row r="20">
          <cell r="B20" t="str">
            <v>--</v>
          </cell>
          <cell r="AY20" t="str">
            <v>--</v>
          </cell>
          <cell r="BF20">
            <v>61468281.317759424</v>
          </cell>
        </row>
        <row r="21">
          <cell r="B21">
            <v>7761150971.7267933</v>
          </cell>
          <cell r="AY21">
            <v>8071597010.5958652</v>
          </cell>
          <cell r="BF21">
            <v>14971364.504486069</v>
          </cell>
        </row>
        <row r="22">
          <cell r="B22">
            <v>5862331502.9660711</v>
          </cell>
          <cell r="AY22">
            <v>6096824763.0847149</v>
          </cell>
          <cell r="BF22" t="str">
            <v>--</v>
          </cell>
        </row>
        <row r="23">
          <cell r="B23">
            <v>342609101.68562013</v>
          </cell>
          <cell r="AY23">
            <v>356313465.75304496</v>
          </cell>
          <cell r="BF23">
            <v>46496916.813273355</v>
          </cell>
        </row>
        <row r="24">
          <cell r="B24" t="str">
            <v>0</v>
          </cell>
          <cell r="AY24" t="str">
            <v>0</v>
          </cell>
          <cell r="BF24">
            <v>36537104.812221281</v>
          </cell>
        </row>
        <row r="25">
          <cell r="B25" t="str">
            <v>0</v>
          </cell>
          <cell r="AY25" t="str">
            <v>0</v>
          </cell>
          <cell r="BF25">
            <v>9959812.0010520816</v>
          </cell>
        </row>
        <row r="26">
          <cell r="B26" t="str">
            <v>0</v>
          </cell>
          <cell r="AY26" t="str">
            <v>0</v>
          </cell>
          <cell r="BF26" t="str">
            <v>--</v>
          </cell>
        </row>
        <row r="27">
          <cell r="B27">
            <v>126759230.39945003</v>
          </cell>
          <cell r="AY27">
            <v>131829599.61542805</v>
          </cell>
          <cell r="BF27" t="str">
            <v>--</v>
          </cell>
        </row>
        <row r="28">
          <cell r="B28" t="str">
            <v>0</v>
          </cell>
          <cell r="AY28" t="str">
            <v>0</v>
          </cell>
          <cell r="BF28" t="str">
            <v>--</v>
          </cell>
        </row>
        <row r="29">
          <cell r="B29" t="str">
            <v>--</v>
          </cell>
          <cell r="AY29" t="str">
            <v>--</v>
          </cell>
        </row>
        <row r="30">
          <cell r="B30">
            <v>55610962.48851002</v>
          </cell>
          <cell r="AY30">
            <v>57835400.988050424</v>
          </cell>
        </row>
        <row r="31">
          <cell r="B31" t="str">
            <v>--</v>
          </cell>
          <cell r="AY31" t="str">
            <v>--</v>
          </cell>
        </row>
        <row r="32">
          <cell r="B32" t="str">
            <v>--</v>
          </cell>
          <cell r="AY32" t="str">
            <v>--</v>
          </cell>
        </row>
        <row r="33">
          <cell r="B33">
            <v>14149681452.026896</v>
          </cell>
          <cell r="AY33">
            <v>14715781543.711622</v>
          </cell>
        </row>
        <row r="34">
          <cell r="B34">
            <v>21096823638.506668</v>
          </cell>
          <cell r="AY34">
            <v>21940809417.650585</v>
          </cell>
        </row>
        <row r="35">
          <cell r="B35">
            <v>3295436817.7529354</v>
          </cell>
          <cell r="AY35">
            <v>3459009723.6882191</v>
          </cell>
        </row>
        <row r="36">
          <cell r="B36" t="str">
            <v>--</v>
          </cell>
          <cell r="AY36" t="str">
            <v>--</v>
          </cell>
        </row>
        <row r="37">
          <cell r="B37">
            <v>12105590.877600003</v>
          </cell>
          <cell r="AY37">
            <v>12589814.512704004</v>
          </cell>
        </row>
        <row r="38">
          <cell r="B38">
            <v>1782268573.2307503</v>
          </cell>
          <cell r="AY38">
            <v>1853559316.1599803</v>
          </cell>
        </row>
        <row r="39">
          <cell r="B39">
            <v>300233324.95156008</v>
          </cell>
          <cell r="AY39">
            <v>312242657.94962251</v>
          </cell>
        </row>
        <row r="40">
          <cell r="B40">
            <v>31942891.556510005</v>
          </cell>
          <cell r="AY40">
            <v>33220607.218770407</v>
          </cell>
        </row>
        <row r="41">
          <cell r="B41">
            <v>131832274.32914004</v>
          </cell>
          <cell r="AY41">
            <v>137105565.30230564</v>
          </cell>
        </row>
        <row r="42">
          <cell r="B42">
            <v>0</v>
          </cell>
          <cell r="AY42">
            <v>0</v>
          </cell>
        </row>
        <row r="43">
          <cell r="B43">
            <v>1032152.1805100001</v>
          </cell>
          <cell r="AY43">
            <v>1073438.2677304002</v>
          </cell>
        </row>
        <row r="44">
          <cell r="B44">
            <v>361120473.10185015</v>
          </cell>
          <cell r="AY44">
            <v>375565292.02592415</v>
          </cell>
        </row>
        <row r="45">
          <cell r="B45">
            <v>0</v>
          </cell>
          <cell r="AY45">
            <v>0</v>
          </cell>
        </row>
        <row r="46">
          <cell r="B46">
            <v>406393564.50000012</v>
          </cell>
          <cell r="AY46">
            <v>422649307.08000016</v>
          </cell>
        </row>
        <row r="47">
          <cell r="B47">
            <v>14029600.265230004</v>
          </cell>
          <cell r="AY47">
            <v>14590784.275839204</v>
          </cell>
        </row>
        <row r="48">
          <cell r="B48">
            <v>6336395262.7460861</v>
          </cell>
          <cell r="AY48">
            <v>6621606506.4810934</v>
          </cell>
        </row>
        <row r="49">
          <cell r="B49">
            <v>2579386487.7753458</v>
          </cell>
          <cell r="AY49">
            <v>2743684700.5550032</v>
          </cell>
        </row>
        <row r="50">
          <cell r="B50">
            <v>2009627777.77</v>
          </cell>
          <cell r="AY50">
            <v>2009627777.77</v>
          </cell>
        </row>
        <row r="51">
          <cell r="B51" t="str">
            <v>--</v>
          </cell>
          <cell r="AY51" t="str">
            <v>--</v>
          </cell>
          <cell r="BC51">
            <v>2121806246.1794007</v>
          </cell>
        </row>
        <row r="52">
          <cell r="B52">
            <v>6080000</v>
          </cell>
          <cell r="AY52">
            <v>6080000</v>
          </cell>
          <cell r="BC52">
            <v>2206678496.026577</v>
          </cell>
        </row>
        <row r="53">
          <cell r="B53" t="str">
            <v>--</v>
          </cell>
          <cell r="AY53" t="str">
            <v>--</v>
          </cell>
        </row>
        <row r="54">
          <cell r="B54" t="str">
            <v>--</v>
          </cell>
          <cell r="AY54" t="str">
            <v>--</v>
          </cell>
        </row>
        <row r="55">
          <cell r="B55" t="str">
            <v>--</v>
          </cell>
          <cell r="AY55" t="str">
            <v>--</v>
          </cell>
        </row>
        <row r="56">
          <cell r="B56">
            <v>4595094265.5453453</v>
          </cell>
          <cell r="AY56">
            <v>4759392478.3250027</v>
          </cell>
          <cell r="BC56">
            <v>46496916.813273355</v>
          </cell>
        </row>
        <row r="57">
          <cell r="B57">
            <v>10931489528.291431</v>
          </cell>
          <cell r="AY57">
            <v>11380998984.806095</v>
          </cell>
          <cell r="BC57">
            <v>-773839.41125920007</v>
          </cell>
        </row>
        <row r="58">
          <cell r="B58">
            <v>2901002085.1417217</v>
          </cell>
          <cell r="AY58">
            <v>3248981490.9577036</v>
          </cell>
          <cell r="BC58">
            <v>772602983.75626099</v>
          </cell>
        </row>
        <row r="59">
          <cell r="B59">
            <v>1986920344.6300001</v>
          </cell>
          <cell r="AY59">
            <v>1986920344.6300001</v>
          </cell>
          <cell r="BC59">
            <v>6090670.6729440009</v>
          </cell>
        </row>
        <row r="60">
          <cell r="B60">
            <v>676276275.61435151</v>
          </cell>
          <cell r="AY60">
            <v>680925967.29567873</v>
          </cell>
          <cell r="BC60">
            <v>9582491.0987520032</v>
          </cell>
        </row>
        <row r="61">
          <cell r="B61" t="str">
            <v>--</v>
          </cell>
          <cell r="AY61" t="str">
            <v>--</v>
          </cell>
          <cell r="BC61">
            <v>1945459.1921336004</v>
          </cell>
        </row>
        <row r="62">
          <cell r="B62">
            <v>2837624345.929163</v>
          </cell>
          <cell r="AY62">
            <v>2879471571.0611081</v>
          </cell>
          <cell r="BC62">
            <v>14155806.345938405</v>
          </cell>
        </row>
        <row r="63">
          <cell r="B63">
            <v>1763511058.9000001</v>
          </cell>
          <cell r="AY63">
            <v>1763511058.9000001</v>
          </cell>
          <cell r="BC63" t="str">
            <v>--</v>
          </cell>
        </row>
        <row r="64">
          <cell r="B64" t="str">
            <v>--</v>
          </cell>
          <cell r="AY64" t="str">
            <v>--</v>
          </cell>
          <cell r="BC64">
            <v>1397452460.3104649</v>
          </cell>
        </row>
        <row r="65">
          <cell r="B65" t="str">
            <v>--</v>
          </cell>
          <cell r="AY65" t="str">
            <v>--</v>
          </cell>
          <cell r="BC65">
            <v>-12006697.439696435</v>
          </cell>
        </row>
        <row r="66">
          <cell r="B66">
            <v>4839068873.6300001</v>
          </cell>
          <cell r="AY66">
            <v>4839068873.6300001</v>
          </cell>
          <cell r="BC66" t="str">
            <v>--</v>
          </cell>
        </row>
        <row r="67">
          <cell r="B67">
            <v>10165334110.215237</v>
          </cell>
          <cell r="AY67">
            <v>10559810432.84449</v>
          </cell>
          <cell r="BC67" t="str">
            <v>--</v>
          </cell>
        </row>
        <row r="68">
          <cell r="B68">
            <v>21096823638.506668</v>
          </cell>
          <cell r="AY68">
            <v>21940809417.650585</v>
          </cell>
          <cell r="BC68">
            <v>-85819588.677112341</v>
          </cell>
        </row>
        <row r="69">
          <cell r="B69">
            <v>0</v>
          </cell>
          <cell r="AY69">
            <v>0</v>
          </cell>
          <cell r="BC69">
            <v>-106861908.78664446</v>
          </cell>
        </row>
        <row r="70">
          <cell r="BC70">
            <v>-104821411.20911694</v>
          </cell>
        </row>
        <row r="71">
          <cell r="BC71" t="str">
            <v>--</v>
          </cell>
        </row>
        <row r="72">
          <cell r="BC72">
            <v>1938043342.6659379</v>
          </cell>
        </row>
        <row r="82">
          <cell r="BC82">
            <v>1586340662.28</v>
          </cell>
        </row>
        <row r="83">
          <cell r="BC83">
            <v>1052934646.55</v>
          </cell>
        </row>
        <row r="84">
          <cell r="BC84" t="str">
            <v>--</v>
          </cell>
        </row>
        <row r="85">
          <cell r="BC85" t="str">
            <v>--</v>
          </cell>
        </row>
        <row r="86">
          <cell r="BC86" t="str">
            <v>--</v>
          </cell>
        </row>
        <row r="87">
          <cell r="BC87">
            <v>533406015.73000002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测"/>
      <sheetName val="估值"/>
      <sheetName val="Sheet3"/>
    </sheetNames>
    <sheetDataSet>
      <sheetData sheetId="0">
        <row r="2">
          <cell r="B2">
            <v>2206678496.026577</v>
          </cell>
          <cell r="AY2">
            <v>2427346345.6292348</v>
          </cell>
          <cell r="BF2">
            <v>10757032024.625235</v>
          </cell>
        </row>
        <row r="3">
          <cell r="B3" t="str">
            <v>0</v>
          </cell>
          <cell r="AY3" t="str">
            <v>0</v>
          </cell>
          <cell r="BF3">
            <v>8206562990.4524021</v>
          </cell>
        </row>
        <row r="4">
          <cell r="B4">
            <v>491757447.64969695</v>
          </cell>
          <cell r="AY4">
            <v>540933192.41466665</v>
          </cell>
          <cell r="BF4">
            <v>33088967.63786329</v>
          </cell>
        </row>
        <row r="5">
          <cell r="B5">
            <v>1462003425.9262435</v>
          </cell>
          <cell r="AY5">
            <v>1608203768.518868</v>
          </cell>
          <cell r="BF5">
            <v>603039255.1910243</v>
          </cell>
        </row>
        <row r="6">
          <cell r="B6">
            <v>581359476.72408342</v>
          </cell>
          <cell r="AY6">
            <v>639495424.39649177</v>
          </cell>
          <cell r="BF6">
            <v>512015927.81781745</v>
          </cell>
        </row>
        <row r="7">
          <cell r="B7">
            <v>243289278.15272087</v>
          </cell>
          <cell r="AY7">
            <v>267618205.96799296</v>
          </cell>
          <cell r="BF7" t="str">
            <v>--</v>
          </cell>
        </row>
        <row r="8">
          <cell r="B8" t="str">
            <v>0</v>
          </cell>
          <cell r="AY8" t="str">
            <v>0</v>
          </cell>
          <cell r="BF8">
            <v>2398192055.1010461</v>
          </cell>
        </row>
        <row r="9">
          <cell r="B9" t="str">
            <v>0</v>
          </cell>
          <cell r="AY9" t="str">
            <v>0</v>
          </cell>
          <cell r="BF9" t="str">
            <v>--</v>
          </cell>
        </row>
        <row r="10">
          <cell r="B10" t="str">
            <v>0</v>
          </cell>
          <cell r="AY10" t="str">
            <v>0</v>
          </cell>
          <cell r="BF10" t="str">
            <v>--</v>
          </cell>
        </row>
        <row r="11">
          <cell r="B11">
            <v>2231309305.6049228</v>
          </cell>
          <cell r="AY11">
            <v>2454440236.1654153</v>
          </cell>
          <cell r="BF11">
            <v>13807702.055650899</v>
          </cell>
        </row>
        <row r="12">
          <cell r="B12" t="str">
            <v>0</v>
          </cell>
          <cell r="AY12" t="str">
            <v>0</v>
          </cell>
          <cell r="BF12" t="str">
            <v>--</v>
          </cell>
        </row>
        <row r="13">
          <cell r="B13" t="str">
            <v>0</v>
          </cell>
          <cell r="AY13" t="str">
            <v>0</v>
          </cell>
          <cell r="BF13">
            <v>35634728.049377613</v>
          </cell>
        </row>
        <row r="14">
          <cell r="B14">
            <v>8630443.8547184039</v>
          </cell>
          <cell r="AY14">
            <v>9493488.2401902452</v>
          </cell>
          <cell r="BF14">
            <v>-946424741.46989024</v>
          </cell>
        </row>
        <row r="15">
          <cell r="B15">
            <v>7225027873.938962</v>
          </cell>
          <cell r="AY15">
            <v>7947530661.332859</v>
          </cell>
          <cell r="BF15">
            <v>153645837.03187579</v>
          </cell>
        </row>
        <row r="16">
          <cell r="B16" t="str">
            <v>--</v>
          </cell>
          <cell r="AY16" t="str">
            <v>--</v>
          </cell>
          <cell r="BF16" t="str">
            <v>--</v>
          </cell>
        </row>
        <row r="17">
          <cell r="B17">
            <v>142210</v>
          </cell>
          <cell r="AY17">
            <v>142210</v>
          </cell>
          <cell r="BF17" t="str">
            <v>--</v>
          </cell>
        </row>
        <row r="18">
          <cell r="B18" t="str">
            <v>--</v>
          </cell>
          <cell r="AY18" t="str">
            <v>--</v>
          </cell>
          <cell r="BF18" t="str">
            <v>--</v>
          </cell>
        </row>
        <row r="19">
          <cell r="B19">
            <v>1239093.6745189372</v>
          </cell>
          <cell r="AY19">
            <v>1424957.7256967777</v>
          </cell>
          <cell r="BF19" t="str">
            <v>--</v>
          </cell>
        </row>
        <row r="20">
          <cell r="B20" t="str">
            <v>--</v>
          </cell>
          <cell r="AY20" t="str">
            <v>--</v>
          </cell>
          <cell r="BF20">
            <v>-792778904.43801451</v>
          </cell>
        </row>
        <row r="21">
          <cell r="B21">
            <v>8071597010.5958652</v>
          </cell>
          <cell r="AY21">
            <v>8878756711.6554527</v>
          </cell>
          <cell r="BF21">
            <v>-193091163.36687708</v>
          </cell>
        </row>
        <row r="22">
          <cell r="B22">
            <v>6096824763.0847149</v>
          </cell>
          <cell r="AY22">
            <v>6706507239.3931866</v>
          </cell>
          <cell r="BF22" t="str">
            <v>--</v>
          </cell>
        </row>
        <row r="23">
          <cell r="B23">
            <v>356313465.75304496</v>
          </cell>
          <cell r="AY23">
            <v>391944812.32834953</v>
          </cell>
          <cell r="BF23">
            <v>-599687741.07113743</v>
          </cell>
        </row>
        <row r="24">
          <cell r="B24" t="str">
            <v>0</v>
          </cell>
          <cell r="AY24" t="str">
            <v>0</v>
          </cell>
          <cell r="BF24">
            <v>-471232403.17443001</v>
          </cell>
        </row>
        <row r="25">
          <cell r="B25" t="str">
            <v>0</v>
          </cell>
          <cell r="AY25" t="str">
            <v>0</v>
          </cell>
          <cell r="BF25">
            <v>-128455337.89670748</v>
          </cell>
        </row>
        <row r="26">
          <cell r="B26" t="str">
            <v>0</v>
          </cell>
          <cell r="AY26" t="str">
            <v>0</v>
          </cell>
          <cell r="BF26" t="str">
            <v>--</v>
          </cell>
        </row>
        <row r="27">
          <cell r="B27">
            <v>131829599.61542805</v>
          </cell>
          <cell r="AY27">
            <v>145012559.57697088</v>
          </cell>
          <cell r="BF27" t="str">
            <v>--</v>
          </cell>
        </row>
        <row r="28">
          <cell r="B28" t="str">
            <v>0</v>
          </cell>
          <cell r="AY28" t="str">
            <v>0</v>
          </cell>
          <cell r="BF28" t="str">
            <v>--</v>
          </cell>
        </row>
        <row r="29">
          <cell r="B29" t="str">
            <v>--</v>
          </cell>
          <cell r="AY29" t="str">
            <v>--</v>
          </cell>
        </row>
        <row r="30">
          <cell r="B30">
            <v>57835400.988050424</v>
          </cell>
          <cell r="AY30">
            <v>63618941.086855479</v>
          </cell>
        </row>
        <row r="31">
          <cell r="B31" t="str">
            <v>--</v>
          </cell>
          <cell r="AY31" t="str">
            <v>--</v>
          </cell>
        </row>
        <row r="32">
          <cell r="B32" t="str">
            <v>--</v>
          </cell>
          <cell r="AY32" t="str">
            <v>--</v>
          </cell>
        </row>
        <row r="33">
          <cell r="B33">
            <v>14715781543.711622</v>
          </cell>
          <cell r="AY33">
            <v>16187407431.766512</v>
          </cell>
        </row>
        <row r="34">
          <cell r="B34">
            <v>21940809417.650585</v>
          </cell>
          <cell r="AY34">
            <v>24134938093.099373</v>
          </cell>
        </row>
        <row r="35">
          <cell r="B35">
            <v>3459009723.6882191</v>
          </cell>
          <cell r="AY35">
            <v>4602035401.7059002</v>
          </cell>
        </row>
        <row r="36">
          <cell r="B36" t="str">
            <v>--</v>
          </cell>
          <cell r="AY36" t="str">
            <v>--</v>
          </cell>
        </row>
        <row r="37">
          <cell r="B37">
            <v>12589814.512704004</v>
          </cell>
          <cell r="AY37">
            <v>13848795.963974405</v>
          </cell>
        </row>
        <row r="38">
          <cell r="B38">
            <v>1853559316.1599803</v>
          </cell>
          <cell r="AY38">
            <v>2038915247.7759786</v>
          </cell>
        </row>
        <row r="39">
          <cell r="B39">
            <v>312242657.94962251</v>
          </cell>
          <cell r="AY39">
            <v>343466923.7445848</v>
          </cell>
        </row>
        <row r="40">
          <cell r="B40">
            <v>33220607.218770407</v>
          </cell>
          <cell r="AY40">
            <v>36542667.940647453</v>
          </cell>
        </row>
        <row r="41">
          <cell r="B41">
            <v>137105565.30230564</v>
          </cell>
          <cell r="AY41">
            <v>150816121.83253622</v>
          </cell>
        </row>
        <row r="42">
          <cell r="B42">
            <v>0</v>
          </cell>
          <cell r="AY42">
            <v>0</v>
          </cell>
        </row>
        <row r="43">
          <cell r="B43">
            <v>1073438.2677304002</v>
          </cell>
          <cell r="AY43">
            <v>1180782.0945034404</v>
          </cell>
        </row>
        <row r="44">
          <cell r="B44">
            <v>375565292.02592415</v>
          </cell>
          <cell r="AY44">
            <v>413121821.22851658</v>
          </cell>
        </row>
        <row r="45">
          <cell r="B45">
            <v>0</v>
          </cell>
          <cell r="AY45">
            <v>0</v>
          </cell>
        </row>
        <row r="46">
          <cell r="B46">
            <v>422649307.08000016</v>
          </cell>
          <cell r="AY46">
            <v>464914237.78800023</v>
          </cell>
        </row>
        <row r="47">
          <cell r="B47">
            <v>14590784.275839204</v>
          </cell>
          <cell r="AY47">
            <v>16049862.703423126</v>
          </cell>
        </row>
        <row r="48">
          <cell r="B48">
            <v>6621606506.4810934</v>
          </cell>
          <cell r="AY48">
            <v>8080891862.7780647</v>
          </cell>
        </row>
        <row r="49">
          <cell r="B49">
            <v>2743684700.5550032</v>
          </cell>
          <cell r="AY49">
            <v>3174512640.2026463</v>
          </cell>
        </row>
        <row r="50">
          <cell r="B50">
            <v>2009627777.77</v>
          </cell>
          <cell r="AY50">
            <v>2009627777.77</v>
          </cell>
        </row>
        <row r="51">
          <cell r="B51" t="str">
            <v>--</v>
          </cell>
          <cell r="AY51" t="str">
            <v>--</v>
          </cell>
          <cell r="BC51">
            <v>2206678496.026577</v>
          </cell>
        </row>
        <row r="52">
          <cell r="B52">
            <v>6080000</v>
          </cell>
          <cell r="AY52">
            <v>6080000</v>
          </cell>
          <cell r="BC52">
            <v>2427346345.6292348</v>
          </cell>
        </row>
        <row r="53">
          <cell r="B53" t="str">
            <v>--</v>
          </cell>
          <cell r="AY53" t="str">
            <v>--</v>
          </cell>
        </row>
        <row r="54">
          <cell r="B54" t="str">
            <v>--</v>
          </cell>
          <cell r="AY54" t="str">
            <v>--</v>
          </cell>
        </row>
        <row r="55">
          <cell r="B55" t="str">
            <v>--</v>
          </cell>
          <cell r="AY55" t="str">
            <v>--</v>
          </cell>
        </row>
        <row r="56">
          <cell r="B56">
            <v>4759392478.3250027</v>
          </cell>
          <cell r="AY56">
            <v>5190220417.9726467</v>
          </cell>
          <cell r="BC56">
            <v>-599687741.07113743</v>
          </cell>
        </row>
        <row r="57">
          <cell r="B57">
            <v>11380998984.806095</v>
          </cell>
          <cell r="AY57">
            <v>13271112280.750711</v>
          </cell>
          <cell r="BC57">
            <v>-851223.35238512023</v>
          </cell>
        </row>
        <row r="58">
          <cell r="B58">
            <v>3248981490.9577036</v>
          </cell>
          <cell r="AY58">
            <v>4152684611.5330129</v>
          </cell>
          <cell r="BC58">
            <v>849863282.1318872</v>
          </cell>
        </row>
        <row r="59">
          <cell r="B59">
            <v>1986920344.6300001</v>
          </cell>
          <cell r="AY59">
            <v>1986920344.6300001</v>
          </cell>
          <cell r="BC59">
            <v>6699737.7402384011</v>
          </cell>
        </row>
        <row r="60">
          <cell r="B60">
            <v>680925967.29567873</v>
          </cell>
          <cell r="AY60">
            <v>620957193.18856502</v>
          </cell>
          <cell r="BC60">
            <v>10540740.208627203</v>
          </cell>
        </row>
        <row r="61">
          <cell r="B61" t="str">
            <v>--</v>
          </cell>
          <cell r="AY61" t="str">
            <v>--</v>
          </cell>
          <cell r="BC61">
            <v>2140005.1113469605</v>
          </cell>
        </row>
        <row r="62">
          <cell r="B62">
            <v>2879471571.0611081</v>
          </cell>
          <cell r="AY62">
            <v>2339752604.097084</v>
          </cell>
          <cell r="BC62">
            <v>15571386.980532248</v>
          </cell>
        </row>
        <row r="63">
          <cell r="B63">
            <v>1763511058.9000001</v>
          </cell>
          <cell r="AY63">
            <v>1763511058.9000001</v>
          </cell>
          <cell r="BC63" t="str">
            <v>--</v>
          </cell>
        </row>
        <row r="64">
          <cell r="B64" t="str">
            <v>--</v>
          </cell>
          <cell r="AY64" t="str">
            <v>--</v>
          </cell>
          <cell r="BC64">
            <v>2398192055.1010461</v>
          </cell>
        </row>
        <row r="65">
          <cell r="B65" t="str">
            <v>--</v>
          </cell>
          <cell r="AY65" t="str">
            <v>--</v>
          </cell>
          <cell r="BC65">
            <v>-13807702.055650899</v>
          </cell>
        </row>
        <row r="66">
          <cell r="B66">
            <v>4839068873.6300001</v>
          </cell>
          <cell r="AY66">
            <v>4839068873.6300001</v>
          </cell>
          <cell r="BC66" t="str">
            <v>--</v>
          </cell>
        </row>
        <row r="67">
          <cell r="B67">
            <v>10559810432.84449</v>
          </cell>
          <cell r="AY67">
            <v>10863825812.348661</v>
          </cell>
          <cell r="BC67" t="str">
            <v>--</v>
          </cell>
        </row>
        <row r="68">
          <cell r="B68">
            <v>21940809417.650585</v>
          </cell>
          <cell r="AY68">
            <v>24134938093.099373</v>
          </cell>
          <cell r="BC68">
            <v>-223130930.56049252</v>
          </cell>
        </row>
        <row r="69">
          <cell r="B69">
            <v>0</v>
          </cell>
          <cell r="AY69">
            <v>0</v>
          </cell>
          <cell r="BC69">
            <v>-277840962.84527445</v>
          </cell>
        </row>
        <row r="70">
          <cell r="BC70">
            <v>-272535669.14370441</v>
          </cell>
        </row>
        <row r="71">
          <cell r="BC71" t="str">
            <v>--</v>
          </cell>
        </row>
        <row r="72">
          <cell r="BC72">
            <v>1895152978.2450333</v>
          </cell>
        </row>
        <row r="82">
          <cell r="BC82">
            <v>1586340662.28</v>
          </cell>
        </row>
        <row r="83">
          <cell r="BC83">
            <v>1052934646.55</v>
          </cell>
        </row>
        <row r="84">
          <cell r="BC84" t="str">
            <v>--</v>
          </cell>
        </row>
        <row r="85">
          <cell r="BC85" t="str">
            <v>--</v>
          </cell>
        </row>
        <row r="86">
          <cell r="BC86" t="str">
            <v>--</v>
          </cell>
        </row>
        <row r="87">
          <cell r="BC87">
            <v>533406015.73000002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8"/>
  <sheetViews>
    <sheetView zoomScale="90" zoomScaleNormal="90" workbookViewId="0">
      <selection activeCell="B57" sqref="B57"/>
    </sheetView>
  </sheetViews>
  <sheetFormatPr defaultColWidth="8.875" defaultRowHeight="15" x14ac:dyDescent="0.15"/>
  <cols>
    <col min="1" max="1" width="40" style="49" customWidth="1"/>
    <col min="2" max="2" width="20" style="31" customWidth="1"/>
    <col min="3" max="3" width="20.5" style="31" customWidth="1"/>
    <col min="4" max="4" width="8.875" style="31"/>
    <col min="5" max="5" width="59.75" style="49" customWidth="1"/>
    <col min="6" max="6" width="18.375" style="31" customWidth="1"/>
    <col min="7" max="7" width="20.5" style="31" customWidth="1"/>
    <col min="8" max="8" width="40.75" style="49" customWidth="1"/>
    <col min="9" max="9" width="21.25" style="31" customWidth="1"/>
    <col min="10" max="10" width="8.875" style="31"/>
    <col min="11" max="11" width="25.625" style="31" customWidth="1"/>
    <col min="12" max="12" width="18.75" style="31" customWidth="1"/>
    <col min="13" max="13" width="8.875" style="31"/>
    <col min="14" max="14" width="28.125" style="49" customWidth="1"/>
    <col min="15" max="15" width="18.375" style="31" customWidth="1"/>
    <col min="16" max="16" width="8.875" style="31"/>
    <col min="17" max="17" width="18.625" style="49" customWidth="1"/>
    <col min="18" max="18" width="18.625" style="31" customWidth="1"/>
    <col min="19" max="19" width="8.875" style="31"/>
    <col min="20" max="20" width="15.75" style="49" customWidth="1"/>
    <col min="21" max="21" width="20.875" style="31" customWidth="1"/>
    <col min="22" max="22" width="8.875" style="31"/>
    <col min="23" max="23" width="35.5" style="49" customWidth="1"/>
    <col min="24" max="24" width="21.5" style="31" customWidth="1"/>
    <col min="25" max="25" width="8.875" style="31"/>
    <col min="26" max="26" width="24.875" style="49" customWidth="1"/>
    <col min="27" max="27" width="23.25" style="31" customWidth="1"/>
    <col min="28" max="28" width="8.875" style="31"/>
    <col min="29" max="29" width="24.875" style="49" customWidth="1"/>
    <col min="30" max="30" width="21" style="31" customWidth="1"/>
    <col min="31" max="31" width="8.875" style="31"/>
    <col min="32" max="32" width="18.5" style="49" customWidth="1"/>
    <col min="33" max="33" width="22.5" style="31" customWidth="1"/>
    <col min="34" max="34" width="8.875" style="31"/>
    <col min="35" max="35" width="36.125" style="49" customWidth="1"/>
    <col min="36" max="36" width="17.875" style="31" customWidth="1"/>
    <col min="37" max="37" width="8.875" style="31"/>
    <col min="38" max="38" width="17.25" style="49" customWidth="1"/>
    <col min="39" max="39" width="22.625" style="31" customWidth="1"/>
    <col min="40" max="40" width="8.875" style="31"/>
    <col min="41" max="41" width="24.5" style="49" customWidth="1"/>
    <col min="42" max="42" width="21.625" style="31" customWidth="1"/>
    <col min="43" max="43" width="8.875" style="31"/>
    <col min="44" max="44" width="20.625" style="49" customWidth="1"/>
    <col min="45" max="45" width="20.75" style="31" customWidth="1"/>
    <col min="46" max="46" width="8.875" style="31"/>
    <col min="47" max="47" width="25.625" style="49" customWidth="1"/>
    <col min="48" max="48" width="22.75" style="31" customWidth="1"/>
    <col min="49" max="49" width="8.875" style="31"/>
    <col min="50" max="50" width="31.375" style="49" customWidth="1"/>
    <col min="51" max="51" width="23.25" style="31" customWidth="1"/>
    <col min="52" max="53" width="8.875" style="31"/>
    <col min="54" max="54" width="58.75" style="49" customWidth="1"/>
    <col min="55" max="55" width="14.25" style="31" customWidth="1"/>
    <col min="56" max="56" width="8.875" style="31"/>
    <col min="57" max="57" width="41.5" style="49" customWidth="1"/>
    <col min="58" max="58" width="21.25" style="31" customWidth="1"/>
    <col min="59" max="16384" width="8.875" style="31"/>
  </cols>
  <sheetData>
    <row r="1" spans="1:58" ht="13.5" customHeight="1" x14ac:dyDescent="0.15">
      <c r="A1" s="30" t="s">
        <v>185</v>
      </c>
      <c r="B1" s="31" t="s">
        <v>186</v>
      </c>
      <c r="C1" s="31" t="s">
        <v>187</v>
      </c>
      <c r="E1" s="32" t="s">
        <v>188</v>
      </c>
      <c r="F1" s="31" t="s">
        <v>189</v>
      </c>
      <c r="H1" s="78" t="s">
        <v>595</v>
      </c>
      <c r="I1" s="31" t="s">
        <v>186</v>
      </c>
      <c r="J1" s="34" t="s">
        <v>191</v>
      </c>
      <c r="K1" s="35" t="s">
        <v>192</v>
      </c>
      <c r="L1" s="31" t="s">
        <v>193</v>
      </c>
      <c r="N1" s="36" t="s">
        <v>194</v>
      </c>
      <c r="Q1" s="36" t="s">
        <v>195</v>
      </c>
      <c r="R1" s="37" t="s">
        <v>196</v>
      </c>
      <c r="T1" s="38" t="s">
        <v>197</v>
      </c>
      <c r="U1" s="31" t="s">
        <v>198</v>
      </c>
      <c r="W1" s="38" t="s">
        <v>199</v>
      </c>
      <c r="X1" s="31" t="s">
        <v>200</v>
      </c>
      <c r="Z1" s="38" t="s">
        <v>201</v>
      </c>
      <c r="AA1" s="31" t="s">
        <v>200</v>
      </c>
      <c r="AC1" s="38" t="s">
        <v>202</v>
      </c>
      <c r="AD1" s="31" t="s">
        <v>200</v>
      </c>
      <c r="AF1" s="38" t="s">
        <v>203</v>
      </c>
      <c r="AG1" s="31" t="s">
        <v>200</v>
      </c>
      <c r="AI1" s="38" t="s">
        <v>204</v>
      </c>
      <c r="AJ1" s="31" t="s">
        <v>200</v>
      </c>
      <c r="AL1" s="38" t="s">
        <v>205</v>
      </c>
      <c r="AM1" s="31" t="s">
        <v>200</v>
      </c>
      <c r="AO1" s="38" t="s">
        <v>206</v>
      </c>
      <c r="AP1" s="31" t="s">
        <v>200</v>
      </c>
      <c r="AR1" s="38" t="s">
        <v>207</v>
      </c>
      <c r="AS1" s="31" t="s">
        <v>200</v>
      </c>
      <c r="AU1" s="38" t="s">
        <v>208</v>
      </c>
      <c r="AV1" s="31" t="s">
        <v>200</v>
      </c>
      <c r="AW1" s="39" t="s">
        <v>209</v>
      </c>
      <c r="AX1" s="30" t="s">
        <v>185</v>
      </c>
      <c r="AY1" s="31" t="s">
        <v>210</v>
      </c>
      <c r="BB1" s="32" t="s">
        <v>188</v>
      </c>
      <c r="BC1" s="31" t="s">
        <v>210</v>
      </c>
      <c r="BE1" s="33" t="s">
        <v>190</v>
      </c>
      <c r="BF1" s="31" t="s">
        <v>210</v>
      </c>
    </row>
    <row r="2" spans="1:58" ht="13.5" customHeight="1" x14ac:dyDescent="0.15">
      <c r="A2" s="40" t="s">
        <v>211</v>
      </c>
      <c r="B2" s="41">
        <v>1594144437.4000001</v>
      </c>
      <c r="C2" s="41">
        <v>1052934646.55</v>
      </c>
      <c r="E2" s="42"/>
      <c r="F2" s="43"/>
      <c r="H2" s="38" t="s">
        <v>212</v>
      </c>
      <c r="I2" s="44">
        <v>7064613089.0500002</v>
      </c>
      <c r="J2" s="45">
        <v>1.1000000000000001</v>
      </c>
      <c r="K2" s="46" t="s">
        <v>213</v>
      </c>
      <c r="L2" s="44">
        <f>I2*$J$2</f>
        <v>7771074397.9550009</v>
      </c>
      <c r="N2" s="47" t="s">
        <v>214</v>
      </c>
      <c r="O2" s="37" t="s">
        <v>215</v>
      </c>
      <c r="Q2" s="48" t="s">
        <v>216</v>
      </c>
      <c r="R2" s="44">
        <f>IF(ISERROR(B37*$J$2),"0",B37*$J$2)</f>
        <v>10004620.560000001</v>
      </c>
      <c r="T2" s="49" t="s">
        <v>217</v>
      </c>
      <c r="U2" s="44">
        <f>B67/B68</f>
        <v>0.41655893168650843</v>
      </c>
      <c r="W2" s="49" t="s">
        <v>218</v>
      </c>
      <c r="X2" s="44">
        <f>B58+U5</f>
        <v>1462778530.0426683</v>
      </c>
      <c r="Z2" s="49" t="s">
        <v>219</v>
      </c>
      <c r="AA2" s="44">
        <f>U6</f>
        <v>527724649.12012035</v>
      </c>
      <c r="AC2" s="49" t="s">
        <v>220</v>
      </c>
      <c r="AD2" s="44">
        <f>O3</f>
        <v>1753558881.1400003</v>
      </c>
      <c r="AF2" s="49" t="s">
        <v>221</v>
      </c>
      <c r="AG2" s="50">
        <f>AD34-AA24-X11</f>
        <v>2595005444.4155922</v>
      </c>
      <c r="AI2" s="49" t="s">
        <v>218</v>
      </c>
      <c r="AJ2" s="44">
        <f>X2</f>
        <v>1462778530.0426683</v>
      </c>
      <c r="AL2" s="49" t="s">
        <v>219</v>
      </c>
      <c r="AM2" s="44">
        <f>AA2+AG2</f>
        <v>3122730093.5357127</v>
      </c>
      <c r="AO2" s="49" t="s">
        <v>220</v>
      </c>
      <c r="AP2" s="44">
        <f>AD2</f>
        <v>1753558881.1400003</v>
      </c>
      <c r="AR2" s="49" t="s">
        <v>221</v>
      </c>
      <c r="AS2" s="51">
        <f>AP34-AM24-AJ11</f>
        <v>77662829.513988495</v>
      </c>
      <c r="AU2" s="49" t="s">
        <v>219</v>
      </c>
      <c r="AV2" s="44">
        <f>AM2+AS2</f>
        <v>3200392923.0497012</v>
      </c>
      <c r="AW2" s="39" t="s">
        <v>209</v>
      </c>
      <c r="AX2" s="48" t="s">
        <v>222</v>
      </c>
      <c r="AY2" s="44">
        <f>AP2</f>
        <v>1753558881.1400003</v>
      </c>
      <c r="BB2" s="42"/>
      <c r="BC2" s="43"/>
      <c r="BE2" s="49" t="s">
        <v>223</v>
      </c>
      <c r="BF2" s="44">
        <f>L2</f>
        <v>7771074397.9550009</v>
      </c>
    </row>
    <row r="3" spans="1:58" ht="13.5" customHeight="1" x14ac:dyDescent="0.15">
      <c r="A3" s="40" t="s">
        <v>224</v>
      </c>
      <c r="B3" s="41" t="s">
        <v>2</v>
      </c>
      <c r="C3" s="52" t="s">
        <v>2</v>
      </c>
      <c r="E3" s="53" t="s">
        <v>225</v>
      </c>
      <c r="F3" s="54"/>
      <c r="H3" s="38" t="s">
        <v>226</v>
      </c>
      <c r="I3" s="44">
        <v>5389608600.75</v>
      </c>
      <c r="J3" s="39" t="s">
        <v>209</v>
      </c>
      <c r="K3" s="46" t="s">
        <v>227</v>
      </c>
      <c r="L3" s="44">
        <f t="shared" ref="L3:L6" si="0">I3*$J$2</f>
        <v>5928569460.8250008</v>
      </c>
      <c r="N3" s="47" t="s">
        <v>228</v>
      </c>
      <c r="O3" s="44">
        <f>IF(ISERROR($L$2/($I$2/B2)),"0",$L$2/($I$2/B2))</f>
        <v>1753558881.1400003</v>
      </c>
      <c r="Q3" s="55" t="s">
        <v>229</v>
      </c>
      <c r="R3" s="44">
        <f t="shared" ref="R3:R12" si="1">IF(ISERROR(B38*$J$2),"0",B38*$J$2)</f>
        <v>1472949234.075</v>
      </c>
      <c r="T3" s="49" t="s">
        <v>230</v>
      </c>
      <c r="U3" s="44">
        <f>(B57/B68)*(B35/(B35+B49))</f>
        <v>0.38904198233110715</v>
      </c>
      <c r="W3" s="56" t="s">
        <v>231</v>
      </c>
      <c r="X3" s="44">
        <f>B59</f>
        <v>1986920344.6300001</v>
      </c>
      <c r="Z3" s="49" t="s">
        <v>232</v>
      </c>
      <c r="AA3" s="44" t="str">
        <f>B36</f>
        <v>--</v>
      </c>
      <c r="AC3" s="49" t="s">
        <v>233</v>
      </c>
      <c r="AD3" s="44" t="str">
        <f t="shared" ref="AD3:AD14" si="2">O4</f>
        <v>0</v>
      </c>
      <c r="AF3" s="49" t="s">
        <v>234</v>
      </c>
      <c r="AI3" s="49" t="s">
        <v>231</v>
      </c>
      <c r="AJ3" s="44">
        <f t="shared" ref="AJ3:AJ10" si="3">X3</f>
        <v>1986920344.6300001</v>
      </c>
      <c r="AL3" s="49" t="s">
        <v>232</v>
      </c>
      <c r="AM3" s="44" t="str">
        <f>AA3</f>
        <v>--</v>
      </c>
      <c r="AO3" s="49" t="s">
        <v>233</v>
      </c>
      <c r="AP3" s="44" t="str">
        <f t="shared" ref="AP3:AP32" si="4">AD3</f>
        <v>0</v>
      </c>
      <c r="AR3" s="49" t="s">
        <v>234</v>
      </c>
      <c r="AS3" s="57"/>
      <c r="AU3" s="49" t="s">
        <v>232</v>
      </c>
      <c r="AV3" s="44" t="str">
        <f>AM3</f>
        <v>--</v>
      </c>
      <c r="AW3" s="39" t="s">
        <v>209</v>
      </c>
      <c r="AX3" s="48" t="s">
        <v>235</v>
      </c>
      <c r="AY3" s="44" t="str">
        <f t="shared" ref="AY3:AY34" si="5">AP3</f>
        <v>0</v>
      </c>
      <c r="BB3" s="53" t="s">
        <v>225</v>
      </c>
      <c r="BC3" s="54"/>
      <c r="BE3" s="49" t="s">
        <v>236</v>
      </c>
      <c r="BF3" s="44">
        <f>L3</f>
        <v>5928569460.8250008</v>
      </c>
    </row>
    <row r="4" spans="1:58" ht="13.5" customHeight="1" x14ac:dyDescent="0.15">
      <c r="A4" s="40" t="s">
        <v>237</v>
      </c>
      <c r="B4" s="41">
        <v>355254470.06999999</v>
      </c>
      <c r="C4" s="41">
        <v>293722210.41000003</v>
      </c>
      <c r="E4" s="42"/>
      <c r="F4" s="43"/>
      <c r="H4" s="38" t="s">
        <v>238</v>
      </c>
      <c r="I4" s="44">
        <v>21730971.27</v>
      </c>
      <c r="J4" s="39" t="s">
        <v>209</v>
      </c>
      <c r="K4" s="46" t="s">
        <v>239</v>
      </c>
      <c r="L4" s="44">
        <f t="shared" si="0"/>
        <v>23904068.397</v>
      </c>
      <c r="N4" s="47" t="s">
        <v>240</v>
      </c>
      <c r="O4" s="44" t="str">
        <f t="shared" ref="O4:O15" si="6">IF(ISERROR($L$2/($I$2/B3)),"0",$L$2/($I$2/B3))</f>
        <v>0</v>
      </c>
      <c r="Q4" s="48" t="s">
        <v>241</v>
      </c>
      <c r="R4" s="44">
        <f t="shared" si="1"/>
        <v>248126714.836</v>
      </c>
      <c r="T4" s="49" t="s">
        <v>242</v>
      </c>
      <c r="U4" s="44">
        <f>(B57/B68)*(B49/(B35+B49))</f>
        <v>0.1943990859823844</v>
      </c>
      <c r="W4" s="58" t="s">
        <v>243</v>
      </c>
      <c r="X4" s="44">
        <f>B60+U17*0.1</f>
        <v>590726294.93089116</v>
      </c>
      <c r="Z4" s="49" t="s">
        <v>244</v>
      </c>
      <c r="AA4" s="44">
        <f>R2</f>
        <v>10004620.560000001</v>
      </c>
      <c r="AC4" s="49" t="s">
        <v>245</v>
      </c>
      <c r="AD4" s="44">
        <f t="shared" si="2"/>
        <v>390779917.07700002</v>
      </c>
      <c r="AF4" s="49" t="s">
        <v>246</v>
      </c>
      <c r="AG4" s="31">
        <f>AG2*U9</f>
        <v>102669187.11341879</v>
      </c>
      <c r="AI4" s="49" t="s">
        <v>243</v>
      </c>
      <c r="AJ4" s="44">
        <f>B60+AG11*0.1</f>
        <v>582960011.97949231</v>
      </c>
      <c r="AL4" s="49" t="s">
        <v>244</v>
      </c>
      <c r="AM4" s="44">
        <f t="shared" ref="AM4:AM22" si="7">AA4</f>
        <v>10004620.560000001</v>
      </c>
      <c r="AO4" s="49" t="s">
        <v>245</v>
      </c>
      <c r="AP4" s="44">
        <f t="shared" si="4"/>
        <v>390779917.07700002</v>
      </c>
      <c r="AU4" s="49" t="s">
        <v>244</v>
      </c>
      <c r="AV4" s="44">
        <f t="shared" ref="AV4:AV14" si="8">AM4</f>
        <v>10004620.560000001</v>
      </c>
      <c r="AW4" s="39" t="s">
        <v>247</v>
      </c>
      <c r="AX4" s="48" t="s">
        <v>248</v>
      </c>
      <c r="AY4" s="44">
        <f t="shared" si="5"/>
        <v>390779917.07700002</v>
      </c>
      <c r="BB4" s="42"/>
      <c r="BC4" s="43"/>
      <c r="BE4" s="49" t="s">
        <v>249</v>
      </c>
      <c r="BF4" s="44">
        <f>L4</f>
        <v>23904068.397</v>
      </c>
    </row>
    <row r="5" spans="1:58" ht="13.5" customHeight="1" x14ac:dyDescent="0.15">
      <c r="A5" s="40" t="s">
        <v>250</v>
      </c>
      <c r="B5" s="41">
        <v>1056177704.6799999</v>
      </c>
      <c r="C5" s="41">
        <v>1077618235.48</v>
      </c>
      <c r="E5" s="59" t="s">
        <v>251</v>
      </c>
      <c r="F5" s="41">
        <v>8039164100.04</v>
      </c>
      <c r="H5" s="38" t="s">
        <v>252</v>
      </c>
      <c r="I5" s="44">
        <v>396042235.97000003</v>
      </c>
      <c r="J5" s="39" t="s">
        <v>209</v>
      </c>
      <c r="K5" s="46" t="s">
        <v>253</v>
      </c>
      <c r="L5" s="44">
        <f t="shared" si="0"/>
        <v>435646459.56700009</v>
      </c>
      <c r="N5" s="47" t="s">
        <v>254</v>
      </c>
      <c r="O5" s="44">
        <f t="shared" si="6"/>
        <v>390779917.07700002</v>
      </c>
      <c r="Q5" s="48" t="s">
        <v>255</v>
      </c>
      <c r="R5" s="44">
        <f t="shared" si="1"/>
        <v>26399083.931000002</v>
      </c>
      <c r="T5" s="60" t="s">
        <v>256</v>
      </c>
      <c r="U5" s="44">
        <f>$R$15*U2</f>
        <v>565050627.04266846</v>
      </c>
      <c r="W5" s="49" t="s">
        <v>257</v>
      </c>
      <c r="X5" s="44" t="str">
        <f t="shared" ref="X5:X10" si="9">B61</f>
        <v>--</v>
      </c>
      <c r="Z5" s="49" t="s">
        <v>258</v>
      </c>
      <c r="AA5" s="44">
        <f t="shared" ref="AA5:AA14" si="10">R3</f>
        <v>1472949234.075</v>
      </c>
      <c r="AC5" s="49" t="s">
        <v>259</v>
      </c>
      <c r="AD5" s="44">
        <f t="shared" si="2"/>
        <v>1161795475.148</v>
      </c>
      <c r="AF5" s="49" t="s">
        <v>260</v>
      </c>
      <c r="AI5" s="49" t="s">
        <v>257</v>
      </c>
      <c r="AJ5" s="44" t="str">
        <f t="shared" si="3"/>
        <v>--</v>
      </c>
      <c r="AL5" s="49" t="s">
        <v>258</v>
      </c>
      <c r="AM5" s="44">
        <f t="shared" si="7"/>
        <v>1472949234.075</v>
      </c>
      <c r="AO5" s="49" t="s">
        <v>259</v>
      </c>
      <c r="AP5" s="44">
        <f t="shared" si="4"/>
        <v>1161795475.148</v>
      </c>
      <c r="AR5" s="33"/>
      <c r="AU5" s="49" t="s">
        <v>258</v>
      </c>
      <c r="AV5" s="44">
        <f t="shared" si="8"/>
        <v>1472949234.075</v>
      </c>
      <c r="AW5" s="39" t="s">
        <v>209</v>
      </c>
      <c r="AX5" s="48" t="s">
        <v>261</v>
      </c>
      <c r="AY5" s="44">
        <f t="shared" si="5"/>
        <v>1161795475.148</v>
      </c>
      <c r="BB5" s="59" t="s">
        <v>251</v>
      </c>
      <c r="BC5" s="41" t="s">
        <v>2</v>
      </c>
      <c r="BE5" s="49" t="s">
        <v>262</v>
      </c>
      <c r="BF5" s="44">
        <f>L5</f>
        <v>435646459.56700009</v>
      </c>
    </row>
    <row r="6" spans="1:58" ht="13.5" customHeight="1" x14ac:dyDescent="0.15">
      <c r="A6" s="40" t="s">
        <v>263</v>
      </c>
      <c r="B6" s="41">
        <v>419984595.68000001</v>
      </c>
      <c r="C6" s="41">
        <v>209612788.44</v>
      </c>
      <c r="E6" s="59" t="s">
        <v>264</v>
      </c>
      <c r="F6" s="41">
        <v>12493953.380000001</v>
      </c>
      <c r="H6" s="38" t="s">
        <v>265</v>
      </c>
      <c r="I6" s="44">
        <v>336263238.51999998</v>
      </c>
      <c r="J6" s="39" t="s">
        <v>247</v>
      </c>
      <c r="K6" s="46" t="s">
        <v>266</v>
      </c>
      <c r="L6" s="44">
        <f t="shared" si="0"/>
        <v>369889562.37200004</v>
      </c>
      <c r="N6" s="47" t="s">
        <v>267</v>
      </c>
      <c r="O6" s="44">
        <f t="shared" si="6"/>
        <v>1161795475.148</v>
      </c>
      <c r="Q6" s="48" t="s">
        <v>268</v>
      </c>
      <c r="R6" s="44">
        <f t="shared" si="1"/>
        <v>108952292.83400001</v>
      </c>
      <c r="T6" s="49" t="s">
        <v>219</v>
      </c>
      <c r="U6" s="44">
        <f t="shared" ref="U6:U7" si="11">$R$15*U3</f>
        <v>527724649.12012035</v>
      </c>
      <c r="W6" s="58" t="s">
        <v>269</v>
      </c>
      <c r="X6" s="44">
        <f>B62+0.9*U17</f>
        <v>2067674519.7780199</v>
      </c>
      <c r="Z6" s="49" t="s">
        <v>270</v>
      </c>
      <c r="AA6" s="44">
        <f t="shared" si="10"/>
        <v>248126714.836</v>
      </c>
      <c r="AC6" s="49" t="s">
        <v>271</v>
      </c>
      <c r="AD6" s="44">
        <f t="shared" si="2"/>
        <v>461983055.24800003</v>
      </c>
      <c r="AI6" s="49" t="s">
        <v>269</v>
      </c>
      <c r="AJ6" s="44">
        <f>B62+0.9*AG11</f>
        <v>1997777973.2154305</v>
      </c>
      <c r="AL6" s="49" t="s">
        <v>270</v>
      </c>
      <c r="AM6" s="44">
        <f t="shared" si="7"/>
        <v>248126714.836</v>
      </c>
      <c r="AO6" s="49" t="s">
        <v>271</v>
      </c>
      <c r="AP6" s="44">
        <f t="shared" si="4"/>
        <v>461983055.24800003</v>
      </c>
      <c r="AU6" s="49" t="s">
        <v>270</v>
      </c>
      <c r="AV6" s="44">
        <f t="shared" si="8"/>
        <v>248126714.836</v>
      </c>
      <c r="AW6" s="39" t="s">
        <v>209</v>
      </c>
      <c r="AX6" s="48" t="s">
        <v>272</v>
      </c>
      <c r="AY6" s="44">
        <f t="shared" si="5"/>
        <v>461983055.24800003</v>
      </c>
      <c r="BB6" s="59" t="s">
        <v>264</v>
      </c>
      <c r="BC6" s="41" t="s">
        <v>2</v>
      </c>
      <c r="BE6" s="49" t="s">
        <v>273</v>
      </c>
      <c r="BF6" s="44">
        <f>L6</f>
        <v>369889562.37200004</v>
      </c>
    </row>
    <row r="7" spans="1:58" ht="13.5" customHeight="1" x14ac:dyDescent="0.15">
      <c r="A7" s="40" t="s">
        <v>274</v>
      </c>
      <c r="B7" s="74">
        <v>175756572.66999999</v>
      </c>
      <c r="C7" s="41">
        <v>182161110.58000001</v>
      </c>
      <c r="E7" s="59" t="s">
        <v>275</v>
      </c>
      <c r="F7" s="41">
        <v>127645112.36</v>
      </c>
      <c r="H7" s="38" t="s">
        <v>276</v>
      </c>
      <c r="I7" s="31" t="s">
        <v>2</v>
      </c>
      <c r="J7" s="39" t="s">
        <v>209</v>
      </c>
      <c r="K7" s="46" t="s">
        <v>277</v>
      </c>
      <c r="L7" s="44">
        <f>I13*$J$2</f>
        <v>25743171.740000002</v>
      </c>
      <c r="N7" s="47" t="s">
        <v>278</v>
      </c>
      <c r="O7" s="44">
        <f t="shared" si="6"/>
        <v>461983055.24800003</v>
      </c>
      <c r="Q7" s="48" t="s">
        <v>279</v>
      </c>
      <c r="R7" s="44" t="str">
        <f t="shared" si="1"/>
        <v>0</v>
      </c>
      <c r="T7" s="49" t="s">
        <v>280</v>
      </c>
      <c r="U7" s="44">
        <f t="shared" si="11"/>
        <v>263696963.56321245</v>
      </c>
      <c r="W7" s="49" t="s">
        <v>281</v>
      </c>
      <c r="X7" s="44">
        <f t="shared" si="9"/>
        <v>1763511058.9000001</v>
      </c>
      <c r="Z7" s="49" t="s">
        <v>282</v>
      </c>
      <c r="AA7" s="44">
        <f t="shared" si="10"/>
        <v>26399083.931000002</v>
      </c>
      <c r="AC7" s="49" t="s">
        <v>283</v>
      </c>
      <c r="AD7" s="44">
        <f t="shared" si="2"/>
        <v>193332229.93700001</v>
      </c>
      <c r="AF7" s="49" t="s">
        <v>284</v>
      </c>
      <c r="AG7" s="44">
        <f>U13+AG4</f>
        <v>329716255.74103367</v>
      </c>
      <c r="AI7" s="49" t="s">
        <v>281</v>
      </c>
      <c r="AJ7" s="44">
        <f t="shared" si="3"/>
        <v>1763511058.9000001</v>
      </c>
      <c r="AL7" s="49" t="s">
        <v>282</v>
      </c>
      <c r="AM7" s="44">
        <f t="shared" si="7"/>
        <v>26399083.931000002</v>
      </c>
      <c r="AO7" s="49" t="s">
        <v>283</v>
      </c>
      <c r="AP7" s="44">
        <f t="shared" si="4"/>
        <v>193332229.93700001</v>
      </c>
      <c r="AU7" s="49" t="s">
        <v>282</v>
      </c>
      <c r="AV7" s="44">
        <f t="shared" si="8"/>
        <v>26399083.931000002</v>
      </c>
      <c r="AW7" s="39" t="s">
        <v>209</v>
      </c>
      <c r="AX7" s="48" t="s">
        <v>285</v>
      </c>
      <c r="AY7" s="44">
        <f t="shared" si="5"/>
        <v>193332229.93700001</v>
      </c>
      <c r="BB7" s="59" t="s">
        <v>275</v>
      </c>
      <c r="BC7" s="41" t="s">
        <v>2</v>
      </c>
      <c r="BE7" s="49" t="s">
        <v>286</v>
      </c>
      <c r="BF7" s="44" t="str">
        <f>I7</f>
        <v>--</v>
      </c>
    </row>
    <row r="8" spans="1:58" ht="13.5" customHeight="1" x14ac:dyDescent="0.15">
      <c r="A8" s="40" t="s">
        <v>287</v>
      </c>
      <c r="B8" s="41" t="s">
        <v>2</v>
      </c>
      <c r="C8" s="52" t="s">
        <v>2</v>
      </c>
      <c r="E8" s="59" t="s">
        <v>288</v>
      </c>
      <c r="F8" s="41">
        <v>8179303165.7799997</v>
      </c>
      <c r="H8" s="38" t="s">
        <v>289</v>
      </c>
      <c r="I8" s="44">
        <v>195735144.47999999</v>
      </c>
      <c r="J8" s="39" t="s">
        <v>209</v>
      </c>
      <c r="K8" s="31" t="s">
        <v>290</v>
      </c>
      <c r="L8" s="44">
        <f>I15*$J$2</f>
        <v>110996530.24900001</v>
      </c>
      <c r="N8" s="47" t="s">
        <v>291</v>
      </c>
      <c r="O8" s="44">
        <f t="shared" si="6"/>
        <v>193332229.93700001</v>
      </c>
      <c r="Q8" s="48" t="s">
        <v>292</v>
      </c>
      <c r="R8" s="44">
        <f t="shared" si="1"/>
        <v>853018.33100000001</v>
      </c>
      <c r="T8" s="38" t="s">
        <v>293</v>
      </c>
      <c r="U8" s="44"/>
      <c r="W8" s="49" t="s">
        <v>294</v>
      </c>
      <c r="X8" s="44" t="str">
        <f t="shared" si="9"/>
        <v>--</v>
      </c>
      <c r="Z8" s="49" t="s">
        <v>295</v>
      </c>
      <c r="AA8" s="44">
        <f t="shared" si="10"/>
        <v>108952292.83400001</v>
      </c>
      <c r="AC8" s="49" t="s">
        <v>296</v>
      </c>
      <c r="AD8" s="44" t="str">
        <f t="shared" si="2"/>
        <v>0</v>
      </c>
      <c r="AF8" s="49" t="s">
        <v>297</v>
      </c>
      <c r="AG8" s="44">
        <f>U14+AG5</f>
        <v>7894598.4644999998</v>
      </c>
      <c r="AI8" s="49" t="s">
        <v>294</v>
      </c>
      <c r="AJ8" s="44" t="str">
        <f t="shared" si="3"/>
        <v>--</v>
      </c>
      <c r="AL8" s="49" t="s">
        <v>295</v>
      </c>
      <c r="AM8" s="44">
        <f t="shared" si="7"/>
        <v>108952292.83400001</v>
      </c>
      <c r="AO8" s="49" t="s">
        <v>296</v>
      </c>
      <c r="AP8" s="44" t="str">
        <f t="shared" si="4"/>
        <v>0</v>
      </c>
      <c r="AU8" s="49" t="s">
        <v>295</v>
      </c>
      <c r="AV8" s="44">
        <f t="shared" si="8"/>
        <v>108952292.83400001</v>
      </c>
      <c r="AW8" s="39" t="s">
        <v>298</v>
      </c>
      <c r="AX8" s="48" t="s">
        <v>299</v>
      </c>
      <c r="AY8" s="44" t="str">
        <f t="shared" si="5"/>
        <v>0</v>
      </c>
      <c r="BB8" s="59" t="s">
        <v>288</v>
      </c>
      <c r="BC8" s="41" t="s">
        <v>2</v>
      </c>
      <c r="BE8" s="49" t="s">
        <v>300</v>
      </c>
      <c r="BF8" s="44">
        <f>AG7</f>
        <v>329716255.74103367</v>
      </c>
    </row>
    <row r="9" spans="1:58" ht="13.5" customHeight="1" x14ac:dyDescent="0.15">
      <c r="A9" s="40" t="s">
        <v>301</v>
      </c>
      <c r="B9" s="41" t="s">
        <v>2</v>
      </c>
      <c r="C9" s="52" t="s">
        <v>2</v>
      </c>
      <c r="E9" s="59" t="s">
        <v>302</v>
      </c>
      <c r="F9" s="41">
        <v>6206293098.75</v>
      </c>
      <c r="H9" s="38" t="s">
        <v>303</v>
      </c>
      <c r="I9" s="31" t="s">
        <v>2</v>
      </c>
      <c r="J9" s="39" t="s">
        <v>209</v>
      </c>
      <c r="N9" s="47" t="s">
        <v>304</v>
      </c>
      <c r="O9" s="44" t="str">
        <f t="shared" si="6"/>
        <v>0</v>
      </c>
      <c r="Q9" s="48" t="s">
        <v>305</v>
      </c>
      <c r="R9" s="44">
        <f t="shared" si="1"/>
        <v>298446671.98500007</v>
      </c>
      <c r="T9" s="49" t="s">
        <v>306</v>
      </c>
      <c r="U9" s="44">
        <f>I8/(B35+B49)</f>
        <v>3.9564150947876096E-2</v>
      </c>
      <c r="W9" s="49" t="s">
        <v>307</v>
      </c>
      <c r="X9" s="44" t="str">
        <f t="shared" si="9"/>
        <v>--</v>
      </c>
      <c r="Z9" s="49" t="s">
        <v>308</v>
      </c>
      <c r="AA9" s="44" t="str">
        <f t="shared" si="10"/>
        <v>0</v>
      </c>
      <c r="AC9" s="49" t="s">
        <v>309</v>
      </c>
      <c r="AD9" s="44" t="str">
        <f t="shared" si="2"/>
        <v>0</v>
      </c>
      <c r="AF9" s="49" t="s">
        <v>310</v>
      </c>
      <c r="AG9" s="44">
        <f>U15-AG4+AG5</f>
        <v>827982891.50646591</v>
      </c>
      <c r="AI9" s="49" t="s">
        <v>307</v>
      </c>
      <c r="AJ9" s="44" t="str">
        <f t="shared" si="3"/>
        <v>--</v>
      </c>
      <c r="AL9" s="49" t="s">
        <v>308</v>
      </c>
      <c r="AM9" s="44" t="str">
        <f t="shared" si="7"/>
        <v>0</v>
      </c>
      <c r="AO9" s="49" t="s">
        <v>309</v>
      </c>
      <c r="AP9" s="44" t="str">
        <f t="shared" si="4"/>
        <v>0</v>
      </c>
      <c r="AU9" s="49" t="s">
        <v>308</v>
      </c>
      <c r="AV9" s="44" t="str">
        <f t="shared" si="8"/>
        <v>0</v>
      </c>
      <c r="AW9" s="39" t="s">
        <v>209</v>
      </c>
      <c r="AX9" s="48" t="s">
        <v>311</v>
      </c>
      <c r="AY9" s="44" t="str">
        <f t="shared" si="5"/>
        <v>0</v>
      </c>
      <c r="BB9" s="59" t="s">
        <v>302</v>
      </c>
      <c r="BC9" s="41" t="s">
        <v>2</v>
      </c>
      <c r="BE9" s="49" t="s">
        <v>312</v>
      </c>
      <c r="BF9" s="41" t="s">
        <v>2</v>
      </c>
    </row>
    <row r="10" spans="1:58" ht="13.5" customHeight="1" x14ac:dyDescent="0.15">
      <c r="A10" s="40" t="s">
        <v>313</v>
      </c>
      <c r="B10" s="41" t="s">
        <v>2</v>
      </c>
      <c r="C10" s="52" t="s">
        <v>2</v>
      </c>
      <c r="E10" s="59" t="s">
        <v>314</v>
      </c>
      <c r="F10" s="41">
        <v>357280367.80000001</v>
      </c>
      <c r="H10" s="38" t="s">
        <v>315</v>
      </c>
      <c r="I10" s="31" t="s">
        <v>2</v>
      </c>
      <c r="J10" s="39" t="s">
        <v>298</v>
      </c>
      <c r="N10" s="47" t="s">
        <v>316</v>
      </c>
      <c r="O10" s="44" t="str">
        <f t="shared" si="6"/>
        <v>0</v>
      </c>
      <c r="Q10" s="48" t="s">
        <v>317</v>
      </c>
      <c r="R10" s="44" t="str">
        <f t="shared" si="1"/>
        <v>0</v>
      </c>
      <c r="T10" s="49" t="s">
        <v>318</v>
      </c>
      <c r="U10" s="44">
        <f>(U6+U7)*U9</f>
        <v>31311924.147614911</v>
      </c>
      <c r="W10" s="49" t="s">
        <v>319</v>
      </c>
      <c r="X10" s="44">
        <f t="shared" si="9"/>
        <v>4839068873.6300001</v>
      </c>
      <c r="Z10" s="49" t="s">
        <v>320</v>
      </c>
      <c r="AA10" s="44">
        <f t="shared" si="10"/>
        <v>853018.33100000001</v>
      </c>
      <c r="AC10" s="49" t="s">
        <v>321</v>
      </c>
      <c r="AD10" s="44" t="str">
        <f t="shared" si="2"/>
        <v>0</v>
      </c>
      <c r="AF10" s="49" t="s">
        <v>322</v>
      </c>
      <c r="AG10" s="44">
        <f>U16</f>
        <v>0.24356243876564254</v>
      </c>
      <c r="AI10" s="49" t="s">
        <v>319</v>
      </c>
      <c r="AJ10" s="44">
        <f t="shared" si="3"/>
        <v>4839068873.6300001</v>
      </c>
      <c r="AL10" s="49" t="s">
        <v>320</v>
      </c>
      <c r="AM10" s="44">
        <f t="shared" si="7"/>
        <v>853018.33100000001</v>
      </c>
      <c r="AO10" s="49" t="s">
        <v>321</v>
      </c>
      <c r="AP10" s="44" t="str">
        <f t="shared" si="4"/>
        <v>0</v>
      </c>
      <c r="AU10" s="49" t="s">
        <v>320</v>
      </c>
      <c r="AV10" s="44">
        <f t="shared" si="8"/>
        <v>853018.33100000001</v>
      </c>
      <c r="AW10" s="39" t="s">
        <v>209</v>
      </c>
      <c r="AX10" s="48" t="s">
        <v>323</v>
      </c>
      <c r="AY10" s="44" t="str">
        <f t="shared" si="5"/>
        <v>0</v>
      </c>
      <c r="BB10" s="59" t="s">
        <v>314</v>
      </c>
      <c r="BC10" s="41" t="s">
        <v>2</v>
      </c>
      <c r="BE10" s="49" t="s">
        <v>324</v>
      </c>
      <c r="BF10" s="41" t="s">
        <v>2</v>
      </c>
    </row>
    <row r="11" spans="1:58" ht="13.5" customHeight="1" x14ac:dyDescent="0.15">
      <c r="A11" s="40" t="s">
        <v>325</v>
      </c>
      <c r="B11" s="41">
        <v>1611938179.51</v>
      </c>
      <c r="C11" s="41">
        <v>1045831132.3</v>
      </c>
      <c r="E11" s="59" t="s">
        <v>326</v>
      </c>
      <c r="F11" s="41">
        <v>667533356.26999998</v>
      </c>
      <c r="H11" s="38" t="s">
        <v>327</v>
      </c>
      <c r="I11" s="44">
        <v>6864868.2300000004</v>
      </c>
      <c r="J11" s="39" t="s">
        <v>209</v>
      </c>
      <c r="N11" s="47" t="s">
        <v>328</v>
      </c>
      <c r="O11" s="44" t="str">
        <f t="shared" si="6"/>
        <v>0</v>
      </c>
      <c r="Q11" s="48" t="s">
        <v>329</v>
      </c>
      <c r="R11" s="44">
        <f t="shared" si="1"/>
        <v>335862450</v>
      </c>
      <c r="W11" s="38" t="s">
        <v>330</v>
      </c>
      <c r="X11" s="44">
        <f>SUM(X2:X9)</f>
        <v>7871610748.28158</v>
      </c>
      <c r="Z11" s="49" t="s">
        <v>331</v>
      </c>
      <c r="AA11" s="44">
        <f t="shared" si="10"/>
        <v>298446671.98500007</v>
      </c>
      <c r="AC11" s="49" t="s">
        <v>332</v>
      </c>
      <c r="AD11" s="44">
        <f t="shared" si="2"/>
        <v>1773131997.461</v>
      </c>
      <c r="AF11" s="38" t="s">
        <v>333</v>
      </c>
      <c r="AG11" s="44">
        <f>AG9*(1-AG10)</f>
        <v>626317359.19492269</v>
      </c>
      <c r="AI11" s="38" t="s">
        <v>330</v>
      </c>
      <c r="AJ11" s="44">
        <f>SUM(AJ2:AJ9)</f>
        <v>7793947918.7675915</v>
      </c>
      <c r="AL11" s="49" t="s">
        <v>331</v>
      </c>
      <c r="AM11" s="44">
        <f t="shared" si="7"/>
        <v>298446671.98500007</v>
      </c>
      <c r="AO11" s="49" t="s">
        <v>332</v>
      </c>
      <c r="AP11" s="44">
        <f t="shared" si="4"/>
        <v>1773131997.461</v>
      </c>
      <c r="AU11" s="49" t="s">
        <v>331</v>
      </c>
      <c r="AV11" s="44">
        <f t="shared" si="8"/>
        <v>298446671.98500007</v>
      </c>
      <c r="AW11" s="39" t="s">
        <v>209</v>
      </c>
      <c r="AX11" s="48" t="s">
        <v>334</v>
      </c>
      <c r="AY11" s="44">
        <f t="shared" si="5"/>
        <v>1773131997.461</v>
      </c>
      <c r="BB11" s="59" t="s">
        <v>326</v>
      </c>
      <c r="BC11" s="41" t="s">
        <v>2</v>
      </c>
      <c r="BE11" s="49" t="s">
        <v>335</v>
      </c>
      <c r="BF11" s="44">
        <f>AG8</f>
        <v>7894598.4644999998</v>
      </c>
    </row>
    <row r="12" spans="1:58" ht="13.5" customHeight="1" x14ac:dyDescent="0.15">
      <c r="A12" s="40" t="s">
        <v>336</v>
      </c>
      <c r="B12" s="41" t="s">
        <v>2</v>
      </c>
      <c r="C12" s="52" t="s">
        <v>2</v>
      </c>
      <c r="E12" s="59" t="s">
        <v>337</v>
      </c>
      <c r="F12" s="41">
        <v>541957950.37</v>
      </c>
      <c r="H12" s="38" t="s">
        <v>338</v>
      </c>
      <c r="I12" s="31" t="s">
        <v>2</v>
      </c>
      <c r="J12" s="39" t="s">
        <v>209</v>
      </c>
      <c r="N12" s="47" t="s">
        <v>339</v>
      </c>
      <c r="O12" s="44">
        <f t="shared" si="6"/>
        <v>1773131997.461</v>
      </c>
      <c r="Q12" s="48" t="s">
        <v>340</v>
      </c>
      <c r="R12" s="44">
        <f t="shared" si="1"/>
        <v>11594710.963000001</v>
      </c>
      <c r="T12" s="49" t="s">
        <v>341</v>
      </c>
      <c r="U12" s="61">
        <f>L2-SUM(L3:L6)+L7+L8</f>
        <v>1149804548.7829998</v>
      </c>
      <c r="Z12" s="49" t="s">
        <v>342</v>
      </c>
      <c r="AA12" s="44" t="str">
        <f t="shared" si="10"/>
        <v>0</v>
      </c>
      <c r="AC12" s="49" t="s">
        <v>343</v>
      </c>
      <c r="AD12" s="44" t="str">
        <f t="shared" si="2"/>
        <v>0</v>
      </c>
      <c r="AL12" s="49" t="s">
        <v>342</v>
      </c>
      <c r="AM12" s="44" t="str">
        <f t="shared" si="7"/>
        <v>0</v>
      </c>
      <c r="AO12" s="49" t="s">
        <v>343</v>
      </c>
      <c r="AP12" s="44" t="str">
        <f t="shared" si="4"/>
        <v>0</v>
      </c>
      <c r="AU12" s="49" t="s">
        <v>342</v>
      </c>
      <c r="AV12" s="44" t="str">
        <f t="shared" si="8"/>
        <v>0</v>
      </c>
      <c r="AW12" s="39" t="s">
        <v>344</v>
      </c>
      <c r="AX12" s="48" t="s">
        <v>345</v>
      </c>
      <c r="AY12" s="44" t="str">
        <f t="shared" si="5"/>
        <v>0</v>
      </c>
      <c r="BB12" s="59" t="s">
        <v>337</v>
      </c>
      <c r="BC12" s="41" t="s">
        <v>2</v>
      </c>
      <c r="BE12" s="49" t="s">
        <v>346</v>
      </c>
      <c r="BF12" s="41" t="s">
        <v>2</v>
      </c>
    </row>
    <row r="13" spans="1:58" ht="13.5" customHeight="1" x14ac:dyDescent="0.15">
      <c r="A13" s="40" t="s">
        <v>347</v>
      </c>
      <c r="B13" s="41" t="s">
        <v>2</v>
      </c>
      <c r="C13" s="41" t="s">
        <v>2</v>
      </c>
      <c r="E13" s="59" t="s">
        <v>348</v>
      </c>
      <c r="F13" s="41">
        <v>7773064773.1899996</v>
      </c>
      <c r="H13" s="38" t="s">
        <v>349</v>
      </c>
      <c r="I13" s="44">
        <v>23402883.399999999</v>
      </c>
      <c r="J13" s="39" t="s">
        <v>209</v>
      </c>
      <c r="N13" s="47" t="s">
        <v>350</v>
      </c>
      <c r="O13" s="44" t="str">
        <f t="shared" si="6"/>
        <v>0</v>
      </c>
      <c r="Q13" s="36" t="s">
        <v>351</v>
      </c>
      <c r="R13" s="44">
        <f>SUM(R2:R12)</f>
        <v>2513188797.5149999</v>
      </c>
      <c r="T13" s="49" t="s">
        <v>284</v>
      </c>
      <c r="U13" s="44">
        <f>I8+U10</f>
        <v>227047068.62761492</v>
      </c>
      <c r="X13" s="57"/>
      <c r="Z13" s="49" t="s">
        <v>352</v>
      </c>
      <c r="AA13" s="44">
        <f t="shared" si="10"/>
        <v>335862450</v>
      </c>
      <c r="AC13" s="49" t="s">
        <v>353</v>
      </c>
      <c r="AD13" s="44" t="str">
        <f t="shared" si="2"/>
        <v>0</v>
      </c>
      <c r="AJ13" s="57"/>
      <c r="AL13" s="49" t="s">
        <v>352</v>
      </c>
      <c r="AM13" s="44">
        <f t="shared" si="7"/>
        <v>335862450</v>
      </c>
      <c r="AO13" s="49" t="s">
        <v>353</v>
      </c>
      <c r="AP13" s="44" t="str">
        <f t="shared" si="4"/>
        <v>0</v>
      </c>
      <c r="AU13" s="49" t="s">
        <v>352</v>
      </c>
      <c r="AV13" s="44">
        <f t="shared" si="8"/>
        <v>335862450</v>
      </c>
      <c r="AW13" s="39" t="s">
        <v>209</v>
      </c>
      <c r="AX13" s="48" t="s">
        <v>354</v>
      </c>
      <c r="AY13" s="44" t="str">
        <f t="shared" si="5"/>
        <v>0</v>
      </c>
      <c r="BB13" s="59" t="s">
        <v>348</v>
      </c>
      <c r="BC13" s="41" t="s">
        <v>2</v>
      </c>
      <c r="BE13" s="49" t="s">
        <v>355</v>
      </c>
      <c r="BF13" s="44">
        <f>L7</f>
        <v>25743171.740000002</v>
      </c>
    </row>
    <row r="14" spans="1:58" ht="13.5" customHeight="1" x14ac:dyDescent="0.15">
      <c r="A14" s="40" t="s">
        <v>356</v>
      </c>
      <c r="B14" s="41">
        <v>6234788.6600000001</v>
      </c>
      <c r="C14" s="41">
        <v>5726026.0300000003</v>
      </c>
      <c r="E14" s="59" t="s">
        <v>357</v>
      </c>
      <c r="F14" s="41">
        <v>406238392.58999997</v>
      </c>
      <c r="H14" s="38" t="s">
        <v>358</v>
      </c>
      <c r="I14" s="44">
        <v>755500649.69000006</v>
      </c>
      <c r="J14" s="39" t="s">
        <v>344</v>
      </c>
      <c r="N14" s="47" t="s">
        <v>359</v>
      </c>
      <c r="O14" s="44" t="str">
        <f t="shared" si="6"/>
        <v>0</v>
      </c>
      <c r="Q14" s="40" t="s">
        <v>360</v>
      </c>
      <c r="R14" s="44">
        <f>R13/J2*(J2-1)</f>
        <v>228471708.86500016</v>
      </c>
      <c r="T14" s="49" t="s">
        <v>297</v>
      </c>
      <c r="U14" s="44">
        <f>I11*1.15</f>
        <v>7894598.4644999998</v>
      </c>
      <c r="W14" s="38"/>
      <c r="Z14" s="49" t="s">
        <v>361</v>
      </c>
      <c r="AA14" s="44">
        <f t="shared" si="10"/>
        <v>11594710.963000001</v>
      </c>
      <c r="AC14" s="49" t="s">
        <v>362</v>
      </c>
      <c r="AD14" s="44">
        <f t="shared" si="2"/>
        <v>6858267.5260000015</v>
      </c>
      <c r="AI14" s="38"/>
      <c r="AL14" s="49" t="s">
        <v>361</v>
      </c>
      <c r="AM14" s="44">
        <f t="shared" si="7"/>
        <v>11594710.963000001</v>
      </c>
      <c r="AO14" s="49" t="s">
        <v>362</v>
      </c>
      <c r="AP14" s="44">
        <f t="shared" si="4"/>
        <v>6858267.5260000015</v>
      </c>
      <c r="AU14" s="49" t="s">
        <v>361</v>
      </c>
      <c r="AV14" s="44">
        <f t="shared" si="8"/>
        <v>11594710.963000001</v>
      </c>
      <c r="AW14" s="39" t="s">
        <v>209</v>
      </c>
      <c r="AX14" s="48" t="s">
        <v>363</v>
      </c>
      <c r="AY14" s="44">
        <f t="shared" si="5"/>
        <v>6858267.5260000015</v>
      </c>
      <c r="BB14" s="59" t="s">
        <v>357</v>
      </c>
      <c r="BC14" s="41" t="s">
        <v>2</v>
      </c>
      <c r="BE14" s="49" t="s">
        <v>364</v>
      </c>
      <c r="BF14" s="62">
        <f>BF2-SUM(BF3:BF9)+SUM(BF10:BF11)+BF13</f>
        <v>716986361.25746608</v>
      </c>
    </row>
    <row r="15" spans="1:58" ht="13.5" customHeight="1" x14ac:dyDescent="0.15">
      <c r="A15" s="40" t="s">
        <v>365</v>
      </c>
      <c r="B15" s="41">
        <v>5219490748.6700001</v>
      </c>
      <c r="C15" s="41">
        <v>3867606149.79</v>
      </c>
      <c r="E15" s="42"/>
      <c r="F15" s="43"/>
      <c r="H15" s="38" t="s">
        <v>366</v>
      </c>
      <c r="I15" s="44">
        <v>100905936.59</v>
      </c>
      <c r="J15" s="39" t="s">
        <v>209</v>
      </c>
      <c r="K15" s="34"/>
      <c r="L15" s="34"/>
      <c r="M15" s="34"/>
      <c r="N15" s="63" t="s">
        <v>367</v>
      </c>
      <c r="O15" s="45">
        <f t="shared" si="6"/>
        <v>6858267.5260000015</v>
      </c>
      <c r="P15" s="34"/>
      <c r="Q15" s="64" t="s">
        <v>368</v>
      </c>
      <c r="R15" s="65">
        <f>O26-R14</f>
        <v>1356472239.7260013</v>
      </c>
      <c r="S15" s="34"/>
      <c r="T15" s="49" t="s">
        <v>310</v>
      </c>
      <c r="U15" s="44">
        <f>L2-SUM(L3:L6)+L7+L8-U13+U14</f>
        <v>930652078.61988473</v>
      </c>
      <c r="V15" s="34"/>
      <c r="W15" s="56"/>
      <c r="X15" s="45"/>
      <c r="Y15" s="34"/>
      <c r="Z15" s="56" t="s">
        <v>369</v>
      </c>
      <c r="AA15" s="45">
        <f>SUM(AA2:AA14)</f>
        <v>3040913446.6351204</v>
      </c>
      <c r="AB15" s="34"/>
      <c r="AC15" s="56" t="s">
        <v>370</v>
      </c>
      <c r="AD15" s="45">
        <f>SUM(AD2:AD14)</f>
        <v>5741439823.5370007</v>
      </c>
      <c r="AE15" s="34"/>
      <c r="AF15" s="66"/>
      <c r="AG15" s="45"/>
      <c r="AH15" s="34"/>
      <c r="AJ15" s="44"/>
      <c r="AK15" s="34"/>
      <c r="AL15" s="67" t="s">
        <v>369</v>
      </c>
      <c r="AM15" s="45">
        <f>SUM(AM2:AM14)</f>
        <v>5635918891.0507126</v>
      </c>
      <c r="AN15" s="34"/>
      <c r="AO15" s="67" t="s">
        <v>370</v>
      </c>
      <c r="AP15" s="45">
        <f>SUM(AP2:AP14)</f>
        <v>5741439823.5370007</v>
      </c>
      <c r="AQ15" s="34"/>
      <c r="AR15" s="56"/>
      <c r="AS15" s="34"/>
      <c r="AT15" s="34"/>
      <c r="AU15" s="67" t="s">
        <v>369</v>
      </c>
      <c r="AV15" s="45">
        <f>SUM(AV2:AV14)</f>
        <v>5713581720.5647011</v>
      </c>
      <c r="AW15" s="39" t="s">
        <v>209</v>
      </c>
      <c r="AX15" s="55" t="s">
        <v>371</v>
      </c>
      <c r="AY15" s="44">
        <f t="shared" si="5"/>
        <v>5741439823.5370007</v>
      </c>
      <c r="AZ15" s="34"/>
      <c r="BB15" s="68"/>
      <c r="BC15" s="69"/>
      <c r="BE15" s="56" t="s">
        <v>372</v>
      </c>
      <c r="BF15" s="45">
        <f>L8</f>
        <v>110996530.24900001</v>
      </c>
    </row>
    <row r="16" spans="1:58" ht="13.5" customHeight="1" x14ac:dyDescent="0.15">
      <c r="A16" s="40" t="s">
        <v>373</v>
      </c>
      <c r="B16" s="41" t="s">
        <v>2</v>
      </c>
      <c r="C16" s="41" t="s">
        <v>2</v>
      </c>
      <c r="E16" s="53" t="s">
        <v>374</v>
      </c>
      <c r="F16" s="54"/>
      <c r="H16" s="38" t="s">
        <v>375</v>
      </c>
      <c r="I16" s="44">
        <v>5992907.1200000001</v>
      </c>
      <c r="J16" s="39" t="s">
        <v>209</v>
      </c>
      <c r="N16" s="47" t="s">
        <v>376</v>
      </c>
      <c r="O16" s="44">
        <f>IF(ISERROR($L$2/($I$2/B21)),"0",$L$2/($I$2/B21))</f>
        <v>6414174356.7990017</v>
      </c>
      <c r="T16" s="49" t="s">
        <v>322</v>
      </c>
      <c r="U16" s="44">
        <f>I21/I20</f>
        <v>0.24356243876564254</v>
      </c>
      <c r="X16" s="44"/>
      <c r="Z16" s="49" t="s">
        <v>280</v>
      </c>
      <c r="AA16" s="44">
        <f>B49+U7</f>
        <v>1912102951.6032124</v>
      </c>
      <c r="AC16" s="49" t="s">
        <v>377</v>
      </c>
      <c r="AD16" s="44" t="str">
        <f>B16</f>
        <v>--</v>
      </c>
      <c r="AJ16" s="44"/>
      <c r="AL16" s="49" t="s">
        <v>280</v>
      </c>
      <c r="AM16" s="44">
        <f t="shared" si="7"/>
        <v>1912102951.6032124</v>
      </c>
      <c r="AO16" s="49" t="s">
        <v>377</v>
      </c>
      <c r="AP16" s="44" t="str">
        <f t="shared" si="4"/>
        <v>--</v>
      </c>
      <c r="AU16" s="49" t="s">
        <v>280</v>
      </c>
      <c r="AV16" s="44">
        <f>AM16</f>
        <v>1912102951.6032124</v>
      </c>
      <c r="AW16" s="39" t="s">
        <v>247</v>
      </c>
      <c r="AX16" s="48" t="s">
        <v>378</v>
      </c>
      <c r="AY16" s="44" t="str">
        <f t="shared" si="5"/>
        <v>--</v>
      </c>
      <c r="BB16" s="53" t="s">
        <v>374</v>
      </c>
      <c r="BC16" s="54"/>
      <c r="BE16" s="49" t="s">
        <v>379</v>
      </c>
      <c r="BF16" s="41" t="s">
        <v>2</v>
      </c>
    </row>
    <row r="17" spans="1:58" ht="13.5" customHeight="1" x14ac:dyDescent="0.15">
      <c r="A17" s="40" t="s">
        <v>380</v>
      </c>
      <c r="B17" s="41">
        <v>142210</v>
      </c>
      <c r="C17" s="41">
        <v>142210</v>
      </c>
      <c r="E17" s="42"/>
      <c r="F17" s="43"/>
      <c r="H17" s="38" t="s">
        <v>381</v>
      </c>
      <c r="I17" s="44">
        <v>14962822.68</v>
      </c>
      <c r="J17" s="39" t="s">
        <v>209</v>
      </c>
      <c r="N17" s="47" t="s">
        <v>382</v>
      </c>
      <c r="O17" s="44">
        <f t="shared" ref="O17:O23" si="12">IF(ISERROR($L$2/($I$2/B22)),"0",$L$2/($I$2/B22))</f>
        <v>4844902068.5670004</v>
      </c>
      <c r="T17" s="70" t="s">
        <v>333</v>
      </c>
      <c r="U17" s="45">
        <f>U15*(1-U16)</f>
        <v>703980188.70891106</v>
      </c>
      <c r="X17" s="44"/>
      <c r="Z17" s="49" t="s">
        <v>383</v>
      </c>
      <c r="AA17" s="44">
        <f>B50</f>
        <v>2009627777.77</v>
      </c>
      <c r="AC17" s="49" t="s">
        <v>384</v>
      </c>
      <c r="AD17" s="44">
        <f>B17</f>
        <v>142210</v>
      </c>
      <c r="AJ17" s="44"/>
      <c r="AL17" s="49" t="s">
        <v>383</v>
      </c>
      <c r="AM17" s="44">
        <f t="shared" si="7"/>
        <v>2009627777.77</v>
      </c>
      <c r="AO17" s="49" t="s">
        <v>384</v>
      </c>
      <c r="AP17" s="44">
        <f t="shared" si="4"/>
        <v>142210</v>
      </c>
      <c r="AU17" s="49" t="s">
        <v>383</v>
      </c>
      <c r="AV17" s="44">
        <f t="shared" ref="AV17:AV22" si="13">AM17</f>
        <v>2009627777.77</v>
      </c>
      <c r="AW17" s="39" t="s">
        <v>209</v>
      </c>
      <c r="AX17" s="48" t="s">
        <v>385</v>
      </c>
      <c r="AY17" s="44">
        <f t="shared" si="5"/>
        <v>142210</v>
      </c>
      <c r="BB17" s="42"/>
      <c r="BC17" s="43"/>
      <c r="BE17" s="49" t="s">
        <v>386</v>
      </c>
      <c r="BF17" s="41" t="s">
        <v>2</v>
      </c>
    </row>
    <row r="18" spans="1:58" ht="13.5" customHeight="1" x14ac:dyDescent="0.15">
      <c r="A18" s="40" t="s">
        <v>387</v>
      </c>
      <c r="B18" s="41" t="s">
        <v>2</v>
      </c>
      <c r="C18" s="41" t="s">
        <v>2</v>
      </c>
      <c r="E18" s="59" t="s">
        <v>388</v>
      </c>
      <c r="F18" s="41">
        <v>52456.45</v>
      </c>
      <c r="H18" s="38" t="s">
        <v>389</v>
      </c>
      <c r="I18" s="31" t="s">
        <v>2</v>
      </c>
      <c r="J18" s="39" t="s">
        <v>247</v>
      </c>
      <c r="N18" s="47" t="s">
        <v>390</v>
      </c>
      <c r="O18" s="44">
        <f t="shared" si="12"/>
        <v>283148017.92200005</v>
      </c>
      <c r="X18" s="44"/>
      <c r="Z18" s="49" t="s">
        <v>391</v>
      </c>
      <c r="AA18" s="44" t="str">
        <f t="shared" ref="AA18:AA22" si="14">B51</f>
        <v>--</v>
      </c>
      <c r="AC18" s="49" t="s">
        <v>392</v>
      </c>
      <c r="AD18" s="44" t="str">
        <f>B18</f>
        <v>--</v>
      </c>
      <c r="AJ18" s="44"/>
      <c r="AL18" s="49" t="s">
        <v>391</v>
      </c>
      <c r="AM18" s="44" t="str">
        <f t="shared" si="7"/>
        <v>--</v>
      </c>
      <c r="AO18" s="49" t="s">
        <v>392</v>
      </c>
      <c r="AP18" s="44" t="str">
        <f t="shared" si="4"/>
        <v>--</v>
      </c>
      <c r="AU18" s="49" t="s">
        <v>391</v>
      </c>
      <c r="AV18" s="44" t="str">
        <f t="shared" si="13"/>
        <v>--</v>
      </c>
      <c r="AW18" s="39" t="s">
        <v>209</v>
      </c>
      <c r="AX18" s="48" t="s">
        <v>393</v>
      </c>
      <c r="AY18" s="44" t="str">
        <f t="shared" si="5"/>
        <v>--</v>
      </c>
      <c r="BB18" s="59" t="s">
        <v>388</v>
      </c>
      <c r="BC18" s="41" t="s">
        <v>2</v>
      </c>
      <c r="BE18" s="49" t="s">
        <v>394</v>
      </c>
      <c r="BF18" s="41" t="s">
        <v>2</v>
      </c>
    </row>
    <row r="19" spans="1:58" ht="13.5" customHeight="1" x14ac:dyDescent="0.15">
      <c r="A19" s="40" t="s">
        <v>395</v>
      </c>
      <c r="B19" s="41">
        <v>708455.83</v>
      </c>
      <c r="C19" s="41">
        <v>-4189128.79</v>
      </c>
      <c r="E19" s="59" t="s">
        <v>396</v>
      </c>
      <c r="F19" s="41">
        <v>2265375.42</v>
      </c>
      <c r="H19" s="38" t="s">
        <v>397</v>
      </c>
      <c r="I19" s="31" t="s">
        <v>2</v>
      </c>
      <c r="J19" s="39" t="s">
        <v>209</v>
      </c>
      <c r="N19" s="47" t="s">
        <v>398</v>
      </c>
      <c r="O19" s="44" t="str">
        <f t="shared" si="12"/>
        <v>0</v>
      </c>
      <c r="T19" s="49" t="s">
        <v>399</v>
      </c>
      <c r="U19" s="71">
        <f>B67/B68</f>
        <v>0.41655893168650843</v>
      </c>
      <c r="X19" s="44"/>
      <c r="Z19" s="49" t="s">
        <v>400</v>
      </c>
      <c r="AA19" s="44">
        <f t="shared" si="14"/>
        <v>6080000</v>
      </c>
      <c r="AC19" s="49" t="s">
        <v>401</v>
      </c>
      <c r="AD19" s="44">
        <f>B19*1.15</f>
        <v>814724.20449999988</v>
      </c>
      <c r="AJ19" s="44"/>
      <c r="AL19" s="49" t="s">
        <v>400</v>
      </c>
      <c r="AM19" s="44">
        <f t="shared" si="7"/>
        <v>6080000</v>
      </c>
      <c r="AO19" s="49" t="s">
        <v>401</v>
      </c>
      <c r="AP19" s="44">
        <f>AD19+AG3</f>
        <v>814724.20449999988</v>
      </c>
      <c r="AU19" s="49" t="s">
        <v>400</v>
      </c>
      <c r="AV19" s="44">
        <f t="shared" si="13"/>
        <v>6080000</v>
      </c>
      <c r="AW19" s="39" t="s">
        <v>209</v>
      </c>
      <c r="AX19" s="48" t="s">
        <v>402</v>
      </c>
      <c r="AY19" s="44">
        <f t="shared" si="5"/>
        <v>814724.20449999988</v>
      </c>
      <c r="BB19" s="59" t="s">
        <v>396</v>
      </c>
      <c r="BC19" s="41" t="s">
        <v>2</v>
      </c>
      <c r="BE19" s="49" t="s">
        <v>403</v>
      </c>
      <c r="BF19" s="41" t="s">
        <v>2</v>
      </c>
    </row>
    <row r="20" spans="1:58" ht="13.5" customHeight="1" x14ac:dyDescent="0.15">
      <c r="A20" s="40" t="s">
        <v>404</v>
      </c>
      <c r="B20" s="41" t="s">
        <v>2</v>
      </c>
      <c r="C20" s="41" t="s">
        <v>2</v>
      </c>
      <c r="E20" s="59" t="s">
        <v>405</v>
      </c>
      <c r="F20" s="41">
        <v>2691310</v>
      </c>
      <c r="H20" s="38" t="s">
        <v>406</v>
      </c>
      <c r="I20" s="44">
        <v>847436670.72000003</v>
      </c>
      <c r="J20" s="39" t="s">
        <v>209</v>
      </c>
      <c r="N20" s="47" t="s">
        <v>407</v>
      </c>
      <c r="O20" s="44" t="str">
        <f t="shared" si="12"/>
        <v>0</v>
      </c>
      <c r="T20" s="49" t="s">
        <v>408</v>
      </c>
      <c r="U20" s="71">
        <f>B35/(B49+B50+B35)</f>
        <v>0.47418722971526533</v>
      </c>
      <c r="X20" s="44"/>
      <c r="Z20" s="49" t="s">
        <v>409</v>
      </c>
      <c r="AA20" s="44" t="str">
        <f t="shared" si="14"/>
        <v>--</v>
      </c>
      <c r="AC20" s="49" t="s">
        <v>410</v>
      </c>
      <c r="AD20" s="44" t="str">
        <f t="shared" ref="AD20" si="15">B20</f>
        <v>--</v>
      </c>
      <c r="AJ20" s="44"/>
      <c r="AL20" s="49" t="s">
        <v>409</v>
      </c>
      <c r="AM20" s="44" t="str">
        <f t="shared" si="7"/>
        <v>--</v>
      </c>
      <c r="AO20" s="49" t="s">
        <v>410</v>
      </c>
      <c r="AP20" s="44" t="str">
        <f t="shared" si="4"/>
        <v>--</v>
      </c>
      <c r="AU20" s="49" t="s">
        <v>409</v>
      </c>
      <c r="AV20" s="44" t="str">
        <f t="shared" si="13"/>
        <v>--</v>
      </c>
      <c r="AW20" s="39" t="s">
        <v>298</v>
      </c>
      <c r="AX20" s="48" t="s">
        <v>411</v>
      </c>
      <c r="AY20" s="44" t="str">
        <f t="shared" si="5"/>
        <v>--</v>
      </c>
      <c r="BB20" s="59" t="s">
        <v>405</v>
      </c>
      <c r="BC20" s="41" t="s">
        <v>2</v>
      </c>
      <c r="BE20" s="49" t="s">
        <v>412</v>
      </c>
      <c r="BF20" s="62">
        <f>BF14+SUM(BF15)+SUM(BF16)-SUM(BF17)+SUM(BF19)</f>
        <v>827982891.50646615</v>
      </c>
    </row>
    <row r="21" spans="1:58" ht="13.5" customHeight="1" x14ac:dyDescent="0.15">
      <c r="A21" s="40" t="s">
        <v>413</v>
      </c>
      <c r="B21" s="41">
        <v>5831067597.0900002</v>
      </c>
      <c r="C21" s="41">
        <v>5505967183.4099998</v>
      </c>
      <c r="E21" s="59" t="s">
        <v>414</v>
      </c>
      <c r="F21" s="52" t="s">
        <v>2</v>
      </c>
      <c r="H21" s="38" t="s">
        <v>415</v>
      </c>
      <c r="I21" s="44">
        <v>206403742.22</v>
      </c>
      <c r="J21" s="39" t="s">
        <v>209</v>
      </c>
      <c r="N21" s="47" t="s">
        <v>416</v>
      </c>
      <c r="O21" s="44" t="str">
        <f t="shared" si="12"/>
        <v>0</v>
      </c>
      <c r="T21" s="49" t="s">
        <v>417</v>
      </c>
      <c r="U21" s="71">
        <f>(B49+B50)/(B35+B49+B50)</f>
        <v>0.52581277028473472</v>
      </c>
      <c r="X21" s="44"/>
      <c r="Z21" s="49" t="s">
        <v>418</v>
      </c>
      <c r="AA21" s="44" t="str">
        <f t="shared" si="14"/>
        <v>--</v>
      </c>
      <c r="AC21" s="49" t="s">
        <v>419</v>
      </c>
      <c r="AD21" s="44">
        <f>O16</f>
        <v>6414174356.7990017</v>
      </c>
      <c r="AJ21" s="44"/>
      <c r="AL21" s="49" t="s">
        <v>418</v>
      </c>
      <c r="AM21" s="44" t="str">
        <f t="shared" si="7"/>
        <v>--</v>
      </c>
      <c r="AO21" s="49" t="s">
        <v>419</v>
      </c>
      <c r="AP21" s="44">
        <f t="shared" si="4"/>
        <v>6414174356.7990017</v>
      </c>
      <c r="AU21" s="49" t="s">
        <v>418</v>
      </c>
      <c r="AV21" s="44" t="str">
        <f t="shared" si="13"/>
        <v>--</v>
      </c>
      <c r="AW21" s="39" t="s">
        <v>209</v>
      </c>
      <c r="AX21" s="48" t="s">
        <v>420</v>
      </c>
      <c r="AY21" s="44">
        <f t="shared" si="5"/>
        <v>6414174356.7990017</v>
      </c>
      <c r="BB21" s="59" t="s">
        <v>414</v>
      </c>
      <c r="BC21" s="41" t="s">
        <v>2</v>
      </c>
      <c r="BE21" s="49" t="s">
        <v>421</v>
      </c>
      <c r="BF21" s="31">
        <f>BF20*AG10</f>
        <v>201665532.31154332</v>
      </c>
    </row>
    <row r="22" spans="1:58" ht="13.5" customHeight="1" x14ac:dyDescent="0.15">
      <c r="A22" s="40" t="s">
        <v>422</v>
      </c>
      <c r="B22" s="41">
        <v>4404456425.9700003</v>
      </c>
      <c r="C22" s="41">
        <v>699888380.24000001</v>
      </c>
      <c r="E22" s="59" t="s">
        <v>423</v>
      </c>
      <c r="F22" s="52" t="s">
        <v>2</v>
      </c>
      <c r="H22" s="38" t="s">
        <v>424</v>
      </c>
      <c r="I22" s="31" t="s">
        <v>2</v>
      </c>
      <c r="J22" s="39" t="s">
        <v>298</v>
      </c>
      <c r="N22" s="47" t="s">
        <v>425</v>
      </c>
      <c r="O22" s="44">
        <f t="shared" si="12"/>
        <v>104759694.54500002</v>
      </c>
      <c r="X22" s="44"/>
      <c r="Z22" s="49" t="s">
        <v>426</v>
      </c>
      <c r="AA22" s="44" t="str">
        <f t="shared" si="14"/>
        <v>--</v>
      </c>
      <c r="AC22" s="49" t="s">
        <v>427</v>
      </c>
      <c r="AD22" s="44">
        <f>O17</f>
        <v>4844902068.5670004</v>
      </c>
      <c r="AJ22" s="44"/>
      <c r="AL22" s="49" t="s">
        <v>426</v>
      </c>
      <c r="AM22" s="44" t="str">
        <f t="shared" si="7"/>
        <v>--</v>
      </c>
      <c r="AO22" s="49" t="s">
        <v>427</v>
      </c>
      <c r="AP22" s="44">
        <f t="shared" si="4"/>
        <v>4844902068.5670004</v>
      </c>
      <c r="AU22" s="49" t="s">
        <v>426</v>
      </c>
      <c r="AV22" s="44" t="str">
        <f t="shared" si="13"/>
        <v>--</v>
      </c>
      <c r="AW22" s="39" t="s">
        <v>209</v>
      </c>
      <c r="AX22" s="48" t="s">
        <v>428</v>
      </c>
      <c r="AY22" s="44">
        <f t="shared" si="5"/>
        <v>4844902068.5670004</v>
      </c>
      <c r="BB22" s="59" t="s">
        <v>423</v>
      </c>
      <c r="BC22" s="41" t="s">
        <v>2</v>
      </c>
      <c r="BE22" s="49" t="s">
        <v>429</v>
      </c>
      <c r="BF22" s="41" t="s">
        <v>2</v>
      </c>
    </row>
    <row r="23" spans="1:58" ht="13.5" customHeight="1" x14ac:dyDescent="0.15">
      <c r="A23" s="40" t="s">
        <v>430</v>
      </c>
      <c r="B23" s="41">
        <v>257407289.02000001</v>
      </c>
      <c r="C23" s="41">
        <v>19053145.739999998</v>
      </c>
      <c r="E23" s="59" t="s">
        <v>431</v>
      </c>
      <c r="F23" s="41">
        <v>5009141.87</v>
      </c>
      <c r="H23" s="38" t="s">
        <v>432</v>
      </c>
      <c r="I23" s="44">
        <v>641032928.5</v>
      </c>
      <c r="J23" s="39" t="s">
        <v>209</v>
      </c>
      <c r="N23" s="47" t="s">
        <v>433</v>
      </c>
      <c r="O23" s="44" t="str">
        <f t="shared" si="12"/>
        <v>0</v>
      </c>
      <c r="X23" s="44"/>
      <c r="Z23" s="67" t="s">
        <v>434</v>
      </c>
      <c r="AA23" s="44">
        <f>SUM(AA16:AA22)</f>
        <v>3927810729.3732123</v>
      </c>
      <c r="AC23" s="49" t="s">
        <v>435</v>
      </c>
      <c r="AD23" s="44">
        <f t="shared" ref="AD23:AD25" si="16">O18</f>
        <v>283148017.92200005</v>
      </c>
      <c r="AJ23" s="44"/>
      <c r="AL23" s="67" t="s">
        <v>434</v>
      </c>
      <c r="AM23" s="44">
        <f>SUM(AM16:AM22)</f>
        <v>3927810729.3732123</v>
      </c>
      <c r="AO23" s="49" t="s">
        <v>435</v>
      </c>
      <c r="AP23" s="44">
        <f t="shared" si="4"/>
        <v>283148017.92200005</v>
      </c>
      <c r="AU23" s="67" t="s">
        <v>434</v>
      </c>
      <c r="AV23" s="44">
        <f>SUM(AV16:AV22)</f>
        <v>3927810729.3732123</v>
      </c>
      <c r="AW23" s="39" t="s">
        <v>209</v>
      </c>
      <c r="AX23" s="48" t="s">
        <v>436</v>
      </c>
      <c r="AY23" s="44">
        <f t="shared" si="5"/>
        <v>283148017.92200005</v>
      </c>
      <c r="BB23" s="59" t="s">
        <v>431</v>
      </c>
      <c r="BC23" s="41" t="s">
        <v>2</v>
      </c>
      <c r="BE23" s="49" t="s">
        <v>437</v>
      </c>
      <c r="BF23" s="62">
        <f>BF20-BF21+SUM(BF22)</f>
        <v>626317359.1949228</v>
      </c>
    </row>
    <row r="24" spans="1:58" ht="13.5" customHeight="1" x14ac:dyDescent="0.15">
      <c r="A24" s="40" t="s">
        <v>438</v>
      </c>
      <c r="B24" s="41" t="s">
        <v>2</v>
      </c>
      <c r="C24" s="41" t="s">
        <v>2</v>
      </c>
      <c r="E24" s="59" t="s">
        <v>439</v>
      </c>
      <c r="F24" s="41">
        <v>3950459576.6500001</v>
      </c>
      <c r="H24" s="38" t="s">
        <v>440</v>
      </c>
      <c r="I24" s="44">
        <v>503721298.13999999</v>
      </c>
      <c r="J24" s="39" t="s">
        <v>209</v>
      </c>
      <c r="N24" s="47" t="s">
        <v>441</v>
      </c>
      <c r="O24" s="44">
        <f>IF(ISERROR($L$2/($I$2/B30)),"0",$L$2/($I$2/B30))</f>
        <v>45959473.131000005</v>
      </c>
      <c r="W24" s="38"/>
      <c r="X24" s="44"/>
      <c r="Z24" s="38" t="s">
        <v>442</v>
      </c>
      <c r="AA24" s="57">
        <f>AA15+AA23</f>
        <v>6968724176.0083332</v>
      </c>
      <c r="AC24" s="49" t="s">
        <v>443</v>
      </c>
      <c r="AD24" s="44" t="str">
        <f t="shared" si="16"/>
        <v>0</v>
      </c>
      <c r="AI24" s="38"/>
      <c r="AJ24" s="44"/>
      <c r="AL24" s="38" t="s">
        <v>442</v>
      </c>
      <c r="AM24" s="57">
        <f>AM15+AM23</f>
        <v>9563729620.4239254</v>
      </c>
      <c r="AO24" s="49" t="s">
        <v>443</v>
      </c>
      <c r="AP24" s="44" t="str">
        <f t="shared" si="4"/>
        <v>0</v>
      </c>
      <c r="AU24" s="38" t="s">
        <v>442</v>
      </c>
      <c r="AV24" s="57">
        <f>AV15+AV23</f>
        <v>9641392449.9379139</v>
      </c>
      <c r="AW24" s="39" t="s">
        <v>344</v>
      </c>
      <c r="AX24" s="48" t="s">
        <v>444</v>
      </c>
      <c r="AY24" s="44" t="str">
        <f t="shared" si="5"/>
        <v>0</v>
      </c>
      <c r="BB24" s="59" t="s">
        <v>439</v>
      </c>
      <c r="BC24" s="41" t="s">
        <v>2</v>
      </c>
      <c r="BE24" s="49" t="s">
        <v>445</v>
      </c>
      <c r="BF24" s="31">
        <f>$BF$23*(I24/$I$23)</f>
        <v>492157858.34827542</v>
      </c>
    </row>
    <row r="25" spans="1:58" ht="13.5" customHeight="1" x14ac:dyDescent="0.15">
      <c r="A25" s="40" t="s">
        <v>446</v>
      </c>
      <c r="B25" s="41" t="s">
        <v>2</v>
      </c>
      <c r="C25" s="41" t="s">
        <v>2</v>
      </c>
      <c r="E25" s="59" t="s">
        <v>447</v>
      </c>
      <c r="F25" s="52" t="s">
        <v>2</v>
      </c>
      <c r="H25" s="38" t="s">
        <v>448</v>
      </c>
      <c r="I25" s="44">
        <v>137311630.36000001</v>
      </c>
      <c r="J25" s="39" t="s">
        <v>209</v>
      </c>
      <c r="N25" s="36" t="s">
        <v>449</v>
      </c>
      <c r="O25" s="44">
        <f>SUM(O3:O24)</f>
        <v>17434383434.501003</v>
      </c>
      <c r="AC25" s="49" t="s">
        <v>450</v>
      </c>
      <c r="AD25" s="44" t="str">
        <f t="shared" si="16"/>
        <v>0</v>
      </c>
      <c r="AO25" s="49" t="s">
        <v>450</v>
      </c>
      <c r="AP25" s="44" t="str">
        <f t="shared" si="4"/>
        <v>0</v>
      </c>
      <c r="AW25" s="39" t="s">
        <v>209</v>
      </c>
      <c r="AX25" s="48" t="s">
        <v>451</v>
      </c>
      <c r="AY25" s="44" t="str">
        <f t="shared" si="5"/>
        <v>0</v>
      </c>
      <c r="BB25" s="59" t="s">
        <v>447</v>
      </c>
      <c r="BC25" s="41" t="s">
        <v>2</v>
      </c>
      <c r="BE25" s="49" t="s">
        <v>452</v>
      </c>
      <c r="BF25" s="31">
        <f>$BF$23*(I25/$I$23)</f>
        <v>134159500.84664738</v>
      </c>
    </row>
    <row r="26" spans="1:58" ht="13.5" customHeight="1" x14ac:dyDescent="0.15">
      <c r="A26" s="40" t="s">
        <v>453</v>
      </c>
      <c r="B26" s="41" t="s">
        <v>2</v>
      </c>
      <c r="C26" s="41" t="s">
        <v>2</v>
      </c>
      <c r="E26" s="59" t="s">
        <v>454</v>
      </c>
      <c r="F26" s="52" t="s">
        <v>2</v>
      </c>
      <c r="H26" s="38" t="s">
        <v>455</v>
      </c>
      <c r="I26" s="31" t="s">
        <v>2</v>
      </c>
      <c r="J26" s="39" t="s">
        <v>344</v>
      </c>
      <c r="N26" s="36" t="s">
        <v>456</v>
      </c>
      <c r="O26" s="44">
        <f>O25/J2*(J2-1)</f>
        <v>1584943948.5910015</v>
      </c>
      <c r="AC26" s="49" t="s">
        <v>457</v>
      </c>
      <c r="AD26" s="44" t="str">
        <f>O21</f>
        <v>0</v>
      </c>
      <c r="AO26" s="49" t="s">
        <v>457</v>
      </c>
      <c r="AP26" s="44" t="str">
        <f t="shared" si="4"/>
        <v>0</v>
      </c>
      <c r="AU26" s="49" t="s">
        <v>458</v>
      </c>
      <c r="AV26" s="57">
        <f>AP34-AV24-AJ11</f>
        <v>0</v>
      </c>
      <c r="AW26" s="39" t="s">
        <v>209</v>
      </c>
      <c r="AX26" s="48" t="s">
        <v>459</v>
      </c>
      <c r="AY26" s="44" t="str">
        <f t="shared" si="5"/>
        <v>0</v>
      </c>
      <c r="BB26" s="59" t="s">
        <v>454</v>
      </c>
      <c r="BC26" s="41" t="s">
        <v>2</v>
      </c>
      <c r="BE26" s="49" t="s">
        <v>460</v>
      </c>
      <c r="BF26" s="41" t="s">
        <v>2</v>
      </c>
    </row>
    <row r="27" spans="1:58" ht="13.5" customHeight="1" x14ac:dyDescent="0.15">
      <c r="A27" s="40" t="s">
        <v>461</v>
      </c>
      <c r="B27" s="41">
        <v>95236085.950000003</v>
      </c>
      <c r="C27" s="41">
        <v>107666623.72</v>
      </c>
      <c r="E27" s="59" t="s">
        <v>462</v>
      </c>
      <c r="F27" s="52" t="s">
        <v>2</v>
      </c>
      <c r="H27" s="38" t="s">
        <v>463</v>
      </c>
      <c r="I27" s="31" t="s">
        <v>2</v>
      </c>
      <c r="J27" s="39" t="s">
        <v>209</v>
      </c>
      <c r="N27" s="40"/>
      <c r="AC27" s="49" t="s">
        <v>464</v>
      </c>
      <c r="AD27" s="44">
        <f>O22</f>
        <v>104759694.54500002</v>
      </c>
      <c r="AO27" s="49" t="s">
        <v>464</v>
      </c>
      <c r="AP27" s="44">
        <f t="shared" si="4"/>
        <v>104759694.54500002</v>
      </c>
      <c r="AV27" s="72" t="s">
        <v>465</v>
      </c>
      <c r="AW27" s="39" t="s">
        <v>209</v>
      </c>
      <c r="AX27" s="48" t="s">
        <v>466</v>
      </c>
      <c r="AY27" s="44">
        <f t="shared" si="5"/>
        <v>104759694.54500002</v>
      </c>
      <c r="BB27" s="59" t="s">
        <v>462</v>
      </c>
      <c r="BC27" s="41" t="s">
        <v>2</v>
      </c>
      <c r="BE27" s="49" t="s">
        <v>467</v>
      </c>
      <c r="BF27" s="41" t="s">
        <v>2</v>
      </c>
    </row>
    <row r="28" spans="1:58" ht="13.5" customHeight="1" x14ac:dyDescent="0.15">
      <c r="A28" s="40" t="s">
        <v>468</v>
      </c>
      <c r="B28" s="41" t="s">
        <v>2</v>
      </c>
      <c r="C28" s="41" t="s">
        <v>2</v>
      </c>
      <c r="E28" s="59" t="s">
        <v>469</v>
      </c>
      <c r="F28" s="41">
        <v>3950459576.6500001</v>
      </c>
      <c r="H28" s="38" t="s">
        <v>470</v>
      </c>
      <c r="I28" s="31" t="s">
        <v>2</v>
      </c>
      <c r="J28" s="39" t="s">
        <v>209</v>
      </c>
      <c r="N28" s="40"/>
      <c r="AC28" s="49" t="s">
        <v>471</v>
      </c>
      <c r="AD28" s="44" t="str">
        <f>O23</f>
        <v>0</v>
      </c>
      <c r="AO28" s="49" t="s">
        <v>471</v>
      </c>
      <c r="AP28" s="44" t="str">
        <f t="shared" si="4"/>
        <v>0</v>
      </c>
      <c r="AW28" s="39" t="s">
        <v>247</v>
      </c>
      <c r="AX28" s="48" t="s">
        <v>472</v>
      </c>
      <c r="AY28" s="44" t="str">
        <f t="shared" si="5"/>
        <v>0</v>
      </c>
      <c r="BB28" s="59" t="s">
        <v>469</v>
      </c>
      <c r="BC28" s="41" t="s">
        <v>2</v>
      </c>
      <c r="BE28" s="49" t="s">
        <v>473</v>
      </c>
      <c r="BF28" s="41" t="s">
        <v>2</v>
      </c>
    </row>
    <row r="29" spans="1:58" ht="13.5" customHeight="1" x14ac:dyDescent="0.15">
      <c r="A29" s="40" t="s">
        <v>474</v>
      </c>
      <c r="B29" s="41" t="s">
        <v>2</v>
      </c>
      <c r="C29" s="41" t="s">
        <v>2</v>
      </c>
      <c r="E29" s="59" t="s">
        <v>475</v>
      </c>
      <c r="F29" s="41">
        <v>-3945450434.7800002</v>
      </c>
      <c r="H29" s="38" t="s">
        <v>476</v>
      </c>
      <c r="J29" s="39" t="s">
        <v>209</v>
      </c>
      <c r="N29" s="40"/>
      <c r="AC29" s="49" t="s">
        <v>477</v>
      </c>
      <c r="AD29" s="44" t="str">
        <f>B29</f>
        <v>--</v>
      </c>
      <c r="AO29" s="49" t="s">
        <v>477</v>
      </c>
      <c r="AP29" s="44" t="str">
        <f t="shared" si="4"/>
        <v>--</v>
      </c>
      <c r="AW29" s="39" t="s">
        <v>209</v>
      </c>
      <c r="AX29" s="48" t="s">
        <v>478</v>
      </c>
      <c r="AY29" s="44" t="str">
        <f t="shared" si="5"/>
        <v>--</v>
      </c>
      <c r="BB29" s="59" t="s">
        <v>475</v>
      </c>
      <c r="BC29" s="41" t="s">
        <v>2</v>
      </c>
      <c r="BE29" s="49" t="s">
        <v>479</v>
      </c>
    </row>
    <row r="30" spans="1:58" ht="13.5" customHeight="1" x14ac:dyDescent="0.15">
      <c r="A30" s="40" t="s">
        <v>480</v>
      </c>
      <c r="B30" s="41">
        <v>41781339.210000001</v>
      </c>
      <c r="C30" s="41">
        <v>34726500.920000002</v>
      </c>
      <c r="E30" s="42"/>
      <c r="F30" s="43"/>
      <c r="J30" s="39" t="s">
        <v>247</v>
      </c>
      <c r="N30" s="40"/>
      <c r="AC30" s="49" t="s">
        <v>481</v>
      </c>
      <c r="AD30" s="44">
        <f>O24</f>
        <v>45959473.131000005</v>
      </c>
      <c r="AO30" s="49" t="s">
        <v>481</v>
      </c>
      <c r="AP30" s="44">
        <f t="shared" si="4"/>
        <v>45959473.131000005</v>
      </c>
      <c r="AW30" s="39" t="s">
        <v>209</v>
      </c>
      <c r="AX30" s="48" t="s">
        <v>482</v>
      </c>
      <c r="AY30" s="44">
        <f t="shared" si="5"/>
        <v>45959473.131000005</v>
      </c>
      <c r="BB30" s="42"/>
      <c r="BC30" s="43"/>
    </row>
    <row r="31" spans="1:58" ht="13.5" customHeight="1" x14ac:dyDescent="0.15">
      <c r="A31" s="40" t="s">
        <v>483</v>
      </c>
      <c r="B31" s="41" t="s">
        <v>2</v>
      </c>
      <c r="C31" s="41" t="s">
        <v>2</v>
      </c>
      <c r="E31" s="53" t="s">
        <v>484</v>
      </c>
      <c r="F31" s="54"/>
      <c r="J31" s="39" t="s">
        <v>209</v>
      </c>
      <c r="N31" s="40"/>
      <c r="AC31" s="49" t="s">
        <v>485</v>
      </c>
      <c r="AD31" s="44" t="str">
        <f>B31</f>
        <v>--</v>
      </c>
      <c r="AO31" s="49" t="s">
        <v>485</v>
      </c>
      <c r="AP31" s="44" t="str">
        <f t="shared" si="4"/>
        <v>--</v>
      </c>
      <c r="AW31" s="39" t="s">
        <v>209</v>
      </c>
      <c r="AX31" s="48" t="s">
        <v>486</v>
      </c>
      <c r="AY31" s="44" t="str">
        <f t="shared" si="5"/>
        <v>--</v>
      </c>
      <c r="BB31" s="53" t="s">
        <v>484</v>
      </c>
      <c r="BC31" s="54"/>
    </row>
    <row r="32" spans="1:58" ht="13.5" customHeight="1" x14ac:dyDescent="0.15">
      <c r="A32" s="40" t="s">
        <v>487</v>
      </c>
      <c r="B32" s="41" t="s">
        <v>2</v>
      </c>
      <c r="C32" s="41" t="s">
        <v>2</v>
      </c>
      <c r="E32" s="42"/>
      <c r="F32" s="43"/>
      <c r="J32" s="39" t="s">
        <v>209</v>
      </c>
      <c r="N32" s="40"/>
      <c r="AC32" s="49" t="s">
        <v>488</v>
      </c>
      <c r="AD32" s="44" t="str">
        <f>B32</f>
        <v>--</v>
      </c>
      <c r="AO32" s="49" t="s">
        <v>488</v>
      </c>
      <c r="AP32" s="44" t="str">
        <f t="shared" si="4"/>
        <v>--</v>
      </c>
      <c r="AW32" s="39" t="s">
        <v>298</v>
      </c>
      <c r="AX32" s="48" t="s">
        <v>489</v>
      </c>
      <c r="AY32" s="44" t="str">
        <f t="shared" si="5"/>
        <v>--</v>
      </c>
      <c r="BB32" s="42"/>
      <c r="BC32" s="43"/>
    </row>
    <row r="33" spans="1:55" ht="13.5" customHeight="1" x14ac:dyDescent="0.15">
      <c r="A33" s="40" t="s">
        <v>490</v>
      </c>
      <c r="B33" s="41">
        <v>10630799403.07</v>
      </c>
      <c r="C33" s="41">
        <v>6363254915.2399998</v>
      </c>
      <c r="E33" s="59" t="s">
        <v>491</v>
      </c>
      <c r="F33" s="41">
        <v>707798400</v>
      </c>
      <c r="J33" s="39" t="s">
        <v>209</v>
      </c>
      <c r="AC33" s="67" t="s">
        <v>492</v>
      </c>
      <c r="AD33" s="44">
        <f>SUM(AD16:AD32)</f>
        <v>11693900545.168505</v>
      </c>
      <c r="AO33" s="67" t="s">
        <v>492</v>
      </c>
      <c r="AP33" s="44">
        <f>SUM(AP16:AP32)</f>
        <v>11693900545.168505</v>
      </c>
      <c r="AW33" s="39" t="s">
        <v>209</v>
      </c>
      <c r="AX33" s="48" t="s">
        <v>493</v>
      </c>
      <c r="AY33" s="44">
        <f t="shared" si="5"/>
        <v>11693900545.168505</v>
      </c>
      <c r="BB33" s="59" t="s">
        <v>491</v>
      </c>
      <c r="BC33" s="41" t="s">
        <v>2</v>
      </c>
    </row>
    <row r="34" spans="1:55" ht="13.5" customHeight="1" x14ac:dyDescent="0.15">
      <c r="A34" s="80" t="s">
        <v>494</v>
      </c>
      <c r="B34" s="41">
        <v>15850290151.74</v>
      </c>
      <c r="C34" s="41">
        <v>10230861065.030001</v>
      </c>
      <c r="E34" s="59" t="s">
        <v>495</v>
      </c>
      <c r="F34" s="41">
        <v>8527980553.9200001</v>
      </c>
      <c r="J34" s="39" t="s">
        <v>298</v>
      </c>
      <c r="AC34" s="49" t="s">
        <v>496</v>
      </c>
      <c r="AD34" s="61">
        <f>AD15+AD33</f>
        <v>17435340368.705505</v>
      </c>
      <c r="AO34" s="49" t="s">
        <v>496</v>
      </c>
      <c r="AP34" s="61">
        <f>AP15+AP33</f>
        <v>17435340368.705505</v>
      </c>
      <c r="AW34" s="39" t="s">
        <v>209</v>
      </c>
      <c r="AX34" s="48" t="s">
        <v>497</v>
      </c>
      <c r="AY34" s="44">
        <f t="shared" si="5"/>
        <v>17435340368.705505</v>
      </c>
      <c r="BB34" s="59" t="s">
        <v>495</v>
      </c>
      <c r="BC34" s="41" t="s">
        <v>2</v>
      </c>
    </row>
    <row r="35" spans="1:55" ht="13.5" customHeight="1" x14ac:dyDescent="0.15">
      <c r="A35" s="40" t="s">
        <v>498</v>
      </c>
      <c r="B35" s="41">
        <v>3298879364.75</v>
      </c>
      <c r="C35" s="41">
        <v>2256704089.4000001</v>
      </c>
      <c r="E35" s="59" t="s">
        <v>499</v>
      </c>
      <c r="F35" s="41">
        <v>89995200</v>
      </c>
      <c r="J35" s="39" t="s">
        <v>209</v>
      </c>
      <c r="AP35" s="50"/>
      <c r="AW35" s="39" t="s">
        <v>209</v>
      </c>
      <c r="AX35" s="48" t="s">
        <v>500</v>
      </c>
      <c r="AY35" s="44">
        <f>AV2</f>
        <v>3200392923.0497012</v>
      </c>
      <c r="BB35" s="59" t="s">
        <v>499</v>
      </c>
      <c r="BC35" s="41" t="s">
        <v>2</v>
      </c>
    </row>
    <row r="36" spans="1:55" ht="13.5" customHeight="1" x14ac:dyDescent="0.15">
      <c r="A36" s="40" t="s">
        <v>501</v>
      </c>
      <c r="B36" s="41" t="s">
        <v>2</v>
      </c>
      <c r="C36" s="41" t="s">
        <v>2</v>
      </c>
      <c r="E36" s="59" t="s">
        <v>502</v>
      </c>
      <c r="F36" s="41">
        <v>9325774153.9200001</v>
      </c>
      <c r="J36" s="39" t="s">
        <v>209</v>
      </c>
      <c r="AW36" s="39" t="s">
        <v>344</v>
      </c>
      <c r="AX36" s="48" t="s">
        <v>503</v>
      </c>
      <c r="AY36" s="44" t="str">
        <f t="shared" ref="AY36:AY57" si="17">AV3</f>
        <v>--</v>
      </c>
      <c r="BB36" s="59" t="s">
        <v>502</v>
      </c>
      <c r="BC36" s="41" t="s">
        <v>2</v>
      </c>
    </row>
    <row r="37" spans="1:55" ht="13.5" customHeight="1" x14ac:dyDescent="0.15">
      <c r="A37" s="40" t="s">
        <v>504</v>
      </c>
      <c r="B37" s="41">
        <v>9095109.5999999996</v>
      </c>
      <c r="C37" s="41">
        <v>68896419.849999994</v>
      </c>
      <c r="E37" s="59" t="s">
        <v>505</v>
      </c>
      <c r="F37" s="41">
        <v>4955420174.54</v>
      </c>
      <c r="J37" s="39" t="s">
        <v>209</v>
      </c>
      <c r="AW37" s="39" t="s">
        <v>209</v>
      </c>
      <c r="AX37" s="48" t="s">
        <v>216</v>
      </c>
      <c r="AY37" s="44">
        <f t="shared" si="17"/>
        <v>10004620.560000001</v>
      </c>
      <c r="BB37" s="59" t="s">
        <v>505</v>
      </c>
      <c r="BC37" s="41" t="s">
        <v>2</v>
      </c>
    </row>
    <row r="38" spans="1:55" ht="13.5" customHeight="1" x14ac:dyDescent="0.15">
      <c r="A38" s="79" t="s">
        <v>506</v>
      </c>
      <c r="B38" s="41">
        <v>1339044758.25</v>
      </c>
      <c r="C38" s="41">
        <v>569213296.27999997</v>
      </c>
      <c r="E38" s="59" t="s">
        <v>507</v>
      </c>
      <c r="F38" s="41">
        <v>292437582.33999997</v>
      </c>
      <c r="J38" s="39" t="s">
        <v>344</v>
      </c>
      <c r="AW38" s="39" t="s">
        <v>209</v>
      </c>
      <c r="AX38" s="73" t="s">
        <v>229</v>
      </c>
      <c r="AY38" s="44">
        <f t="shared" si="17"/>
        <v>1472949234.075</v>
      </c>
      <c r="BB38" s="59" t="s">
        <v>507</v>
      </c>
      <c r="BC38" s="41" t="s">
        <v>2</v>
      </c>
    </row>
    <row r="39" spans="1:55" ht="13.5" customHeight="1" x14ac:dyDescent="0.15">
      <c r="A39" s="40" t="s">
        <v>508</v>
      </c>
      <c r="B39" s="41">
        <v>225569740.75999999</v>
      </c>
      <c r="C39" s="41">
        <v>234405483.72</v>
      </c>
      <c r="E39" s="59" t="s">
        <v>509</v>
      </c>
      <c r="F39" s="41">
        <v>5575052.3600000003</v>
      </c>
      <c r="J39" s="39" t="s">
        <v>209</v>
      </c>
      <c r="AW39" s="39" t="s">
        <v>209</v>
      </c>
      <c r="AX39" s="48" t="s">
        <v>241</v>
      </c>
      <c r="AY39" s="44">
        <f t="shared" si="17"/>
        <v>248126714.836</v>
      </c>
      <c r="BB39" s="59" t="s">
        <v>509</v>
      </c>
      <c r="BC39" s="41" t="s">
        <v>2</v>
      </c>
    </row>
    <row r="40" spans="1:55" ht="13.5" customHeight="1" x14ac:dyDescent="0.15">
      <c r="A40" s="40" t="s">
        <v>510</v>
      </c>
      <c r="B40" s="41">
        <v>23999167.210000001</v>
      </c>
      <c r="C40" s="41">
        <v>24510706.07</v>
      </c>
      <c r="E40" s="59" t="s">
        <v>511</v>
      </c>
      <c r="F40" s="41">
        <v>5253432809.2399998</v>
      </c>
      <c r="J40" s="39" t="s">
        <v>209</v>
      </c>
      <c r="AW40" s="39" t="s">
        <v>247</v>
      </c>
      <c r="AX40" s="48" t="s">
        <v>255</v>
      </c>
      <c r="AY40" s="44">
        <f t="shared" si="17"/>
        <v>26399083.931000002</v>
      </c>
      <c r="BB40" s="59" t="s">
        <v>511</v>
      </c>
      <c r="BC40" s="41" t="s">
        <v>2</v>
      </c>
    </row>
    <row r="41" spans="1:55" ht="13.5" customHeight="1" x14ac:dyDescent="0.15">
      <c r="A41" s="40" t="s">
        <v>512</v>
      </c>
      <c r="B41" s="41">
        <v>99047538.939999998</v>
      </c>
      <c r="C41" s="41">
        <v>67472889</v>
      </c>
      <c r="E41" s="59" t="s">
        <v>513</v>
      </c>
      <c r="F41" s="41">
        <v>4072341344.6799998</v>
      </c>
      <c r="J41" s="39" t="s">
        <v>209</v>
      </c>
      <c r="AW41" s="39" t="s">
        <v>209</v>
      </c>
      <c r="AX41" s="48" t="s">
        <v>268</v>
      </c>
      <c r="AY41" s="44">
        <f t="shared" si="17"/>
        <v>108952292.83400001</v>
      </c>
      <c r="BB41" s="59" t="s">
        <v>513</v>
      </c>
      <c r="BC41" s="41" t="s">
        <v>2</v>
      </c>
    </row>
    <row r="42" spans="1:55" ht="13.5" customHeight="1" x14ac:dyDescent="0.15">
      <c r="A42" s="40" t="s">
        <v>514</v>
      </c>
      <c r="B42" s="41" t="s">
        <v>2</v>
      </c>
      <c r="C42" s="41" t="s">
        <v>2</v>
      </c>
      <c r="E42" s="42"/>
      <c r="F42" s="43"/>
      <c r="J42" s="39" t="s">
        <v>247</v>
      </c>
      <c r="AW42" s="39" t="s">
        <v>209</v>
      </c>
      <c r="AX42" s="48" t="s">
        <v>279</v>
      </c>
      <c r="AY42" s="44" t="str">
        <f t="shared" si="17"/>
        <v>0</v>
      </c>
      <c r="BB42" s="42"/>
      <c r="BC42" s="43"/>
    </row>
    <row r="43" spans="1:55" ht="13.5" customHeight="1" x14ac:dyDescent="0.15">
      <c r="A43" s="40" t="s">
        <v>515</v>
      </c>
      <c r="B43" s="41">
        <v>775471.21</v>
      </c>
      <c r="C43" s="41">
        <v>128211.95</v>
      </c>
      <c r="E43" s="53" t="s">
        <v>516</v>
      </c>
      <c r="F43" s="54"/>
      <c r="J43" s="39" t="s">
        <v>209</v>
      </c>
      <c r="AW43" s="39" t="s">
        <v>209</v>
      </c>
      <c r="AX43" s="48" t="s">
        <v>292</v>
      </c>
      <c r="AY43" s="44">
        <f t="shared" si="17"/>
        <v>853018.33100000001</v>
      </c>
      <c r="BB43" s="53" t="s">
        <v>516</v>
      </c>
      <c r="BC43" s="54"/>
    </row>
    <row r="44" spans="1:55" ht="13.5" customHeight="1" x14ac:dyDescent="0.15">
      <c r="A44" s="40" t="s">
        <v>517</v>
      </c>
      <c r="B44" s="41">
        <v>271315156.35000002</v>
      </c>
      <c r="C44" s="41">
        <v>327463088.51999998</v>
      </c>
      <c r="E44" s="42"/>
      <c r="F44" s="43"/>
      <c r="J44" s="39" t="s">
        <v>209</v>
      </c>
      <c r="AW44" s="39" t="s">
        <v>298</v>
      </c>
      <c r="AX44" s="48" t="s">
        <v>305</v>
      </c>
      <c r="AY44" s="44">
        <f t="shared" si="17"/>
        <v>298446671.98500007</v>
      </c>
      <c r="BB44" s="42"/>
      <c r="BC44" s="43"/>
    </row>
    <row r="45" spans="1:55" ht="13.5" customHeight="1" x14ac:dyDescent="0.15">
      <c r="A45" s="40" t="s">
        <v>518</v>
      </c>
      <c r="B45" s="41" t="s">
        <v>2</v>
      </c>
      <c r="C45" s="41" t="s">
        <v>2</v>
      </c>
      <c r="E45" s="42"/>
      <c r="F45" s="43"/>
      <c r="J45" s="39" t="s">
        <v>209</v>
      </c>
      <c r="AW45" s="39" t="s">
        <v>209</v>
      </c>
      <c r="AX45" s="48" t="s">
        <v>317</v>
      </c>
      <c r="AY45" s="44" t="str">
        <f t="shared" si="17"/>
        <v>0</v>
      </c>
      <c r="BB45" s="42"/>
      <c r="BC45" s="43"/>
    </row>
    <row r="46" spans="1:55" ht="13.5" customHeight="1" x14ac:dyDescent="0.15">
      <c r="A46" s="40" t="s">
        <v>519</v>
      </c>
      <c r="B46" s="41">
        <v>305329500</v>
      </c>
      <c r="C46" s="41">
        <v>685500000</v>
      </c>
      <c r="E46" s="53" t="s">
        <v>520</v>
      </c>
      <c r="F46" s="54"/>
      <c r="J46" s="39" t="s">
        <v>298</v>
      </c>
      <c r="AW46" s="39" t="s">
        <v>209</v>
      </c>
      <c r="AX46" s="48" t="s">
        <v>329</v>
      </c>
      <c r="AY46" s="44">
        <f t="shared" si="17"/>
        <v>335862450</v>
      </c>
      <c r="BB46" s="53" t="s">
        <v>520</v>
      </c>
      <c r="BC46" s="54"/>
    </row>
    <row r="47" spans="1:55" ht="13.5" customHeight="1" x14ac:dyDescent="0.15">
      <c r="A47" s="40" t="s">
        <v>521</v>
      </c>
      <c r="B47" s="41">
        <v>10540646.33</v>
      </c>
      <c r="C47" s="41">
        <v>5230379.32</v>
      </c>
      <c r="E47" s="42"/>
      <c r="F47" s="43"/>
      <c r="J47" s="39" t="s">
        <v>209</v>
      </c>
      <c r="AW47" s="39" t="s">
        <v>209</v>
      </c>
      <c r="AX47" s="48" t="s">
        <v>340</v>
      </c>
      <c r="AY47" s="44">
        <f t="shared" si="17"/>
        <v>11594710.963000001</v>
      </c>
      <c r="BB47" s="42"/>
      <c r="BC47" s="43"/>
    </row>
    <row r="48" spans="1:55" ht="13.5" customHeight="1" x14ac:dyDescent="0.15">
      <c r="A48" s="40" t="s">
        <v>522</v>
      </c>
      <c r="B48" s="41">
        <v>5583596453.3999996</v>
      </c>
      <c r="C48" s="41">
        <v>4239524564.1100001</v>
      </c>
      <c r="E48" s="42"/>
      <c r="F48" s="43"/>
      <c r="J48" s="39" t="s">
        <v>209</v>
      </c>
      <c r="AW48" s="39" t="s">
        <v>344</v>
      </c>
      <c r="AX48" s="48" t="s">
        <v>523</v>
      </c>
      <c r="AY48" s="44">
        <f t="shared" si="17"/>
        <v>5713581720.5647011</v>
      </c>
      <c r="BB48" s="42"/>
      <c r="BC48" s="43"/>
    </row>
    <row r="49" spans="1:55" ht="13.5" customHeight="1" x14ac:dyDescent="0.15">
      <c r="A49" s="40" t="s">
        <v>524</v>
      </c>
      <c r="B49" s="41">
        <v>1648405988.04</v>
      </c>
      <c r="C49" s="41">
        <v>692881557.94000006</v>
      </c>
      <c r="E49" s="53" t="s">
        <v>525</v>
      </c>
      <c r="F49" s="54"/>
      <c r="J49" s="39" t="s">
        <v>209</v>
      </c>
      <c r="AW49" s="39" t="s">
        <v>209</v>
      </c>
      <c r="AX49" s="48" t="s">
        <v>526</v>
      </c>
      <c r="AY49" s="44">
        <f t="shared" si="17"/>
        <v>1912102951.6032124</v>
      </c>
      <c r="BB49" s="53" t="s">
        <v>525</v>
      </c>
      <c r="BC49" s="54"/>
    </row>
    <row r="50" spans="1:55" ht="13.5" customHeight="1" x14ac:dyDescent="0.15">
      <c r="A50" s="40" t="s">
        <v>527</v>
      </c>
      <c r="B50" s="41">
        <v>2009627777.77</v>
      </c>
      <c r="C50" s="41" t="s">
        <v>2</v>
      </c>
      <c r="E50" s="42"/>
      <c r="F50" s="43"/>
      <c r="J50" s="39" t="s">
        <v>344</v>
      </c>
      <c r="AW50" s="39" t="s">
        <v>209</v>
      </c>
      <c r="AX50" s="48" t="s">
        <v>528</v>
      </c>
      <c r="AY50" s="44">
        <f t="shared" si="17"/>
        <v>2009627777.77</v>
      </c>
      <c r="BB50" s="42"/>
      <c r="BC50" s="43"/>
    </row>
    <row r="51" spans="1:55" ht="13.5" customHeight="1" x14ac:dyDescent="0.15">
      <c r="A51" s="40" t="s">
        <v>529</v>
      </c>
      <c r="B51" s="41" t="s">
        <v>2</v>
      </c>
      <c r="C51" s="41" t="s">
        <v>2</v>
      </c>
      <c r="E51" s="59" t="s">
        <v>530</v>
      </c>
      <c r="F51" s="41">
        <v>1052934646.55</v>
      </c>
      <c r="J51" s="39" t="s">
        <v>209</v>
      </c>
      <c r="AW51" s="39" t="s">
        <v>209</v>
      </c>
      <c r="AX51" s="48" t="s">
        <v>531</v>
      </c>
      <c r="AY51" s="44" t="str">
        <f t="shared" si="17"/>
        <v>--</v>
      </c>
      <c r="BB51" s="59" t="s">
        <v>530</v>
      </c>
      <c r="BC51" s="41">
        <f>B2</f>
        <v>1594144437.4000001</v>
      </c>
    </row>
    <row r="52" spans="1:55" ht="13.5" customHeight="1" x14ac:dyDescent="0.15">
      <c r="A52" s="40" t="s">
        <v>532</v>
      </c>
      <c r="B52" s="41">
        <v>6080000</v>
      </c>
      <c r="C52" s="41" t="s">
        <v>2</v>
      </c>
      <c r="E52" s="59" t="s">
        <v>533</v>
      </c>
      <c r="F52" s="74">
        <v>1586340662.28</v>
      </c>
      <c r="J52" s="39" t="s">
        <v>209</v>
      </c>
      <c r="AW52" s="39" t="s">
        <v>247</v>
      </c>
      <c r="AX52" s="48" t="s">
        <v>534</v>
      </c>
      <c r="AY52" s="44">
        <f t="shared" si="17"/>
        <v>6080000</v>
      </c>
      <c r="BB52" s="59" t="s">
        <v>533</v>
      </c>
      <c r="BC52" s="74">
        <f>AY2</f>
        <v>1753558881.1400003</v>
      </c>
    </row>
    <row r="53" spans="1:55" ht="13.5" customHeight="1" x14ac:dyDescent="0.15">
      <c r="A53" s="40" t="s">
        <v>535</v>
      </c>
      <c r="B53" s="41" t="s">
        <v>2</v>
      </c>
      <c r="C53" s="41" t="s">
        <v>2</v>
      </c>
      <c r="E53" s="42"/>
      <c r="F53" s="43"/>
      <c r="J53" s="39" t="s">
        <v>209</v>
      </c>
      <c r="AW53" s="39" t="s">
        <v>209</v>
      </c>
      <c r="AX53" s="48" t="s">
        <v>536</v>
      </c>
      <c r="AY53" s="44" t="str">
        <f t="shared" si="17"/>
        <v>--</v>
      </c>
      <c r="BB53" s="42"/>
      <c r="BC53" s="43"/>
    </row>
    <row r="54" spans="1:55" ht="13.5" customHeight="1" x14ac:dyDescent="0.15">
      <c r="A54" s="40" t="s">
        <v>537</v>
      </c>
      <c r="B54" s="41" t="s">
        <v>2</v>
      </c>
      <c r="C54" s="41" t="s">
        <v>2</v>
      </c>
      <c r="E54" s="53" t="s">
        <v>538</v>
      </c>
      <c r="F54" s="54"/>
      <c r="J54" s="39" t="s">
        <v>247</v>
      </c>
      <c r="AW54" s="39" t="s">
        <v>209</v>
      </c>
      <c r="AX54" s="48" t="s">
        <v>539</v>
      </c>
      <c r="AY54" s="44" t="str">
        <f t="shared" si="17"/>
        <v>--</v>
      </c>
      <c r="BB54" s="53" t="s">
        <v>538</v>
      </c>
      <c r="BC54" s="54"/>
    </row>
    <row r="55" spans="1:55" ht="13.5" customHeight="1" x14ac:dyDescent="0.15">
      <c r="A55" s="40" t="s">
        <v>540</v>
      </c>
      <c r="B55" s="41" t="s">
        <v>2</v>
      </c>
      <c r="C55" s="41" t="s">
        <v>2</v>
      </c>
      <c r="E55" s="42"/>
      <c r="F55" s="43"/>
      <c r="J55" s="39" t="s">
        <v>209</v>
      </c>
      <c r="AW55" s="39" t="s">
        <v>209</v>
      </c>
      <c r="AX55" s="48" t="s">
        <v>541</v>
      </c>
      <c r="AY55" s="44" t="str">
        <f t="shared" si="17"/>
        <v>--</v>
      </c>
      <c r="BB55" s="42"/>
      <c r="BC55" s="43"/>
    </row>
    <row r="56" spans="1:55" ht="13.5" customHeight="1" x14ac:dyDescent="0.15">
      <c r="A56" s="40" t="s">
        <v>542</v>
      </c>
      <c r="B56" s="41">
        <v>3664113765.8099999</v>
      </c>
      <c r="C56" s="41">
        <v>692881557.94000006</v>
      </c>
      <c r="E56" s="59" t="s">
        <v>543</v>
      </c>
      <c r="F56" s="41">
        <v>641032928.5</v>
      </c>
      <c r="J56" s="39" t="s">
        <v>209</v>
      </c>
      <c r="AW56" s="39" t="s">
        <v>298</v>
      </c>
      <c r="AX56" s="48" t="s">
        <v>544</v>
      </c>
      <c r="AY56" s="44">
        <f t="shared" si="17"/>
        <v>3927810729.3732123</v>
      </c>
      <c r="BB56" s="59" t="s">
        <v>543</v>
      </c>
      <c r="BC56" s="41">
        <f>BF23</f>
        <v>626317359.1949228</v>
      </c>
    </row>
    <row r="57" spans="1:55" ht="13.5" customHeight="1" x14ac:dyDescent="0.15">
      <c r="A57" s="80" t="s">
        <v>545</v>
      </c>
      <c r="B57" s="41">
        <v>9247710219.2099991</v>
      </c>
      <c r="C57" s="41">
        <v>4932406122.0500002</v>
      </c>
      <c r="E57" s="48" t="s">
        <v>546</v>
      </c>
      <c r="F57" s="41">
        <v>-559035.57999999996</v>
      </c>
      <c r="J57" s="39" t="s">
        <v>209</v>
      </c>
      <c r="AW57" s="39" t="s">
        <v>209</v>
      </c>
      <c r="AX57" s="73" t="s">
        <v>547</v>
      </c>
      <c r="AY57" s="44">
        <f t="shared" si="17"/>
        <v>9641392449.9379139</v>
      </c>
      <c r="BB57" s="48" t="s">
        <v>546</v>
      </c>
      <c r="BC57" s="41">
        <f>AY21*F57/B21</f>
        <v>-614939.13800000004</v>
      </c>
    </row>
    <row r="58" spans="1:55" ht="13.5" customHeight="1" x14ac:dyDescent="0.15">
      <c r="A58" s="40" t="s">
        <v>548</v>
      </c>
      <c r="B58" s="41">
        <v>897727903</v>
      </c>
      <c r="C58" s="41">
        <v>897727903</v>
      </c>
      <c r="E58" s="48" t="s">
        <v>549</v>
      </c>
      <c r="F58" s="41">
        <v>558142362.41999996</v>
      </c>
      <c r="J58" s="39" t="s">
        <v>298</v>
      </c>
      <c r="AW58" s="39" t="s">
        <v>209</v>
      </c>
      <c r="AX58" s="48" t="s">
        <v>550</v>
      </c>
      <c r="AY58" s="44">
        <f>AJ2</f>
        <v>1462778530.0426683</v>
      </c>
      <c r="BB58" s="48" t="s">
        <v>549</v>
      </c>
      <c r="BC58" s="41">
        <f>F58*$J$2</f>
        <v>613956598.66200006</v>
      </c>
    </row>
    <row r="59" spans="1:55" ht="13.5" customHeight="1" x14ac:dyDescent="0.15">
      <c r="A59" s="40" t="s">
        <v>551</v>
      </c>
      <c r="B59" s="41">
        <v>1986920344.6300001</v>
      </c>
      <c r="C59" s="41">
        <v>1932848340.6199999</v>
      </c>
      <c r="E59" s="59" t="s">
        <v>552</v>
      </c>
      <c r="F59" s="41">
        <v>4400010.5999999996</v>
      </c>
      <c r="J59" s="39" t="s">
        <v>209</v>
      </c>
      <c r="AW59" s="39" t="s">
        <v>209</v>
      </c>
      <c r="AX59" s="48" t="s">
        <v>553</v>
      </c>
      <c r="AY59" s="44">
        <f t="shared" ref="AY59:AY67" si="18">AJ3</f>
        <v>1986920344.6300001</v>
      </c>
      <c r="BB59" s="59" t="s">
        <v>552</v>
      </c>
      <c r="BC59" s="41">
        <f>F59*$J$2</f>
        <v>4840011.66</v>
      </c>
    </row>
    <row r="60" spans="1:55" ht="13.5" customHeight="1" x14ac:dyDescent="0.15">
      <c r="A60" s="40" t="s">
        <v>554</v>
      </c>
      <c r="B60" s="41">
        <v>520328276.06</v>
      </c>
      <c r="C60" s="41">
        <v>425060504.92000002</v>
      </c>
      <c r="E60" s="59" t="s">
        <v>555</v>
      </c>
      <c r="F60" s="41">
        <v>6922564.7999999998</v>
      </c>
      <c r="J60" s="39" t="s">
        <v>209</v>
      </c>
      <c r="AW60" s="39" t="s">
        <v>344</v>
      </c>
      <c r="AX60" s="48" t="s">
        <v>556</v>
      </c>
      <c r="AY60" s="44">
        <f t="shared" si="18"/>
        <v>582960011.97949231</v>
      </c>
      <c r="BB60" s="59" t="s">
        <v>555</v>
      </c>
      <c r="BC60" s="41">
        <f>F60*$J$2</f>
        <v>7614821.2800000003</v>
      </c>
    </row>
    <row r="61" spans="1:55" ht="13.5" customHeight="1" x14ac:dyDescent="0.15">
      <c r="A61" s="40" t="s">
        <v>557</v>
      </c>
      <c r="B61" s="41" t="s">
        <v>2</v>
      </c>
      <c r="C61" s="41" t="s">
        <v>2</v>
      </c>
      <c r="E61" s="59" t="s">
        <v>558</v>
      </c>
      <c r="F61" s="41">
        <v>1405434.89</v>
      </c>
      <c r="J61" s="39" t="s">
        <v>209</v>
      </c>
      <c r="AW61" s="39" t="s">
        <v>209</v>
      </c>
      <c r="AX61" s="48" t="s">
        <v>559</v>
      </c>
      <c r="AY61" s="44" t="str">
        <f t="shared" si="18"/>
        <v>--</v>
      </c>
      <c r="BB61" s="59" t="s">
        <v>558</v>
      </c>
      <c r="BC61" s="41">
        <f>F61*$J$2</f>
        <v>1545978.379</v>
      </c>
    </row>
    <row r="62" spans="1:55" ht="13.5" customHeight="1" x14ac:dyDescent="0.15">
      <c r="A62" s="40" t="s">
        <v>560</v>
      </c>
      <c r="B62" s="41">
        <v>1434092349.9400001</v>
      </c>
      <c r="C62" s="41">
        <v>1120283386.24</v>
      </c>
      <c r="E62" s="59" t="s">
        <v>561</v>
      </c>
      <c r="F62" s="41">
        <v>10226410.41</v>
      </c>
      <c r="J62" s="39" t="s">
        <v>344</v>
      </c>
      <c r="AW62" s="39" t="s">
        <v>209</v>
      </c>
      <c r="AX62" s="48" t="s">
        <v>562</v>
      </c>
      <c r="AY62" s="44">
        <f t="shared" si="18"/>
        <v>1997777973.2154305</v>
      </c>
      <c r="BB62" s="59" t="s">
        <v>561</v>
      </c>
      <c r="BC62" s="41">
        <f>F62*$J$2</f>
        <v>11249051.451000001</v>
      </c>
    </row>
    <row r="63" spans="1:55" ht="13.5" customHeight="1" x14ac:dyDescent="0.15">
      <c r="A63" s="40" t="s">
        <v>563</v>
      </c>
      <c r="B63" s="41">
        <v>1763511058.9000001</v>
      </c>
      <c r="C63" s="41">
        <v>922534808.20000005</v>
      </c>
      <c r="E63" s="59" t="s">
        <v>564</v>
      </c>
      <c r="F63" s="52" t="s">
        <v>2</v>
      </c>
      <c r="J63" s="39" t="s">
        <v>209</v>
      </c>
      <c r="AW63" s="39" t="s">
        <v>209</v>
      </c>
      <c r="AX63" s="48" t="s">
        <v>565</v>
      </c>
      <c r="AY63" s="44">
        <f t="shared" si="18"/>
        <v>1763511058.9000001</v>
      </c>
      <c r="BB63" s="59" t="s">
        <v>564</v>
      </c>
      <c r="BC63" s="52" t="s">
        <v>2</v>
      </c>
    </row>
    <row r="64" spans="1:55" ht="13.5" customHeight="1" x14ac:dyDescent="0.15">
      <c r="A64" s="40" t="s">
        <v>566</v>
      </c>
      <c r="B64" s="41" t="s">
        <v>2</v>
      </c>
      <c r="C64" s="41" t="s">
        <v>2</v>
      </c>
      <c r="E64" s="59" t="s">
        <v>289</v>
      </c>
      <c r="F64" s="41">
        <v>190842717.68000001</v>
      </c>
      <c r="J64" s="39" t="s">
        <v>209</v>
      </c>
      <c r="AW64" s="39" t="s">
        <v>247</v>
      </c>
      <c r="AX64" s="48" t="s">
        <v>567</v>
      </c>
      <c r="AY64" s="44" t="str">
        <f t="shared" si="18"/>
        <v>--</v>
      </c>
      <c r="BB64" s="59" t="s">
        <v>289</v>
      </c>
      <c r="BC64" s="41">
        <f>BF8</f>
        <v>329716255.74103367</v>
      </c>
    </row>
    <row r="65" spans="1:55" ht="13.5" customHeight="1" x14ac:dyDescent="0.15">
      <c r="A65" s="40" t="s">
        <v>568</v>
      </c>
      <c r="B65" s="41" t="s">
        <v>2</v>
      </c>
      <c r="C65" s="41" t="s">
        <v>2</v>
      </c>
      <c r="E65" s="59" t="s">
        <v>569</v>
      </c>
      <c r="F65" s="41">
        <v>-6864868.2300000004</v>
      </c>
      <c r="J65" s="39" t="s">
        <v>209</v>
      </c>
      <c r="AW65" s="39" t="s">
        <v>209</v>
      </c>
      <c r="AX65" s="48" t="s">
        <v>570</v>
      </c>
      <c r="AY65" s="44" t="str">
        <f t="shared" si="18"/>
        <v>--</v>
      </c>
      <c r="BB65" s="59" t="s">
        <v>569</v>
      </c>
      <c r="BC65" s="41">
        <f>-BF11</f>
        <v>-7894598.4644999998</v>
      </c>
    </row>
    <row r="66" spans="1:55" ht="13.5" customHeight="1" x14ac:dyDescent="0.15">
      <c r="A66" s="40" t="s">
        <v>571</v>
      </c>
      <c r="B66" s="41">
        <v>4839068873.6300001</v>
      </c>
      <c r="C66" s="41">
        <v>4375920134.7799997</v>
      </c>
      <c r="E66" s="59" t="s">
        <v>572</v>
      </c>
      <c r="F66" s="52" t="s">
        <v>2</v>
      </c>
      <c r="J66" s="39" t="s">
        <v>247</v>
      </c>
      <c r="AW66" s="39" t="s">
        <v>209</v>
      </c>
      <c r="AX66" s="48" t="s">
        <v>573</v>
      </c>
      <c r="AY66" s="44">
        <f t="shared" si="18"/>
        <v>4839068873.6300001</v>
      </c>
      <c r="BB66" s="59" t="s">
        <v>572</v>
      </c>
      <c r="BC66" s="52" t="s">
        <v>2</v>
      </c>
    </row>
    <row r="67" spans="1:55" ht="13.5" customHeight="1" x14ac:dyDescent="0.15">
      <c r="A67" s="80" t="s">
        <v>574</v>
      </c>
      <c r="B67" s="41">
        <v>6602579932.5299997</v>
      </c>
      <c r="C67" s="41">
        <v>5298454942.9799995</v>
      </c>
      <c r="E67" s="59" t="s">
        <v>575</v>
      </c>
      <c r="F67" s="52" t="s">
        <v>2</v>
      </c>
      <c r="J67" s="39" t="s">
        <v>209</v>
      </c>
      <c r="AW67" s="39" t="s">
        <v>209</v>
      </c>
      <c r="AX67" s="48" t="s">
        <v>576</v>
      </c>
      <c r="AY67" s="44">
        <f t="shared" si="18"/>
        <v>7793947918.7675915</v>
      </c>
      <c r="BB67" s="59" t="s">
        <v>575</v>
      </c>
      <c r="BC67" s="52" t="s">
        <v>2</v>
      </c>
    </row>
    <row r="68" spans="1:55" ht="13.5" customHeight="1" x14ac:dyDescent="0.15">
      <c r="A68" s="40" t="s">
        <v>577</v>
      </c>
      <c r="B68" s="41">
        <v>15850290151.74</v>
      </c>
      <c r="C68" s="41">
        <v>10230861065.030001</v>
      </c>
      <c r="E68" s="59" t="s">
        <v>578</v>
      </c>
      <c r="F68" s="41">
        <v>-603150723.95000005</v>
      </c>
      <c r="J68" s="39" t="s">
        <v>209</v>
      </c>
      <c r="AW68" s="39" t="s">
        <v>298</v>
      </c>
      <c r="AX68" s="48" t="s">
        <v>579</v>
      </c>
      <c r="AY68" s="44">
        <f>AY57+AY67</f>
        <v>17435340368.705505</v>
      </c>
      <c r="BB68" s="59" t="s">
        <v>578</v>
      </c>
      <c r="BC68" s="41">
        <f>B11-AY11</f>
        <v>-161193817.95099998</v>
      </c>
    </row>
    <row r="69" spans="1:55" ht="13.5" customHeight="1" x14ac:dyDescent="0.15">
      <c r="A69" s="40" t="s">
        <v>476</v>
      </c>
      <c r="B69" s="41"/>
      <c r="E69" s="59" t="s">
        <v>580</v>
      </c>
      <c r="F69" s="41">
        <v>-243723185.99000001</v>
      </c>
      <c r="J69" s="39" t="s">
        <v>209</v>
      </c>
      <c r="AW69" s="39" t="s">
        <v>209</v>
      </c>
      <c r="AX69" s="48" t="s">
        <v>479</v>
      </c>
      <c r="AY69" s="44">
        <f>AY34-AY68</f>
        <v>0</v>
      </c>
      <c r="BB69" s="59" t="s">
        <v>580</v>
      </c>
      <c r="BC69" s="41">
        <f>SUM(B4:B8)-SUM(AY4:AY8)</f>
        <v>-200717334.3099997</v>
      </c>
    </row>
    <row r="70" spans="1:55" ht="13.5" customHeight="1" x14ac:dyDescent="0.15">
      <c r="A70" s="40"/>
      <c r="B70" s="41"/>
      <c r="E70" s="59" t="s">
        <v>581</v>
      </c>
      <c r="F70" s="41">
        <v>-155802971.78</v>
      </c>
      <c r="J70" s="39" t="s">
        <v>298</v>
      </c>
      <c r="AW70" s="39" t="s">
        <v>209</v>
      </c>
      <c r="BB70" s="59" t="s">
        <v>581</v>
      </c>
      <c r="BC70" s="41">
        <f>SUM(B37:B44)-SUM(AY37:AY44)</f>
        <v>-196884694.23199987</v>
      </c>
    </row>
    <row r="71" spans="1:55" ht="13.5" customHeight="1" x14ac:dyDescent="0.15">
      <c r="A71" s="40"/>
      <c r="B71" s="41"/>
      <c r="E71" s="59" t="s">
        <v>582</v>
      </c>
      <c r="F71" s="41">
        <v>3366748.82</v>
      </c>
      <c r="J71" s="39" t="s">
        <v>209</v>
      </c>
      <c r="AW71" s="39" t="s">
        <v>209</v>
      </c>
      <c r="BB71" s="59" t="s">
        <v>582</v>
      </c>
      <c r="BC71" s="52" t="s">
        <v>2</v>
      </c>
    </row>
    <row r="72" spans="1:55" ht="13.5" customHeight="1" x14ac:dyDescent="0.15">
      <c r="A72" s="40"/>
      <c r="B72" s="41"/>
      <c r="E72" s="59" t="s">
        <v>583</v>
      </c>
      <c r="F72" s="41">
        <v>406238392.58999997</v>
      </c>
      <c r="J72" s="39" t="s">
        <v>209</v>
      </c>
      <c r="AW72" s="39" t="s">
        <v>344</v>
      </c>
      <c r="BB72" s="59" t="s">
        <v>583</v>
      </c>
      <c r="BC72" s="41">
        <f>SUM(BC56:BC71)</f>
        <v>1027934692.2724571</v>
      </c>
    </row>
    <row r="73" spans="1:55" ht="13.5" customHeight="1" x14ac:dyDescent="0.15">
      <c r="A73" s="40"/>
      <c r="B73" s="41"/>
      <c r="E73" s="42"/>
      <c r="F73" s="43"/>
      <c r="J73" s="39" t="s">
        <v>209</v>
      </c>
      <c r="AW73" s="39" t="s">
        <v>209</v>
      </c>
      <c r="BB73" s="42"/>
      <c r="BC73" s="43"/>
    </row>
    <row r="74" spans="1:55" ht="13.5" customHeight="1" x14ac:dyDescent="0.15">
      <c r="E74" s="53" t="s">
        <v>584</v>
      </c>
      <c r="F74" s="54"/>
      <c r="J74" s="39" t="s">
        <v>344</v>
      </c>
      <c r="AW74" s="39" t="s">
        <v>209</v>
      </c>
      <c r="BB74" s="53" t="s">
        <v>584</v>
      </c>
      <c r="BC74" s="54"/>
    </row>
    <row r="75" spans="1:55" ht="13.5" customHeight="1" x14ac:dyDescent="0.15">
      <c r="E75" s="42"/>
      <c r="F75" s="43"/>
      <c r="J75" s="39" t="s">
        <v>209</v>
      </c>
      <c r="AW75" s="39" t="s">
        <v>209</v>
      </c>
      <c r="BB75" s="42"/>
      <c r="BC75" s="43"/>
    </row>
    <row r="76" spans="1:55" ht="13.5" customHeight="1" x14ac:dyDescent="0.15">
      <c r="B76" s="75"/>
      <c r="E76" s="59" t="s">
        <v>585</v>
      </c>
      <c r="F76" s="52" t="s">
        <v>2</v>
      </c>
      <c r="J76" s="39" t="s">
        <v>209</v>
      </c>
      <c r="AW76" s="39" t="s">
        <v>247</v>
      </c>
      <c r="BB76" s="59" t="s">
        <v>585</v>
      </c>
      <c r="BC76" s="52" t="s">
        <v>2</v>
      </c>
    </row>
    <row r="77" spans="1:55" ht="13.5" customHeight="1" x14ac:dyDescent="0.15">
      <c r="A77" s="76"/>
      <c r="B77" s="77"/>
      <c r="E77" s="59" t="s">
        <v>586</v>
      </c>
      <c r="F77" s="52" t="s">
        <v>2</v>
      </c>
      <c r="J77" s="39" t="s">
        <v>209</v>
      </c>
      <c r="AW77" s="39" t="s">
        <v>209</v>
      </c>
      <c r="BB77" s="59" t="s">
        <v>586</v>
      </c>
      <c r="BC77" s="52" t="s">
        <v>2</v>
      </c>
    </row>
    <row r="78" spans="1:55" ht="13.5" customHeight="1" x14ac:dyDescent="0.15">
      <c r="E78" s="59" t="s">
        <v>587</v>
      </c>
      <c r="F78" s="52" t="s">
        <v>2</v>
      </c>
      <c r="J78" s="39" t="s">
        <v>247</v>
      </c>
      <c r="AW78" s="39" t="s">
        <v>209</v>
      </c>
      <c r="BB78" s="59" t="s">
        <v>587</v>
      </c>
      <c r="BC78" s="52" t="s">
        <v>2</v>
      </c>
    </row>
    <row r="79" spans="1:55" ht="13.5" customHeight="1" x14ac:dyDescent="0.15">
      <c r="E79" s="42"/>
      <c r="F79" s="43"/>
      <c r="J79" s="39" t="s">
        <v>209</v>
      </c>
      <c r="AW79" s="39" t="s">
        <v>209</v>
      </c>
      <c r="BB79" s="42"/>
      <c r="BC79" s="43"/>
    </row>
    <row r="80" spans="1:55" ht="13.5" customHeight="1" x14ac:dyDescent="0.15">
      <c r="E80" s="53" t="s">
        <v>588</v>
      </c>
      <c r="F80" s="54"/>
      <c r="J80" s="39" t="s">
        <v>209</v>
      </c>
      <c r="AW80" s="39" t="s">
        <v>298</v>
      </c>
      <c r="BB80" s="53" t="s">
        <v>588</v>
      </c>
      <c r="BC80" s="54"/>
    </row>
    <row r="81" spans="5:55" ht="13.5" customHeight="1" x14ac:dyDescent="0.15">
      <c r="E81" s="42"/>
      <c r="F81" s="43"/>
      <c r="J81" s="39" t="s">
        <v>209</v>
      </c>
      <c r="AW81" s="39" t="s">
        <v>209</v>
      </c>
      <c r="BB81" s="42"/>
      <c r="BC81" s="43"/>
    </row>
    <row r="82" spans="5:55" ht="13.5" customHeight="1" x14ac:dyDescent="0.15">
      <c r="E82" s="59" t="s">
        <v>589</v>
      </c>
      <c r="F82" s="41">
        <v>1586340662.28</v>
      </c>
      <c r="J82" s="39" t="s">
        <v>298</v>
      </c>
      <c r="AW82" s="39" t="s">
        <v>209</v>
      </c>
      <c r="BB82" s="59" t="s">
        <v>589</v>
      </c>
      <c r="BC82" s="41">
        <v>1586340662.28</v>
      </c>
    </row>
    <row r="83" spans="5:55" ht="13.5" customHeight="1" x14ac:dyDescent="0.15">
      <c r="E83" s="59" t="s">
        <v>590</v>
      </c>
      <c r="F83" s="41">
        <v>1052934646.55</v>
      </c>
      <c r="J83" s="39" t="s">
        <v>209</v>
      </c>
      <c r="AW83" s="39" t="s">
        <v>209</v>
      </c>
      <c r="BB83" s="59" t="s">
        <v>590</v>
      </c>
      <c r="BC83" s="41">
        <v>1052934646.55</v>
      </c>
    </row>
    <row r="84" spans="5:55" ht="13.5" customHeight="1" x14ac:dyDescent="0.15">
      <c r="E84" s="59" t="s">
        <v>591</v>
      </c>
      <c r="F84" s="52" t="s">
        <v>2</v>
      </c>
      <c r="J84" s="39" t="s">
        <v>209</v>
      </c>
      <c r="AW84" s="39" t="s">
        <v>344</v>
      </c>
      <c r="BB84" s="59" t="s">
        <v>591</v>
      </c>
      <c r="BC84" s="52" t="s">
        <v>2</v>
      </c>
    </row>
    <row r="85" spans="5:55" ht="13.5" customHeight="1" x14ac:dyDescent="0.15">
      <c r="E85" s="59" t="s">
        <v>592</v>
      </c>
      <c r="F85" s="52" t="s">
        <v>2</v>
      </c>
      <c r="J85" s="39" t="s">
        <v>209</v>
      </c>
      <c r="AW85" s="39" t="s">
        <v>209</v>
      </c>
      <c r="BB85" s="59" t="s">
        <v>592</v>
      </c>
      <c r="BC85" s="52" t="s">
        <v>2</v>
      </c>
    </row>
    <row r="86" spans="5:55" ht="13.5" customHeight="1" x14ac:dyDescent="0.15">
      <c r="E86" s="59" t="s">
        <v>593</v>
      </c>
      <c r="F86" s="52" t="s">
        <v>2</v>
      </c>
      <c r="J86" s="39" t="s">
        <v>344</v>
      </c>
      <c r="AW86" s="39" t="s">
        <v>209</v>
      </c>
      <c r="BB86" s="59" t="s">
        <v>593</v>
      </c>
      <c r="BC86" s="52" t="s">
        <v>2</v>
      </c>
    </row>
    <row r="87" spans="5:55" ht="13.5" customHeight="1" x14ac:dyDescent="0.15">
      <c r="E87" s="59" t="s">
        <v>594</v>
      </c>
      <c r="F87" s="41">
        <v>533406015.73000002</v>
      </c>
      <c r="J87" s="39" t="s">
        <v>209</v>
      </c>
      <c r="AW87" s="39" t="s">
        <v>209</v>
      </c>
      <c r="BB87" s="59" t="s">
        <v>594</v>
      </c>
      <c r="BC87" s="41">
        <v>533406015.73000002</v>
      </c>
    </row>
    <row r="88" spans="5:55" ht="13.5" customHeight="1" x14ac:dyDescent="0.15">
      <c r="E88" s="59" t="s">
        <v>476</v>
      </c>
      <c r="F88" s="52"/>
      <c r="J88" s="39" t="s">
        <v>209</v>
      </c>
      <c r="BB88" s="59" t="s">
        <v>476</v>
      </c>
      <c r="BC88" s="5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A47" workbookViewId="0">
      <selection activeCell="O1" sqref="O1:T1048576"/>
    </sheetView>
  </sheetViews>
  <sheetFormatPr defaultRowHeight="13.5" x14ac:dyDescent="0.15"/>
  <cols>
    <col min="1" max="1" width="37" style="8" customWidth="1"/>
    <col min="2" max="2" width="18.375" customWidth="1"/>
    <col min="3" max="3" width="22.75" customWidth="1"/>
    <col min="4" max="4" width="44.75" customWidth="1"/>
    <col min="5" max="5" width="26.5" customWidth="1"/>
    <col min="6" max="6" width="24.25" customWidth="1"/>
    <col min="7" max="7" width="20" customWidth="1"/>
    <col min="8" max="8" width="9" style="19"/>
    <col min="10" max="10" width="18.375" bestFit="1" customWidth="1"/>
    <col min="12" max="12" width="15.875" customWidth="1"/>
    <col min="13" max="13" width="18.375" bestFit="1" customWidth="1"/>
    <col min="14" max="14" width="11.25" customWidth="1"/>
  </cols>
  <sheetData>
    <row r="1" spans="1:14" ht="13.5" customHeight="1" x14ac:dyDescent="0.15">
      <c r="A1" s="15" t="s">
        <v>179</v>
      </c>
      <c r="B1" s="1" t="s">
        <v>183</v>
      </c>
      <c r="C1" s="1" t="s">
        <v>184</v>
      </c>
      <c r="D1" s="16" t="s">
        <v>180</v>
      </c>
      <c r="E1" s="4" t="s">
        <v>183</v>
      </c>
      <c r="F1" s="17" t="s">
        <v>181</v>
      </c>
      <c r="G1" s="5" t="s">
        <v>183</v>
      </c>
      <c r="I1" s="8" t="s">
        <v>611</v>
      </c>
      <c r="L1" s="8" t="s">
        <v>610</v>
      </c>
    </row>
    <row r="2" spans="1:14" ht="13.5" customHeight="1" x14ac:dyDescent="0.15">
      <c r="A2" s="1" t="s">
        <v>0</v>
      </c>
      <c r="B2" s="21">
        <f>预测过程!AY2</f>
        <v>1753558881.1400003</v>
      </c>
      <c r="C2" s="3">
        <f>预测过程!B2</f>
        <v>1594144437.4000001</v>
      </c>
      <c r="D2" s="25"/>
      <c r="E2" s="25"/>
      <c r="F2" s="5" t="s">
        <v>137</v>
      </c>
      <c r="G2" s="28">
        <f>预测过程!BF2</f>
        <v>7771074397.9550009</v>
      </c>
      <c r="I2" t="s">
        <v>163</v>
      </c>
      <c r="J2" s="10">
        <f>G2+G15</f>
        <v>7882070928.2040005</v>
      </c>
      <c r="L2" s="2" t="s">
        <v>170</v>
      </c>
      <c r="M2" s="14">
        <f>J7</f>
        <v>850282246.72814059</v>
      </c>
    </row>
    <row r="3" spans="1:14" ht="13.5" customHeight="1" x14ac:dyDescent="0.15">
      <c r="A3" s="1" t="s">
        <v>1</v>
      </c>
      <c r="B3" s="28" t="str">
        <f>预测过程!AY3</f>
        <v>0</v>
      </c>
      <c r="C3" s="29" t="str">
        <f>预测过程!B3</f>
        <v>--</v>
      </c>
      <c r="D3" s="26" t="s">
        <v>69</v>
      </c>
      <c r="E3" s="26"/>
      <c r="F3" s="5" t="s">
        <v>138</v>
      </c>
      <c r="G3" s="28">
        <f>预测过程!BF3</f>
        <v>5928569460.8250008</v>
      </c>
      <c r="I3" t="s">
        <v>164</v>
      </c>
      <c r="J3" s="10">
        <f>G3</f>
        <v>5928569460.8250008</v>
      </c>
      <c r="L3" s="2" t="s">
        <v>171</v>
      </c>
      <c r="M3" s="10">
        <f>E58</f>
        <v>613956598.66200006</v>
      </c>
    </row>
    <row r="4" spans="1:14" ht="13.5" customHeight="1" x14ac:dyDescent="0.15">
      <c r="A4" s="1" t="s">
        <v>3</v>
      </c>
      <c r="B4" s="28">
        <f>预测过程!AY4</f>
        <v>390779917.07700002</v>
      </c>
      <c r="C4" s="29">
        <f>预测过程!B4</f>
        <v>355254470.06999999</v>
      </c>
      <c r="D4" s="25"/>
      <c r="E4" s="25"/>
      <c r="F4" s="5" t="s">
        <v>182</v>
      </c>
      <c r="G4" s="28">
        <f>预测过程!BF4</f>
        <v>23904068.397</v>
      </c>
      <c r="I4" t="s">
        <v>165</v>
      </c>
      <c r="J4" s="18">
        <f>G4+G5</f>
        <v>459550527.96400011</v>
      </c>
      <c r="L4" s="2" t="s">
        <v>172</v>
      </c>
      <c r="M4" s="11" t="str">
        <f>IF(ISERROR(B31-C31),"0",B31-C31)</f>
        <v>0</v>
      </c>
      <c r="N4" s="2"/>
    </row>
    <row r="5" spans="1:14" ht="13.5" customHeight="1" x14ac:dyDescent="0.15">
      <c r="A5" s="1" t="s">
        <v>4</v>
      </c>
      <c r="B5" s="28">
        <f>预测过程!AY5</f>
        <v>1161795475.148</v>
      </c>
      <c r="C5" s="29">
        <f>预测过程!B5</f>
        <v>1056177704.6799999</v>
      </c>
      <c r="D5" s="24" t="s">
        <v>70</v>
      </c>
      <c r="E5" s="23" t="s">
        <v>2</v>
      </c>
      <c r="F5" s="5" t="s">
        <v>139</v>
      </c>
      <c r="G5" s="28">
        <f>预测过程!BF5</f>
        <v>435646459.56700009</v>
      </c>
      <c r="I5" t="s">
        <v>166</v>
      </c>
      <c r="J5" s="10">
        <f>G6</f>
        <v>369889562.37200004</v>
      </c>
      <c r="L5" s="19" t="s">
        <v>175</v>
      </c>
      <c r="M5" s="10">
        <f>SUM(B2:B10)-SUM(C2:C10)</f>
        <v>360131778.05000067</v>
      </c>
      <c r="N5" s="2"/>
    </row>
    <row r="6" spans="1:14" ht="13.5" customHeight="1" x14ac:dyDescent="0.15">
      <c r="A6" s="1" t="s">
        <v>5</v>
      </c>
      <c r="B6" s="28">
        <f>预测过程!AY6</f>
        <v>461983055.24800003</v>
      </c>
      <c r="C6" s="29">
        <f>预测过程!B6</f>
        <v>419984595.68000001</v>
      </c>
      <c r="D6" s="24" t="s">
        <v>71</v>
      </c>
      <c r="E6" s="23" t="s">
        <v>2</v>
      </c>
      <c r="F6" s="5" t="s">
        <v>140</v>
      </c>
      <c r="G6" s="28">
        <f>预测过程!BF6</f>
        <v>369889562.37200004</v>
      </c>
      <c r="I6" t="s">
        <v>167</v>
      </c>
      <c r="J6">
        <f>G21/G20</f>
        <v>0.24356243876564254</v>
      </c>
      <c r="L6" s="19" t="s">
        <v>173</v>
      </c>
      <c r="M6" s="11">
        <f>B11-C11</f>
        <v>161193817.95099998</v>
      </c>
      <c r="N6" s="2"/>
    </row>
    <row r="7" spans="1:14" ht="13.5" customHeight="1" x14ac:dyDescent="0.15">
      <c r="A7" s="1" t="s">
        <v>6</v>
      </c>
      <c r="B7" s="28">
        <f>预测过程!AY7</f>
        <v>193332229.93700001</v>
      </c>
      <c r="C7" s="29">
        <f>预测过程!B7</f>
        <v>175756572.66999999</v>
      </c>
      <c r="D7" s="24" t="s">
        <v>72</v>
      </c>
      <c r="E7" s="23" t="s">
        <v>2</v>
      </c>
      <c r="F7" s="5" t="s">
        <v>141</v>
      </c>
      <c r="G7" s="28" t="str">
        <f>预测过程!BF7</f>
        <v>--</v>
      </c>
      <c r="I7" s="8" t="s">
        <v>168</v>
      </c>
      <c r="J7" s="10">
        <f>(J2-SUM(J3:J5))*(1-J6)</f>
        <v>850282246.72814059</v>
      </c>
      <c r="L7" s="19" t="s">
        <v>174</v>
      </c>
      <c r="M7" s="10">
        <f>SUM(B35:B41)-SUM(C35:C41)</f>
        <v>71189189.775700569</v>
      </c>
      <c r="N7" s="2"/>
    </row>
    <row r="8" spans="1:14" ht="13.5" customHeight="1" x14ac:dyDescent="0.15">
      <c r="A8" s="1" t="s">
        <v>7</v>
      </c>
      <c r="B8" s="28" t="str">
        <f>预测过程!AY8</f>
        <v>0</v>
      </c>
      <c r="C8" s="29" t="str">
        <f>预测过程!B8</f>
        <v>--</v>
      </c>
      <c r="D8" s="24" t="s">
        <v>73</v>
      </c>
      <c r="E8" s="23" t="s">
        <v>2</v>
      </c>
      <c r="F8" s="5" t="s">
        <v>117</v>
      </c>
      <c r="G8" s="28">
        <f>预测过程!BF8</f>
        <v>329716255.74103367</v>
      </c>
      <c r="L8" s="13" t="s">
        <v>177</v>
      </c>
      <c r="M8" s="14">
        <f>(B21-C21)+E58</f>
        <v>1197063358.3710017</v>
      </c>
      <c r="N8" s="11"/>
    </row>
    <row r="9" spans="1:14" ht="13.5" customHeight="1" x14ac:dyDescent="0.15">
      <c r="A9" s="1" t="s">
        <v>8</v>
      </c>
      <c r="B9" s="28" t="str">
        <f>预测过程!AY9</f>
        <v>0</v>
      </c>
      <c r="C9" s="29" t="str">
        <f>预测过程!B9</f>
        <v>--</v>
      </c>
      <c r="D9" s="24" t="s">
        <v>74</v>
      </c>
      <c r="E9" s="23" t="s">
        <v>2</v>
      </c>
      <c r="F9" s="5" t="s">
        <v>142</v>
      </c>
      <c r="G9" s="28" t="str">
        <f>预测过程!BF9</f>
        <v>--</v>
      </c>
      <c r="L9" s="13" t="s">
        <v>178</v>
      </c>
      <c r="M9" s="12" t="str">
        <f>IF(ISERROR(B29-C29),"0",B29-C29)</f>
        <v>0</v>
      </c>
      <c r="N9" s="2"/>
    </row>
    <row r="10" spans="1:14" ht="13.5" customHeight="1" x14ac:dyDescent="0.15">
      <c r="A10" s="1" t="s">
        <v>9</v>
      </c>
      <c r="B10" s="28" t="str">
        <f>预测过程!AY10</f>
        <v>0</v>
      </c>
      <c r="C10" s="29" t="str">
        <f>预测过程!B10</f>
        <v>--</v>
      </c>
      <c r="D10" s="24" t="s">
        <v>75</v>
      </c>
      <c r="E10" s="23" t="s">
        <v>2</v>
      </c>
      <c r="F10" s="5" t="s">
        <v>143</v>
      </c>
      <c r="G10" s="28" t="str">
        <f>预测过程!BF10</f>
        <v>--</v>
      </c>
      <c r="L10" s="8" t="s">
        <v>176</v>
      </c>
      <c r="M10" s="14">
        <f>M2+M3+M4-M5-M6+M7-M8-M9</f>
        <v>-182960919.20616126</v>
      </c>
      <c r="N10" s="2"/>
    </row>
    <row r="11" spans="1:14" ht="13.5" customHeight="1" x14ac:dyDescent="0.15">
      <c r="A11" s="1" t="s">
        <v>10</v>
      </c>
      <c r="B11" s="28">
        <f>预测过程!AY11</f>
        <v>1773131997.461</v>
      </c>
      <c r="C11" s="29">
        <f>预测过程!B11</f>
        <v>1611938179.51</v>
      </c>
      <c r="D11" s="24" t="s">
        <v>76</v>
      </c>
      <c r="E11" s="23" t="s">
        <v>2</v>
      </c>
      <c r="F11" s="5" t="s">
        <v>144</v>
      </c>
      <c r="G11" s="28">
        <f>预测过程!BF11</f>
        <v>7894598.4644999998</v>
      </c>
    </row>
    <row r="12" spans="1:14" ht="13.5" customHeight="1" x14ac:dyDescent="0.15">
      <c r="A12" s="1" t="s">
        <v>11</v>
      </c>
      <c r="B12" s="28" t="str">
        <f>预测过程!AY12</f>
        <v>0</v>
      </c>
      <c r="C12" s="29" t="str">
        <f>预测过程!B12</f>
        <v>--</v>
      </c>
      <c r="D12" s="24" t="s">
        <v>77</v>
      </c>
      <c r="E12" s="23" t="s">
        <v>2</v>
      </c>
      <c r="F12" s="5" t="s">
        <v>145</v>
      </c>
      <c r="G12" s="28" t="str">
        <f>预测过程!BF12</f>
        <v>--</v>
      </c>
    </row>
    <row r="13" spans="1:14" ht="13.5" customHeight="1" x14ac:dyDescent="0.15">
      <c r="A13" s="1" t="s">
        <v>12</v>
      </c>
      <c r="B13" s="28" t="str">
        <f>预测过程!AY13</f>
        <v>0</v>
      </c>
      <c r="C13" s="29" t="str">
        <f>预测过程!B13</f>
        <v>--</v>
      </c>
      <c r="D13" s="24" t="s">
        <v>78</v>
      </c>
      <c r="E13" s="23" t="s">
        <v>2</v>
      </c>
      <c r="F13" s="5" t="s">
        <v>146</v>
      </c>
      <c r="G13" s="28">
        <f>预测过程!BF13</f>
        <v>25743171.740000002</v>
      </c>
    </row>
    <row r="14" spans="1:14" ht="13.5" customHeight="1" x14ac:dyDescent="0.15">
      <c r="A14" s="1" t="s">
        <v>13</v>
      </c>
      <c r="B14" s="28">
        <f>预测过程!AY14</f>
        <v>6858267.5260000015</v>
      </c>
      <c r="C14" s="29">
        <f>预测过程!B14</f>
        <v>6234788.6600000001</v>
      </c>
      <c r="D14" s="24" t="s">
        <v>79</v>
      </c>
      <c r="E14" s="23" t="s">
        <v>2</v>
      </c>
      <c r="F14" s="5" t="s">
        <v>147</v>
      </c>
      <c r="G14" s="28">
        <f>预测过程!BF14</f>
        <v>716986361.25746608</v>
      </c>
    </row>
    <row r="15" spans="1:14" ht="13.5" customHeight="1" x14ac:dyDescent="0.15">
      <c r="A15" s="1" t="s">
        <v>14</v>
      </c>
      <c r="B15" s="28">
        <f>预测过程!AY15</f>
        <v>5741439823.5370007</v>
      </c>
      <c r="C15" s="29">
        <f>预测过程!B15</f>
        <v>5219490748.6700001</v>
      </c>
      <c r="D15" s="27"/>
      <c r="E15" s="27"/>
      <c r="F15" s="5" t="s">
        <v>148</v>
      </c>
      <c r="G15" s="28">
        <f>预测过程!BF15</f>
        <v>110996530.24900001</v>
      </c>
    </row>
    <row r="16" spans="1:14" ht="13.5" customHeight="1" x14ac:dyDescent="0.15">
      <c r="A16" s="1" t="s">
        <v>15</v>
      </c>
      <c r="B16" s="28" t="str">
        <f>预测过程!AY16</f>
        <v>--</v>
      </c>
      <c r="C16" s="29" t="str">
        <f>预测过程!B16</f>
        <v>--</v>
      </c>
      <c r="D16" s="26" t="s">
        <v>80</v>
      </c>
      <c r="E16" s="26"/>
      <c r="F16" s="5" t="s">
        <v>149</v>
      </c>
      <c r="G16" s="28" t="str">
        <f>预测过程!BF16</f>
        <v>--</v>
      </c>
    </row>
    <row r="17" spans="1:7" ht="13.5" customHeight="1" x14ac:dyDescent="0.15">
      <c r="A17" s="1" t="s">
        <v>16</v>
      </c>
      <c r="B17" s="28">
        <f>预测过程!AY17</f>
        <v>142210</v>
      </c>
      <c r="C17" s="29">
        <f>预测过程!B17</f>
        <v>142210</v>
      </c>
      <c r="D17" s="25"/>
      <c r="E17" s="25"/>
      <c r="F17" s="5" t="s">
        <v>150</v>
      </c>
      <c r="G17" s="28" t="str">
        <f>预测过程!BF17</f>
        <v>--</v>
      </c>
    </row>
    <row r="18" spans="1:7" ht="13.5" customHeight="1" x14ac:dyDescent="0.15">
      <c r="A18" s="1" t="s">
        <v>17</v>
      </c>
      <c r="B18" s="28" t="str">
        <f>预测过程!AY18</f>
        <v>--</v>
      </c>
      <c r="C18" s="29" t="str">
        <f>预测过程!B18</f>
        <v>--</v>
      </c>
      <c r="D18" s="24" t="s">
        <v>81</v>
      </c>
      <c r="E18" s="23" t="s">
        <v>2</v>
      </c>
      <c r="F18" s="5" t="s">
        <v>151</v>
      </c>
      <c r="G18" s="28" t="str">
        <f>预测过程!BF18</f>
        <v>--</v>
      </c>
    </row>
    <row r="19" spans="1:7" ht="13.5" customHeight="1" x14ac:dyDescent="0.15">
      <c r="A19" s="1" t="s">
        <v>18</v>
      </c>
      <c r="B19" s="28">
        <f>预测过程!AY19</f>
        <v>814724.20449999988</v>
      </c>
      <c r="C19" s="29">
        <f>预测过程!B19</f>
        <v>708455.83</v>
      </c>
      <c r="D19" s="24" t="s">
        <v>82</v>
      </c>
      <c r="E19" s="23" t="s">
        <v>2</v>
      </c>
      <c r="F19" s="5" t="s">
        <v>152</v>
      </c>
      <c r="G19" s="28" t="str">
        <f>预测过程!BF19</f>
        <v>--</v>
      </c>
    </row>
    <row r="20" spans="1:7" ht="13.5" customHeight="1" x14ac:dyDescent="0.15">
      <c r="A20" s="1" t="s">
        <v>19</v>
      </c>
      <c r="B20" s="28" t="str">
        <f>预测过程!AY20</f>
        <v>--</v>
      </c>
      <c r="C20" s="29" t="str">
        <f>预测过程!B20</f>
        <v>--</v>
      </c>
      <c r="D20" s="24" t="s">
        <v>83</v>
      </c>
      <c r="E20" s="23" t="s">
        <v>2</v>
      </c>
      <c r="F20" s="5" t="s">
        <v>153</v>
      </c>
      <c r="G20" s="28">
        <f>预测过程!BF20</f>
        <v>827982891.50646615</v>
      </c>
    </row>
    <row r="21" spans="1:7" ht="13.5" customHeight="1" x14ac:dyDescent="0.15">
      <c r="A21" s="1" t="s">
        <v>20</v>
      </c>
      <c r="B21" s="28">
        <f>预测过程!AY21</f>
        <v>6414174356.7990017</v>
      </c>
      <c r="C21" s="29">
        <f>预测过程!B21</f>
        <v>5831067597.0900002</v>
      </c>
      <c r="D21" s="24" t="s">
        <v>84</v>
      </c>
      <c r="E21" s="23" t="s">
        <v>2</v>
      </c>
      <c r="F21" s="5" t="s">
        <v>154</v>
      </c>
      <c r="G21" s="28">
        <f>预测过程!BF21</f>
        <v>201665532.31154332</v>
      </c>
    </row>
    <row r="22" spans="1:7" ht="13.5" customHeight="1" x14ac:dyDescent="0.15">
      <c r="A22" s="1" t="s">
        <v>21</v>
      </c>
      <c r="B22" s="28">
        <f>预测过程!AY22</f>
        <v>4844902068.5670004</v>
      </c>
      <c r="C22" s="29">
        <f>预测过程!B22</f>
        <v>4404456425.9700003</v>
      </c>
      <c r="D22" s="24" t="s">
        <v>85</v>
      </c>
      <c r="E22" s="23" t="s">
        <v>2</v>
      </c>
      <c r="F22" s="5" t="s">
        <v>155</v>
      </c>
      <c r="G22" s="28" t="str">
        <f>预测过程!BF22</f>
        <v>--</v>
      </c>
    </row>
    <row r="23" spans="1:7" ht="13.5" customHeight="1" x14ac:dyDescent="0.15">
      <c r="A23" s="1" t="s">
        <v>22</v>
      </c>
      <c r="B23" s="28">
        <f>预测过程!AY23</f>
        <v>283148017.92200005</v>
      </c>
      <c r="C23" s="29">
        <f>预测过程!B23</f>
        <v>257407289.02000001</v>
      </c>
      <c r="D23" s="24" t="s">
        <v>86</v>
      </c>
      <c r="E23" s="23" t="s">
        <v>2</v>
      </c>
      <c r="F23" s="5" t="s">
        <v>156</v>
      </c>
      <c r="G23" s="28">
        <f>预测过程!BF23</f>
        <v>626317359.1949228</v>
      </c>
    </row>
    <row r="24" spans="1:7" ht="13.5" customHeight="1" x14ac:dyDescent="0.15">
      <c r="A24" s="1" t="s">
        <v>23</v>
      </c>
      <c r="B24" s="28" t="str">
        <f>预测过程!AY24</f>
        <v>0</v>
      </c>
      <c r="C24" s="29" t="str">
        <f>预测过程!B24</f>
        <v>--</v>
      </c>
      <c r="D24" s="24" t="s">
        <v>87</v>
      </c>
      <c r="E24" s="23" t="s">
        <v>2</v>
      </c>
      <c r="F24" s="5" t="s">
        <v>157</v>
      </c>
      <c r="G24" s="28">
        <f>预测过程!BF24</f>
        <v>492157858.34827542</v>
      </c>
    </row>
    <row r="25" spans="1:7" ht="13.5" customHeight="1" x14ac:dyDescent="0.15">
      <c r="A25" s="1" t="s">
        <v>24</v>
      </c>
      <c r="B25" s="28" t="str">
        <f>预测过程!AY25</f>
        <v>0</v>
      </c>
      <c r="C25" s="29" t="str">
        <f>预测过程!B25</f>
        <v>--</v>
      </c>
      <c r="D25" s="24" t="s">
        <v>88</v>
      </c>
      <c r="E25" s="23" t="s">
        <v>2</v>
      </c>
      <c r="F25" s="5" t="s">
        <v>158</v>
      </c>
      <c r="G25" s="28">
        <f>预测过程!BF25</f>
        <v>134159500.84664738</v>
      </c>
    </row>
    <row r="26" spans="1:7" ht="13.5" customHeight="1" x14ac:dyDescent="0.15">
      <c r="A26" s="1" t="s">
        <v>25</v>
      </c>
      <c r="B26" s="28" t="str">
        <f>预测过程!AY26</f>
        <v>0</v>
      </c>
      <c r="C26" s="29" t="str">
        <f>预测过程!B26</f>
        <v>--</v>
      </c>
      <c r="D26" s="24" t="s">
        <v>89</v>
      </c>
      <c r="E26" s="23" t="s">
        <v>2</v>
      </c>
      <c r="F26" s="5" t="s">
        <v>159</v>
      </c>
      <c r="G26" s="28" t="str">
        <f>预测过程!BF26</f>
        <v>--</v>
      </c>
    </row>
    <row r="27" spans="1:7" ht="13.5" customHeight="1" x14ac:dyDescent="0.15">
      <c r="A27" s="1" t="s">
        <v>26</v>
      </c>
      <c r="B27" s="28">
        <f>预测过程!AY27</f>
        <v>104759694.54500002</v>
      </c>
      <c r="C27" s="29">
        <f>预测过程!B27</f>
        <v>95236085.950000003</v>
      </c>
      <c r="D27" s="24" t="s">
        <v>90</v>
      </c>
      <c r="E27" s="23" t="s">
        <v>2</v>
      </c>
      <c r="F27" s="5" t="s">
        <v>160</v>
      </c>
      <c r="G27" s="28" t="str">
        <f>预测过程!BF27</f>
        <v>--</v>
      </c>
    </row>
    <row r="28" spans="1:7" ht="13.5" customHeight="1" x14ac:dyDescent="0.15">
      <c r="A28" s="1" t="s">
        <v>27</v>
      </c>
      <c r="B28" s="28" t="str">
        <f>预测过程!AY28</f>
        <v>0</v>
      </c>
      <c r="C28" s="29" t="str">
        <f>预测过程!B28</f>
        <v>--</v>
      </c>
      <c r="D28" s="24" t="s">
        <v>91</v>
      </c>
      <c r="E28" s="23" t="s">
        <v>2</v>
      </c>
      <c r="F28" s="5" t="s">
        <v>161</v>
      </c>
      <c r="G28" s="28" t="str">
        <f>预测过程!BF28</f>
        <v>--</v>
      </c>
    </row>
    <row r="29" spans="1:7" ht="13.5" customHeight="1" x14ac:dyDescent="0.15">
      <c r="A29" s="1" t="s">
        <v>28</v>
      </c>
      <c r="B29" s="28" t="str">
        <f>预测过程!AY29</f>
        <v>--</v>
      </c>
      <c r="C29" s="29" t="str">
        <f>预测过程!B29</f>
        <v>--</v>
      </c>
      <c r="D29" s="24" t="s">
        <v>92</v>
      </c>
      <c r="E29" s="23" t="s">
        <v>2</v>
      </c>
      <c r="F29" s="5" t="s">
        <v>68</v>
      </c>
      <c r="G29" s="28">
        <f>预测过程!BF29</f>
        <v>0</v>
      </c>
    </row>
    <row r="30" spans="1:7" ht="13.5" customHeight="1" x14ac:dyDescent="0.15">
      <c r="A30" s="1" t="s">
        <v>29</v>
      </c>
      <c r="B30" s="28">
        <f>预测过程!AY30</f>
        <v>45959473.131000005</v>
      </c>
      <c r="C30" s="29">
        <f>预测过程!B30</f>
        <v>41781339.210000001</v>
      </c>
      <c r="D30" s="25"/>
      <c r="E30" s="25"/>
    </row>
    <row r="31" spans="1:7" ht="13.5" customHeight="1" x14ac:dyDescent="0.15">
      <c r="A31" s="1" t="s">
        <v>30</v>
      </c>
      <c r="B31" s="28" t="str">
        <f>预测过程!AY31</f>
        <v>--</v>
      </c>
      <c r="C31" s="29" t="str">
        <f>预测过程!B31</f>
        <v>--</v>
      </c>
      <c r="D31" s="26" t="s">
        <v>93</v>
      </c>
      <c r="E31" s="26"/>
    </row>
    <row r="32" spans="1:7" ht="13.5" customHeight="1" x14ac:dyDescent="0.15">
      <c r="A32" s="1" t="s">
        <v>31</v>
      </c>
      <c r="B32" s="28" t="str">
        <f>预测过程!AY32</f>
        <v>--</v>
      </c>
      <c r="C32" s="29" t="str">
        <f>预测过程!B32</f>
        <v>--</v>
      </c>
      <c r="D32" s="25"/>
      <c r="E32" s="25"/>
    </row>
    <row r="33" spans="1:5" ht="13.5" customHeight="1" x14ac:dyDescent="0.15">
      <c r="A33" s="1" t="s">
        <v>32</v>
      </c>
      <c r="B33" s="28">
        <f>预测过程!AY33</f>
        <v>11693900545.168505</v>
      </c>
      <c r="C33" s="29">
        <f>预测过程!B33</f>
        <v>10630799403.07</v>
      </c>
      <c r="D33" s="24" t="s">
        <v>94</v>
      </c>
      <c r="E33" s="23" t="s">
        <v>2</v>
      </c>
    </row>
    <row r="34" spans="1:5" ht="13.5" customHeight="1" x14ac:dyDescent="0.15">
      <c r="A34" s="1" t="s">
        <v>33</v>
      </c>
      <c r="B34" s="28">
        <f>预测过程!AY34</f>
        <v>17435340368.705505</v>
      </c>
      <c r="C34" s="29">
        <f>预测过程!B34</f>
        <v>15850290151.74</v>
      </c>
      <c r="D34" s="24" t="s">
        <v>95</v>
      </c>
      <c r="E34" s="23" t="s">
        <v>2</v>
      </c>
    </row>
    <row r="35" spans="1:5" ht="13.5" customHeight="1" x14ac:dyDescent="0.15">
      <c r="A35" s="1" t="s">
        <v>34</v>
      </c>
      <c r="B35" s="28">
        <f>预测过程!AY35</f>
        <v>3200392923.0497012</v>
      </c>
      <c r="C35" s="29">
        <f>预测过程!B35</f>
        <v>3298879364.75</v>
      </c>
      <c r="D35" s="24" t="s">
        <v>96</v>
      </c>
      <c r="E35" s="23" t="s">
        <v>2</v>
      </c>
    </row>
    <row r="36" spans="1:5" ht="13.5" customHeight="1" x14ac:dyDescent="0.15">
      <c r="A36" s="1" t="s">
        <v>35</v>
      </c>
      <c r="B36" s="28" t="str">
        <f>预测过程!AY36</f>
        <v>--</v>
      </c>
      <c r="C36" s="29" t="str">
        <f>预测过程!B36</f>
        <v>--</v>
      </c>
      <c r="D36" s="24" t="s">
        <v>97</v>
      </c>
      <c r="E36" s="23" t="s">
        <v>2</v>
      </c>
    </row>
    <row r="37" spans="1:5" ht="13.5" customHeight="1" x14ac:dyDescent="0.15">
      <c r="A37" s="1" t="s">
        <v>36</v>
      </c>
      <c r="B37" s="28">
        <f>预测过程!AY37</f>
        <v>10004620.560000001</v>
      </c>
      <c r="C37" s="29">
        <f>预测过程!B37</f>
        <v>9095109.5999999996</v>
      </c>
      <c r="D37" s="24" t="s">
        <v>98</v>
      </c>
      <c r="E37" s="23" t="s">
        <v>2</v>
      </c>
    </row>
    <row r="38" spans="1:5" ht="13.5" customHeight="1" x14ac:dyDescent="0.15">
      <c r="A38" s="20" t="s">
        <v>37</v>
      </c>
      <c r="B38" s="28">
        <f>预测过程!AY38</f>
        <v>1472949234.075</v>
      </c>
      <c r="C38" s="29">
        <f>预测过程!B38</f>
        <v>1339044758.25</v>
      </c>
      <c r="D38" s="24" t="s">
        <v>99</v>
      </c>
      <c r="E38" s="23" t="s">
        <v>2</v>
      </c>
    </row>
    <row r="39" spans="1:5" ht="13.5" customHeight="1" x14ac:dyDescent="0.15">
      <c r="A39" s="1" t="s">
        <v>38</v>
      </c>
      <c r="B39" s="28">
        <f>预测过程!AY39</f>
        <v>248126714.836</v>
      </c>
      <c r="C39" s="29">
        <f>预测过程!B39</f>
        <v>225569740.75999999</v>
      </c>
      <c r="D39" s="24" t="s">
        <v>100</v>
      </c>
      <c r="E39" s="23" t="s">
        <v>2</v>
      </c>
    </row>
    <row r="40" spans="1:5" ht="13.5" customHeight="1" x14ac:dyDescent="0.15">
      <c r="A40" s="1" t="s">
        <v>39</v>
      </c>
      <c r="B40" s="28">
        <f>预测过程!AY40</f>
        <v>26399083.931000002</v>
      </c>
      <c r="C40" s="29">
        <f>预测过程!B40</f>
        <v>23999167.210000001</v>
      </c>
      <c r="D40" s="24" t="s">
        <v>101</v>
      </c>
      <c r="E40" s="23" t="s">
        <v>2</v>
      </c>
    </row>
    <row r="41" spans="1:5" ht="13.5" customHeight="1" x14ac:dyDescent="0.15">
      <c r="A41" s="1" t="s">
        <v>40</v>
      </c>
      <c r="B41" s="28">
        <f>预测过程!AY41</f>
        <v>108952292.83400001</v>
      </c>
      <c r="C41" s="29">
        <f>预测过程!B41</f>
        <v>99047538.939999998</v>
      </c>
      <c r="D41" s="24" t="s">
        <v>102</v>
      </c>
      <c r="E41" s="23" t="s">
        <v>2</v>
      </c>
    </row>
    <row r="42" spans="1:5" ht="13.5" customHeight="1" x14ac:dyDescent="0.15">
      <c r="A42" s="1" t="s">
        <v>41</v>
      </c>
      <c r="B42" s="28" t="str">
        <f>预测过程!AY42</f>
        <v>0</v>
      </c>
      <c r="C42" s="29" t="str">
        <f>预测过程!B42</f>
        <v>--</v>
      </c>
      <c r="D42" s="25"/>
      <c r="E42" s="25"/>
    </row>
    <row r="43" spans="1:5" ht="13.5" customHeight="1" x14ac:dyDescent="0.15">
      <c r="A43" s="1" t="s">
        <v>42</v>
      </c>
      <c r="B43" s="28">
        <f>预测过程!AY43</f>
        <v>853018.33100000001</v>
      </c>
      <c r="C43" s="29">
        <f>预测过程!B43</f>
        <v>775471.21</v>
      </c>
      <c r="D43" s="26" t="s">
        <v>103</v>
      </c>
      <c r="E43" s="26"/>
    </row>
    <row r="44" spans="1:5" ht="13.5" customHeight="1" x14ac:dyDescent="0.15">
      <c r="A44" s="1" t="s">
        <v>43</v>
      </c>
      <c r="B44" s="28">
        <f>预测过程!AY44</f>
        <v>298446671.98500007</v>
      </c>
      <c r="C44" s="29">
        <f>预测过程!B44</f>
        <v>271315156.35000002</v>
      </c>
      <c r="D44" s="25"/>
      <c r="E44" s="25"/>
    </row>
    <row r="45" spans="1:5" ht="13.5" customHeight="1" x14ac:dyDescent="0.15">
      <c r="A45" s="1" t="s">
        <v>44</v>
      </c>
      <c r="B45" s="28" t="str">
        <f>预测过程!AY45</f>
        <v>0</v>
      </c>
      <c r="C45" s="29" t="str">
        <f>预测过程!B45</f>
        <v>--</v>
      </c>
      <c r="D45" s="25"/>
      <c r="E45" s="25"/>
    </row>
    <row r="46" spans="1:5" ht="13.5" customHeight="1" x14ac:dyDescent="0.15">
      <c r="A46" s="1" t="s">
        <v>45</v>
      </c>
      <c r="B46" s="28">
        <f>预测过程!AY46</f>
        <v>335862450</v>
      </c>
      <c r="C46" s="29">
        <f>预测过程!B46</f>
        <v>305329500</v>
      </c>
      <c r="D46" s="26" t="s">
        <v>104</v>
      </c>
      <c r="E46" s="26"/>
    </row>
    <row r="47" spans="1:5" ht="13.5" customHeight="1" x14ac:dyDescent="0.15">
      <c r="A47" s="1" t="s">
        <v>46</v>
      </c>
      <c r="B47" s="28">
        <f>预测过程!AY47</f>
        <v>11594710.963000001</v>
      </c>
      <c r="C47" s="29">
        <f>预测过程!B47</f>
        <v>10540646.33</v>
      </c>
      <c r="D47" s="25"/>
      <c r="E47" s="25"/>
    </row>
    <row r="48" spans="1:5" ht="13.5" customHeight="1" x14ac:dyDescent="0.15">
      <c r="A48" s="1" t="s">
        <v>47</v>
      </c>
      <c r="B48" s="28">
        <f>预测过程!AY48</f>
        <v>5713581720.5647011</v>
      </c>
      <c r="C48" s="29">
        <f>预测过程!B48</f>
        <v>5583596453.3999996</v>
      </c>
      <c r="D48" s="25"/>
      <c r="E48" s="25"/>
    </row>
    <row r="49" spans="1:5" ht="13.5" customHeight="1" x14ac:dyDescent="0.15">
      <c r="A49" s="1" t="s">
        <v>48</v>
      </c>
      <c r="B49" s="28">
        <f>预测过程!AY49</f>
        <v>1912102951.6032124</v>
      </c>
      <c r="C49" s="29">
        <f>预测过程!B49</f>
        <v>1648405988.04</v>
      </c>
      <c r="D49" s="26" t="s">
        <v>105</v>
      </c>
      <c r="E49" s="26"/>
    </row>
    <row r="50" spans="1:5" ht="13.5" customHeight="1" x14ac:dyDescent="0.15">
      <c r="A50" s="1" t="s">
        <v>49</v>
      </c>
      <c r="B50" s="28">
        <f>预测过程!AY50</f>
        <v>2009627777.77</v>
      </c>
      <c r="C50" s="29">
        <f>预测过程!B50</f>
        <v>2009627777.77</v>
      </c>
      <c r="D50" s="25"/>
      <c r="E50" s="25"/>
    </row>
    <row r="51" spans="1:5" ht="13.5" customHeight="1" x14ac:dyDescent="0.15">
      <c r="A51" s="1" t="s">
        <v>50</v>
      </c>
      <c r="B51" s="28" t="str">
        <f>预测过程!AY51</f>
        <v>--</v>
      </c>
      <c r="C51" s="29" t="str">
        <f>预测过程!B51</f>
        <v>--</v>
      </c>
      <c r="D51" s="24" t="s">
        <v>106</v>
      </c>
      <c r="E51" s="23">
        <f>预测过程!BC51</f>
        <v>1594144437.4000001</v>
      </c>
    </row>
    <row r="52" spans="1:5" ht="13.5" customHeight="1" x14ac:dyDescent="0.15">
      <c r="A52" s="1" t="s">
        <v>51</v>
      </c>
      <c r="B52" s="28">
        <f>预测过程!AY52</f>
        <v>6080000</v>
      </c>
      <c r="C52" s="29">
        <f>预测过程!B52</f>
        <v>6080000</v>
      </c>
      <c r="D52" s="24" t="s">
        <v>107</v>
      </c>
      <c r="E52" s="29">
        <f>预测过程!BC52</f>
        <v>1753558881.1400003</v>
      </c>
    </row>
    <row r="53" spans="1:5" ht="13.5" customHeight="1" x14ac:dyDescent="0.15">
      <c r="A53" s="1" t="s">
        <v>52</v>
      </c>
      <c r="B53" s="28" t="str">
        <f>预测过程!AY53</f>
        <v>--</v>
      </c>
      <c r="C53" s="29" t="str">
        <f>预测过程!B53</f>
        <v>--</v>
      </c>
      <c r="D53" s="25"/>
      <c r="E53" s="25"/>
    </row>
    <row r="54" spans="1:5" ht="13.5" customHeight="1" x14ac:dyDescent="0.15">
      <c r="A54" s="1" t="s">
        <v>53</v>
      </c>
      <c r="B54" s="28" t="str">
        <f>预测过程!AY54</f>
        <v>--</v>
      </c>
      <c r="C54" s="29" t="str">
        <f>预测过程!B54</f>
        <v>--</v>
      </c>
      <c r="D54" s="26" t="s">
        <v>108</v>
      </c>
      <c r="E54" s="26"/>
    </row>
    <row r="55" spans="1:5" ht="13.5" customHeight="1" x14ac:dyDescent="0.15">
      <c r="A55" s="1" t="s">
        <v>54</v>
      </c>
      <c r="B55" s="28" t="str">
        <f>预测过程!AY55</f>
        <v>--</v>
      </c>
      <c r="C55" s="29" t="str">
        <f>预测过程!B55</f>
        <v>--</v>
      </c>
      <c r="D55" s="25"/>
      <c r="E55" s="25"/>
    </row>
    <row r="56" spans="1:5" ht="13.5" customHeight="1" x14ac:dyDescent="0.15">
      <c r="A56" s="1" t="s">
        <v>55</v>
      </c>
      <c r="B56" s="28">
        <f>预测过程!AY56</f>
        <v>3927810729.3732123</v>
      </c>
      <c r="C56" s="29">
        <f>预测过程!B56</f>
        <v>3664113765.8099999</v>
      </c>
      <c r="D56" s="24" t="s">
        <v>109</v>
      </c>
      <c r="E56" s="29">
        <f>预测过程!BC56</f>
        <v>626317359.1949228</v>
      </c>
    </row>
    <row r="57" spans="1:5" ht="13.5" customHeight="1" x14ac:dyDescent="0.15">
      <c r="A57" s="20" t="s">
        <v>56</v>
      </c>
      <c r="B57" s="28">
        <f>预测过程!AY57</f>
        <v>9641392449.9379139</v>
      </c>
      <c r="C57" s="29">
        <f>预测过程!B57</f>
        <v>9247710219.2099991</v>
      </c>
      <c r="D57" s="23" t="s">
        <v>110</v>
      </c>
      <c r="E57" s="29">
        <f>预测过程!BC57</f>
        <v>-614939.13800000004</v>
      </c>
    </row>
    <row r="58" spans="1:5" ht="13.5" customHeight="1" x14ac:dyDescent="0.15">
      <c r="A58" s="1" t="s">
        <v>57</v>
      </c>
      <c r="B58" s="28">
        <f>预测过程!AY58</f>
        <v>1462778530.0426683</v>
      </c>
      <c r="C58" s="29">
        <f>预测过程!B58</f>
        <v>897727903</v>
      </c>
      <c r="D58" s="23" t="s">
        <v>111</v>
      </c>
      <c r="E58" s="29">
        <f>预测过程!BC58</f>
        <v>613956598.66200006</v>
      </c>
    </row>
    <row r="59" spans="1:5" ht="13.5" customHeight="1" x14ac:dyDescent="0.15">
      <c r="A59" s="1" t="s">
        <v>58</v>
      </c>
      <c r="B59" s="28">
        <f>预测过程!AY59</f>
        <v>1986920344.6300001</v>
      </c>
      <c r="C59" s="29">
        <f>预测过程!B59</f>
        <v>1986920344.6300001</v>
      </c>
      <c r="D59" s="24" t="s">
        <v>112</v>
      </c>
      <c r="E59" s="29">
        <f>预测过程!BC59</f>
        <v>4840011.66</v>
      </c>
    </row>
    <row r="60" spans="1:5" ht="13.5" customHeight="1" x14ac:dyDescent="0.15">
      <c r="A60" s="1" t="s">
        <v>59</v>
      </c>
      <c r="B60" s="28">
        <f>预测过程!AY60</f>
        <v>582960011.97949231</v>
      </c>
      <c r="C60" s="29">
        <f>预测过程!B60</f>
        <v>520328276.06</v>
      </c>
      <c r="D60" s="24" t="s">
        <v>113</v>
      </c>
      <c r="E60" s="29">
        <f>预测过程!BC60</f>
        <v>7614821.2800000003</v>
      </c>
    </row>
    <row r="61" spans="1:5" ht="13.5" customHeight="1" x14ac:dyDescent="0.15">
      <c r="A61" s="1" t="s">
        <v>60</v>
      </c>
      <c r="B61" s="28" t="str">
        <f>预测过程!AY61</f>
        <v>--</v>
      </c>
      <c r="C61" s="29" t="str">
        <f>预测过程!B61</f>
        <v>--</v>
      </c>
      <c r="D61" s="24" t="s">
        <v>114</v>
      </c>
      <c r="E61" s="29">
        <f>预测过程!BC61</f>
        <v>1545978.379</v>
      </c>
    </row>
    <row r="62" spans="1:5" ht="13.5" customHeight="1" x14ac:dyDescent="0.15">
      <c r="A62" s="1" t="s">
        <v>61</v>
      </c>
      <c r="B62" s="28">
        <f>预测过程!AY62</f>
        <v>1997777973.2154305</v>
      </c>
      <c r="C62" s="29">
        <f>预测过程!B62</f>
        <v>1434092349.9400001</v>
      </c>
      <c r="D62" s="24" t="s">
        <v>115</v>
      </c>
      <c r="E62" s="29">
        <f>预测过程!BC62</f>
        <v>11249051.451000001</v>
      </c>
    </row>
    <row r="63" spans="1:5" ht="13.5" customHeight="1" x14ac:dyDescent="0.15">
      <c r="A63" s="1" t="s">
        <v>62</v>
      </c>
      <c r="B63" s="28">
        <f>预测过程!AY63</f>
        <v>1763511058.9000001</v>
      </c>
      <c r="C63" s="29">
        <f>预测过程!B63</f>
        <v>1763511058.9000001</v>
      </c>
      <c r="D63" s="24" t="s">
        <v>116</v>
      </c>
      <c r="E63" s="29" t="str">
        <f>预测过程!BC63</f>
        <v>--</v>
      </c>
    </row>
    <row r="64" spans="1:5" ht="13.5" customHeight="1" x14ac:dyDescent="0.15">
      <c r="A64" s="1" t="s">
        <v>63</v>
      </c>
      <c r="B64" s="28" t="str">
        <f>预测过程!AY64</f>
        <v>--</v>
      </c>
      <c r="C64" s="29" t="str">
        <f>预测过程!B64</f>
        <v>--</v>
      </c>
      <c r="D64" s="24" t="s">
        <v>117</v>
      </c>
      <c r="E64" s="29">
        <f>预测过程!BC64</f>
        <v>329716255.74103367</v>
      </c>
    </row>
    <row r="65" spans="1:5" ht="13.5" customHeight="1" x14ac:dyDescent="0.15">
      <c r="A65" s="1" t="s">
        <v>64</v>
      </c>
      <c r="B65" s="28" t="str">
        <f>预测过程!AY65</f>
        <v>--</v>
      </c>
      <c r="C65" s="29" t="str">
        <f>预测过程!B65</f>
        <v>--</v>
      </c>
      <c r="D65" s="24" t="s">
        <v>118</v>
      </c>
      <c r="E65" s="29">
        <f>预测过程!BC65</f>
        <v>-7894598.4644999998</v>
      </c>
    </row>
    <row r="66" spans="1:5" ht="13.5" customHeight="1" x14ac:dyDescent="0.15">
      <c r="A66" s="1" t="s">
        <v>65</v>
      </c>
      <c r="B66" s="28">
        <f>预测过程!AY66</f>
        <v>4839068873.6300001</v>
      </c>
      <c r="C66" s="29">
        <f>预测过程!B66</f>
        <v>4839068873.6300001</v>
      </c>
      <c r="D66" s="24" t="s">
        <v>119</v>
      </c>
      <c r="E66" s="29" t="str">
        <f>预测过程!BC66</f>
        <v>--</v>
      </c>
    </row>
    <row r="67" spans="1:5" ht="13.5" customHeight="1" x14ac:dyDescent="0.15">
      <c r="A67" s="1" t="s">
        <v>66</v>
      </c>
      <c r="B67" s="28">
        <f>预测过程!AY67</f>
        <v>7793947918.7675915</v>
      </c>
      <c r="C67" s="29">
        <f>预测过程!B67</f>
        <v>6602579932.5299997</v>
      </c>
      <c r="D67" s="24" t="s">
        <v>120</v>
      </c>
      <c r="E67" s="29" t="str">
        <f>预测过程!BC67</f>
        <v>--</v>
      </c>
    </row>
    <row r="68" spans="1:5" ht="13.5" customHeight="1" x14ac:dyDescent="0.15">
      <c r="A68" s="1" t="s">
        <v>67</v>
      </c>
      <c r="B68" s="28">
        <f>预测过程!AY68</f>
        <v>17435340368.705505</v>
      </c>
      <c r="C68" s="29">
        <f>预测过程!B68</f>
        <v>15850290151.74</v>
      </c>
      <c r="D68" s="24" t="s">
        <v>121</v>
      </c>
      <c r="E68" s="29">
        <f>预测过程!BC68</f>
        <v>-161193817.95099998</v>
      </c>
    </row>
    <row r="69" spans="1:5" ht="13.5" customHeight="1" x14ac:dyDescent="0.15">
      <c r="A69" s="1" t="s">
        <v>68</v>
      </c>
      <c r="B69" s="28">
        <f>预测过程!AY69</f>
        <v>0</v>
      </c>
      <c r="C69" s="29">
        <f>预测过程!B69</f>
        <v>0</v>
      </c>
      <c r="D69" s="24" t="s">
        <v>122</v>
      </c>
      <c r="E69" s="29">
        <f>预测过程!BC69</f>
        <v>-200717334.3099997</v>
      </c>
    </row>
    <row r="70" spans="1:5" ht="13.5" customHeight="1" x14ac:dyDescent="0.15">
      <c r="A70" s="1"/>
      <c r="B70" s="3"/>
      <c r="C70" s="2"/>
      <c r="D70" s="24" t="s">
        <v>123</v>
      </c>
      <c r="E70" s="29">
        <f>预测过程!BC70</f>
        <v>-196884694.23199987</v>
      </c>
    </row>
    <row r="71" spans="1:5" ht="13.5" customHeight="1" x14ac:dyDescent="0.15">
      <c r="A71" s="1"/>
      <c r="B71" s="3"/>
      <c r="C71" s="2"/>
      <c r="D71" s="24" t="s">
        <v>124</v>
      </c>
      <c r="E71" s="29" t="str">
        <f>预测过程!BC71</f>
        <v>--</v>
      </c>
    </row>
    <row r="72" spans="1:5" ht="13.5" customHeight="1" x14ac:dyDescent="0.15">
      <c r="A72" s="1"/>
      <c r="B72" s="3"/>
      <c r="C72" s="2"/>
      <c r="D72" s="24" t="s">
        <v>125</v>
      </c>
      <c r="E72" s="29">
        <f>预测过程!BC72</f>
        <v>1027934692.2724571</v>
      </c>
    </row>
    <row r="73" spans="1:5" ht="13.5" customHeight="1" x14ac:dyDescent="0.15">
      <c r="A73" s="1"/>
      <c r="B73" s="3"/>
      <c r="C73" s="2"/>
      <c r="D73" s="25"/>
      <c r="E73" s="25"/>
    </row>
    <row r="74" spans="1:5" ht="13.5" customHeight="1" x14ac:dyDescent="0.15">
      <c r="B74" s="2"/>
      <c r="C74" s="2"/>
      <c r="D74" s="26" t="s">
        <v>126</v>
      </c>
      <c r="E74" s="26"/>
    </row>
    <row r="75" spans="1:5" ht="13.5" customHeight="1" x14ac:dyDescent="0.15">
      <c r="B75" s="2"/>
      <c r="C75" s="2"/>
      <c r="D75" s="25"/>
      <c r="E75" s="25"/>
    </row>
    <row r="76" spans="1:5" ht="13.5" customHeight="1" x14ac:dyDescent="0.15">
      <c r="B76" s="7"/>
      <c r="C76" s="2"/>
      <c r="D76" s="24" t="s">
        <v>127</v>
      </c>
      <c r="E76" s="22" t="s">
        <v>2</v>
      </c>
    </row>
    <row r="77" spans="1:5" ht="13.5" customHeight="1" x14ac:dyDescent="0.15">
      <c r="A77" s="9"/>
      <c r="B77" s="6"/>
      <c r="C77" s="2"/>
      <c r="D77" s="24" t="s">
        <v>128</v>
      </c>
      <c r="E77" s="22" t="s">
        <v>2</v>
      </c>
    </row>
    <row r="78" spans="1:5" ht="13.5" customHeight="1" x14ac:dyDescent="0.15">
      <c r="B78" s="2"/>
      <c r="C78" s="2"/>
      <c r="D78" s="24" t="s">
        <v>129</v>
      </c>
      <c r="E78" s="22" t="s">
        <v>2</v>
      </c>
    </row>
    <row r="79" spans="1:5" ht="13.5" customHeight="1" x14ac:dyDescent="0.15">
      <c r="B79" s="2"/>
      <c r="C79" s="2"/>
      <c r="D79" s="25"/>
      <c r="E79" s="25"/>
    </row>
    <row r="80" spans="1:5" ht="13.5" customHeight="1" x14ac:dyDescent="0.15">
      <c r="B80" s="2"/>
      <c r="C80" s="2"/>
      <c r="D80" s="26" t="s">
        <v>130</v>
      </c>
      <c r="E80" s="26"/>
    </row>
    <row r="81" spans="4:5" ht="13.5" customHeight="1" x14ac:dyDescent="0.15">
      <c r="D81" s="25"/>
      <c r="E81" s="25"/>
    </row>
    <row r="82" spans="4:5" ht="13.5" customHeight="1" x14ac:dyDescent="0.15">
      <c r="D82" s="24" t="s">
        <v>131</v>
      </c>
      <c r="E82" s="29">
        <f>预测过程!BC82</f>
        <v>1586340662.28</v>
      </c>
    </row>
    <row r="83" spans="4:5" ht="13.5" customHeight="1" x14ac:dyDescent="0.15">
      <c r="D83" s="24" t="s">
        <v>132</v>
      </c>
      <c r="E83" s="29">
        <f>预测过程!BC83</f>
        <v>1052934646.55</v>
      </c>
    </row>
    <row r="84" spans="4:5" ht="13.5" customHeight="1" x14ac:dyDescent="0.15">
      <c r="D84" s="24" t="s">
        <v>133</v>
      </c>
      <c r="E84" s="29" t="str">
        <f>预测过程!BC84</f>
        <v>--</v>
      </c>
    </row>
    <row r="85" spans="4:5" ht="13.5" customHeight="1" x14ac:dyDescent="0.15">
      <c r="D85" s="24" t="s">
        <v>134</v>
      </c>
      <c r="E85" s="29" t="str">
        <f>预测过程!BC85</f>
        <v>--</v>
      </c>
    </row>
    <row r="86" spans="4:5" ht="13.5" customHeight="1" x14ac:dyDescent="0.15">
      <c r="D86" s="24" t="s">
        <v>135</v>
      </c>
      <c r="E86" s="29" t="str">
        <f>预测过程!BC86</f>
        <v>--</v>
      </c>
    </row>
    <row r="87" spans="4:5" ht="13.5" customHeight="1" x14ac:dyDescent="0.15">
      <c r="D87" s="24" t="s">
        <v>136</v>
      </c>
      <c r="E87" s="29">
        <f>预测过程!BC87</f>
        <v>533406015.73000002</v>
      </c>
    </row>
    <row r="88" spans="4:5" ht="13.5" customHeight="1" x14ac:dyDescent="0.15">
      <c r="D88" s="24" t="s">
        <v>68</v>
      </c>
      <c r="E88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J1" workbookViewId="0">
      <selection activeCell="M17" sqref="M17"/>
    </sheetView>
  </sheetViews>
  <sheetFormatPr defaultColWidth="8.875" defaultRowHeight="13.5" x14ac:dyDescent="0.15"/>
  <cols>
    <col min="1" max="1" width="37" style="8" customWidth="1"/>
    <col min="2" max="2" width="18.375" style="2" customWidth="1"/>
    <col min="3" max="3" width="22.75" style="2" customWidth="1"/>
    <col min="4" max="4" width="32.625" style="2" customWidth="1"/>
    <col min="5" max="5" width="26.5" style="2" customWidth="1"/>
    <col min="6" max="6" width="24.25" style="2" customWidth="1"/>
    <col min="7" max="7" width="20" style="2" customWidth="1"/>
    <col min="8" max="8" width="8.875" style="19"/>
    <col min="9" max="9" width="8.875" style="2"/>
    <col min="10" max="10" width="18.375" style="2" bestFit="1" customWidth="1"/>
    <col min="11" max="11" width="8.875" style="2"/>
    <col min="12" max="12" width="15.875" style="2" customWidth="1"/>
    <col min="13" max="13" width="18.375" style="2" bestFit="1" customWidth="1"/>
    <col min="14" max="14" width="11.25" style="2" customWidth="1"/>
    <col min="15" max="16384" width="8.875" style="2"/>
  </cols>
  <sheetData>
    <row r="1" spans="1:14" ht="13.5" customHeight="1" x14ac:dyDescent="0.15">
      <c r="A1" s="15" t="s">
        <v>179</v>
      </c>
      <c r="B1" s="1" t="s">
        <v>183</v>
      </c>
      <c r="C1" s="1" t="s">
        <v>184</v>
      </c>
      <c r="D1" s="16" t="s">
        <v>180</v>
      </c>
      <c r="E1" s="24" t="s">
        <v>612</v>
      </c>
      <c r="F1" s="17" t="s">
        <v>181</v>
      </c>
      <c r="G1" s="5" t="s">
        <v>613</v>
      </c>
      <c r="I1" s="8" t="s">
        <v>162</v>
      </c>
      <c r="L1" s="8" t="s">
        <v>614</v>
      </c>
    </row>
    <row r="2" spans="1:14" ht="13.5" customHeight="1" x14ac:dyDescent="0.15">
      <c r="A2" s="1" t="s">
        <v>0</v>
      </c>
      <c r="B2" s="28">
        <f>[1]预测!AY2</f>
        <v>1928914769.2540004</v>
      </c>
      <c r="C2" s="29">
        <f>[1]预测!B2</f>
        <v>1753558881.1400003</v>
      </c>
      <c r="D2" s="25"/>
      <c r="E2" s="25"/>
      <c r="F2" s="5" t="s">
        <v>137</v>
      </c>
      <c r="G2" s="28">
        <f>[1]预测!BF2</f>
        <v>8548181837.7505016</v>
      </c>
      <c r="I2" s="2" t="s">
        <v>163</v>
      </c>
      <c r="J2" s="28">
        <f>G2+G15</f>
        <v>8670278021.0244007</v>
      </c>
      <c r="L2" s="2" t="s">
        <v>615</v>
      </c>
      <c r="M2" s="14">
        <f>J7</f>
        <v>935310471.40095389</v>
      </c>
    </row>
    <row r="3" spans="1:14" ht="13.5" customHeight="1" x14ac:dyDescent="0.15">
      <c r="A3" s="1" t="s">
        <v>1</v>
      </c>
      <c r="B3" s="28" t="str">
        <f>[1]预测!AY3</f>
        <v>0</v>
      </c>
      <c r="C3" s="29" t="str">
        <f>[1]预测!B3</f>
        <v>0</v>
      </c>
      <c r="D3" s="26" t="s">
        <v>69</v>
      </c>
      <c r="E3" s="26"/>
      <c r="F3" s="5" t="s">
        <v>138</v>
      </c>
      <c r="G3" s="28">
        <f>[1]预测!BF3</f>
        <v>6521426406.9075012</v>
      </c>
      <c r="I3" s="2" t="s">
        <v>164</v>
      </c>
      <c r="J3" s="28">
        <f>G3</f>
        <v>6521426406.9075012</v>
      </c>
      <c r="L3" s="2" t="s">
        <v>171</v>
      </c>
      <c r="M3" s="28">
        <f>E58</f>
        <v>675352258.52820015</v>
      </c>
    </row>
    <row r="4" spans="1:14" ht="13.5" customHeight="1" x14ac:dyDescent="0.15">
      <c r="A4" s="1" t="s">
        <v>3</v>
      </c>
      <c r="B4" s="28">
        <f>[1]预测!AY4</f>
        <v>429857908.78470004</v>
      </c>
      <c r="C4" s="29">
        <f>[1]预测!B4</f>
        <v>390779917.07700002</v>
      </c>
      <c r="D4" s="25"/>
      <c r="E4" s="25"/>
      <c r="F4" s="5" t="s">
        <v>616</v>
      </c>
      <c r="G4" s="28">
        <f>[1]预测!BF4</f>
        <v>26294475.236700002</v>
      </c>
      <c r="I4" s="2" t="s">
        <v>617</v>
      </c>
      <c r="J4" s="18">
        <f>G4+G5</f>
        <v>505505580.76040012</v>
      </c>
      <c r="L4" s="2" t="s">
        <v>172</v>
      </c>
      <c r="M4" s="11" t="str">
        <f>IF(ISERROR(B31-C31),"0",B31-C31)</f>
        <v>0</v>
      </c>
    </row>
    <row r="5" spans="1:14" ht="13.5" customHeight="1" x14ac:dyDescent="0.15">
      <c r="A5" s="1" t="s">
        <v>4</v>
      </c>
      <c r="B5" s="28">
        <f>[1]预测!AY5</f>
        <v>1277975022.6628001</v>
      </c>
      <c r="C5" s="29">
        <f>[1]预测!B5</f>
        <v>1161795475.148</v>
      </c>
      <c r="D5" s="24" t="s">
        <v>70</v>
      </c>
      <c r="E5" s="29" t="s">
        <v>2</v>
      </c>
      <c r="F5" s="5" t="s">
        <v>139</v>
      </c>
      <c r="G5" s="28">
        <f>[1]预测!BF5</f>
        <v>479211105.52370012</v>
      </c>
      <c r="I5" s="2" t="s">
        <v>166</v>
      </c>
      <c r="J5" s="28">
        <f>G6</f>
        <v>406878518.60920006</v>
      </c>
      <c r="L5" s="19" t="s">
        <v>175</v>
      </c>
      <c r="M5" s="28">
        <f>SUM(B2:B10)-SUM(C2:C10)</f>
        <v>396144955.85500002</v>
      </c>
    </row>
    <row r="6" spans="1:14" ht="13.5" customHeight="1" x14ac:dyDescent="0.15">
      <c r="A6" s="1" t="s">
        <v>5</v>
      </c>
      <c r="B6" s="28">
        <f>[1]预测!AY6</f>
        <v>508181360.77280009</v>
      </c>
      <c r="C6" s="29">
        <f>[1]预测!B6</f>
        <v>461983055.24800003</v>
      </c>
      <c r="D6" s="24" t="s">
        <v>71</v>
      </c>
      <c r="E6" s="29" t="s">
        <v>2</v>
      </c>
      <c r="F6" s="5" t="s">
        <v>140</v>
      </c>
      <c r="G6" s="28">
        <f>[1]预测!BF6</f>
        <v>406878518.60920006</v>
      </c>
      <c r="I6" s="2" t="s">
        <v>618</v>
      </c>
      <c r="J6" s="2">
        <f>G21/G20</f>
        <v>0.24356243876564254</v>
      </c>
      <c r="L6" s="19" t="s">
        <v>173</v>
      </c>
      <c r="M6" s="11">
        <f>B11-C11</f>
        <v>177313199.74610019</v>
      </c>
    </row>
    <row r="7" spans="1:14" ht="13.5" customHeight="1" x14ac:dyDescent="0.15">
      <c r="A7" s="1" t="s">
        <v>6</v>
      </c>
      <c r="B7" s="28">
        <f>[1]预测!AY7</f>
        <v>212665452.9307</v>
      </c>
      <c r="C7" s="29">
        <f>[1]预测!B7</f>
        <v>193332229.93700001</v>
      </c>
      <c r="D7" s="24" t="s">
        <v>72</v>
      </c>
      <c r="E7" s="29" t="s">
        <v>2</v>
      </c>
      <c r="F7" s="5" t="s">
        <v>141</v>
      </c>
      <c r="G7" s="28" t="str">
        <f>[1]预测!BF7</f>
        <v>--</v>
      </c>
      <c r="I7" s="8" t="s">
        <v>619</v>
      </c>
      <c r="J7" s="28">
        <f>(J2-SUM(J3:J5))*(1-J6)</f>
        <v>935310471.40095389</v>
      </c>
      <c r="L7" s="19" t="s">
        <v>174</v>
      </c>
      <c r="M7" s="28">
        <f>SUM(B35:B41)-SUM(C35:C41)</f>
        <v>152602174.9286499</v>
      </c>
    </row>
    <row r="8" spans="1:14" ht="13.5" customHeight="1" x14ac:dyDescent="0.15">
      <c r="A8" s="1" t="s">
        <v>7</v>
      </c>
      <c r="B8" s="28" t="str">
        <f>[1]预测!AY8</f>
        <v>0</v>
      </c>
      <c r="C8" s="29" t="str">
        <f>[1]预测!B8</f>
        <v>0</v>
      </c>
      <c r="D8" s="24" t="s">
        <v>73</v>
      </c>
      <c r="E8" s="29" t="s">
        <v>2</v>
      </c>
      <c r="F8" s="5" t="s">
        <v>117</v>
      </c>
      <c r="G8" s="28">
        <f>[1]预测!BF8</f>
        <v>545874284.20805526</v>
      </c>
      <c r="L8" s="13" t="s">
        <v>177</v>
      </c>
      <c r="M8" s="14">
        <f>(B21-C21)+E58</f>
        <v>1316769694.2081003</v>
      </c>
      <c r="N8" s="11"/>
    </row>
    <row r="9" spans="1:14" ht="13.5" customHeight="1" x14ac:dyDescent="0.15">
      <c r="A9" s="1" t="s">
        <v>8</v>
      </c>
      <c r="B9" s="28" t="str">
        <f>[1]预测!AY9</f>
        <v>0</v>
      </c>
      <c r="C9" s="29" t="str">
        <f>[1]预测!B9</f>
        <v>0</v>
      </c>
      <c r="D9" s="24" t="s">
        <v>74</v>
      </c>
      <c r="E9" s="29" t="s">
        <v>2</v>
      </c>
      <c r="F9" s="5" t="s">
        <v>142</v>
      </c>
      <c r="G9" s="28" t="str">
        <f>[1]预测!BF9</f>
        <v>--</v>
      </c>
      <c r="L9" s="13" t="s">
        <v>178</v>
      </c>
      <c r="M9" s="12" t="str">
        <f>IF(ISERROR(B29-C29),"0",B29-C29)</f>
        <v>0</v>
      </c>
    </row>
    <row r="10" spans="1:14" ht="13.5" customHeight="1" x14ac:dyDescent="0.15">
      <c r="A10" s="1" t="s">
        <v>9</v>
      </c>
      <c r="B10" s="28" t="str">
        <f>[1]预测!AY10</f>
        <v>0</v>
      </c>
      <c r="C10" s="29" t="str">
        <f>[1]预测!B10</f>
        <v>0</v>
      </c>
      <c r="D10" s="24" t="s">
        <v>75</v>
      </c>
      <c r="E10" s="29" t="s">
        <v>2</v>
      </c>
      <c r="F10" s="5" t="s">
        <v>143</v>
      </c>
      <c r="G10" s="28" t="str">
        <f>[1]预测!BF10</f>
        <v>--</v>
      </c>
      <c r="L10" s="8" t="s">
        <v>176</v>
      </c>
      <c r="M10" s="14">
        <f>M2+M3+M4-M5-M6+M7-M8-M9</f>
        <v>-126962944.9513967</v>
      </c>
    </row>
    <row r="11" spans="1:14" ht="13.5" customHeight="1" x14ac:dyDescent="0.15">
      <c r="A11" s="1" t="s">
        <v>10</v>
      </c>
      <c r="B11" s="28">
        <f>[1]预测!AY11</f>
        <v>1950445197.2071002</v>
      </c>
      <c r="C11" s="29">
        <f>[1]预测!B11</f>
        <v>1773131997.461</v>
      </c>
      <c r="D11" s="24" t="s">
        <v>76</v>
      </c>
      <c r="E11" s="29" t="s">
        <v>2</v>
      </c>
      <c r="F11" s="5" t="s">
        <v>144</v>
      </c>
      <c r="G11" s="28">
        <f>[1]预测!BF11</f>
        <v>9078788.2341749985</v>
      </c>
    </row>
    <row r="12" spans="1:14" ht="13.5" customHeight="1" x14ac:dyDescent="0.15">
      <c r="A12" s="1" t="s">
        <v>11</v>
      </c>
      <c r="B12" s="28" t="str">
        <f>[1]预测!AY12</f>
        <v>0</v>
      </c>
      <c r="C12" s="29" t="str">
        <f>[1]预测!B12</f>
        <v>0</v>
      </c>
      <c r="D12" s="24" t="s">
        <v>77</v>
      </c>
      <c r="E12" s="29" t="s">
        <v>2</v>
      </c>
      <c r="F12" s="5" t="s">
        <v>145</v>
      </c>
      <c r="G12" s="28" t="str">
        <f>[1]预测!BF12</f>
        <v>--</v>
      </c>
    </row>
    <row r="13" spans="1:14" ht="13.5" customHeight="1" x14ac:dyDescent="0.15">
      <c r="A13" s="1" t="s">
        <v>12</v>
      </c>
      <c r="B13" s="28" t="str">
        <f>[1]预测!AY13</f>
        <v>0</v>
      </c>
      <c r="C13" s="29" t="str">
        <f>[1]预测!B13</f>
        <v>0</v>
      </c>
      <c r="D13" s="24" t="s">
        <v>78</v>
      </c>
      <c r="E13" s="29" t="s">
        <v>2</v>
      </c>
      <c r="F13" s="5" t="s">
        <v>146</v>
      </c>
      <c r="G13" s="28">
        <f>[1]预测!BF13</f>
        <v>28317488.914000005</v>
      </c>
    </row>
    <row r="14" spans="1:14" ht="13.5" customHeight="1" x14ac:dyDescent="0.15">
      <c r="A14" s="1" t="s">
        <v>13</v>
      </c>
      <c r="B14" s="28">
        <f>[1]预测!AY14</f>
        <v>7544094.2786000017</v>
      </c>
      <c r="C14" s="29">
        <f>[1]预测!B14</f>
        <v>6858267.5260000015</v>
      </c>
      <c r="D14" s="24" t="s">
        <v>79</v>
      </c>
      <c r="E14" s="29" t="s">
        <v>2</v>
      </c>
      <c r="F14" s="5" t="s">
        <v>147</v>
      </c>
      <c r="G14" s="28">
        <f>[1]预测!BF14</f>
        <v>605893324.41351962</v>
      </c>
    </row>
    <row r="15" spans="1:14" ht="13.5" customHeight="1" x14ac:dyDescent="0.15">
      <c r="A15" s="1" t="s">
        <v>14</v>
      </c>
      <c r="B15" s="28">
        <f>[1]预测!AY15</f>
        <v>6315583805.8907003</v>
      </c>
      <c r="C15" s="29">
        <f>[1]预测!B15</f>
        <v>5741439823.5370007</v>
      </c>
      <c r="D15" s="27"/>
      <c r="E15" s="27"/>
      <c r="F15" s="5" t="s">
        <v>148</v>
      </c>
      <c r="G15" s="28">
        <f>[1]预测!BF15</f>
        <v>122096183.27390002</v>
      </c>
    </row>
    <row r="16" spans="1:14" ht="13.5" customHeight="1" x14ac:dyDescent="0.15">
      <c r="A16" s="1" t="s">
        <v>15</v>
      </c>
      <c r="B16" s="28" t="str">
        <f>[1]预测!AY16</f>
        <v>--</v>
      </c>
      <c r="C16" s="29" t="str">
        <f>[1]预测!B16</f>
        <v>--</v>
      </c>
      <c r="D16" s="26" t="s">
        <v>80</v>
      </c>
      <c r="E16" s="26"/>
      <c r="F16" s="5" t="s">
        <v>149</v>
      </c>
      <c r="G16" s="28" t="str">
        <f>[1]预测!BF16</f>
        <v>--</v>
      </c>
    </row>
    <row r="17" spans="1:7" ht="13.5" customHeight="1" x14ac:dyDescent="0.15">
      <c r="A17" s="1" t="s">
        <v>16</v>
      </c>
      <c r="B17" s="28">
        <f>[1]预测!AY17</f>
        <v>142210</v>
      </c>
      <c r="C17" s="29">
        <f>[1]预测!B17</f>
        <v>142210</v>
      </c>
      <c r="D17" s="25"/>
      <c r="E17" s="25"/>
      <c r="F17" s="5" t="s">
        <v>150</v>
      </c>
      <c r="G17" s="28" t="str">
        <f>[1]预测!BF17</f>
        <v>--</v>
      </c>
    </row>
    <row r="18" spans="1:7" ht="13.5" customHeight="1" x14ac:dyDescent="0.15">
      <c r="A18" s="1" t="s">
        <v>17</v>
      </c>
      <c r="B18" s="28" t="str">
        <f>[1]预测!AY18</f>
        <v>--</v>
      </c>
      <c r="C18" s="29" t="str">
        <f>[1]预测!B18</f>
        <v>--</v>
      </c>
      <c r="D18" s="24" t="s">
        <v>81</v>
      </c>
      <c r="E18" s="29" t="s">
        <v>2</v>
      </c>
      <c r="F18" s="5" t="s">
        <v>151</v>
      </c>
      <c r="G18" s="28" t="str">
        <f>[1]预测!BF18</f>
        <v>--</v>
      </c>
    </row>
    <row r="19" spans="1:7" ht="13.5" customHeight="1" x14ac:dyDescent="0.15">
      <c r="A19" s="1" t="s">
        <v>18</v>
      </c>
      <c r="B19" s="28">
        <f>[1]预测!AY19</f>
        <v>936932.83517499978</v>
      </c>
      <c r="C19" s="29">
        <f>[1]预测!B19</f>
        <v>814724.20449999988</v>
      </c>
      <c r="D19" s="24" t="s">
        <v>82</v>
      </c>
      <c r="E19" s="29" t="s">
        <v>2</v>
      </c>
      <c r="F19" s="5" t="s">
        <v>152</v>
      </c>
      <c r="G19" s="28" t="str">
        <f>[1]预测!BF19</f>
        <v>--</v>
      </c>
    </row>
    <row r="20" spans="1:7" ht="13.5" customHeight="1" x14ac:dyDescent="0.15">
      <c r="A20" s="1" t="s">
        <v>19</v>
      </c>
      <c r="B20" s="28" t="str">
        <f>[1]预测!AY20</f>
        <v>--</v>
      </c>
      <c r="C20" s="29" t="str">
        <f>[1]预测!B20</f>
        <v>--</v>
      </c>
      <c r="D20" s="24" t="s">
        <v>83</v>
      </c>
      <c r="E20" s="29" t="s">
        <v>2</v>
      </c>
      <c r="F20" s="5" t="s">
        <v>153</v>
      </c>
      <c r="G20" s="28">
        <f>[1]预测!BF20</f>
        <v>727989507.68741965</v>
      </c>
    </row>
    <row r="21" spans="1:7" ht="13.5" customHeight="1" x14ac:dyDescent="0.15">
      <c r="A21" s="1" t="s">
        <v>20</v>
      </c>
      <c r="B21" s="28">
        <f>[1]预测!AY21</f>
        <v>7055591792.4789019</v>
      </c>
      <c r="C21" s="29">
        <f>[1]预测!B21</f>
        <v>6414174356.7990017</v>
      </c>
      <c r="D21" s="24" t="s">
        <v>84</v>
      </c>
      <c r="E21" s="29" t="s">
        <v>2</v>
      </c>
      <c r="F21" s="5" t="s">
        <v>154</v>
      </c>
      <c r="G21" s="28">
        <f>[1]预测!BF21</f>
        <v>177310899.88814741</v>
      </c>
    </row>
    <row r="22" spans="1:7" ht="13.5" customHeight="1" x14ac:dyDescent="0.15">
      <c r="A22" s="1" t="s">
        <v>21</v>
      </c>
      <c r="B22" s="28">
        <f>[1]预测!AY22</f>
        <v>5329392275.4237003</v>
      </c>
      <c r="C22" s="29">
        <f>[1]预测!B22</f>
        <v>4844902068.5670004</v>
      </c>
      <c r="D22" s="24" t="s">
        <v>85</v>
      </c>
      <c r="E22" s="29" t="s">
        <v>2</v>
      </c>
      <c r="F22" s="5" t="s">
        <v>155</v>
      </c>
      <c r="G22" s="28" t="str">
        <f>[1]预测!BF22</f>
        <v>--</v>
      </c>
    </row>
    <row r="23" spans="1:7" ht="13.5" customHeight="1" x14ac:dyDescent="0.15">
      <c r="A23" s="1" t="s">
        <v>22</v>
      </c>
      <c r="B23" s="28">
        <f>[1]预测!AY23</f>
        <v>311462819.71420008</v>
      </c>
      <c r="C23" s="29">
        <f>[1]预测!B23</f>
        <v>283148017.92200005</v>
      </c>
      <c r="D23" s="24" t="s">
        <v>86</v>
      </c>
      <c r="E23" s="29" t="s">
        <v>2</v>
      </c>
      <c r="F23" s="5" t="s">
        <v>156</v>
      </c>
      <c r="G23" s="28">
        <f>[1]预测!BF23</f>
        <v>550678607.7992723</v>
      </c>
    </row>
    <row r="24" spans="1:7" ht="13.5" customHeight="1" x14ac:dyDescent="0.15">
      <c r="A24" s="1" t="s">
        <v>23</v>
      </c>
      <c r="B24" s="28" t="str">
        <f>[1]预测!AY24</f>
        <v>0</v>
      </c>
      <c r="C24" s="29" t="str">
        <f>[1]预测!B24</f>
        <v>0</v>
      </c>
      <c r="D24" s="24" t="s">
        <v>87</v>
      </c>
      <c r="E24" s="29" t="s">
        <v>2</v>
      </c>
      <c r="F24" s="5" t="s">
        <v>157</v>
      </c>
      <c r="G24" s="28">
        <f>[1]预测!BF24</f>
        <v>432721207.98483658</v>
      </c>
    </row>
    <row r="25" spans="1:7" ht="13.5" customHeight="1" x14ac:dyDescent="0.15">
      <c r="A25" s="1" t="s">
        <v>24</v>
      </c>
      <c r="B25" s="28" t="str">
        <f>[1]预测!AY25</f>
        <v>0</v>
      </c>
      <c r="C25" s="29" t="str">
        <f>[1]预测!B25</f>
        <v>0</v>
      </c>
      <c r="D25" s="24" t="s">
        <v>88</v>
      </c>
      <c r="E25" s="29" t="s">
        <v>2</v>
      </c>
      <c r="F25" s="5" t="s">
        <v>158</v>
      </c>
      <c r="G25" s="28">
        <f>[1]预测!BF25</f>
        <v>117957399.81443575</v>
      </c>
    </row>
    <row r="26" spans="1:7" ht="13.5" customHeight="1" x14ac:dyDescent="0.15">
      <c r="A26" s="1" t="s">
        <v>25</v>
      </c>
      <c r="B26" s="28" t="str">
        <f>[1]预测!AY26</f>
        <v>0</v>
      </c>
      <c r="C26" s="29" t="str">
        <f>[1]预测!B26</f>
        <v>0</v>
      </c>
      <c r="D26" s="24" t="s">
        <v>89</v>
      </c>
      <c r="E26" s="29" t="s">
        <v>2</v>
      </c>
      <c r="F26" s="5" t="s">
        <v>159</v>
      </c>
      <c r="G26" s="28" t="str">
        <f>[1]预测!BF26</f>
        <v>--</v>
      </c>
    </row>
    <row r="27" spans="1:7" ht="13.5" customHeight="1" x14ac:dyDescent="0.15">
      <c r="A27" s="1" t="s">
        <v>26</v>
      </c>
      <c r="B27" s="28">
        <f>[1]预测!AY27</f>
        <v>115235663.99950002</v>
      </c>
      <c r="C27" s="29">
        <f>[1]预测!B27</f>
        <v>104759694.54500002</v>
      </c>
      <c r="D27" s="24" t="s">
        <v>90</v>
      </c>
      <c r="E27" s="29" t="s">
        <v>2</v>
      </c>
      <c r="F27" s="5" t="s">
        <v>160</v>
      </c>
      <c r="G27" s="28" t="str">
        <f>[1]预测!BF27</f>
        <v>--</v>
      </c>
    </row>
    <row r="28" spans="1:7" ht="13.5" customHeight="1" x14ac:dyDescent="0.15">
      <c r="A28" s="1" t="s">
        <v>27</v>
      </c>
      <c r="B28" s="28" t="str">
        <f>[1]预测!AY28</f>
        <v>0</v>
      </c>
      <c r="C28" s="29" t="str">
        <f>[1]预测!B28</f>
        <v>0</v>
      </c>
      <c r="D28" s="24" t="s">
        <v>91</v>
      </c>
      <c r="E28" s="29" t="s">
        <v>2</v>
      </c>
      <c r="F28" s="5" t="s">
        <v>161</v>
      </c>
      <c r="G28" s="28" t="str">
        <f>[1]预测!BF28</f>
        <v>--</v>
      </c>
    </row>
    <row r="29" spans="1:7" ht="13.5" customHeight="1" x14ac:dyDescent="0.15">
      <c r="A29" s="1" t="s">
        <v>28</v>
      </c>
      <c r="B29" s="28" t="str">
        <f>[1]预测!AY29</f>
        <v>--</v>
      </c>
      <c r="C29" s="29" t="str">
        <f>[1]预测!B29</f>
        <v>--</v>
      </c>
      <c r="D29" s="24" t="s">
        <v>92</v>
      </c>
      <c r="E29" s="29" t="s">
        <v>2</v>
      </c>
      <c r="F29" s="5" t="s">
        <v>68</v>
      </c>
      <c r="G29" s="28">
        <f>[1]预测!BF29</f>
        <v>0</v>
      </c>
    </row>
    <row r="30" spans="1:7" ht="13.5" customHeight="1" x14ac:dyDescent="0.15">
      <c r="A30" s="1" t="s">
        <v>29</v>
      </c>
      <c r="B30" s="28">
        <f>[1]预测!AY30</f>
        <v>50555420.444100015</v>
      </c>
      <c r="C30" s="29">
        <f>[1]预测!B30</f>
        <v>45959473.131000005</v>
      </c>
      <c r="D30" s="25"/>
      <c r="E30" s="25"/>
    </row>
    <row r="31" spans="1:7" ht="13.5" customHeight="1" x14ac:dyDescent="0.15">
      <c r="A31" s="1" t="s">
        <v>30</v>
      </c>
      <c r="B31" s="28" t="str">
        <f>[1]预测!AY31</f>
        <v>--</v>
      </c>
      <c r="C31" s="29" t="str">
        <f>[1]预测!B31</f>
        <v>--</v>
      </c>
      <c r="D31" s="26" t="s">
        <v>93</v>
      </c>
      <c r="E31" s="26"/>
    </row>
    <row r="32" spans="1:7" ht="13.5" customHeight="1" x14ac:dyDescent="0.15">
      <c r="A32" s="1" t="s">
        <v>31</v>
      </c>
      <c r="B32" s="28" t="str">
        <f>[1]预测!AY32</f>
        <v>--</v>
      </c>
      <c r="C32" s="29" t="str">
        <f>[1]预测!B32</f>
        <v>--</v>
      </c>
      <c r="D32" s="25"/>
      <c r="E32" s="25"/>
    </row>
    <row r="33" spans="1:5" ht="13.5" customHeight="1" x14ac:dyDescent="0.15">
      <c r="A33" s="1" t="s">
        <v>32</v>
      </c>
      <c r="B33" s="28">
        <f>[1]预测!AY33</f>
        <v>12863317114.895578</v>
      </c>
      <c r="C33" s="29">
        <f>[1]预测!B33</f>
        <v>11693900545.168505</v>
      </c>
      <c r="D33" s="24" t="s">
        <v>94</v>
      </c>
      <c r="E33" s="29" t="s">
        <v>2</v>
      </c>
    </row>
    <row r="34" spans="1:5" ht="13.5" customHeight="1" x14ac:dyDescent="0.15">
      <c r="A34" s="1" t="s">
        <v>33</v>
      </c>
      <c r="B34" s="28">
        <f>[1]预测!AY34</f>
        <v>19178900920.786278</v>
      </c>
      <c r="C34" s="29">
        <f>[1]预测!B34</f>
        <v>17435340368.705505</v>
      </c>
      <c r="D34" s="24" t="s">
        <v>95</v>
      </c>
      <c r="E34" s="29" t="s">
        <v>2</v>
      </c>
    </row>
    <row r="35" spans="1:5" ht="13.5" customHeight="1" x14ac:dyDescent="0.15">
      <c r="A35" s="1" t="s">
        <v>34</v>
      </c>
      <c r="B35" s="28">
        <f>[1]预测!AY35</f>
        <v>3166351903.3547506</v>
      </c>
      <c r="C35" s="29">
        <f>[1]预测!B35</f>
        <v>3200392923.0497012</v>
      </c>
      <c r="D35" s="24" t="s">
        <v>96</v>
      </c>
      <c r="E35" s="29" t="s">
        <v>2</v>
      </c>
    </row>
    <row r="36" spans="1:5" ht="13.5" customHeight="1" x14ac:dyDescent="0.15">
      <c r="A36" s="1" t="s">
        <v>35</v>
      </c>
      <c r="B36" s="28" t="str">
        <f>[1]预测!AY36</f>
        <v>--</v>
      </c>
      <c r="C36" s="29" t="str">
        <f>[1]预测!B36</f>
        <v>--</v>
      </c>
      <c r="D36" s="24" t="s">
        <v>97</v>
      </c>
      <c r="E36" s="29" t="s">
        <v>2</v>
      </c>
    </row>
    <row r="37" spans="1:5" ht="13.5" customHeight="1" x14ac:dyDescent="0.15">
      <c r="A37" s="1" t="s">
        <v>36</v>
      </c>
      <c r="B37" s="28">
        <f>[1]预测!AY37</f>
        <v>11005082.616000002</v>
      </c>
      <c r="C37" s="29">
        <f>[1]预测!B37</f>
        <v>10004620.560000001</v>
      </c>
      <c r="D37" s="24" t="s">
        <v>98</v>
      </c>
      <c r="E37" s="29" t="s">
        <v>2</v>
      </c>
    </row>
    <row r="38" spans="1:5" ht="13.5" customHeight="1" x14ac:dyDescent="0.15">
      <c r="A38" s="20" t="s">
        <v>37</v>
      </c>
      <c r="B38" s="28">
        <f>[1]预测!AY38</f>
        <v>1620244157.4825001</v>
      </c>
      <c r="C38" s="29">
        <f>[1]预测!B38</f>
        <v>1472949234.075</v>
      </c>
      <c r="D38" s="24" t="s">
        <v>99</v>
      </c>
      <c r="E38" s="29" t="s">
        <v>2</v>
      </c>
    </row>
    <row r="39" spans="1:5" ht="13.5" customHeight="1" x14ac:dyDescent="0.15">
      <c r="A39" s="1" t="s">
        <v>38</v>
      </c>
      <c r="B39" s="28">
        <f>[1]预测!AY39</f>
        <v>272939386.31960005</v>
      </c>
      <c r="C39" s="29">
        <f>[1]预测!B39</f>
        <v>248126714.836</v>
      </c>
      <c r="D39" s="24" t="s">
        <v>100</v>
      </c>
      <c r="E39" s="29" t="s">
        <v>2</v>
      </c>
    </row>
    <row r="40" spans="1:5" ht="13.5" customHeight="1" x14ac:dyDescent="0.15">
      <c r="A40" s="1" t="s">
        <v>39</v>
      </c>
      <c r="B40" s="28">
        <f>[1]预测!AY40</f>
        <v>29038992.324100003</v>
      </c>
      <c r="C40" s="29">
        <f>[1]预测!B40</f>
        <v>26399083.931000002</v>
      </c>
      <c r="D40" s="24" t="s">
        <v>101</v>
      </c>
      <c r="E40" s="29" t="s">
        <v>2</v>
      </c>
    </row>
    <row r="41" spans="1:5" ht="13.5" customHeight="1" x14ac:dyDescent="0.15">
      <c r="A41" s="1" t="s">
        <v>40</v>
      </c>
      <c r="B41" s="28">
        <f>[1]预测!AY41</f>
        <v>119847522.11740002</v>
      </c>
      <c r="C41" s="29">
        <f>[1]预测!B41</f>
        <v>108952292.83400001</v>
      </c>
      <c r="D41" s="24" t="s">
        <v>102</v>
      </c>
      <c r="E41" s="29" t="s">
        <v>2</v>
      </c>
    </row>
    <row r="42" spans="1:5" ht="13.5" customHeight="1" x14ac:dyDescent="0.15">
      <c r="A42" s="1" t="s">
        <v>41</v>
      </c>
      <c r="B42" s="28">
        <f>[1]预测!AY42</f>
        <v>0</v>
      </c>
      <c r="C42" s="29" t="str">
        <f>[1]预测!B42</f>
        <v>0</v>
      </c>
      <c r="D42" s="25"/>
      <c r="E42" s="25"/>
    </row>
    <row r="43" spans="1:5" ht="13.5" customHeight="1" x14ac:dyDescent="0.15">
      <c r="A43" s="1" t="s">
        <v>42</v>
      </c>
      <c r="B43" s="28">
        <f>[1]预测!AY43</f>
        <v>938320.16410000005</v>
      </c>
      <c r="C43" s="29">
        <f>[1]预测!B43</f>
        <v>853018.33100000001</v>
      </c>
      <c r="D43" s="26" t="s">
        <v>103</v>
      </c>
      <c r="E43" s="26"/>
    </row>
    <row r="44" spans="1:5" ht="13.5" customHeight="1" x14ac:dyDescent="0.15">
      <c r="A44" s="1" t="s">
        <v>43</v>
      </c>
      <c r="B44" s="28">
        <f>[1]预测!AY44</f>
        <v>328291339.18350011</v>
      </c>
      <c r="C44" s="29">
        <f>[1]预测!B44</f>
        <v>298446671.98500007</v>
      </c>
      <c r="D44" s="25"/>
      <c r="E44" s="25"/>
    </row>
    <row r="45" spans="1:5" ht="13.5" customHeight="1" x14ac:dyDescent="0.15">
      <c r="A45" s="1" t="s">
        <v>44</v>
      </c>
      <c r="B45" s="28">
        <f>[1]预测!AY45</f>
        <v>0</v>
      </c>
      <c r="C45" s="29" t="str">
        <f>[1]预测!B45</f>
        <v>0</v>
      </c>
      <c r="D45" s="25"/>
      <c r="E45" s="25"/>
    </row>
    <row r="46" spans="1:5" ht="13.5" customHeight="1" x14ac:dyDescent="0.15">
      <c r="A46" s="1" t="s">
        <v>45</v>
      </c>
      <c r="B46" s="28">
        <f>[1]预测!AY46</f>
        <v>369448695.00000006</v>
      </c>
      <c r="C46" s="29">
        <f>[1]预测!B46</f>
        <v>335862450</v>
      </c>
      <c r="D46" s="26" t="s">
        <v>104</v>
      </c>
      <c r="E46" s="26"/>
    </row>
    <row r="47" spans="1:5" ht="13.5" customHeight="1" x14ac:dyDescent="0.15">
      <c r="A47" s="1" t="s">
        <v>46</v>
      </c>
      <c r="B47" s="28">
        <f>[1]预测!AY47</f>
        <v>12754182.059300002</v>
      </c>
      <c r="C47" s="29">
        <f>[1]预测!B47</f>
        <v>11594710.963000001</v>
      </c>
      <c r="D47" s="25"/>
      <c r="E47" s="25"/>
    </row>
    <row r="48" spans="1:5" ht="13.5" customHeight="1" x14ac:dyDescent="0.15">
      <c r="A48" s="1" t="s">
        <v>47</v>
      </c>
      <c r="B48" s="28">
        <f>[1]预测!AY48</f>
        <v>5930859580.6212511</v>
      </c>
      <c r="C48" s="29">
        <f>[1]预测!B48</f>
        <v>5713581720.5647011</v>
      </c>
      <c r="D48" s="25"/>
      <c r="E48" s="25"/>
    </row>
    <row r="49" spans="1:5" ht="13.5" customHeight="1" x14ac:dyDescent="0.15">
      <c r="A49" s="1" t="s">
        <v>48</v>
      </c>
      <c r="B49" s="28">
        <f>[1]预测!AY49</f>
        <v>2220699616.2586551</v>
      </c>
      <c r="C49" s="29">
        <f>[1]预测!B49</f>
        <v>1912102951.6032124</v>
      </c>
      <c r="D49" s="26" t="s">
        <v>105</v>
      </c>
      <c r="E49" s="26"/>
    </row>
    <row r="50" spans="1:5" ht="13.5" customHeight="1" x14ac:dyDescent="0.15">
      <c r="A50" s="1" t="s">
        <v>49</v>
      </c>
      <c r="B50" s="28">
        <f>[1]预测!AY50</f>
        <v>2009627777.77</v>
      </c>
      <c r="C50" s="29">
        <f>[1]预测!B50</f>
        <v>2009627777.77</v>
      </c>
      <c r="D50" s="25"/>
      <c r="E50" s="25"/>
    </row>
    <row r="51" spans="1:5" ht="13.5" customHeight="1" x14ac:dyDescent="0.15">
      <c r="A51" s="1" t="s">
        <v>50</v>
      </c>
      <c r="B51" s="28" t="str">
        <f>[1]预测!AY51</f>
        <v>--</v>
      </c>
      <c r="C51" s="29" t="str">
        <f>[1]预测!B51</f>
        <v>--</v>
      </c>
      <c r="D51" s="24" t="s">
        <v>106</v>
      </c>
      <c r="E51" s="29">
        <f>[1]预测!BC51</f>
        <v>1753558881.1400003</v>
      </c>
    </row>
    <row r="52" spans="1:5" ht="13.5" customHeight="1" x14ac:dyDescent="0.15">
      <c r="A52" s="1" t="s">
        <v>51</v>
      </c>
      <c r="B52" s="28">
        <f>[1]预测!AY52</f>
        <v>6080000</v>
      </c>
      <c r="C52" s="29">
        <f>[1]预测!B52</f>
        <v>6080000</v>
      </c>
      <c r="D52" s="24" t="s">
        <v>107</v>
      </c>
      <c r="E52" s="29">
        <f>[1]预测!BC52</f>
        <v>1928914769.2540004</v>
      </c>
    </row>
    <row r="53" spans="1:5" ht="13.5" customHeight="1" x14ac:dyDescent="0.15">
      <c r="A53" s="1" t="s">
        <v>52</v>
      </c>
      <c r="B53" s="28" t="str">
        <f>[1]预测!AY53</f>
        <v>--</v>
      </c>
      <c r="C53" s="29" t="str">
        <f>[1]预测!B53</f>
        <v>--</v>
      </c>
      <c r="D53" s="25"/>
      <c r="E53" s="25"/>
    </row>
    <row r="54" spans="1:5" ht="13.5" customHeight="1" x14ac:dyDescent="0.15">
      <c r="A54" s="1" t="s">
        <v>53</v>
      </c>
      <c r="B54" s="28" t="str">
        <f>[1]预测!AY54</f>
        <v>--</v>
      </c>
      <c r="C54" s="29" t="str">
        <f>[1]预测!B54</f>
        <v>--</v>
      </c>
      <c r="D54" s="26" t="s">
        <v>108</v>
      </c>
      <c r="E54" s="26"/>
    </row>
    <row r="55" spans="1:5" ht="13.5" customHeight="1" x14ac:dyDescent="0.15">
      <c r="A55" s="1" t="s">
        <v>54</v>
      </c>
      <c r="B55" s="28" t="str">
        <f>[1]预测!AY55</f>
        <v>--</v>
      </c>
      <c r="C55" s="29" t="str">
        <f>[1]预测!B55</f>
        <v>--</v>
      </c>
      <c r="D55" s="25"/>
      <c r="E55" s="25"/>
    </row>
    <row r="56" spans="1:5" ht="13.5" customHeight="1" x14ac:dyDescent="0.15">
      <c r="A56" s="1" t="s">
        <v>55</v>
      </c>
      <c r="B56" s="28">
        <f>[1]预测!AY56</f>
        <v>4236407394.0286551</v>
      </c>
      <c r="C56" s="29">
        <f>[1]预测!B56</f>
        <v>3927810729.3732123</v>
      </c>
      <c r="D56" s="24" t="s">
        <v>109</v>
      </c>
      <c r="E56" s="29">
        <f>[1]预测!BC56</f>
        <v>550678607.7992723</v>
      </c>
    </row>
    <row r="57" spans="1:5" ht="13.5" customHeight="1" x14ac:dyDescent="0.15">
      <c r="A57" s="20" t="s">
        <v>56</v>
      </c>
      <c r="B57" s="28">
        <f>[1]预测!AY57</f>
        <v>10167266974.649906</v>
      </c>
      <c r="C57" s="29">
        <f>[1]预测!B57</f>
        <v>9641392449.9379139</v>
      </c>
      <c r="D57" s="29" t="s">
        <v>110</v>
      </c>
      <c r="E57" s="29">
        <f>[1]预测!BC57</f>
        <v>-676433.05180000002</v>
      </c>
    </row>
    <row r="58" spans="1:5" ht="13.5" customHeight="1" x14ac:dyDescent="0.15">
      <c r="A58" s="1" t="s">
        <v>57</v>
      </c>
      <c r="B58" s="28">
        <f>[1]预测!AY58</f>
        <v>2129785949.6121764</v>
      </c>
      <c r="C58" s="29">
        <f>[1]预测!B58</f>
        <v>1462778530.0426683</v>
      </c>
      <c r="D58" s="29" t="s">
        <v>111</v>
      </c>
      <c r="E58" s="29">
        <f>[1]预测!BC58</f>
        <v>675352258.52820015</v>
      </c>
    </row>
    <row r="59" spans="1:5" ht="13.5" customHeight="1" x14ac:dyDescent="0.15">
      <c r="A59" s="1" t="s">
        <v>58</v>
      </c>
      <c r="B59" s="28">
        <f>[1]预测!AY59</f>
        <v>1986920344.6300001</v>
      </c>
      <c r="C59" s="29">
        <f>[1]预测!B59</f>
        <v>1986920344.6300001</v>
      </c>
      <c r="D59" s="24" t="s">
        <v>112</v>
      </c>
      <c r="E59" s="29">
        <f>[1]预测!BC59</f>
        <v>5324012.8260000004</v>
      </c>
    </row>
    <row r="60" spans="1:5" ht="13.5" customHeight="1" x14ac:dyDescent="0.15">
      <c r="A60" s="1" t="s">
        <v>59</v>
      </c>
      <c r="B60" s="28">
        <f>[1]预测!AY60</f>
        <v>638027872.75941956</v>
      </c>
      <c r="C60" s="29">
        <f>[1]预测!B60</f>
        <v>582960011.97949231</v>
      </c>
      <c r="D60" s="24" t="s">
        <v>113</v>
      </c>
      <c r="E60" s="29">
        <f>[1]预测!BC60</f>
        <v>8376303.4080000008</v>
      </c>
    </row>
    <row r="61" spans="1:5" ht="13.5" customHeight="1" x14ac:dyDescent="0.15">
      <c r="A61" s="1" t="s">
        <v>60</v>
      </c>
      <c r="B61" s="28" t="str">
        <f>[1]预测!AY61</f>
        <v>--</v>
      </c>
      <c r="C61" s="29" t="str">
        <f>[1]预测!B61</f>
        <v>--</v>
      </c>
      <c r="D61" s="24" t="s">
        <v>114</v>
      </c>
      <c r="E61" s="29">
        <f>[1]预测!BC61</f>
        <v>1700576.2169000001</v>
      </c>
    </row>
    <row r="62" spans="1:5" ht="13.5" customHeight="1" x14ac:dyDescent="0.15">
      <c r="A62" s="1" t="s">
        <v>61</v>
      </c>
      <c r="B62" s="28">
        <f>[1]预测!AY62</f>
        <v>2493388720.2347755</v>
      </c>
      <c r="C62" s="29">
        <f>[1]预测!B62</f>
        <v>1997777973.2154305</v>
      </c>
      <c r="D62" s="24" t="s">
        <v>115</v>
      </c>
      <c r="E62" s="29">
        <f>[1]预测!BC62</f>
        <v>12373956.596100003</v>
      </c>
    </row>
    <row r="63" spans="1:5" ht="13.5" customHeight="1" x14ac:dyDescent="0.15">
      <c r="A63" s="1" t="s">
        <v>62</v>
      </c>
      <c r="B63" s="28">
        <f>[1]预测!AY63</f>
        <v>1763511058.9000001</v>
      </c>
      <c r="C63" s="29">
        <f>[1]预测!B63</f>
        <v>1763511058.9000001</v>
      </c>
      <c r="D63" s="24" t="s">
        <v>116</v>
      </c>
      <c r="E63" s="29" t="str">
        <f>[1]预测!BC63</f>
        <v>--</v>
      </c>
    </row>
    <row r="64" spans="1:5" ht="13.5" customHeight="1" x14ac:dyDescent="0.15">
      <c r="A64" s="1" t="s">
        <v>63</v>
      </c>
      <c r="B64" s="28" t="str">
        <f>[1]预测!AY64</f>
        <v>--</v>
      </c>
      <c r="C64" s="29" t="str">
        <f>[1]预测!B64</f>
        <v>--</v>
      </c>
      <c r="D64" s="24" t="s">
        <v>117</v>
      </c>
      <c r="E64" s="29">
        <f>[1]预测!BC64</f>
        <v>545874284.20805526</v>
      </c>
    </row>
    <row r="65" spans="1:5" ht="13.5" customHeight="1" x14ac:dyDescent="0.15">
      <c r="A65" s="1" t="s">
        <v>64</v>
      </c>
      <c r="B65" s="28" t="str">
        <f>[1]预测!AY65</f>
        <v>--</v>
      </c>
      <c r="C65" s="29" t="str">
        <f>[1]预测!B65</f>
        <v>--</v>
      </c>
      <c r="D65" s="24" t="s">
        <v>118</v>
      </c>
      <c r="E65" s="29">
        <f>[1]预测!BC65</f>
        <v>-9078788.2341749985</v>
      </c>
    </row>
    <row r="66" spans="1:5" ht="13.5" customHeight="1" x14ac:dyDescent="0.15">
      <c r="A66" s="1" t="s">
        <v>65</v>
      </c>
      <c r="B66" s="28">
        <f>[1]预测!AY66</f>
        <v>4839068873.6300001</v>
      </c>
      <c r="C66" s="29">
        <f>[1]预测!B66</f>
        <v>4839068873.6300001</v>
      </c>
      <c r="D66" s="24" t="s">
        <v>119</v>
      </c>
      <c r="E66" s="29" t="str">
        <f>[1]预测!BC66</f>
        <v>--</v>
      </c>
    </row>
    <row r="67" spans="1:5" ht="13.5" customHeight="1" x14ac:dyDescent="0.15">
      <c r="A67" s="1" t="s">
        <v>66</v>
      </c>
      <c r="B67" s="28">
        <f>[1]预测!AY67</f>
        <v>9011633946.1363716</v>
      </c>
      <c r="C67" s="29">
        <f>[1]预测!B67</f>
        <v>7793947918.7675915</v>
      </c>
      <c r="D67" s="24" t="s">
        <v>120</v>
      </c>
      <c r="E67" s="29" t="str">
        <f>[1]预测!BC67</f>
        <v>--</v>
      </c>
    </row>
    <row r="68" spans="1:5" ht="13.5" customHeight="1" x14ac:dyDescent="0.15">
      <c r="A68" s="1" t="s">
        <v>67</v>
      </c>
      <c r="B68" s="28">
        <f>[1]预测!AY68</f>
        <v>19178900920.786278</v>
      </c>
      <c r="C68" s="29">
        <f>[1]预测!B68</f>
        <v>17435340368.705505</v>
      </c>
      <c r="D68" s="24" t="s">
        <v>121</v>
      </c>
      <c r="E68" s="29">
        <f>[1]预测!BC68</f>
        <v>-177313199.74610019</v>
      </c>
    </row>
    <row r="69" spans="1:5" ht="13.5" customHeight="1" x14ac:dyDescent="0.15">
      <c r="A69" s="1" t="s">
        <v>68</v>
      </c>
      <c r="B69" s="28">
        <f>[1]预测!AY69</f>
        <v>0</v>
      </c>
      <c r="C69" s="29">
        <f>[1]预测!B69</f>
        <v>0</v>
      </c>
      <c r="D69" s="24" t="s">
        <v>122</v>
      </c>
      <c r="E69" s="29">
        <f>[1]预测!BC69</f>
        <v>-220789067.74100018</v>
      </c>
    </row>
    <row r="70" spans="1:5" ht="13.5" customHeight="1" x14ac:dyDescent="0.15">
      <c r="A70" s="1"/>
      <c r="B70" s="29"/>
      <c r="D70" s="24" t="s">
        <v>123</v>
      </c>
      <c r="E70" s="29">
        <f>[1]预测!BC70</f>
        <v>-216573163.6552</v>
      </c>
    </row>
    <row r="71" spans="1:5" ht="13.5" customHeight="1" x14ac:dyDescent="0.15">
      <c r="A71" s="1"/>
      <c r="B71" s="29"/>
      <c r="D71" s="24" t="s">
        <v>124</v>
      </c>
      <c r="E71" s="29" t="str">
        <f>[1]预测!BC71</f>
        <v>--</v>
      </c>
    </row>
    <row r="72" spans="1:5" ht="13.5" customHeight="1" x14ac:dyDescent="0.15">
      <c r="A72" s="1"/>
      <c r="B72" s="29"/>
      <c r="D72" s="24" t="s">
        <v>125</v>
      </c>
      <c r="E72" s="29">
        <f>[1]预测!BC72</f>
        <v>1175249347.1542525</v>
      </c>
    </row>
    <row r="73" spans="1:5" ht="13.5" customHeight="1" x14ac:dyDescent="0.15">
      <c r="A73" s="1"/>
      <c r="B73" s="29"/>
      <c r="D73" s="25"/>
      <c r="E73" s="25"/>
    </row>
    <row r="74" spans="1:5" ht="13.5" customHeight="1" x14ac:dyDescent="0.15">
      <c r="D74" s="26" t="s">
        <v>126</v>
      </c>
      <c r="E74" s="26"/>
    </row>
    <row r="75" spans="1:5" ht="13.5" customHeight="1" x14ac:dyDescent="0.15">
      <c r="D75" s="25"/>
      <c r="E75" s="25"/>
    </row>
    <row r="76" spans="1:5" ht="13.5" customHeight="1" x14ac:dyDescent="0.15">
      <c r="B76" s="7"/>
      <c r="D76" s="24" t="s">
        <v>127</v>
      </c>
      <c r="E76" s="22" t="s">
        <v>2</v>
      </c>
    </row>
    <row r="77" spans="1:5" ht="13.5" customHeight="1" x14ac:dyDescent="0.15">
      <c r="A77" s="9"/>
      <c r="B77" s="6"/>
      <c r="D77" s="24" t="s">
        <v>128</v>
      </c>
      <c r="E77" s="22" t="s">
        <v>2</v>
      </c>
    </row>
    <row r="78" spans="1:5" ht="13.5" customHeight="1" x14ac:dyDescent="0.15">
      <c r="D78" s="24" t="s">
        <v>129</v>
      </c>
      <c r="E78" s="22" t="s">
        <v>2</v>
      </c>
    </row>
    <row r="79" spans="1:5" ht="13.5" customHeight="1" x14ac:dyDescent="0.15">
      <c r="D79" s="25"/>
      <c r="E79" s="25"/>
    </row>
    <row r="80" spans="1:5" ht="13.5" customHeight="1" x14ac:dyDescent="0.15">
      <c r="D80" s="26" t="s">
        <v>130</v>
      </c>
      <c r="E80" s="26"/>
    </row>
    <row r="81" spans="4:5" ht="13.5" customHeight="1" x14ac:dyDescent="0.15">
      <c r="D81" s="25"/>
      <c r="E81" s="25"/>
    </row>
    <row r="82" spans="4:5" ht="13.5" customHeight="1" x14ac:dyDescent="0.15">
      <c r="D82" s="24" t="s">
        <v>131</v>
      </c>
      <c r="E82" s="29">
        <f>[1]预测!BC82</f>
        <v>1586340662.28</v>
      </c>
    </row>
    <row r="83" spans="4:5" ht="13.5" customHeight="1" x14ac:dyDescent="0.15">
      <c r="D83" s="24" t="s">
        <v>132</v>
      </c>
      <c r="E83" s="29">
        <f>[1]预测!BC83</f>
        <v>1052934646.55</v>
      </c>
    </row>
    <row r="84" spans="4:5" ht="13.5" customHeight="1" x14ac:dyDescent="0.15">
      <c r="D84" s="24" t="s">
        <v>133</v>
      </c>
      <c r="E84" s="29" t="str">
        <f>[1]预测!BC84</f>
        <v>--</v>
      </c>
    </row>
    <row r="85" spans="4:5" ht="13.5" customHeight="1" x14ac:dyDescent="0.15">
      <c r="D85" s="24" t="s">
        <v>134</v>
      </c>
      <c r="E85" s="29" t="str">
        <f>[1]预测!BC85</f>
        <v>--</v>
      </c>
    </row>
    <row r="86" spans="4:5" ht="13.5" customHeight="1" x14ac:dyDescent="0.15">
      <c r="D86" s="24" t="s">
        <v>135</v>
      </c>
      <c r="E86" s="29" t="str">
        <f>[1]预测!BC86</f>
        <v>--</v>
      </c>
    </row>
    <row r="87" spans="4:5" ht="13.5" customHeight="1" x14ac:dyDescent="0.15">
      <c r="D87" s="24" t="s">
        <v>136</v>
      </c>
      <c r="E87" s="29">
        <f>[1]预测!BC87</f>
        <v>533406015.73000002</v>
      </c>
    </row>
    <row r="88" spans="4:5" ht="13.5" customHeight="1" x14ac:dyDescent="0.15">
      <c r="D88" s="24" t="s">
        <v>68</v>
      </c>
      <c r="E88" s="2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J1" workbookViewId="0">
      <selection activeCell="M18" sqref="M18"/>
    </sheetView>
  </sheetViews>
  <sheetFormatPr defaultColWidth="8.875" defaultRowHeight="13.5" x14ac:dyDescent="0.15"/>
  <cols>
    <col min="1" max="1" width="37" style="8" customWidth="1"/>
    <col min="2" max="2" width="18.375" style="2" customWidth="1"/>
    <col min="3" max="3" width="22.75" style="2" customWidth="1"/>
    <col min="4" max="4" width="32.625" style="2" customWidth="1"/>
    <col min="5" max="5" width="26.5" style="2" customWidth="1"/>
    <col min="6" max="6" width="24.25" style="2" customWidth="1"/>
    <col min="7" max="7" width="20" style="2" customWidth="1"/>
    <col min="8" max="8" width="8.875" style="19"/>
    <col min="9" max="9" width="8.875" style="2"/>
    <col min="10" max="10" width="18.375" style="2" bestFit="1" customWidth="1"/>
    <col min="11" max="11" width="8.875" style="2"/>
    <col min="12" max="12" width="15.875" style="2" customWidth="1"/>
    <col min="13" max="13" width="18.375" style="2" bestFit="1" customWidth="1"/>
    <col min="14" max="14" width="11.25" style="2" customWidth="1"/>
    <col min="15" max="16384" width="8.875" style="2"/>
  </cols>
  <sheetData>
    <row r="1" spans="1:14" ht="13.5" customHeight="1" x14ac:dyDescent="0.15">
      <c r="A1" s="15" t="s">
        <v>179</v>
      </c>
      <c r="B1" s="1" t="s">
        <v>183</v>
      </c>
      <c r="C1" s="1" t="s">
        <v>184</v>
      </c>
      <c r="D1" s="16" t="s">
        <v>620</v>
      </c>
      <c r="E1" s="24" t="s">
        <v>621</v>
      </c>
      <c r="F1" s="17" t="s">
        <v>622</v>
      </c>
      <c r="G1" s="5" t="s">
        <v>621</v>
      </c>
      <c r="I1" s="8" t="s">
        <v>162</v>
      </c>
      <c r="L1" s="8" t="s">
        <v>623</v>
      </c>
    </row>
    <row r="2" spans="1:14" ht="13.5" customHeight="1" x14ac:dyDescent="0.15">
      <c r="A2" s="1" t="s">
        <v>0</v>
      </c>
      <c r="B2" s="28">
        <f>[2]预测!AY2</f>
        <v>2121806246.1794007</v>
      </c>
      <c r="C2" s="29">
        <f>[2]预测!B2</f>
        <v>1928914769.2540004</v>
      </c>
      <c r="D2" s="25"/>
      <c r="E2" s="25"/>
      <c r="F2" s="5" t="s">
        <v>137</v>
      </c>
      <c r="G2" s="28">
        <f>[2]预测!BF2</f>
        <v>9403000021.5255527</v>
      </c>
      <c r="I2" s="2" t="s">
        <v>163</v>
      </c>
      <c r="J2" s="28">
        <f>G2+G15</f>
        <v>9537305823.1268425</v>
      </c>
      <c r="L2" s="2" t="s">
        <v>168</v>
      </c>
      <c r="M2" s="14">
        <f>J7</f>
        <v>1028841518.5410497</v>
      </c>
    </row>
    <row r="3" spans="1:14" ht="13.5" customHeight="1" x14ac:dyDescent="0.15">
      <c r="A3" s="1" t="s">
        <v>1</v>
      </c>
      <c r="B3" s="28" t="str">
        <f>[2]预测!AY3</f>
        <v>0</v>
      </c>
      <c r="C3" s="29" t="str">
        <f>[2]预测!B3</f>
        <v>0</v>
      </c>
      <c r="D3" s="26" t="s">
        <v>69</v>
      </c>
      <c r="E3" s="26"/>
      <c r="F3" s="5" t="s">
        <v>138</v>
      </c>
      <c r="G3" s="28">
        <f>[2]预测!BF3</f>
        <v>7173569047.5982523</v>
      </c>
      <c r="I3" s="2" t="s">
        <v>164</v>
      </c>
      <c r="J3" s="28">
        <f>G3</f>
        <v>7173569047.5982523</v>
      </c>
      <c r="L3" s="2" t="s">
        <v>171</v>
      </c>
      <c r="M3" s="28">
        <f>E58</f>
        <v>742887484.38102019</v>
      </c>
    </row>
    <row r="4" spans="1:14" ht="13.5" customHeight="1" x14ac:dyDescent="0.15">
      <c r="A4" s="1" t="s">
        <v>3</v>
      </c>
      <c r="B4" s="28">
        <f>[2]预测!AY4</f>
        <v>472843699.6631701</v>
      </c>
      <c r="C4" s="29">
        <f>[2]预测!B4</f>
        <v>429857908.78470004</v>
      </c>
      <c r="D4" s="25"/>
      <c r="E4" s="25"/>
      <c r="F4" s="5" t="s">
        <v>182</v>
      </c>
      <c r="G4" s="28">
        <f>[2]预测!BF4</f>
        <v>28923922.760370005</v>
      </c>
      <c r="I4" s="2" t="s">
        <v>165</v>
      </c>
      <c r="J4" s="18">
        <f>G4+G5</f>
        <v>556056138.83644021</v>
      </c>
      <c r="L4" s="2" t="s">
        <v>172</v>
      </c>
      <c r="M4" s="11" t="str">
        <f>IF(ISERROR(B31-C31),"0",B31-C31)</f>
        <v>0</v>
      </c>
    </row>
    <row r="5" spans="1:14" ht="13.5" customHeight="1" x14ac:dyDescent="0.15">
      <c r="A5" s="1" t="s">
        <v>4</v>
      </c>
      <c r="B5" s="28">
        <f>[2]预测!AY5</f>
        <v>1405772524.9290802</v>
      </c>
      <c r="C5" s="29">
        <f>[2]预测!B5</f>
        <v>1277975022.6628001</v>
      </c>
      <c r="D5" s="24" t="s">
        <v>70</v>
      </c>
      <c r="E5" s="29" t="s">
        <v>2</v>
      </c>
      <c r="F5" s="5" t="s">
        <v>139</v>
      </c>
      <c r="G5" s="28">
        <f>[2]预测!BF5</f>
        <v>527132216.07607019</v>
      </c>
      <c r="I5" s="2" t="s">
        <v>166</v>
      </c>
      <c r="J5" s="28">
        <f>G6</f>
        <v>447566370.47012013</v>
      </c>
      <c r="L5" s="19" t="s">
        <v>175</v>
      </c>
      <c r="M5" s="28">
        <f>SUM(B2:B10)-SUM(C2:C10)</f>
        <v>435759451.44050121</v>
      </c>
    </row>
    <row r="6" spans="1:14" ht="13.5" customHeight="1" x14ac:dyDescent="0.15">
      <c r="A6" s="1" t="s">
        <v>5</v>
      </c>
      <c r="B6" s="28">
        <f>[2]预测!AY6</f>
        <v>558999496.85008013</v>
      </c>
      <c r="C6" s="29">
        <f>[2]预测!B6</f>
        <v>508181360.77280009</v>
      </c>
      <c r="D6" s="24" t="s">
        <v>71</v>
      </c>
      <c r="E6" s="29" t="s">
        <v>2</v>
      </c>
      <c r="F6" s="5" t="s">
        <v>140</v>
      </c>
      <c r="G6" s="28">
        <f>[2]预测!BF6</f>
        <v>447566370.47012013</v>
      </c>
      <c r="I6" s="2" t="s">
        <v>167</v>
      </c>
      <c r="J6" s="2">
        <f>G21/G20</f>
        <v>0.24356243876564254</v>
      </c>
      <c r="L6" s="19" t="s">
        <v>173</v>
      </c>
      <c r="M6" s="11">
        <f>B11-C11</f>
        <v>195044519.72071028</v>
      </c>
    </row>
    <row r="7" spans="1:14" ht="13.5" customHeight="1" x14ac:dyDescent="0.15">
      <c r="A7" s="1" t="s">
        <v>6</v>
      </c>
      <c r="B7" s="28">
        <f>[2]预测!AY7</f>
        <v>233931998.22377002</v>
      </c>
      <c r="C7" s="29">
        <f>[2]预测!B7</f>
        <v>212665452.9307</v>
      </c>
      <c r="D7" s="24" t="s">
        <v>72</v>
      </c>
      <c r="E7" s="29" t="s">
        <v>2</v>
      </c>
      <c r="F7" s="5" t="s">
        <v>141</v>
      </c>
      <c r="G7" s="28" t="str">
        <f>[2]预测!BF7</f>
        <v>--</v>
      </c>
      <c r="I7" s="8" t="s">
        <v>624</v>
      </c>
      <c r="J7" s="28">
        <f>(J2-SUM(J3:J5))*(1-J6)</f>
        <v>1028841518.5410497</v>
      </c>
      <c r="L7" s="19" t="s">
        <v>174</v>
      </c>
      <c r="M7" s="28">
        <f>SUM(B35:B41)-SUM(C35:C41)</f>
        <v>334392428.48414516</v>
      </c>
    </row>
    <row r="8" spans="1:14" ht="13.5" customHeight="1" x14ac:dyDescent="0.15">
      <c r="A8" s="1" t="s">
        <v>7</v>
      </c>
      <c r="B8" s="28" t="str">
        <f>[2]预测!AY8</f>
        <v>0</v>
      </c>
      <c r="C8" s="29" t="str">
        <f>[2]预测!B8</f>
        <v>0</v>
      </c>
      <c r="D8" s="24" t="s">
        <v>73</v>
      </c>
      <c r="E8" s="29" t="s">
        <v>2</v>
      </c>
      <c r="F8" s="5" t="s">
        <v>117</v>
      </c>
      <c r="G8" s="28">
        <f>[2]预测!BF8</f>
        <v>896065511.68735826</v>
      </c>
      <c r="L8" s="13" t="s">
        <v>177</v>
      </c>
      <c r="M8" s="14">
        <f>(B21-C21)+E58</f>
        <v>1448446663.6289115</v>
      </c>
      <c r="N8" s="11"/>
    </row>
    <row r="9" spans="1:14" ht="13.5" customHeight="1" x14ac:dyDescent="0.15">
      <c r="A9" s="1" t="s">
        <v>8</v>
      </c>
      <c r="B9" s="28" t="str">
        <f>[2]预测!AY9</f>
        <v>0</v>
      </c>
      <c r="C9" s="29" t="str">
        <f>[2]预测!B9</f>
        <v>0</v>
      </c>
      <c r="D9" s="24" t="s">
        <v>74</v>
      </c>
      <c r="E9" s="29" t="s">
        <v>2</v>
      </c>
      <c r="F9" s="5" t="s">
        <v>142</v>
      </c>
      <c r="G9" s="28" t="str">
        <f>[2]预测!BF9</f>
        <v>--</v>
      </c>
      <c r="L9" s="13" t="s">
        <v>178</v>
      </c>
      <c r="M9" s="12" t="str">
        <f>IF(ISERROR(B29-C29),"0",B29-C29)</f>
        <v>0</v>
      </c>
    </row>
    <row r="10" spans="1:14" ht="13.5" customHeight="1" x14ac:dyDescent="0.15">
      <c r="A10" s="1" t="s">
        <v>9</v>
      </c>
      <c r="B10" s="28" t="str">
        <f>[2]预测!AY10</f>
        <v>0</v>
      </c>
      <c r="C10" s="29" t="str">
        <f>[2]预测!B10</f>
        <v>0</v>
      </c>
      <c r="D10" s="24" t="s">
        <v>75</v>
      </c>
      <c r="E10" s="29" t="s">
        <v>2</v>
      </c>
      <c r="F10" s="5" t="s">
        <v>143</v>
      </c>
      <c r="G10" s="28" t="str">
        <f>[2]预测!BF10</f>
        <v>--</v>
      </c>
      <c r="L10" s="8" t="s">
        <v>176</v>
      </c>
      <c r="M10" s="14">
        <f>M2+M3+M4-M5-M6+M7-M8-M9</f>
        <v>26870796.616092205</v>
      </c>
    </row>
    <row r="11" spans="1:14" ht="13.5" customHeight="1" x14ac:dyDescent="0.15">
      <c r="A11" s="1" t="s">
        <v>10</v>
      </c>
      <c r="B11" s="28">
        <f>[2]预测!AY11</f>
        <v>2145489716.9278104</v>
      </c>
      <c r="C11" s="29">
        <f>[2]预测!B11</f>
        <v>1950445197.2071002</v>
      </c>
      <c r="D11" s="24" t="s">
        <v>76</v>
      </c>
      <c r="E11" s="29" t="s">
        <v>2</v>
      </c>
      <c r="F11" s="5" t="s">
        <v>144</v>
      </c>
      <c r="G11" s="28">
        <f>[2]预测!BF11</f>
        <v>10440606.469301248</v>
      </c>
    </row>
    <row r="12" spans="1:14" ht="13.5" customHeight="1" x14ac:dyDescent="0.15">
      <c r="A12" s="1" t="s">
        <v>11</v>
      </c>
      <c r="B12" s="28" t="str">
        <f>[2]预测!AY12</f>
        <v>0</v>
      </c>
      <c r="C12" s="29" t="str">
        <f>[2]预测!B12</f>
        <v>0</v>
      </c>
      <c r="D12" s="24" t="s">
        <v>77</v>
      </c>
      <c r="E12" s="29" t="s">
        <v>2</v>
      </c>
      <c r="F12" s="5" t="s">
        <v>145</v>
      </c>
      <c r="G12" s="28" t="str">
        <f>[2]预测!BF12</f>
        <v>--</v>
      </c>
    </row>
    <row r="13" spans="1:14" ht="13.5" customHeight="1" x14ac:dyDescent="0.15">
      <c r="A13" s="1" t="s">
        <v>12</v>
      </c>
      <c r="B13" s="28" t="str">
        <f>[2]预测!AY13</f>
        <v>0</v>
      </c>
      <c r="C13" s="29" t="str">
        <f>[2]预测!B13</f>
        <v>0</v>
      </c>
      <c r="D13" s="24" t="s">
        <v>78</v>
      </c>
      <c r="E13" s="29" t="s">
        <v>2</v>
      </c>
      <c r="F13" s="5" t="s">
        <v>146</v>
      </c>
      <c r="G13" s="28">
        <f>[2]预测!BF13</f>
        <v>31149237.805400006</v>
      </c>
    </row>
    <row r="14" spans="1:14" ht="13.5" customHeight="1" x14ac:dyDescent="0.15">
      <c r="A14" s="1" t="s">
        <v>13</v>
      </c>
      <c r="B14" s="28">
        <f>[2]预测!AY14</f>
        <v>8298503.7064600028</v>
      </c>
      <c r="C14" s="29">
        <f>[2]预测!B14</f>
        <v>7544094.2786000017</v>
      </c>
      <c r="D14" s="24" t="s">
        <v>79</v>
      </c>
      <c r="E14" s="29" t="s">
        <v>2</v>
      </c>
      <c r="F14" s="5" t="s">
        <v>147</v>
      </c>
      <c r="G14" s="28">
        <f>[2]预测!BF14</f>
        <v>371332797.20808327</v>
      </c>
    </row>
    <row r="15" spans="1:14" ht="13.5" customHeight="1" x14ac:dyDescent="0.15">
      <c r="A15" s="1" t="s">
        <v>14</v>
      </c>
      <c r="B15" s="28">
        <f>[2]预测!AY15</f>
        <v>6947142186.4797726</v>
      </c>
      <c r="C15" s="29">
        <f>[2]预测!B15</f>
        <v>6315583805.8907003</v>
      </c>
      <c r="D15" s="27"/>
      <c r="E15" s="27"/>
      <c r="F15" s="5" t="s">
        <v>148</v>
      </c>
      <c r="G15" s="28">
        <f>[2]预测!BF15</f>
        <v>134305801.60129002</v>
      </c>
    </row>
    <row r="16" spans="1:14" ht="13.5" customHeight="1" x14ac:dyDescent="0.15">
      <c r="A16" s="1" t="s">
        <v>15</v>
      </c>
      <c r="B16" s="28" t="str">
        <f>[2]预测!AY16</f>
        <v>--</v>
      </c>
      <c r="C16" s="29" t="str">
        <f>[2]预测!B16</f>
        <v>--</v>
      </c>
      <c r="D16" s="26" t="s">
        <v>80</v>
      </c>
      <c r="E16" s="26"/>
      <c r="F16" s="5" t="s">
        <v>149</v>
      </c>
      <c r="G16" s="28" t="str">
        <f>[2]预测!BF16</f>
        <v>--</v>
      </c>
    </row>
    <row r="17" spans="1:7" ht="13.5" customHeight="1" x14ac:dyDescent="0.15">
      <c r="A17" s="1" t="s">
        <v>16</v>
      </c>
      <c r="B17" s="28">
        <f>[2]预测!AY17</f>
        <v>142210</v>
      </c>
      <c r="C17" s="29">
        <f>[2]预测!B17</f>
        <v>142210</v>
      </c>
      <c r="D17" s="25"/>
      <c r="E17" s="25"/>
      <c r="F17" s="5" t="s">
        <v>150</v>
      </c>
      <c r="G17" s="28" t="str">
        <f>[2]预测!BF17</f>
        <v>--</v>
      </c>
    </row>
    <row r="18" spans="1:7" ht="13.5" customHeight="1" x14ac:dyDescent="0.15">
      <c r="A18" s="1" t="s">
        <v>17</v>
      </c>
      <c r="B18" s="28" t="str">
        <f>[2]预测!AY18</f>
        <v>--</v>
      </c>
      <c r="C18" s="29" t="str">
        <f>[2]预测!B18</f>
        <v>--</v>
      </c>
      <c r="D18" s="24" t="s">
        <v>81</v>
      </c>
      <c r="E18" s="29" t="s">
        <v>2</v>
      </c>
      <c r="F18" s="5" t="s">
        <v>151</v>
      </c>
      <c r="G18" s="28" t="str">
        <f>[2]预测!BF18</f>
        <v>--</v>
      </c>
    </row>
    <row r="19" spans="1:7" ht="13.5" customHeight="1" x14ac:dyDescent="0.15">
      <c r="A19" s="1" t="s">
        <v>18</v>
      </c>
      <c r="B19" s="28">
        <f>[2]预测!AY19</f>
        <v>1077472.7604512498</v>
      </c>
      <c r="C19" s="29">
        <f>[2]预测!B19</f>
        <v>936932.83517499978</v>
      </c>
      <c r="D19" s="24" t="s">
        <v>82</v>
      </c>
      <c r="E19" s="29" t="s">
        <v>2</v>
      </c>
      <c r="F19" s="5" t="s">
        <v>152</v>
      </c>
      <c r="G19" s="28" t="str">
        <f>[2]预测!BF19</f>
        <v>--</v>
      </c>
    </row>
    <row r="20" spans="1:7" ht="13.5" customHeight="1" x14ac:dyDescent="0.15">
      <c r="A20" s="1" t="s">
        <v>19</v>
      </c>
      <c r="B20" s="28" t="str">
        <f>[2]预测!AY20</f>
        <v>--</v>
      </c>
      <c r="C20" s="29" t="str">
        <f>[2]预测!B20</f>
        <v>--</v>
      </c>
      <c r="D20" s="24" t="s">
        <v>83</v>
      </c>
      <c r="E20" s="29" t="s">
        <v>2</v>
      </c>
      <c r="F20" s="5" t="s">
        <v>153</v>
      </c>
      <c r="G20" s="28">
        <f>[2]预测!BF20</f>
        <v>505638598.80937326</v>
      </c>
    </row>
    <row r="21" spans="1:7" ht="13.5" customHeight="1" x14ac:dyDescent="0.15">
      <c r="A21" s="1" t="s">
        <v>20</v>
      </c>
      <c r="B21" s="28">
        <f>[2]预测!AY21</f>
        <v>7761150971.7267933</v>
      </c>
      <c r="C21" s="29">
        <f>[2]预测!B21</f>
        <v>7055591792.4789019</v>
      </c>
      <c r="D21" s="24" t="s">
        <v>84</v>
      </c>
      <c r="E21" s="29" t="s">
        <v>2</v>
      </c>
      <c r="F21" s="5" t="s">
        <v>154</v>
      </c>
      <c r="G21" s="28">
        <f>[2]预测!BF21</f>
        <v>123154570.26005328</v>
      </c>
    </row>
    <row r="22" spans="1:7" ht="13.5" customHeight="1" x14ac:dyDescent="0.15">
      <c r="A22" s="1" t="s">
        <v>21</v>
      </c>
      <c r="B22" s="28">
        <f>[2]预测!AY22</f>
        <v>5862331502.9660711</v>
      </c>
      <c r="C22" s="29">
        <f>[2]预测!B22</f>
        <v>5329392275.4237003</v>
      </c>
      <c r="D22" s="24" t="s">
        <v>85</v>
      </c>
      <c r="E22" s="29" t="s">
        <v>2</v>
      </c>
      <c r="F22" s="5" t="s">
        <v>155</v>
      </c>
      <c r="G22" s="28" t="str">
        <f>[2]预测!BF22</f>
        <v>--</v>
      </c>
    </row>
    <row r="23" spans="1:7" ht="13.5" customHeight="1" x14ac:dyDescent="0.15">
      <c r="A23" s="1" t="s">
        <v>22</v>
      </c>
      <c r="B23" s="28">
        <f>[2]预测!AY23</f>
        <v>342609101.68562013</v>
      </c>
      <c r="C23" s="29">
        <f>[2]预测!B23</f>
        <v>311462819.71420008</v>
      </c>
      <c r="D23" s="24" t="s">
        <v>86</v>
      </c>
      <c r="E23" s="29" t="s">
        <v>2</v>
      </c>
      <c r="F23" s="5" t="s">
        <v>156</v>
      </c>
      <c r="G23" s="28">
        <f>[2]预测!BF23</f>
        <v>382484028.54931998</v>
      </c>
    </row>
    <row r="24" spans="1:7" ht="13.5" customHeight="1" x14ac:dyDescent="0.15">
      <c r="A24" s="1" t="s">
        <v>23</v>
      </c>
      <c r="B24" s="28" t="str">
        <f>[2]预测!AY24</f>
        <v>0</v>
      </c>
      <c r="C24" s="29" t="str">
        <f>[2]预测!B24</f>
        <v>0</v>
      </c>
      <c r="D24" s="24" t="s">
        <v>87</v>
      </c>
      <c r="E24" s="29" t="s">
        <v>2</v>
      </c>
      <c r="F24" s="5" t="s">
        <v>157</v>
      </c>
      <c r="G24" s="28">
        <f>[2]预测!BF24</f>
        <v>300554531.30857426</v>
      </c>
    </row>
    <row r="25" spans="1:7" ht="13.5" customHeight="1" x14ac:dyDescent="0.15">
      <c r="A25" s="1" t="s">
        <v>24</v>
      </c>
      <c r="B25" s="28" t="str">
        <f>[2]预测!AY25</f>
        <v>0</v>
      </c>
      <c r="C25" s="29" t="str">
        <f>[2]预测!B25</f>
        <v>0</v>
      </c>
      <c r="D25" s="24" t="s">
        <v>88</v>
      </c>
      <c r="E25" s="29" t="s">
        <v>2</v>
      </c>
      <c r="F25" s="5" t="s">
        <v>158</v>
      </c>
      <c r="G25" s="28">
        <f>[2]预测!BF25</f>
        <v>81929497.240745753</v>
      </c>
    </row>
    <row r="26" spans="1:7" ht="13.5" customHeight="1" x14ac:dyDescent="0.15">
      <c r="A26" s="1" t="s">
        <v>25</v>
      </c>
      <c r="B26" s="28" t="str">
        <f>[2]预测!AY26</f>
        <v>0</v>
      </c>
      <c r="C26" s="29" t="str">
        <f>[2]预测!B26</f>
        <v>0</v>
      </c>
      <c r="D26" s="24" t="s">
        <v>89</v>
      </c>
      <c r="E26" s="29" t="s">
        <v>2</v>
      </c>
      <c r="F26" s="5" t="s">
        <v>159</v>
      </c>
      <c r="G26" s="28" t="str">
        <f>[2]预测!BF26</f>
        <v>--</v>
      </c>
    </row>
    <row r="27" spans="1:7" ht="13.5" customHeight="1" x14ac:dyDescent="0.15">
      <c r="A27" s="1" t="s">
        <v>26</v>
      </c>
      <c r="B27" s="28">
        <f>[2]预测!AY27</f>
        <v>126759230.39945003</v>
      </c>
      <c r="C27" s="29">
        <f>[2]预测!B27</f>
        <v>115235663.99950002</v>
      </c>
      <c r="D27" s="24" t="s">
        <v>90</v>
      </c>
      <c r="E27" s="29" t="s">
        <v>2</v>
      </c>
      <c r="F27" s="5" t="s">
        <v>160</v>
      </c>
      <c r="G27" s="28" t="str">
        <f>[2]预测!BF27</f>
        <v>--</v>
      </c>
    </row>
    <row r="28" spans="1:7" ht="13.5" customHeight="1" x14ac:dyDescent="0.15">
      <c r="A28" s="1" t="s">
        <v>27</v>
      </c>
      <c r="B28" s="28" t="str">
        <f>[2]预测!AY28</f>
        <v>0</v>
      </c>
      <c r="C28" s="29" t="str">
        <f>[2]预测!B28</f>
        <v>0</v>
      </c>
      <c r="D28" s="24" t="s">
        <v>91</v>
      </c>
      <c r="E28" s="29" t="s">
        <v>2</v>
      </c>
      <c r="F28" s="5" t="s">
        <v>161</v>
      </c>
      <c r="G28" s="28" t="str">
        <f>[2]预测!BF28</f>
        <v>--</v>
      </c>
    </row>
    <row r="29" spans="1:7" ht="13.5" customHeight="1" x14ac:dyDescent="0.15">
      <c r="A29" s="1" t="s">
        <v>28</v>
      </c>
      <c r="B29" s="28" t="str">
        <f>[2]预测!AY29</f>
        <v>--</v>
      </c>
      <c r="C29" s="29" t="str">
        <f>[2]预测!B29</f>
        <v>--</v>
      </c>
      <c r="D29" s="24" t="s">
        <v>92</v>
      </c>
      <c r="E29" s="29" t="s">
        <v>2</v>
      </c>
      <c r="F29" s="5" t="s">
        <v>68</v>
      </c>
      <c r="G29" s="28">
        <f>[2]预测!BF29</f>
        <v>0</v>
      </c>
    </row>
    <row r="30" spans="1:7" ht="13.5" customHeight="1" x14ac:dyDescent="0.15">
      <c r="A30" s="1" t="s">
        <v>29</v>
      </c>
      <c r="B30" s="28">
        <f>[2]预测!AY30</f>
        <v>55610962.48851002</v>
      </c>
      <c r="C30" s="29">
        <f>[2]预测!B30</f>
        <v>50555420.444100015</v>
      </c>
      <c r="D30" s="25"/>
      <c r="E30" s="25"/>
    </row>
    <row r="31" spans="1:7" ht="13.5" customHeight="1" x14ac:dyDescent="0.15">
      <c r="A31" s="1" t="s">
        <v>30</v>
      </c>
      <c r="B31" s="28" t="str">
        <f>[2]预测!AY31</f>
        <v>--</v>
      </c>
      <c r="C31" s="29" t="str">
        <f>[2]预测!B31</f>
        <v>--</v>
      </c>
      <c r="D31" s="26" t="s">
        <v>93</v>
      </c>
      <c r="E31" s="26"/>
    </row>
    <row r="32" spans="1:7" ht="13.5" customHeight="1" x14ac:dyDescent="0.15">
      <c r="A32" s="1" t="s">
        <v>31</v>
      </c>
      <c r="B32" s="28" t="str">
        <f>[2]预测!AY32</f>
        <v>--</v>
      </c>
      <c r="C32" s="29" t="str">
        <f>[2]预测!B32</f>
        <v>--</v>
      </c>
      <c r="D32" s="25"/>
      <c r="E32" s="25"/>
    </row>
    <row r="33" spans="1:5" ht="13.5" customHeight="1" x14ac:dyDescent="0.15">
      <c r="A33" s="1" t="s">
        <v>32</v>
      </c>
      <c r="B33" s="28">
        <f>[2]预测!AY33</f>
        <v>14149681452.026896</v>
      </c>
      <c r="C33" s="29">
        <f>[2]预测!B33</f>
        <v>12863317114.895578</v>
      </c>
      <c r="D33" s="24" t="s">
        <v>94</v>
      </c>
      <c r="E33" s="29" t="s">
        <v>2</v>
      </c>
    </row>
    <row r="34" spans="1:5" ht="13.5" customHeight="1" x14ac:dyDescent="0.15">
      <c r="A34" s="1" t="s">
        <v>33</v>
      </c>
      <c r="B34" s="28">
        <f>[2]预测!AY34</f>
        <v>21096823638.506668</v>
      </c>
      <c r="C34" s="29">
        <f>[2]预测!B34</f>
        <v>19178900920.786278</v>
      </c>
      <c r="D34" s="24" t="s">
        <v>95</v>
      </c>
      <c r="E34" s="29" t="s">
        <v>2</v>
      </c>
    </row>
    <row r="35" spans="1:5" ht="13.5" customHeight="1" x14ac:dyDescent="0.15">
      <c r="A35" s="1" t="s">
        <v>34</v>
      </c>
      <c r="B35" s="28">
        <f>[2]预测!AY35</f>
        <v>3295436817.7529354</v>
      </c>
      <c r="C35" s="29">
        <f>[2]预测!B35</f>
        <v>3166351903.3547506</v>
      </c>
      <c r="D35" s="24" t="s">
        <v>96</v>
      </c>
      <c r="E35" s="29" t="s">
        <v>2</v>
      </c>
    </row>
    <row r="36" spans="1:5" ht="13.5" customHeight="1" x14ac:dyDescent="0.15">
      <c r="A36" s="1" t="s">
        <v>35</v>
      </c>
      <c r="B36" s="28" t="str">
        <f>[2]预测!AY36</f>
        <v>--</v>
      </c>
      <c r="C36" s="29" t="str">
        <f>[2]预测!B36</f>
        <v>--</v>
      </c>
      <c r="D36" s="24" t="s">
        <v>97</v>
      </c>
      <c r="E36" s="29" t="s">
        <v>2</v>
      </c>
    </row>
    <row r="37" spans="1:5" ht="13.5" customHeight="1" x14ac:dyDescent="0.15">
      <c r="A37" s="1" t="s">
        <v>36</v>
      </c>
      <c r="B37" s="28">
        <f>[2]预测!AY37</f>
        <v>12105590.877600003</v>
      </c>
      <c r="C37" s="29">
        <f>[2]预测!B37</f>
        <v>11005082.616000002</v>
      </c>
      <c r="D37" s="24" t="s">
        <v>98</v>
      </c>
      <c r="E37" s="29" t="s">
        <v>2</v>
      </c>
    </row>
    <row r="38" spans="1:5" ht="13.5" customHeight="1" x14ac:dyDescent="0.15">
      <c r="A38" s="20" t="s">
        <v>37</v>
      </c>
      <c r="B38" s="28">
        <f>[2]预测!AY38</f>
        <v>1782268573.2307503</v>
      </c>
      <c r="C38" s="29">
        <f>[2]预测!B38</f>
        <v>1620244157.4825001</v>
      </c>
      <c r="D38" s="24" t="s">
        <v>99</v>
      </c>
      <c r="E38" s="29" t="s">
        <v>2</v>
      </c>
    </row>
    <row r="39" spans="1:5" ht="13.5" customHeight="1" x14ac:dyDescent="0.15">
      <c r="A39" s="1" t="s">
        <v>38</v>
      </c>
      <c r="B39" s="28">
        <f>[2]预测!AY39</f>
        <v>300233324.95156008</v>
      </c>
      <c r="C39" s="29">
        <f>[2]预测!B39</f>
        <v>272939386.31960005</v>
      </c>
      <c r="D39" s="24" t="s">
        <v>100</v>
      </c>
      <c r="E39" s="29" t="s">
        <v>2</v>
      </c>
    </row>
    <row r="40" spans="1:5" ht="13.5" customHeight="1" x14ac:dyDescent="0.15">
      <c r="A40" s="1" t="s">
        <v>39</v>
      </c>
      <c r="B40" s="28">
        <f>[2]预测!AY40</f>
        <v>31942891.556510005</v>
      </c>
      <c r="C40" s="29">
        <f>[2]预测!B40</f>
        <v>29038992.324100003</v>
      </c>
      <c r="D40" s="24" t="s">
        <v>101</v>
      </c>
      <c r="E40" s="29" t="s">
        <v>2</v>
      </c>
    </row>
    <row r="41" spans="1:5" ht="13.5" customHeight="1" x14ac:dyDescent="0.15">
      <c r="A41" s="1" t="s">
        <v>40</v>
      </c>
      <c r="B41" s="28">
        <f>[2]预测!AY41</f>
        <v>131832274.32914004</v>
      </c>
      <c r="C41" s="29">
        <f>[2]预测!B41</f>
        <v>119847522.11740002</v>
      </c>
      <c r="D41" s="24" t="s">
        <v>102</v>
      </c>
      <c r="E41" s="29" t="s">
        <v>2</v>
      </c>
    </row>
    <row r="42" spans="1:5" ht="13.5" customHeight="1" x14ac:dyDescent="0.15">
      <c r="A42" s="1" t="s">
        <v>41</v>
      </c>
      <c r="B42" s="28">
        <f>[2]预测!AY42</f>
        <v>0</v>
      </c>
      <c r="C42" s="29">
        <f>[2]预测!B42</f>
        <v>0</v>
      </c>
      <c r="D42" s="25"/>
      <c r="E42" s="25"/>
    </row>
    <row r="43" spans="1:5" ht="13.5" customHeight="1" x14ac:dyDescent="0.15">
      <c r="A43" s="1" t="s">
        <v>42</v>
      </c>
      <c r="B43" s="28">
        <f>[2]预测!AY43</f>
        <v>1032152.1805100001</v>
      </c>
      <c r="C43" s="29">
        <f>[2]预测!B43</f>
        <v>938320.16410000005</v>
      </c>
      <c r="D43" s="26" t="s">
        <v>103</v>
      </c>
      <c r="E43" s="26"/>
    </row>
    <row r="44" spans="1:5" ht="13.5" customHeight="1" x14ac:dyDescent="0.15">
      <c r="A44" s="1" t="s">
        <v>43</v>
      </c>
      <c r="B44" s="28">
        <f>[2]预测!AY44</f>
        <v>361120473.10185015</v>
      </c>
      <c r="C44" s="29">
        <f>[2]预测!B44</f>
        <v>328291339.18350011</v>
      </c>
      <c r="D44" s="25"/>
      <c r="E44" s="25"/>
    </row>
    <row r="45" spans="1:5" ht="13.5" customHeight="1" x14ac:dyDescent="0.15">
      <c r="A45" s="1" t="s">
        <v>44</v>
      </c>
      <c r="B45" s="28">
        <f>[2]预测!AY45</f>
        <v>0</v>
      </c>
      <c r="C45" s="29">
        <f>[2]预测!B45</f>
        <v>0</v>
      </c>
      <c r="D45" s="25"/>
      <c r="E45" s="25"/>
    </row>
    <row r="46" spans="1:5" ht="13.5" customHeight="1" x14ac:dyDescent="0.15">
      <c r="A46" s="1" t="s">
        <v>45</v>
      </c>
      <c r="B46" s="28">
        <f>[2]预测!AY46</f>
        <v>406393564.50000012</v>
      </c>
      <c r="C46" s="29">
        <f>[2]预测!B46</f>
        <v>369448695.00000006</v>
      </c>
      <c r="D46" s="26" t="s">
        <v>104</v>
      </c>
      <c r="E46" s="26"/>
    </row>
    <row r="47" spans="1:5" ht="13.5" customHeight="1" x14ac:dyDescent="0.15">
      <c r="A47" s="1" t="s">
        <v>46</v>
      </c>
      <c r="B47" s="28">
        <f>[2]预测!AY47</f>
        <v>14029600.265230004</v>
      </c>
      <c r="C47" s="29">
        <f>[2]预测!B47</f>
        <v>12754182.059300002</v>
      </c>
      <c r="D47" s="25"/>
      <c r="E47" s="25"/>
    </row>
    <row r="48" spans="1:5" ht="13.5" customHeight="1" x14ac:dyDescent="0.15">
      <c r="A48" s="1" t="s">
        <v>47</v>
      </c>
      <c r="B48" s="28">
        <f>[2]预测!AY48</f>
        <v>6336395262.7460861</v>
      </c>
      <c r="C48" s="29">
        <f>[2]预测!B48</f>
        <v>5930859580.6212511</v>
      </c>
      <c r="D48" s="25"/>
      <c r="E48" s="25"/>
    </row>
    <row r="49" spans="1:5" ht="13.5" customHeight="1" x14ac:dyDescent="0.15">
      <c r="A49" s="1" t="s">
        <v>48</v>
      </c>
      <c r="B49" s="28">
        <f>[2]预测!AY49</f>
        <v>2579386487.7753458</v>
      </c>
      <c r="C49" s="29">
        <f>[2]预测!B49</f>
        <v>2220699616.2586551</v>
      </c>
      <c r="D49" s="26" t="s">
        <v>105</v>
      </c>
      <c r="E49" s="26"/>
    </row>
    <row r="50" spans="1:5" ht="13.5" customHeight="1" x14ac:dyDescent="0.15">
      <c r="A50" s="1" t="s">
        <v>49</v>
      </c>
      <c r="B50" s="28">
        <f>[2]预测!AY50</f>
        <v>2009627777.77</v>
      </c>
      <c r="C50" s="29">
        <f>[2]预测!B50</f>
        <v>2009627777.77</v>
      </c>
      <c r="D50" s="25"/>
      <c r="E50" s="25"/>
    </row>
    <row r="51" spans="1:5" ht="13.5" customHeight="1" x14ac:dyDescent="0.15">
      <c r="A51" s="1" t="s">
        <v>50</v>
      </c>
      <c r="B51" s="28" t="str">
        <f>[2]预测!AY51</f>
        <v>--</v>
      </c>
      <c r="C51" s="29" t="str">
        <f>[2]预测!B51</f>
        <v>--</v>
      </c>
      <c r="D51" s="24" t="s">
        <v>106</v>
      </c>
      <c r="E51" s="29">
        <f>[2]预测!BC51</f>
        <v>1928914769.2540004</v>
      </c>
    </row>
    <row r="52" spans="1:5" ht="13.5" customHeight="1" x14ac:dyDescent="0.15">
      <c r="A52" s="1" t="s">
        <v>51</v>
      </c>
      <c r="B52" s="28">
        <f>[2]预测!AY52</f>
        <v>6080000</v>
      </c>
      <c r="C52" s="29">
        <f>[2]预测!B52</f>
        <v>6080000</v>
      </c>
      <c r="D52" s="24" t="s">
        <v>107</v>
      </c>
      <c r="E52" s="29">
        <f>[2]预测!BC52</f>
        <v>2121806246.1794007</v>
      </c>
    </row>
    <row r="53" spans="1:5" ht="13.5" customHeight="1" x14ac:dyDescent="0.15">
      <c r="A53" s="1" t="s">
        <v>52</v>
      </c>
      <c r="B53" s="28" t="str">
        <f>[2]预测!AY53</f>
        <v>--</v>
      </c>
      <c r="C53" s="29" t="str">
        <f>[2]预测!B53</f>
        <v>--</v>
      </c>
      <c r="D53" s="25"/>
      <c r="E53" s="25"/>
    </row>
    <row r="54" spans="1:5" ht="13.5" customHeight="1" x14ac:dyDescent="0.15">
      <c r="A54" s="1" t="s">
        <v>53</v>
      </c>
      <c r="B54" s="28" t="str">
        <f>[2]预测!AY54</f>
        <v>--</v>
      </c>
      <c r="C54" s="29" t="str">
        <f>[2]预测!B54</f>
        <v>--</v>
      </c>
      <c r="D54" s="26" t="s">
        <v>108</v>
      </c>
      <c r="E54" s="26"/>
    </row>
    <row r="55" spans="1:5" ht="13.5" customHeight="1" x14ac:dyDescent="0.15">
      <c r="A55" s="1" t="s">
        <v>54</v>
      </c>
      <c r="B55" s="28" t="str">
        <f>[2]预测!AY55</f>
        <v>--</v>
      </c>
      <c r="C55" s="29" t="str">
        <f>[2]预测!B55</f>
        <v>--</v>
      </c>
      <c r="D55" s="25"/>
      <c r="E55" s="25"/>
    </row>
    <row r="56" spans="1:5" ht="13.5" customHeight="1" x14ac:dyDescent="0.15">
      <c r="A56" s="1" t="s">
        <v>55</v>
      </c>
      <c r="B56" s="28">
        <f>[2]预测!AY56</f>
        <v>4595094265.5453453</v>
      </c>
      <c r="C56" s="29">
        <f>[2]预测!B56</f>
        <v>4236407394.0286551</v>
      </c>
      <c r="D56" s="24" t="s">
        <v>109</v>
      </c>
      <c r="E56" s="29">
        <f>[2]预测!BC56</f>
        <v>382484028.54931998</v>
      </c>
    </row>
    <row r="57" spans="1:5" ht="13.5" customHeight="1" x14ac:dyDescent="0.15">
      <c r="A57" s="20" t="s">
        <v>56</v>
      </c>
      <c r="B57" s="28">
        <f>[2]预测!AY57</f>
        <v>10931489528.291431</v>
      </c>
      <c r="C57" s="29">
        <f>[2]预测!B57</f>
        <v>10167266974.649906</v>
      </c>
      <c r="D57" s="29" t="s">
        <v>110</v>
      </c>
      <c r="E57" s="29">
        <f>[2]预测!BC57</f>
        <v>-744076.35698000004</v>
      </c>
    </row>
    <row r="58" spans="1:5" ht="13.5" customHeight="1" x14ac:dyDescent="0.15">
      <c r="A58" s="1" t="s">
        <v>57</v>
      </c>
      <c r="B58" s="28">
        <f>[2]预测!AY58</f>
        <v>2901002085.1417217</v>
      </c>
      <c r="C58" s="29">
        <f>[2]预测!B58</f>
        <v>2129785949.6121764</v>
      </c>
      <c r="D58" s="29" t="s">
        <v>111</v>
      </c>
      <c r="E58" s="29">
        <f>[2]预测!BC58</f>
        <v>742887484.38102019</v>
      </c>
    </row>
    <row r="59" spans="1:5" ht="13.5" customHeight="1" x14ac:dyDescent="0.15">
      <c r="A59" s="1" t="s">
        <v>58</v>
      </c>
      <c r="B59" s="28">
        <f>[2]预测!AY59</f>
        <v>1986920344.6300001</v>
      </c>
      <c r="C59" s="29">
        <f>[2]预测!B59</f>
        <v>1986920344.6300001</v>
      </c>
      <c r="D59" s="24" t="s">
        <v>112</v>
      </c>
      <c r="E59" s="29">
        <f>[2]预测!BC59</f>
        <v>5856414.1086000009</v>
      </c>
    </row>
    <row r="60" spans="1:5" ht="13.5" customHeight="1" x14ac:dyDescent="0.15">
      <c r="A60" s="1" t="s">
        <v>59</v>
      </c>
      <c r="B60" s="28">
        <f>[2]预测!AY60</f>
        <v>676276275.61435151</v>
      </c>
      <c r="C60" s="29">
        <f>[2]预测!B60</f>
        <v>638027872.75941956</v>
      </c>
      <c r="D60" s="24" t="s">
        <v>113</v>
      </c>
      <c r="E60" s="29">
        <f>[2]预测!BC60</f>
        <v>9213933.748800002</v>
      </c>
    </row>
    <row r="61" spans="1:5" ht="13.5" customHeight="1" x14ac:dyDescent="0.15">
      <c r="A61" s="1" t="s">
        <v>60</v>
      </c>
      <c r="B61" s="28" t="str">
        <f>[2]预测!AY61</f>
        <v>--</v>
      </c>
      <c r="C61" s="29" t="str">
        <f>[2]预测!B61</f>
        <v>--</v>
      </c>
      <c r="D61" s="24" t="s">
        <v>114</v>
      </c>
      <c r="E61" s="29">
        <f>[2]预测!BC61</f>
        <v>1870633.8385900003</v>
      </c>
    </row>
    <row r="62" spans="1:5" ht="13.5" customHeight="1" x14ac:dyDescent="0.15">
      <c r="A62" s="1" t="s">
        <v>61</v>
      </c>
      <c r="B62" s="28">
        <f>[2]预测!AY62</f>
        <v>2837624345.929163</v>
      </c>
      <c r="C62" s="29">
        <f>[2]预测!B62</f>
        <v>2493388720.2347755</v>
      </c>
      <c r="D62" s="24" t="s">
        <v>115</v>
      </c>
      <c r="E62" s="29">
        <f>[2]预测!BC62</f>
        <v>13611352.255710004</v>
      </c>
    </row>
    <row r="63" spans="1:5" ht="13.5" customHeight="1" x14ac:dyDescent="0.15">
      <c r="A63" s="1" t="s">
        <v>62</v>
      </c>
      <c r="B63" s="28">
        <f>[2]预测!AY63</f>
        <v>1763511058.9000001</v>
      </c>
      <c r="C63" s="29">
        <f>[2]预测!B63</f>
        <v>1763511058.9000001</v>
      </c>
      <c r="D63" s="24" t="s">
        <v>116</v>
      </c>
      <c r="E63" s="29" t="str">
        <f>[2]预测!BC63</f>
        <v>--</v>
      </c>
    </row>
    <row r="64" spans="1:5" ht="13.5" customHeight="1" x14ac:dyDescent="0.15">
      <c r="A64" s="1" t="s">
        <v>63</v>
      </c>
      <c r="B64" s="28" t="str">
        <f>[2]预测!AY64</f>
        <v>--</v>
      </c>
      <c r="C64" s="29" t="str">
        <f>[2]预测!B64</f>
        <v>--</v>
      </c>
      <c r="D64" s="24" t="s">
        <v>117</v>
      </c>
      <c r="E64" s="29">
        <f>[2]预测!BC64</f>
        <v>896065511.68735826</v>
      </c>
    </row>
    <row r="65" spans="1:5" ht="13.5" customHeight="1" x14ac:dyDescent="0.15">
      <c r="A65" s="1" t="s">
        <v>64</v>
      </c>
      <c r="B65" s="28" t="str">
        <f>[2]预测!AY65</f>
        <v>--</v>
      </c>
      <c r="C65" s="29" t="str">
        <f>[2]预测!B65</f>
        <v>--</v>
      </c>
      <c r="D65" s="24" t="s">
        <v>118</v>
      </c>
      <c r="E65" s="29">
        <f>[2]预测!BC65</f>
        <v>-10440606.469301248</v>
      </c>
    </row>
    <row r="66" spans="1:5" ht="13.5" customHeight="1" x14ac:dyDescent="0.15">
      <c r="A66" s="1" t="s">
        <v>65</v>
      </c>
      <c r="B66" s="28">
        <f>[2]预测!AY66</f>
        <v>4839068873.6300001</v>
      </c>
      <c r="C66" s="29">
        <f>[2]预测!B66</f>
        <v>4839068873.6300001</v>
      </c>
      <c r="D66" s="24" t="s">
        <v>119</v>
      </c>
      <c r="E66" s="29" t="str">
        <f>[2]预测!BC66</f>
        <v>--</v>
      </c>
    </row>
    <row r="67" spans="1:5" ht="13.5" customHeight="1" x14ac:dyDescent="0.15">
      <c r="A67" s="1" t="s">
        <v>66</v>
      </c>
      <c r="B67" s="28">
        <f>[2]预测!AY67</f>
        <v>10165334110.215237</v>
      </c>
      <c r="C67" s="29">
        <f>[2]预测!B67</f>
        <v>9011633946.1363716</v>
      </c>
      <c r="D67" s="24" t="s">
        <v>120</v>
      </c>
      <c r="E67" s="29" t="str">
        <f>[2]预测!BC67</f>
        <v>--</v>
      </c>
    </row>
    <row r="68" spans="1:5" ht="13.5" customHeight="1" x14ac:dyDescent="0.15">
      <c r="A68" s="1" t="s">
        <v>67</v>
      </c>
      <c r="B68" s="28">
        <f>[2]预测!AY68</f>
        <v>21096823638.506668</v>
      </c>
      <c r="C68" s="29">
        <f>[2]预测!B68</f>
        <v>19178900920.786278</v>
      </c>
      <c r="D68" s="24" t="s">
        <v>121</v>
      </c>
      <c r="E68" s="29">
        <f>[2]预测!BC68</f>
        <v>-195044519.72071028</v>
      </c>
    </row>
    <row r="69" spans="1:5" ht="13.5" customHeight="1" x14ac:dyDescent="0.15">
      <c r="A69" s="1" t="s">
        <v>68</v>
      </c>
      <c r="B69" s="28">
        <f>[2]预测!AY69</f>
        <v>0</v>
      </c>
      <c r="C69" s="29">
        <f>[2]预测!B69</f>
        <v>0</v>
      </c>
      <c r="D69" s="24" t="s">
        <v>122</v>
      </c>
      <c r="E69" s="29">
        <f>[2]预测!BC69</f>
        <v>-242867974.51510048</v>
      </c>
    </row>
    <row r="70" spans="1:5" ht="13.5" customHeight="1" x14ac:dyDescent="0.15">
      <c r="A70" s="1"/>
      <c r="B70" s="29"/>
      <c r="D70" s="24" t="s">
        <v>123</v>
      </c>
      <c r="E70" s="29">
        <f>[2]预测!BC70</f>
        <v>-238230480.02072048</v>
      </c>
    </row>
    <row r="71" spans="1:5" ht="13.5" customHeight="1" x14ac:dyDescent="0.15">
      <c r="A71" s="1"/>
      <c r="B71" s="29"/>
      <c r="D71" s="24" t="s">
        <v>124</v>
      </c>
      <c r="E71" s="29" t="str">
        <f>[2]预测!BC71</f>
        <v>--</v>
      </c>
    </row>
    <row r="72" spans="1:5" ht="13.5" customHeight="1" x14ac:dyDescent="0.15">
      <c r="A72" s="1"/>
      <c r="B72" s="29"/>
      <c r="D72" s="24" t="s">
        <v>125</v>
      </c>
      <c r="E72" s="29">
        <f>[2]预测!BC72</f>
        <v>1364661701.4865856</v>
      </c>
    </row>
    <row r="73" spans="1:5" ht="13.5" customHeight="1" x14ac:dyDescent="0.15">
      <c r="A73" s="1"/>
      <c r="B73" s="29"/>
      <c r="D73" s="25"/>
      <c r="E73" s="25"/>
    </row>
    <row r="74" spans="1:5" ht="13.5" customHeight="1" x14ac:dyDescent="0.15">
      <c r="D74" s="26" t="s">
        <v>126</v>
      </c>
      <c r="E74" s="26"/>
    </row>
    <row r="75" spans="1:5" ht="13.5" customHeight="1" x14ac:dyDescent="0.15">
      <c r="D75" s="25"/>
      <c r="E75" s="25"/>
    </row>
    <row r="76" spans="1:5" ht="13.5" customHeight="1" x14ac:dyDescent="0.15">
      <c r="B76" s="7"/>
      <c r="D76" s="24" t="s">
        <v>127</v>
      </c>
      <c r="E76" s="22" t="s">
        <v>2</v>
      </c>
    </row>
    <row r="77" spans="1:5" ht="13.5" customHeight="1" x14ac:dyDescent="0.15">
      <c r="A77" s="9"/>
      <c r="B77" s="6"/>
      <c r="D77" s="24" t="s">
        <v>128</v>
      </c>
      <c r="E77" s="22" t="s">
        <v>2</v>
      </c>
    </row>
    <row r="78" spans="1:5" ht="13.5" customHeight="1" x14ac:dyDescent="0.15">
      <c r="D78" s="24" t="s">
        <v>129</v>
      </c>
      <c r="E78" s="22" t="s">
        <v>2</v>
      </c>
    </row>
    <row r="79" spans="1:5" ht="13.5" customHeight="1" x14ac:dyDescent="0.15">
      <c r="D79" s="25"/>
      <c r="E79" s="25"/>
    </row>
    <row r="80" spans="1:5" ht="13.5" customHeight="1" x14ac:dyDescent="0.15">
      <c r="D80" s="26" t="s">
        <v>130</v>
      </c>
      <c r="E80" s="26"/>
    </row>
    <row r="81" spans="4:5" ht="13.5" customHeight="1" x14ac:dyDescent="0.15">
      <c r="D81" s="25"/>
      <c r="E81" s="25"/>
    </row>
    <row r="82" spans="4:5" ht="13.5" customHeight="1" x14ac:dyDescent="0.15">
      <c r="D82" s="24" t="s">
        <v>131</v>
      </c>
      <c r="E82" s="29">
        <f>[2]预测!BC82</f>
        <v>1586340662.28</v>
      </c>
    </row>
    <row r="83" spans="4:5" ht="13.5" customHeight="1" x14ac:dyDescent="0.15">
      <c r="D83" s="24" t="s">
        <v>132</v>
      </c>
      <c r="E83" s="29">
        <f>[2]预测!BC83</f>
        <v>1052934646.55</v>
      </c>
    </row>
    <row r="84" spans="4:5" ht="13.5" customHeight="1" x14ac:dyDescent="0.15">
      <c r="D84" s="24" t="s">
        <v>133</v>
      </c>
      <c r="E84" s="29" t="str">
        <f>[2]预测!BC84</f>
        <v>--</v>
      </c>
    </row>
    <row r="85" spans="4:5" ht="13.5" customHeight="1" x14ac:dyDescent="0.15">
      <c r="D85" s="24" t="s">
        <v>134</v>
      </c>
      <c r="E85" s="29" t="str">
        <f>[2]预测!BC85</f>
        <v>--</v>
      </c>
    </row>
    <row r="86" spans="4:5" ht="13.5" customHeight="1" x14ac:dyDescent="0.15">
      <c r="D86" s="24" t="s">
        <v>135</v>
      </c>
      <c r="E86" s="29" t="str">
        <f>[2]预测!BC86</f>
        <v>--</v>
      </c>
    </row>
    <row r="87" spans="4:5" ht="13.5" customHeight="1" x14ac:dyDescent="0.15">
      <c r="D87" s="24" t="s">
        <v>136</v>
      </c>
      <c r="E87" s="29">
        <f>[2]预测!BC87</f>
        <v>533406015.73000002</v>
      </c>
    </row>
    <row r="88" spans="4:5" ht="13.5" customHeight="1" x14ac:dyDescent="0.15">
      <c r="D88" s="24" t="s">
        <v>68</v>
      </c>
      <c r="E88" s="2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J1" workbookViewId="0">
      <selection activeCell="L18" sqref="L18"/>
    </sheetView>
  </sheetViews>
  <sheetFormatPr defaultColWidth="8.875" defaultRowHeight="13.5" x14ac:dyDescent="0.15"/>
  <cols>
    <col min="1" max="1" width="37" style="8" customWidth="1"/>
    <col min="2" max="2" width="18.375" style="2" customWidth="1"/>
    <col min="3" max="3" width="22.75" style="2" customWidth="1"/>
    <col min="4" max="4" width="32.625" style="2" customWidth="1"/>
    <col min="5" max="5" width="26.5" style="2" customWidth="1"/>
    <col min="6" max="6" width="24.25" style="2" customWidth="1"/>
    <col min="7" max="7" width="20" style="2" customWidth="1"/>
    <col min="8" max="8" width="8.875" style="19"/>
    <col min="9" max="9" width="8.875" style="2"/>
    <col min="10" max="10" width="18.375" style="2" bestFit="1" customWidth="1"/>
    <col min="11" max="11" width="8.875" style="2"/>
    <col min="12" max="12" width="15.875" style="2" customWidth="1"/>
    <col min="13" max="13" width="18.375" style="2" bestFit="1" customWidth="1"/>
    <col min="14" max="14" width="11.25" style="2" customWidth="1"/>
    <col min="15" max="16384" width="8.875" style="2"/>
  </cols>
  <sheetData>
    <row r="1" spans="1:14" ht="13.5" customHeight="1" x14ac:dyDescent="0.15">
      <c r="A1" s="15" t="s">
        <v>179</v>
      </c>
      <c r="B1" s="1" t="s">
        <v>625</v>
      </c>
      <c r="C1" s="1" t="s">
        <v>626</v>
      </c>
      <c r="D1" s="16" t="s">
        <v>627</v>
      </c>
      <c r="E1" s="24" t="s">
        <v>621</v>
      </c>
      <c r="F1" s="17" t="s">
        <v>628</v>
      </c>
      <c r="G1" s="5" t="s">
        <v>629</v>
      </c>
      <c r="I1" s="8" t="s">
        <v>630</v>
      </c>
      <c r="L1" s="8" t="s">
        <v>169</v>
      </c>
    </row>
    <row r="2" spans="1:14" ht="13.5" customHeight="1" x14ac:dyDescent="0.15">
      <c r="A2" s="1" t="s">
        <v>0</v>
      </c>
      <c r="B2" s="28">
        <f>[3]预测!AY2</f>
        <v>2206678496.026577</v>
      </c>
      <c r="C2" s="29">
        <f>[3]预测!B2</f>
        <v>2121806246.1794007</v>
      </c>
      <c r="D2" s="25"/>
      <c r="E2" s="25"/>
      <c r="F2" s="5" t="s">
        <v>137</v>
      </c>
      <c r="G2" s="28">
        <f>[3]预测!BF2</f>
        <v>9779120022.3865757</v>
      </c>
      <c r="I2" s="2" t="s">
        <v>631</v>
      </c>
      <c r="J2" s="28">
        <f>G2+G15</f>
        <v>9918798056.051918</v>
      </c>
      <c r="L2" s="2" t="s">
        <v>632</v>
      </c>
      <c r="M2" s="14">
        <f>J7</f>
        <v>1069995179.282693</v>
      </c>
    </row>
    <row r="3" spans="1:14" ht="13.5" customHeight="1" x14ac:dyDescent="0.15">
      <c r="A3" s="1" t="s">
        <v>1</v>
      </c>
      <c r="B3" s="28" t="str">
        <f>[3]预测!AY3</f>
        <v>0</v>
      </c>
      <c r="C3" s="29" t="str">
        <f>[3]预测!B3</f>
        <v>0</v>
      </c>
      <c r="D3" s="26" t="s">
        <v>69</v>
      </c>
      <c r="E3" s="26"/>
      <c r="F3" s="5" t="s">
        <v>138</v>
      </c>
      <c r="G3" s="28">
        <f>[3]预测!BF3</f>
        <v>7460511809.502183</v>
      </c>
      <c r="I3" s="2" t="s">
        <v>633</v>
      </c>
      <c r="J3" s="28">
        <f>G3</f>
        <v>7460511809.502183</v>
      </c>
      <c r="L3" s="2" t="s">
        <v>171</v>
      </c>
      <c r="M3" s="28">
        <f>E58</f>
        <v>772602983.75626099</v>
      </c>
    </row>
    <row r="4" spans="1:14" ht="13.5" customHeight="1" x14ac:dyDescent="0.15">
      <c r="A4" s="1" t="s">
        <v>3</v>
      </c>
      <c r="B4" s="28">
        <f>[3]预测!AY4</f>
        <v>491757447.64969695</v>
      </c>
      <c r="C4" s="29">
        <f>[3]预测!B4</f>
        <v>472843699.6631701</v>
      </c>
      <c r="D4" s="25"/>
      <c r="E4" s="25"/>
      <c r="F4" s="5" t="s">
        <v>634</v>
      </c>
      <c r="G4" s="28">
        <f>[3]预测!BF4</f>
        <v>30080879.670784805</v>
      </c>
      <c r="I4" s="2" t="s">
        <v>635</v>
      </c>
      <c r="J4" s="18">
        <f>G4+G5</f>
        <v>578298384.38989782</v>
      </c>
      <c r="L4" s="2" t="s">
        <v>636</v>
      </c>
      <c r="M4" s="11" t="str">
        <f>IF(ISERROR(B31-C31),"0",B31-C31)</f>
        <v>0</v>
      </c>
    </row>
    <row r="5" spans="1:14" ht="13.5" customHeight="1" x14ac:dyDescent="0.15">
      <c r="A5" s="1" t="s">
        <v>4</v>
      </c>
      <c r="B5" s="28">
        <f>[3]预测!AY5</f>
        <v>1462003425.9262435</v>
      </c>
      <c r="C5" s="29">
        <f>[3]预测!B5</f>
        <v>1405772524.9290802</v>
      </c>
      <c r="D5" s="24" t="s">
        <v>70</v>
      </c>
      <c r="E5" s="29" t="s">
        <v>2</v>
      </c>
      <c r="F5" s="5" t="s">
        <v>139</v>
      </c>
      <c r="G5" s="28">
        <f>[3]预测!BF5</f>
        <v>548217504.71911299</v>
      </c>
      <c r="I5" s="2" t="s">
        <v>637</v>
      </c>
      <c r="J5" s="28">
        <f>G6</f>
        <v>465469025.28892493</v>
      </c>
      <c r="L5" s="19" t="s">
        <v>638</v>
      </c>
      <c r="M5" s="28">
        <f>SUM(B2:B10)-SUM(C2:C10)</f>
        <v>191734158.63381958</v>
      </c>
    </row>
    <row r="6" spans="1:14" ht="13.5" customHeight="1" x14ac:dyDescent="0.15">
      <c r="A6" s="1" t="s">
        <v>5</v>
      </c>
      <c r="B6" s="28">
        <f>[3]预测!AY6</f>
        <v>581359476.72408342</v>
      </c>
      <c r="C6" s="29">
        <f>[3]预测!B6</f>
        <v>558999496.85008013</v>
      </c>
      <c r="D6" s="24" t="s">
        <v>71</v>
      </c>
      <c r="E6" s="29" t="s">
        <v>2</v>
      </c>
      <c r="F6" s="5" t="s">
        <v>140</v>
      </c>
      <c r="G6" s="28">
        <f>[3]预测!BF6</f>
        <v>465469025.28892493</v>
      </c>
      <c r="I6" s="2" t="s">
        <v>639</v>
      </c>
      <c r="J6" s="2">
        <f>G21/G20</f>
        <v>0.24356243876564254</v>
      </c>
      <c r="L6" s="19" t="s">
        <v>640</v>
      </c>
      <c r="M6" s="11">
        <f>B11-C11</f>
        <v>85819588.677112341</v>
      </c>
    </row>
    <row r="7" spans="1:14" ht="13.5" customHeight="1" x14ac:dyDescent="0.15">
      <c r="A7" s="1" t="s">
        <v>6</v>
      </c>
      <c r="B7" s="28">
        <f>[3]预测!AY7</f>
        <v>243289278.15272087</v>
      </c>
      <c r="C7" s="29">
        <f>[3]预测!B7</f>
        <v>233931998.22377002</v>
      </c>
      <c r="D7" s="24" t="s">
        <v>72</v>
      </c>
      <c r="E7" s="29" t="s">
        <v>2</v>
      </c>
      <c r="F7" s="5" t="s">
        <v>141</v>
      </c>
      <c r="G7" s="28" t="str">
        <f>[3]预测!BF7</f>
        <v>--</v>
      </c>
      <c r="I7" s="8" t="s">
        <v>641</v>
      </c>
      <c r="J7" s="28">
        <f>(J2-SUM(J3:J5))*(1-J6)</f>
        <v>1069995179.282693</v>
      </c>
      <c r="L7" s="19" t="s">
        <v>642</v>
      </c>
      <c r="M7" s="28">
        <f>SUM(B35:B41)-SUM(C35:C41)</f>
        <v>253908212.13310432</v>
      </c>
    </row>
    <row r="8" spans="1:14" ht="13.5" customHeight="1" x14ac:dyDescent="0.15">
      <c r="A8" s="1" t="s">
        <v>7</v>
      </c>
      <c r="B8" s="28" t="str">
        <f>[3]预测!AY8</f>
        <v>0</v>
      </c>
      <c r="C8" s="29" t="str">
        <f>[3]预测!B8</f>
        <v>0</v>
      </c>
      <c r="D8" s="24" t="s">
        <v>73</v>
      </c>
      <c r="E8" s="29" t="s">
        <v>2</v>
      </c>
      <c r="F8" s="5" t="s">
        <v>117</v>
      </c>
      <c r="G8" s="28">
        <f>[3]预测!BF8</f>
        <v>1397452460.3104649</v>
      </c>
      <c r="L8" s="13" t="s">
        <v>643</v>
      </c>
      <c r="M8" s="14">
        <f>(B21-C21)+E58</f>
        <v>1083049022.6253328</v>
      </c>
      <c r="N8" s="11"/>
    </row>
    <row r="9" spans="1:14" ht="13.5" customHeight="1" x14ac:dyDescent="0.15">
      <c r="A9" s="1" t="s">
        <v>8</v>
      </c>
      <c r="B9" s="28" t="str">
        <f>[3]预测!AY9</f>
        <v>0</v>
      </c>
      <c r="C9" s="29" t="str">
        <f>[3]预测!B9</f>
        <v>0</v>
      </c>
      <c r="D9" s="24" t="s">
        <v>74</v>
      </c>
      <c r="E9" s="29" t="s">
        <v>2</v>
      </c>
      <c r="F9" s="5" t="s">
        <v>142</v>
      </c>
      <c r="G9" s="28" t="str">
        <f>[3]预测!BF9</f>
        <v>--</v>
      </c>
      <c r="L9" s="13" t="s">
        <v>644</v>
      </c>
      <c r="M9" s="12" t="str">
        <f>IF(ISERROR(B29-C29),"0",B29-C29)</f>
        <v>0</v>
      </c>
    </row>
    <row r="10" spans="1:14" ht="13.5" customHeight="1" x14ac:dyDescent="0.15">
      <c r="A10" s="1" t="s">
        <v>9</v>
      </c>
      <c r="B10" s="28" t="str">
        <f>[3]预测!AY10</f>
        <v>0</v>
      </c>
      <c r="C10" s="29" t="str">
        <f>[3]预测!B10</f>
        <v>0</v>
      </c>
      <c r="D10" s="24" t="s">
        <v>75</v>
      </c>
      <c r="E10" s="29" t="s">
        <v>2</v>
      </c>
      <c r="F10" s="5" t="s">
        <v>143</v>
      </c>
      <c r="G10" s="28" t="str">
        <f>[3]预测!BF10</f>
        <v>--</v>
      </c>
      <c r="L10" s="8" t="s">
        <v>176</v>
      </c>
      <c r="M10" s="14">
        <f>M2+M3+M4-M5-M6+M7-M8-M9</f>
        <v>735903605.23579359</v>
      </c>
    </row>
    <row r="11" spans="1:14" ht="13.5" customHeight="1" x14ac:dyDescent="0.15">
      <c r="A11" s="1" t="s">
        <v>10</v>
      </c>
      <c r="B11" s="28">
        <f>[3]预测!AY11</f>
        <v>2231309305.6049228</v>
      </c>
      <c r="C11" s="29">
        <f>[3]预测!B11</f>
        <v>2145489716.9278104</v>
      </c>
      <c r="D11" s="24" t="s">
        <v>76</v>
      </c>
      <c r="E11" s="29" t="s">
        <v>2</v>
      </c>
      <c r="F11" s="5" t="s">
        <v>144</v>
      </c>
      <c r="G11" s="28">
        <f>[3]预测!BF11</f>
        <v>12006697.439696435</v>
      </c>
    </row>
    <row r="12" spans="1:14" ht="13.5" customHeight="1" x14ac:dyDescent="0.15">
      <c r="A12" s="1" t="s">
        <v>11</v>
      </c>
      <c r="B12" s="28" t="str">
        <f>[3]预测!AY12</f>
        <v>0</v>
      </c>
      <c r="C12" s="29" t="str">
        <f>[3]预测!B12</f>
        <v>0</v>
      </c>
      <c r="D12" s="24" t="s">
        <v>77</v>
      </c>
      <c r="E12" s="29" t="s">
        <v>2</v>
      </c>
      <c r="F12" s="5" t="s">
        <v>145</v>
      </c>
      <c r="G12" s="28" t="str">
        <f>[3]预测!BF12</f>
        <v>--</v>
      </c>
    </row>
    <row r="13" spans="1:14" ht="13.5" customHeight="1" x14ac:dyDescent="0.15">
      <c r="A13" s="1" t="s">
        <v>12</v>
      </c>
      <c r="B13" s="28" t="str">
        <f>[3]预测!AY13</f>
        <v>0</v>
      </c>
      <c r="C13" s="29" t="str">
        <f>[3]预测!B13</f>
        <v>0</v>
      </c>
      <c r="D13" s="24" t="s">
        <v>78</v>
      </c>
      <c r="E13" s="29" t="s">
        <v>2</v>
      </c>
      <c r="F13" s="5" t="s">
        <v>146</v>
      </c>
      <c r="G13" s="28">
        <f>[3]预测!BF13</f>
        <v>32395207.317616008</v>
      </c>
    </row>
    <row r="14" spans="1:14" ht="13.5" customHeight="1" x14ac:dyDescent="0.15">
      <c r="A14" s="1" t="s">
        <v>13</v>
      </c>
      <c r="B14" s="28">
        <f>[3]预测!AY14</f>
        <v>8630443.8547184039</v>
      </c>
      <c r="C14" s="29">
        <f>[3]预测!B14</f>
        <v>8298503.7064600028</v>
      </c>
      <c r="D14" s="24" t="s">
        <v>79</v>
      </c>
      <c r="E14" s="29" t="s">
        <v>2</v>
      </c>
      <c r="F14" s="5" t="s">
        <v>147</v>
      </c>
      <c r="G14" s="28">
        <f>[3]预测!BF14</f>
        <v>-78209752.347582191</v>
      </c>
    </row>
    <row r="15" spans="1:14" ht="13.5" customHeight="1" x14ac:dyDescent="0.15">
      <c r="A15" s="1" t="s">
        <v>14</v>
      </c>
      <c r="B15" s="28">
        <f>[3]预测!AY15</f>
        <v>7225027873.938962</v>
      </c>
      <c r="C15" s="29">
        <f>[3]预测!B15</f>
        <v>6947142186.4797726</v>
      </c>
      <c r="D15" s="27"/>
      <c r="E15" s="27"/>
      <c r="F15" s="5" t="s">
        <v>148</v>
      </c>
      <c r="G15" s="28">
        <f>[3]预测!BF15</f>
        <v>139678033.66534162</v>
      </c>
    </row>
    <row r="16" spans="1:14" ht="13.5" customHeight="1" x14ac:dyDescent="0.15">
      <c r="A16" s="1" t="s">
        <v>15</v>
      </c>
      <c r="B16" s="28" t="str">
        <f>[3]预测!AY16</f>
        <v>--</v>
      </c>
      <c r="C16" s="29" t="str">
        <f>[3]预测!B16</f>
        <v>--</v>
      </c>
      <c r="D16" s="26" t="s">
        <v>80</v>
      </c>
      <c r="E16" s="26"/>
      <c r="F16" s="5" t="s">
        <v>149</v>
      </c>
      <c r="G16" s="28" t="str">
        <f>[3]预测!BF16</f>
        <v>--</v>
      </c>
    </row>
    <row r="17" spans="1:7" ht="13.5" customHeight="1" x14ac:dyDescent="0.15">
      <c r="A17" s="1" t="s">
        <v>16</v>
      </c>
      <c r="B17" s="28">
        <f>[3]预测!AY17</f>
        <v>142210</v>
      </c>
      <c r="C17" s="29">
        <f>[3]预测!B17</f>
        <v>142210</v>
      </c>
      <c r="D17" s="25"/>
      <c r="E17" s="25"/>
      <c r="F17" s="5" t="s">
        <v>150</v>
      </c>
      <c r="G17" s="28" t="str">
        <f>[3]预测!BF17</f>
        <v>--</v>
      </c>
    </row>
    <row r="18" spans="1:7" ht="13.5" customHeight="1" x14ac:dyDescent="0.15">
      <c r="A18" s="1" t="s">
        <v>17</v>
      </c>
      <c r="B18" s="28" t="str">
        <f>[3]预测!AY18</f>
        <v>--</v>
      </c>
      <c r="C18" s="29" t="str">
        <f>[3]预测!B18</f>
        <v>--</v>
      </c>
      <c r="D18" s="24" t="s">
        <v>81</v>
      </c>
      <c r="E18" s="29" t="s">
        <v>2</v>
      </c>
      <c r="F18" s="5" t="s">
        <v>151</v>
      </c>
      <c r="G18" s="28" t="str">
        <f>[3]预测!BF18</f>
        <v>--</v>
      </c>
    </row>
    <row r="19" spans="1:7" ht="13.5" customHeight="1" x14ac:dyDescent="0.15">
      <c r="A19" s="1" t="s">
        <v>18</v>
      </c>
      <c r="B19" s="28">
        <f>[3]预测!AY19</f>
        <v>1239093.6745189372</v>
      </c>
      <c r="C19" s="29">
        <f>[3]预测!B19</f>
        <v>1077472.7604512498</v>
      </c>
      <c r="D19" s="24" t="s">
        <v>82</v>
      </c>
      <c r="E19" s="29" t="s">
        <v>2</v>
      </c>
      <c r="F19" s="5" t="s">
        <v>152</v>
      </c>
      <c r="G19" s="28" t="str">
        <f>[3]预测!BF19</f>
        <v>--</v>
      </c>
    </row>
    <row r="20" spans="1:7" ht="13.5" customHeight="1" x14ac:dyDescent="0.15">
      <c r="A20" s="1" t="s">
        <v>19</v>
      </c>
      <c r="B20" s="28" t="str">
        <f>[3]预测!AY20</f>
        <v>--</v>
      </c>
      <c r="C20" s="29" t="str">
        <f>[3]预测!B20</f>
        <v>--</v>
      </c>
      <c r="D20" s="24" t="s">
        <v>83</v>
      </c>
      <c r="E20" s="29" t="s">
        <v>2</v>
      </c>
      <c r="F20" s="5" t="s">
        <v>153</v>
      </c>
      <c r="G20" s="28">
        <f>[3]预测!BF20</f>
        <v>61468281.317759424</v>
      </c>
    </row>
    <row r="21" spans="1:7" ht="13.5" customHeight="1" x14ac:dyDescent="0.15">
      <c r="A21" s="1" t="s">
        <v>20</v>
      </c>
      <c r="B21" s="28">
        <f>[3]预测!AY21</f>
        <v>8071597010.5958652</v>
      </c>
      <c r="C21" s="29">
        <f>[3]预测!B21</f>
        <v>7761150971.7267933</v>
      </c>
      <c r="D21" s="24" t="s">
        <v>84</v>
      </c>
      <c r="E21" s="29" t="s">
        <v>2</v>
      </c>
      <c r="F21" s="5" t="s">
        <v>154</v>
      </c>
      <c r="G21" s="28">
        <f>[3]预测!BF21</f>
        <v>14971364.504486069</v>
      </c>
    </row>
    <row r="22" spans="1:7" ht="13.5" customHeight="1" x14ac:dyDescent="0.15">
      <c r="A22" s="1" t="s">
        <v>21</v>
      </c>
      <c r="B22" s="28">
        <f>[3]预测!AY22</f>
        <v>6096824763.0847149</v>
      </c>
      <c r="C22" s="29">
        <f>[3]预测!B22</f>
        <v>5862331502.9660711</v>
      </c>
      <c r="D22" s="24" t="s">
        <v>85</v>
      </c>
      <c r="E22" s="29" t="s">
        <v>2</v>
      </c>
      <c r="F22" s="5" t="s">
        <v>155</v>
      </c>
      <c r="G22" s="28" t="str">
        <f>[3]预测!BF22</f>
        <v>--</v>
      </c>
    </row>
    <row r="23" spans="1:7" ht="13.5" customHeight="1" x14ac:dyDescent="0.15">
      <c r="A23" s="1" t="s">
        <v>22</v>
      </c>
      <c r="B23" s="28">
        <f>[3]预测!AY23</f>
        <v>356313465.75304496</v>
      </c>
      <c r="C23" s="29">
        <f>[3]预测!B23</f>
        <v>342609101.68562013</v>
      </c>
      <c r="D23" s="24" t="s">
        <v>86</v>
      </c>
      <c r="E23" s="29" t="s">
        <v>2</v>
      </c>
      <c r="F23" s="5" t="s">
        <v>156</v>
      </c>
      <c r="G23" s="28">
        <f>[3]预测!BF23</f>
        <v>46496916.813273355</v>
      </c>
    </row>
    <row r="24" spans="1:7" ht="13.5" customHeight="1" x14ac:dyDescent="0.15">
      <c r="A24" s="1" t="s">
        <v>23</v>
      </c>
      <c r="B24" s="28" t="str">
        <f>[3]预测!AY24</f>
        <v>0</v>
      </c>
      <c r="C24" s="29" t="str">
        <f>[3]预测!B24</f>
        <v>0</v>
      </c>
      <c r="D24" s="24" t="s">
        <v>87</v>
      </c>
      <c r="E24" s="29" t="s">
        <v>2</v>
      </c>
      <c r="F24" s="5" t="s">
        <v>157</v>
      </c>
      <c r="G24" s="28">
        <f>[3]预测!BF24</f>
        <v>36537104.812221281</v>
      </c>
    </row>
    <row r="25" spans="1:7" ht="13.5" customHeight="1" x14ac:dyDescent="0.15">
      <c r="A25" s="1" t="s">
        <v>24</v>
      </c>
      <c r="B25" s="28" t="str">
        <f>[3]预测!AY25</f>
        <v>0</v>
      </c>
      <c r="C25" s="29" t="str">
        <f>[3]预测!B25</f>
        <v>0</v>
      </c>
      <c r="D25" s="24" t="s">
        <v>88</v>
      </c>
      <c r="E25" s="29" t="s">
        <v>2</v>
      </c>
      <c r="F25" s="5" t="s">
        <v>158</v>
      </c>
      <c r="G25" s="28">
        <f>[3]预测!BF25</f>
        <v>9959812.0010520816</v>
      </c>
    </row>
    <row r="26" spans="1:7" ht="13.5" customHeight="1" x14ac:dyDescent="0.15">
      <c r="A26" s="1" t="s">
        <v>25</v>
      </c>
      <c r="B26" s="28" t="str">
        <f>[3]预测!AY26</f>
        <v>0</v>
      </c>
      <c r="C26" s="29" t="str">
        <f>[3]预测!B26</f>
        <v>0</v>
      </c>
      <c r="D26" s="24" t="s">
        <v>89</v>
      </c>
      <c r="E26" s="29" t="s">
        <v>2</v>
      </c>
      <c r="F26" s="5" t="s">
        <v>159</v>
      </c>
      <c r="G26" s="28" t="str">
        <f>[3]预测!BF26</f>
        <v>--</v>
      </c>
    </row>
    <row r="27" spans="1:7" ht="13.5" customHeight="1" x14ac:dyDescent="0.15">
      <c r="A27" s="1" t="s">
        <v>26</v>
      </c>
      <c r="B27" s="28">
        <f>[3]预测!AY27</f>
        <v>131829599.61542805</v>
      </c>
      <c r="C27" s="29">
        <f>[3]预测!B27</f>
        <v>126759230.39945003</v>
      </c>
      <c r="D27" s="24" t="s">
        <v>90</v>
      </c>
      <c r="E27" s="29" t="s">
        <v>2</v>
      </c>
      <c r="F27" s="5" t="s">
        <v>160</v>
      </c>
      <c r="G27" s="28" t="str">
        <f>[3]预测!BF27</f>
        <v>--</v>
      </c>
    </row>
    <row r="28" spans="1:7" ht="13.5" customHeight="1" x14ac:dyDescent="0.15">
      <c r="A28" s="1" t="s">
        <v>27</v>
      </c>
      <c r="B28" s="28" t="str">
        <f>[3]预测!AY28</f>
        <v>0</v>
      </c>
      <c r="C28" s="29" t="str">
        <f>[3]预测!B28</f>
        <v>0</v>
      </c>
      <c r="D28" s="24" t="s">
        <v>91</v>
      </c>
      <c r="E28" s="29" t="s">
        <v>2</v>
      </c>
      <c r="F28" s="5" t="s">
        <v>161</v>
      </c>
      <c r="G28" s="28" t="str">
        <f>[3]预测!BF28</f>
        <v>--</v>
      </c>
    </row>
    <row r="29" spans="1:7" ht="13.5" customHeight="1" x14ac:dyDescent="0.15">
      <c r="A29" s="1" t="s">
        <v>28</v>
      </c>
      <c r="B29" s="28" t="str">
        <f>[3]预测!AY29</f>
        <v>--</v>
      </c>
      <c r="C29" s="29" t="str">
        <f>[3]预测!B29</f>
        <v>--</v>
      </c>
      <c r="D29" s="24" t="s">
        <v>92</v>
      </c>
      <c r="E29" s="29" t="s">
        <v>2</v>
      </c>
      <c r="F29" s="5" t="s">
        <v>68</v>
      </c>
      <c r="G29" s="28">
        <f>[3]预测!BF29</f>
        <v>0</v>
      </c>
    </row>
    <row r="30" spans="1:7" ht="13.5" customHeight="1" x14ac:dyDescent="0.15">
      <c r="A30" s="1" t="s">
        <v>29</v>
      </c>
      <c r="B30" s="28">
        <f>[3]预测!AY30</f>
        <v>57835400.988050424</v>
      </c>
      <c r="C30" s="29">
        <f>[3]预测!B30</f>
        <v>55610962.48851002</v>
      </c>
      <c r="D30" s="25"/>
      <c r="E30" s="25"/>
    </row>
    <row r="31" spans="1:7" ht="13.5" customHeight="1" x14ac:dyDescent="0.15">
      <c r="A31" s="1" t="s">
        <v>30</v>
      </c>
      <c r="B31" s="28" t="str">
        <f>[3]预测!AY31</f>
        <v>--</v>
      </c>
      <c r="C31" s="29" t="str">
        <f>[3]预测!B31</f>
        <v>--</v>
      </c>
      <c r="D31" s="26" t="s">
        <v>93</v>
      </c>
      <c r="E31" s="26"/>
    </row>
    <row r="32" spans="1:7" ht="13.5" customHeight="1" x14ac:dyDescent="0.15">
      <c r="A32" s="1" t="s">
        <v>31</v>
      </c>
      <c r="B32" s="28" t="str">
        <f>[3]预测!AY32</f>
        <v>--</v>
      </c>
      <c r="C32" s="29" t="str">
        <f>[3]预测!B32</f>
        <v>--</v>
      </c>
      <c r="D32" s="25"/>
      <c r="E32" s="25"/>
    </row>
    <row r="33" spans="1:5" ht="13.5" customHeight="1" x14ac:dyDescent="0.15">
      <c r="A33" s="1" t="s">
        <v>32</v>
      </c>
      <c r="B33" s="28">
        <f>[3]预测!AY33</f>
        <v>14715781543.711622</v>
      </c>
      <c r="C33" s="29">
        <f>[3]预测!B33</f>
        <v>14149681452.026896</v>
      </c>
      <c r="D33" s="24" t="s">
        <v>94</v>
      </c>
      <c r="E33" s="29" t="s">
        <v>2</v>
      </c>
    </row>
    <row r="34" spans="1:5" ht="13.5" customHeight="1" x14ac:dyDescent="0.15">
      <c r="A34" s="1" t="s">
        <v>33</v>
      </c>
      <c r="B34" s="28">
        <f>[3]预测!AY34</f>
        <v>21940809417.650585</v>
      </c>
      <c r="C34" s="29">
        <f>[3]预测!B34</f>
        <v>21096823638.506668</v>
      </c>
      <c r="D34" s="24" t="s">
        <v>95</v>
      </c>
      <c r="E34" s="29" t="s">
        <v>2</v>
      </c>
    </row>
    <row r="35" spans="1:5" ht="13.5" customHeight="1" x14ac:dyDescent="0.15">
      <c r="A35" s="1" t="s">
        <v>34</v>
      </c>
      <c r="B35" s="28">
        <f>[3]预测!AY35</f>
        <v>3459009723.6882191</v>
      </c>
      <c r="C35" s="29">
        <f>[3]预测!B35</f>
        <v>3295436817.7529354</v>
      </c>
      <c r="D35" s="24" t="s">
        <v>96</v>
      </c>
      <c r="E35" s="29" t="s">
        <v>2</v>
      </c>
    </row>
    <row r="36" spans="1:5" ht="13.5" customHeight="1" x14ac:dyDescent="0.15">
      <c r="A36" s="1" t="s">
        <v>35</v>
      </c>
      <c r="B36" s="28" t="str">
        <f>[3]预测!AY36</f>
        <v>--</v>
      </c>
      <c r="C36" s="29" t="str">
        <f>[3]预测!B36</f>
        <v>--</v>
      </c>
      <c r="D36" s="24" t="s">
        <v>97</v>
      </c>
      <c r="E36" s="29" t="s">
        <v>2</v>
      </c>
    </row>
    <row r="37" spans="1:5" ht="13.5" customHeight="1" x14ac:dyDescent="0.15">
      <c r="A37" s="1" t="s">
        <v>36</v>
      </c>
      <c r="B37" s="28">
        <f>[3]预测!AY37</f>
        <v>12589814.512704004</v>
      </c>
      <c r="C37" s="29">
        <f>[3]预测!B37</f>
        <v>12105590.877600003</v>
      </c>
      <c r="D37" s="24" t="s">
        <v>98</v>
      </c>
      <c r="E37" s="29" t="s">
        <v>2</v>
      </c>
    </row>
    <row r="38" spans="1:5" ht="13.5" customHeight="1" x14ac:dyDescent="0.15">
      <c r="A38" s="20" t="s">
        <v>37</v>
      </c>
      <c r="B38" s="28">
        <f>[3]预测!AY38</f>
        <v>1853559316.1599803</v>
      </c>
      <c r="C38" s="29">
        <f>[3]预测!B38</f>
        <v>1782268573.2307503</v>
      </c>
      <c r="D38" s="24" t="s">
        <v>99</v>
      </c>
      <c r="E38" s="29" t="s">
        <v>2</v>
      </c>
    </row>
    <row r="39" spans="1:5" ht="13.5" customHeight="1" x14ac:dyDescent="0.15">
      <c r="A39" s="1" t="s">
        <v>38</v>
      </c>
      <c r="B39" s="28">
        <f>[3]预测!AY39</f>
        <v>312242657.94962251</v>
      </c>
      <c r="C39" s="29">
        <f>[3]预测!B39</f>
        <v>300233324.95156008</v>
      </c>
      <c r="D39" s="24" t="s">
        <v>100</v>
      </c>
      <c r="E39" s="29" t="s">
        <v>2</v>
      </c>
    </row>
    <row r="40" spans="1:5" ht="13.5" customHeight="1" x14ac:dyDescent="0.15">
      <c r="A40" s="1" t="s">
        <v>39</v>
      </c>
      <c r="B40" s="28">
        <f>[3]预测!AY40</f>
        <v>33220607.218770407</v>
      </c>
      <c r="C40" s="29">
        <f>[3]预测!B40</f>
        <v>31942891.556510005</v>
      </c>
      <c r="D40" s="24" t="s">
        <v>101</v>
      </c>
      <c r="E40" s="29" t="s">
        <v>2</v>
      </c>
    </row>
    <row r="41" spans="1:5" ht="13.5" customHeight="1" x14ac:dyDescent="0.15">
      <c r="A41" s="1" t="s">
        <v>40</v>
      </c>
      <c r="B41" s="28">
        <f>[3]预测!AY41</f>
        <v>137105565.30230564</v>
      </c>
      <c r="C41" s="29">
        <f>[3]预测!B41</f>
        <v>131832274.32914004</v>
      </c>
      <c r="D41" s="24" t="s">
        <v>102</v>
      </c>
      <c r="E41" s="29" t="s">
        <v>2</v>
      </c>
    </row>
    <row r="42" spans="1:5" ht="13.5" customHeight="1" x14ac:dyDescent="0.15">
      <c r="A42" s="1" t="s">
        <v>41</v>
      </c>
      <c r="B42" s="28">
        <f>[3]预测!AY42</f>
        <v>0</v>
      </c>
      <c r="C42" s="29">
        <f>[3]预测!B42</f>
        <v>0</v>
      </c>
      <c r="D42" s="25"/>
      <c r="E42" s="25"/>
    </row>
    <row r="43" spans="1:5" ht="13.5" customHeight="1" x14ac:dyDescent="0.15">
      <c r="A43" s="1" t="s">
        <v>42</v>
      </c>
      <c r="B43" s="28">
        <f>[3]预测!AY43</f>
        <v>1073438.2677304002</v>
      </c>
      <c r="C43" s="29">
        <f>[3]预测!B43</f>
        <v>1032152.1805100001</v>
      </c>
      <c r="D43" s="26" t="s">
        <v>103</v>
      </c>
      <c r="E43" s="26"/>
    </row>
    <row r="44" spans="1:5" ht="13.5" customHeight="1" x14ac:dyDescent="0.15">
      <c r="A44" s="1" t="s">
        <v>43</v>
      </c>
      <c r="B44" s="28">
        <f>[3]预测!AY44</f>
        <v>375565292.02592415</v>
      </c>
      <c r="C44" s="29">
        <f>[3]预测!B44</f>
        <v>361120473.10185015</v>
      </c>
      <c r="D44" s="25"/>
      <c r="E44" s="25"/>
    </row>
    <row r="45" spans="1:5" ht="13.5" customHeight="1" x14ac:dyDescent="0.15">
      <c r="A45" s="1" t="s">
        <v>44</v>
      </c>
      <c r="B45" s="28">
        <f>[3]预测!AY45</f>
        <v>0</v>
      </c>
      <c r="C45" s="29">
        <f>[3]预测!B45</f>
        <v>0</v>
      </c>
      <c r="D45" s="25"/>
      <c r="E45" s="25"/>
    </row>
    <row r="46" spans="1:5" ht="13.5" customHeight="1" x14ac:dyDescent="0.15">
      <c r="A46" s="1" t="s">
        <v>45</v>
      </c>
      <c r="B46" s="28">
        <f>[3]预测!AY46</f>
        <v>422649307.08000016</v>
      </c>
      <c r="C46" s="29">
        <f>[3]预测!B46</f>
        <v>406393564.50000012</v>
      </c>
      <c r="D46" s="26" t="s">
        <v>104</v>
      </c>
      <c r="E46" s="26"/>
    </row>
    <row r="47" spans="1:5" ht="13.5" customHeight="1" x14ac:dyDescent="0.15">
      <c r="A47" s="1" t="s">
        <v>46</v>
      </c>
      <c r="B47" s="28">
        <f>[3]预测!AY47</f>
        <v>14590784.275839204</v>
      </c>
      <c r="C47" s="29">
        <f>[3]预测!B47</f>
        <v>14029600.265230004</v>
      </c>
      <c r="D47" s="25"/>
      <c r="E47" s="25"/>
    </row>
    <row r="48" spans="1:5" ht="13.5" customHeight="1" x14ac:dyDescent="0.15">
      <c r="A48" s="1" t="s">
        <v>47</v>
      </c>
      <c r="B48" s="28">
        <f>[3]预测!AY48</f>
        <v>6621606506.4810934</v>
      </c>
      <c r="C48" s="29">
        <f>[3]预测!B48</f>
        <v>6336395262.7460861</v>
      </c>
      <c r="D48" s="25"/>
      <c r="E48" s="25"/>
    </row>
    <row r="49" spans="1:5" ht="13.5" customHeight="1" x14ac:dyDescent="0.15">
      <c r="A49" s="1" t="s">
        <v>48</v>
      </c>
      <c r="B49" s="28">
        <f>[3]预测!AY49</f>
        <v>2743684700.5550032</v>
      </c>
      <c r="C49" s="29">
        <f>[3]预测!B49</f>
        <v>2579386487.7753458</v>
      </c>
      <c r="D49" s="26" t="s">
        <v>105</v>
      </c>
      <c r="E49" s="26"/>
    </row>
    <row r="50" spans="1:5" ht="13.5" customHeight="1" x14ac:dyDescent="0.15">
      <c r="A50" s="1" t="s">
        <v>49</v>
      </c>
      <c r="B50" s="28">
        <f>[3]预测!AY50</f>
        <v>2009627777.77</v>
      </c>
      <c r="C50" s="29">
        <f>[3]预测!B50</f>
        <v>2009627777.77</v>
      </c>
      <c r="D50" s="25"/>
      <c r="E50" s="25"/>
    </row>
    <row r="51" spans="1:5" ht="13.5" customHeight="1" x14ac:dyDescent="0.15">
      <c r="A51" s="1" t="s">
        <v>50</v>
      </c>
      <c r="B51" s="28" t="str">
        <f>[3]预测!AY51</f>
        <v>--</v>
      </c>
      <c r="C51" s="29" t="str">
        <f>[3]预测!B51</f>
        <v>--</v>
      </c>
      <c r="D51" s="24" t="s">
        <v>106</v>
      </c>
      <c r="E51" s="29">
        <f>[3]预测!BC51</f>
        <v>2121806246.1794007</v>
      </c>
    </row>
    <row r="52" spans="1:5" ht="13.5" customHeight="1" x14ac:dyDescent="0.15">
      <c r="A52" s="1" t="s">
        <v>51</v>
      </c>
      <c r="B52" s="28">
        <f>[3]预测!AY52</f>
        <v>6080000</v>
      </c>
      <c r="C52" s="29">
        <f>[3]预测!B52</f>
        <v>6080000</v>
      </c>
      <c r="D52" s="24" t="s">
        <v>107</v>
      </c>
      <c r="E52" s="29">
        <f>[3]预测!BC52</f>
        <v>2206678496.026577</v>
      </c>
    </row>
    <row r="53" spans="1:5" ht="13.5" customHeight="1" x14ac:dyDescent="0.15">
      <c r="A53" s="1" t="s">
        <v>52</v>
      </c>
      <c r="B53" s="28" t="str">
        <f>[3]预测!AY53</f>
        <v>--</v>
      </c>
      <c r="C53" s="29" t="str">
        <f>[3]预测!B53</f>
        <v>--</v>
      </c>
      <c r="D53" s="25"/>
      <c r="E53" s="25"/>
    </row>
    <row r="54" spans="1:5" ht="13.5" customHeight="1" x14ac:dyDescent="0.15">
      <c r="A54" s="1" t="s">
        <v>53</v>
      </c>
      <c r="B54" s="28" t="str">
        <f>[3]预测!AY54</f>
        <v>--</v>
      </c>
      <c r="C54" s="29" t="str">
        <f>[3]预测!B54</f>
        <v>--</v>
      </c>
      <c r="D54" s="26" t="s">
        <v>108</v>
      </c>
      <c r="E54" s="26"/>
    </row>
    <row r="55" spans="1:5" ht="13.5" customHeight="1" x14ac:dyDescent="0.15">
      <c r="A55" s="1" t="s">
        <v>54</v>
      </c>
      <c r="B55" s="28" t="str">
        <f>[3]预测!AY55</f>
        <v>--</v>
      </c>
      <c r="C55" s="29" t="str">
        <f>[3]预测!B55</f>
        <v>--</v>
      </c>
      <c r="D55" s="25"/>
      <c r="E55" s="25"/>
    </row>
    <row r="56" spans="1:5" ht="13.5" customHeight="1" x14ac:dyDescent="0.15">
      <c r="A56" s="1" t="s">
        <v>55</v>
      </c>
      <c r="B56" s="28">
        <f>[3]预测!AY56</f>
        <v>4759392478.3250027</v>
      </c>
      <c r="C56" s="29">
        <f>[3]预测!B56</f>
        <v>4595094265.5453453</v>
      </c>
      <c r="D56" s="24" t="s">
        <v>109</v>
      </c>
      <c r="E56" s="29">
        <f>[3]预测!BC56</f>
        <v>46496916.813273355</v>
      </c>
    </row>
    <row r="57" spans="1:5" ht="13.5" customHeight="1" x14ac:dyDescent="0.15">
      <c r="A57" s="20" t="s">
        <v>56</v>
      </c>
      <c r="B57" s="28">
        <f>[3]预测!AY57</f>
        <v>11380998984.806095</v>
      </c>
      <c r="C57" s="29">
        <f>[3]预测!B57</f>
        <v>10931489528.291431</v>
      </c>
      <c r="D57" s="29" t="s">
        <v>110</v>
      </c>
      <c r="E57" s="29">
        <f>[3]预测!BC57</f>
        <v>-773839.41125920007</v>
      </c>
    </row>
    <row r="58" spans="1:5" ht="13.5" customHeight="1" x14ac:dyDescent="0.15">
      <c r="A58" s="1" t="s">
        <v>57</v>
      </c>
      <c r="B58" s="28">
        <f>[3]预测!AY58</f>
        <v>3248981490.9577036</v>
      </c>
      <c r="C58" s="29">
        <f>[3]预测!B58</f>
        <v>2901002085.1417217</v>
      </c>
      <c r="D58" s="29" t="s">
        <v>111</v>
      </c>
      <c r="E58" s="29">
        <f>[3]预测!BC58</f>
        <v>772602983.75626099</v>
      </c>
    </row>
    <row r="59" spans="1:5" ht="13.5" customHeight="1" x14ac:dyDescent="0.15">
      <c r="A59" s="1" t="s">
        <v>58</v>
      </c>
      <c r="B59" s="28">
        <f>[3]预测!AY59</f>
        <v>1986920344.6300001</v>
      </c>
      <c r="C59" s="29">
        <f>[3]预测!B59</f>
        <v>1986920344.6300001</v>
      </c>
      <c r="D59" s="24" t="s">
        <v>112</v>
      </c>
      <c r="E59" s="29">
        <f>[3]预测!BC59</f>
        <v>6090670.6729440009</v>
      </c>
    </row>
    <row r="60" spans="1:5" ht="13.5" customHeight="1" x14ac:dyDescent="0.15">
      <c r="A60" s="1" t="s">
        <v>59</v>
      </c>
      <c r="B60" s="28">
        <f>[3]预测!AY60</f>
        <v>680925967.29567873</v>
      </c>
      <c r="C60" s="29">
        <f>[3]预测!B60</f>
        <v>676276275.61435151</v>
      </c>
      <c r="D60" s="24" t="s">
        <v>113</v>
      </c>
      <c r="E60" s="29">
        <f>[3]预测!BC60</f>
        <v>9582491.0987520032</v>
      </c>
    </row>
    <row r="61" spans="1:5" ht="13.5" customHeight="1" x14ac:dyDescent="0.15">
      <c r="A61" s="1" t="s">
        <v>60</v>
      </c>
      <c r="B61" s="28" t="str">
        <f>[3]预测!AY61</f>
        <v>--</v>
      </c>
      <c r="C61" s="29" t="str">
        <f>[3]预测!B61</f>
        <v>--</v>
      </c>
      <c r="D61" s="24" t="s">
        <v>114</v>
      </c>
      <c r="E61" s="29">
        <f>[3]预测!BC61</f>
        <v>1945459.1921336004</v>
      </c>
    </row>
    <row r="62" spans="1:5" ht="13.5" customHeight="1" x14ac:dyDescent="0.15">
      <c r="A62" s="1" t="s">
        <v>61</v>
      </c>
      <c r="B62" s="28">
        <f>[3]预测!AY62</f>
        <v>2879471571.0611081</v>
      </c>
      <c r="C62" s="29">
        <f>[3]预测!B62</f>
        <v>2837624345.929163</v>
      </c>
      <c r="D62" s="24" t="s">
        <v>115</v>
      </c>
      <c r="E62" s="29">
        <f>[3]预测!BC62</f>
        <v>14155806.345938405</v>
      </c>
    </row>
    <row r="63" spans="1:5" ht="13.5" customHeight="1" x14ac:dyDescent="0.15">
      <c r="A63" s="1" t="s">
        <v>62</v>
      </c>
      <c r="B63" s="28">
        <f>[3]预测!AY63</f>
        <v>1763511058.9000001</v>
      </c>
      <c r="C63" s="29">
        <f>[3]预测!B63</f>
        <v>1763511058.9000001</v>
      </c>
      <c r="D63" s="24" t="s">
        <v>116</v>
      </c>
      <c r="E63" s="29" t="str">
        <f>[3]预测!BC63</f>
        <v>--</v>
      </c>
    </row>
    <row r="64" spans="1:5" ht="13.5" customHeight="1" x14ac:dyDescent="0.15">
      <c r="A64" s="1" t="s">
        <v>63</v>
      </c>
      <c r="B64" s="28" t="str">
        <f>[3]预测!AY64</f>
        <v>--</v>
      </c>
      <c r="C64" s="29" t="str">
        <f>[3]预测!B64</f>
        <v>--</v>
      </c>
      <c r="D64" s="24" t="s">
        <v>117</v>
      </c>
      <c r="E64" s="29">
        <f>[3]预测!BC64</f>
        <v>1397452460.3104649</v>
      </c>
    </row>
    <row r="65" spans="1:5" ht="13.5" customHeight="1" x14ac:dyDescent="0.15">
      <c r="A65" s="1" t="s">
        <v>64</v>
      </c>
      <c r="B65" s="28" t="str">
        <f>[3]预测!AY65</f>
        <v>--</v>
      </c>
      <c r="C65" s="29" t="str">
        <f>[3]预测!B65</f>
        <v>--</v>
      </c>
      <c r="D65" s="24" t="s">
        <v>118</v>
      </c>
      <c r="E65" s="29">
        <f>[3]预测!BC65</f>
        <v>-12006697.439696435</v>
      </c>
    </row>
    <row r="66" spans="1:5" ht="13.5" customHeight="1" x14ac:dyDescent="0.15">
      <c r="A66" s="1" t="s">
        <v>65</v>
      </c>
      <c r="B66" s="28">
        <f>[3]预测!AY66</f>
        <v>4839068873.6300001</v>
      </c>
      <c r="C66" s="29">
        <f>[3]预测!B66</f>
        <v>4839068873.6300001</v>
      </c>
      <c r="D66" s="24" t="s">
        <v>119</v>
      </c>
      <c r="E66" s="29" t="str">
        <f>[3]预测!BC66</f>
        <v>--</v>
      </c>
    </row>
    <row r="67" spans="1:5" ht="13.5" customHeight="1" x14ac:dyDescent="0.15">
      <c r="A67" s="1" t="s">
        <v>66</v>
      </c>
      <c r="B67" s="28">
        <f>[3]预测!AY67</f>
        <v>10559810432.84449</v>
      </c>
      <c r="C67" s="29">
        <f>[3]预测!B67</f>
        <v>10165334110.215237</v>
      </c>
      <c r="D67" s="24" t="s">
        <v>120</v>
      </c>
      <c r="E67" s="29" t="str">
        <f>[3]预测!BC67</f>
        <v>--</v>
      </c>
    </row>
    <row r="68" spans="1:5" ht="13.5" customHeight="1" x14ac:dyDescent="0.15">
      <c r="A68" s="1" t="s">
        <v>67</v>
      </c>
      <c r="B68" s="28">
        <f>[3]预测!AY68</f>
        <v>21940809417.650585</v>
      </c>
      <c r="C68" s="29">
        <f>[3]预测!B68</f>
        <v>21096823638.506668</v>
      </c>
      <c r="D68" s="24" t="s">
        <v>121</v>
      </c>
      <c r="E68" s="29">
        <f>[3]预测!BC68</f>
        <v>-85819588.677112341</v>
      </c>
    </row>
    <row r="69" spans="1:5" ht="13.5" customHeight="1" x14ac:dyDescent="0.15">
      <c r="A69" s="1" t="s">
        <v>68</v>
      </c>
      <c r="B69" s="28">
        <f>[3]预测!AY69</f>
        <v>0</v>
      </c>
      <c r="C69" s="29">
        <f>[3]预测!B69</f>
        <v>0</v>
      </c>
      <c r="D69" s="24" t="s">
        <v>122</v>
      </c>
      <c r="E69" s="29">
        <f>[3]预测!BC69</f>
        <v>-106861908.78664446</v>
      </c>
    </row>
    <row r="70" spans="1:5" ht="13.5" customHeight="1" x14ac:dyDescent="0.15">
      <c r="A70" s="1"/>
      <c r="B70" s="29"/>
      <c r="D70" s="24" t="s">
        <v>123</v>
      </c>
      <c r="E70" s="29">
        <f>[3]预测!BC70</f>
        <v>-104821411.20911694</v>
      </c>
    </row>
    <row r="71" spans="1:5" ht="13.5" customHeight="1" x14ac:dyDescent="0.15">
      <c r="A71" s="1"/>
      <c r="B71" s="29"/>
      <c r="D71" s="24" t="s">
        <v>124</v>
      </c>
      <c r="E71" s="29" t="str">
        <f>[3]预测!BC71</f>
        <v>--</v>
      </c>
    </row>
    <row r="72" spans="1:5" ht="13.5" customHeight="1" x14ac:dyDescent="0.15">
      <c r="A72" s="1"/>
      <c r="B72" s="29"/>
      <c r="D72" s="24" t="s">
        <v>125</v>
      </c>
      <c r="E72" s="29">
        <f>[3]预测!BC72</f>
        <v>1938043342.6659379</v>
      </c>
    </row>
    <row r="73" spans="1:5" ht="13.5" customHeight="1" x14ac:dyDescent="0.15">
      <c r="A73" s="1"/>
      <c r="B73" s="29"/>
      <c r="D73" s="25"/>
      <c r="E73" s="25"/>
    </row>
    <row r="74" spans="1:5" ht="13.5" customHeight="1" x14ac:dyDescent="0.15">
      <c r="D74" s="26" t="s">
        <v>126</v>
      </c>
      <c r="E74" s="26"/>
    </row>
    <row r="75" spans="1:5" ht="13.5" customHeight="1" x14ac:dyDescent="0.15">
      <c r="D75" s="25"/>
      <c r="E75" s="25"/>
    </row>
    <row r="76" spans="1:5" ht="13.5" customHeight="1" x14ac:dyDescent="0.15">
      <c r="B76" s="7"/>
      <c r="D76" s="24" t="s">
        <v>127</v>
      </c>
      <c r="E76" s="22" t="s">
        <v>2</v>
      </c>
    </row>
    <row r="77" spans="1:5" ht="13.5" customHeight="1" x14ac:dyDescent="0.15">
      <c r="A77" s="9"/>
      <c r="B77" s="6"/>
      <c r="D77" s="24" t="s">
        <v>128</v>
      </c>
      <c r="E77" s="22" t="s">
        <v>2</v>
      </c>
    </row>
    <row r="78" spans="1:5" ht="13.5" customHeight="1" x14ac:dyDescent="0.15">
      <c r="D78" s="24" t="s">
        <v>129</v>
      </c>
      <c r="E78" s="22" t="s">
        <v>2</v>
      </c>
    </row>
    <row r="79" spans="1:5" ht="13.5" customHeight="1" x14ac:dyDescent="0.15">
      <c r="D79" s="25"/>
      <c r="E79" s="25"/>
    </row>
    <row r="80" spans="1:5" ht="13.5" customHeight="1" x14ac:dyDescent="0.15">
      <c r="D80" s="26" t="s">
        <v>130</v>
      </c>
      <c r="E80" s="26"/>
    </row>
    <row r="81" spans="4:5" ht="13.5" customHeight="1" x14ac:dyDescent="0.15">
      <c r="D81" s="25"/>
      <c r="E81" s="25"/>
    </row>
    <row r="82" spans="4:5" ht="13.5" customHeight="1" x14ac:dyDescent="0.15">
      <c r="D82" s="24" t="s">
        <v>131</v>
      </c>
      <c r="E82" s="29">
        <f>[3]预测!BC82</f>
        <v>1586340662.28</v>
      </c>
    </row>
    <row r="83" spans="4:5" ht="13.5" customHeight="1" x14ac:dyDescent="0.15">
      <c r="D83" s="24" t="s">
        <v>132</v>
      </c>
      <c r="E83" s="29">
        <f>[3]预测!BC83</f>
        <v>1052934646.55</v>
      </c>
    </row>
    <row r="84" spans="4:5" ht="13.5" customHeight="1" x14ac:dyDescent="0.15">
      <c r="D84" s="24" t="s">
        <v>133</v>
      </c>
      <c r="E84" s="29" t="str">
        <f>[3]预测!BC84</f>
        <v>--</v>
      </c>
    </row>
    <row r="85" spans="4:5" ht="13.5" customHeight="1" x14ac:dyDescent="0.15">
      <c r="D85" s="24" t="s">
        <v>134</v>
      </c>
      <c r="E85" s="29" t="str">
        <f>[3]预测!BC85</f>
        <v>--</v>
      </c>
    </row>
    <row r="86" spans="4:5" ht="13.5" customHeight="1" x14ac:dyDescent="0.15">
      <c r="D86" s="24" t="s">
        <v>135</v>
      </c>
      <c r="E86" s="29" t="str">
        <f>[3]预测!BC86</f>
        <v>--</v>
      </c>
    </row>
    <row r="87" spans="4:5" ht="13.5" customHeight="1" x14ac:dyDescent="0.15">
      <c r="D87" s="24" t="s">
        <v>136</v>
      </c>
      <c r="E87" s="29">
        <f>[3]预测!BC87</f>
        <v>533406015.73000002</v>
      </c>
    </row>
    <row r="88" spans="4:5" ht="13.5" customHeight="1" x14ac:dyDescent="0.15">
      <c r="D88" s="24" t="s">
        <v>68</v>
      </c>
      <c r="E88" s="2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E1" workbookViewId="0">
      <selection activeCell="L8" sqref="L8"/>
    </sheetView>
  </sheetViews>
  <sheetFormatPr defaultColWidth="8.875" defaultRowHeight="13.5" x14ac:dyDescent="0.15"/>
  <cols>
    <col min="1" max="1" width="37" style="8" customWidth="1"/>
    <col min="2" max="2" width="18.375" style="2" customWidth="1"/>
    <col min="3" max="3" width="22.75" style="2" customWidth="1"/>
    <col min="4" max="4" width="32.625" style="2" customWidth="1"/>
    <col min="5" max="5" width="26.5" style="2" customWidth="1"/>
    <col min="6" max="6" width="24.25" style="2" customWidth="1"/>
    <col min="7" max="7" width="20" style="2" customWidth="1"/>
    <col min="8" max="8" width="8.875" style="19"/>
    <col min="9" max="9" width="8.875" style="2"/>
    <col min="10" max="10" width="23.375" style="2" customWidth="1"/>
    <col min="11" max="11" width="8.875" style="2"/>
    <col min="12" max="12" width="15.875" style="2" customWidth="1"/>
    <col min="13" max="13" width="18.375" style="2" bestFit="1" customWidth="1"/>
    <col min="14" max="14" width="11.25" style="2" customWidth="1"/>
    <col min="15" max="16384" width="8.875" style="2"/>
  </cols>
  <sheetData>
    <row r="1" spans="1:14" ht="13.5" customHeight="1" x14ac:dyDescent="0.15">
      <c r="A1" s="15" t="s">
        <v>646</v>
      </c>
      <c r="B1" s="1" t="s">
        <v>183</v>
      </c>
      <c r="C1" s="1" t="s">
        <v>647</v>
      </c>
      <c r="D1" s="16" t="s">
        <v>648</v>
      </c>
      <c r="E1" s="24" t="s">
        <v>649</v>
      </c>
      <c r="F1" s="17" t="s">
        <v>181</v>
      </c>
      <c r="G1" s="5" t="s">
        <v>621</v>
      </c>
      <c r="I1" s="8" t="s">
        <v>162</v>
      </c>
      <c r="L1" s="8" t="s">
        <v>169</v>
      </c>
    </row>
    <row r="2" spans="1:14" ht="13.5" customHeight="1" x14ac:dyDescent="0.15">
      <c r="A2" s="1" t="s">
        <v>0</v>
      </c>
      <c r="B2" s="28">
        <f>[4]预测!AY2</f>
        <v>2427346345.6292348</v>
      </c>
      <c r="C2" s="29">
        <f>[4]预测!B2</f>
        <v>2206678496.026577</v>
      </c>
      <c r="D2" s="25"/>
      <c r="E2" s="25"/>
      <c r="F2" s="5" t="s">
        <v>137</v>
      </c>
      <c r="G2" s="28">
        <f>[4]预测!BF2</f>
        <v>10757032024.625235</v>
      </c>
      <c r="I2" s="2" t="s">
        <v>650</v>
      </c>
      <c r="J2" s="28">
        <v>10757032024.625235</v>
      </c>
      <c r="L2" s="2" t="s">
        <v>651</v>
      </c>
      <c r="M2" s="14">
        <f>J7</f>
        <v>1454899016.621398</v>
      </c>
    </row>
    <row r="3" spans="1:14" ht="13.5" customHeight="1" x14ac:dyDescent="0.15">
      <c r="A3" s="1" t="s">
        <v>1</v>
      </c>
      <c r="B3" s="28" t="str">
        <f>[4]预测!AY3</f>
        <v>0</v>
      </c>
      <c r="C3" s="29" t="str">
        <f>[4]预测!B3</f>
        <v>0</v>
      </c>
      <c r="D3" s="26" t="s">
        <v>69</v>
      </c>
      <c r="E3" s="26"/>
      <c r="F3" s="5" t="s">
        <v>138</v>
      </c>
      <c r="G3" s="28">
        <f>[4]预测!BF3</f>
        <v>8206562990.4524021</v>
      </c>
      <c r="I3" s="2" t="s">
        <v>164</v>
      </c>
      <c r="J3" s="28">
        <v>8206562990.4524021</v>
      </c>
      <c r="L3" s="2" t="s">
        <v>171</v>
      </c>
      <c r="M3" s="28">
        <f>E58</f>
        <v>849863282.1318872</v>
      </c>
    </row>
    <row r="4" spans="1:14" ht="13.5" customHeight="1" x14ac:dyDescent="0.15">
      <c r="A4" s="1" t="s">
        <v>3</v>
      </c>
      <c r="B4" s="28">
        <f>[4]预测!AY4</f>
        <v>540933192.41466665</v>
      </c>
      <c r="C4" s="29">
        <f>[4]预测!B4</f>
        <v>491757447.64969695</v>
      </c>
      <c r="D4" s="25"/>
      <c r="E4" s="25"/>
      <c r="F4" s="5" t="s">
        <v>652</v>
      </c>
      <c r="G4" s="28">
        <f>[4]预测!BF4</f>
        <v>33088967.63786329</v>
      </c>
      <c r="I4" s="2" t="s">
        <v>653</v>
      </c>
      <c r="J4" s="18">
        <v>33088967.63786329</v>
      </c>
      <c r="L4" s="2" t="s">
        <v>654</v>
      </c>
      <c r="M4" s="11" t="str">
        <f>IF(ISERROR(B31-C31),"0",B31-C31)</f>
        <v>0</v>
      </c>
    </row>
    <row r="5" spans="1:14" ht="13.5" customHeight="1" x14ac:dyDescent="0.15">
      <c r="A5" s="1" t="s">
        <v>4</v>
      </c>
      <c r="B5" s="28">
        <f>[4]预测!AY5</f>
        <v>1608203768.518868</v>
      </c>
      <c r="C5" s="29">
        <f>[4]预测!B5</f>
        <v>1462003425.9262435</v>
      </c>
      <c r="D5" s="24" t="s">
        <v>70</v>
      </c>
      <c r="E5" s="29" t="s">
        <v>2</v>
      </c>
      <c r="F5" s="5" t="s">
        <v>139</v>
      </c>
      <c r="G5" s="28">
        <f>[4]预测!BF5</f>
        <v>603039255.1910243</v>
      </c>
      <c r="I5" s="2" t="s">
        <v>655</v>
      </c>
      <c r="J5" s="28">
        <v>603039255.1910243</v>
      </c>
      <c r="L5" s="19" t="s">
        <v>175</v>
      </c>
      <c r="M5" s="28">
        <f>SUM(B2:B10)-SUM(C2:C10)</f>
        <v>498508812.44793224</v>
      </c>
    </row>
    <row r="6" spans="1:14" ht="13.5" customHeight="1" x14ac:dyDescent="0.15">
      <c r="A6" s="1" t="s">
        <v>5</v>
      </c>
      <c r="B6" s="28">
        <f>[4]预测!AY6</f>
        <v>639495424.39649177</v>
      </c>
      <c r="C6" s="29">
        <f>[4]预测!B6</f>
        <v>581359476.72408342</v>
      </c>
      <c r="D6" s="24" t="s">
        <v>71</v>
      </c>
      <c r="E6" s="29" t="s">
        <v>2</v>
      </c>
      <c r="F6" s="5" t="s">
        <v>140</v>
      </c>
      <c r="G6" s="28">
        <f>[4]预测!BF6</f>
        <v>512015927.81781745</v>
      </c>
      <c r="I6" s="2" t="s">
        <v>645</v>
      </c>
      <c r="J6" s="2">
        <v>0.24</v>
      </c>
      <c r="L6" s="19" t="s">
        <v>656</v>
      </c>
      <c r="M6" s="11">
        <f>B11-C11</f>
        <v>223130930.56049252</v>
      </c>
    </row>
    <row r="7" spans="1:14" ht="13.5" customHeight="1" x14ac:dyDescent="0.15">
      <c r="A7" s="1" t="s">
        <v>6</v>
      </c>
      <c r="B7" s="28">
        <f>[4]预测!AY7</f>
        <v>267618205.96799296</v>
      </c>
      <c r="C7" s="29">
        <f>[4]预测!B7</f>
        <v>243289278.15272087</v>
      </c>
      <c r="D7" s="24" t="s">
        <v>72</v>
      </c>
      <c r="E7" s="29" t="s">
        <v>2</v>
      </c>
      <c r="F7" s="5" t="s">
        <v>141</v>
      </c>
      <c r="G7" s="28" t="str">
        <f>[4]预测!BF7</f>
        <v>--</v>
      </c>
      <c r="I7" s="8" t="s">
        <v>168</v>
      </c>
      <c r="J7" s="28">
        <f>(J2-SUM(J3:J5))*(1-J6)</f>
        <v>1454899016.621398</v>
      </c>
      <c r="L7" s="19" t="s">
        <v>174</v>
      </c>
      <c r="M7" s="28">
        <f>SUM(B35:B41)-SUM(C35:C41)</f>
        <v>1377897474.132021</v>
      </c>
    </row>
    <row r="8" spans="1:14" ht="13.5" customHeight="1" x14ac:dyDescent="0.15">
      <c r="A8" s="1" t="s">
        <v>7</v>
      </c>
      <c r="B8" s="28" t="str">
        <f>[4]预测!AY8</f>
        <v>0</v>
      </c>
      <c r="C8" s="29" t="str">
        <f>[4]预测!B8</f>
        <v>0</v>
      </c>
      <c r="D8" s="24" t="s">
        <v>73</v>
      </c>
      <c r="E8" s="29" t="s">
        <v>2</v>
      </c>
      <c r="F8" s="5" t="s">
        <v>117</v>
      </c>
      <c r="G8" s="28">
        <f>[4]预测!BF8</f>
        <v>2398192055.1010461</v>
      </c>
      <c r="L8" s="13" t="s">
        <v>659</v>
      </c>
      <c r="M8" s="14">
        <f>(B21-C21)+E58</f>
        <v>1657022983.1914747</v>
      </c>
      <c r="N8" s="11"/>
    </row>
    <row r="9" spans="1:14" ht="13.5" customHeight="1" x14ac:dyDescent="0.15">
      <c r="A9" s="1" t="s">
        <v>8</v>
      </c>
      <c r="B9" s="28" t="str">
        <f>[4]预测!AY9</f>
        <v>0</v>
      </c>
      <c r="C9" s="29" t="str">
        <f>[4]预测!B9</f>
        <v>0</v>
      </c>
      <c r="D9" s="24" t="s">
        <v>74</v>
      </c>
      <c r="E9" s="29" t="s">
        <v>2</v>
      </c>
      <c r="F9" s="5" t="s">
        <v>142</v>
      </c>
      <c r="G9" s="28" t="str">
        <f>[4]预测!BF9</f>
        <v>--</v>
      </c>
      <c r="L9" s="13" t="s">
        <v>657</v>
      </c>
      <c r="M9" s="12" t="str">
        <f>IF(ISERROR(B29-C29),"0",B29-C29)</f>
        <v>0</v>
      </c>
    </row>
    <row r="10" spans="1:14" ht="13.5" customHeight="1" x14ac:dyDescent="0.15">
      <c r="A10" s="1" t="s">
        <v>9</v>
      </c>
      <c r="B10" s="28" t="str">
        <f>[4]预测!AY10</f>
        <v>0</v>
      </c>
      <c r="C10" s="29" t="str">
        <f>[4]预测!B10</f>
        <v>0</v>
      </c>
      <c r="D10" s="24" t="s">
        <v>75</v>
      </c>
      <c r="E10" s="29" t="s">
        <v>2</v>
      </c>
      <c r="F10" s="5" t="s">
        <v>143</v>
      </c>
      <c r="G10" s="28" t="str">
        <f>[4]预测!BF10</f>
        <v>--</v>
      </c>
      <c r="L10" s="8" t="s">
        <v>176</v>
      </c>
      <c r="M10" s="14">
        <f>M2+M3+M4-M5-M6+M7-M8-M9</f>
        <v>1303997046.6854069</v>
      </c>
    </row>
    <row r="11" spans="1:14" ht="13.5" customHeight="1" x14ac:dyDescent="0.15">
      <c r="A11" s="1" t="s">
        <v>10</v>
      </c>
      <c r="B11" s="28">
        <f>[4]预测!AY11</f>
        <v>2454440236.1654153</v>
      </c>
      <c r="C11" s="29">
        <f>[4]预测!B11</f>
        <v>2231309305.6049228</v>
      </c>
      <c r="D11" s="24" t="s">
        <v>76</v>
      </c>
      <c r="E11" s="29" t="s">
        <v>2</v>
      </c>
      <c r="F11" s="5" t="s">
        <v>144</v>
      </c>
      <c r="G11" s="28">
        <f>[4]预测!BF11</f>
        <v>13807702.055650899</v>
      </c>
    </row>
    <row r="12" spans="1:14" ht="13.5" customHeight="1" x14ac:dyDescent="0.15">
      <c r="A12" s="1" t="s">
        <v>11</v>
      </c>
      <c r="B12" s="28" t="str">
        <f>[4]预测!AY12</f>
        <v>0</v>
      </c>
      <c r="C12" s="29" t="str">
        <f>[4]预测!B12</f>
        <v>0</v>
      </c>
      <c r="D12" s="24" t="s">
        <v>77</v>
      </c>
      <c r="E12" s="29" t="s">
        <v>2</v>
      </c>
      <c r="F12" s="5" t="s">
        <v>145</v>
      </c>
      <c r="G12" s="28" t="str">
        <f>[4]预测!BF12</f>
        <v>--</v>
      </c>
    </row>
    <row r="13" spans="1:14" ht="13.5" customHeight="1" x14ac:dyDescent="0.15">
      <c r="A13" s="1" t="s">
        <v>12</v>
      </c>
      <c r="B13" s="28" t="str">
        <f>[4]预测!AY13</f>
        <v>0</v>
      </c>
      <c r="C13" s="29" t="str">
        <f>[4]预测!B13</f>
        <v>0</v>
      </c>
      <c r="D13" s="24" t="s">
        <v>78</v>
      </c>
      <c r="E13" s="29" t="s">
        <v>2</v>
      </c>
      <c r="F13" s="5" t="s">
        <v>146</v>
      </c>
      <c r="G13" s="28">
        <f>[4]预测!BF13</f>
        <v>35634728.049377613</v>
      </c>
    </row>
    <row r="14" spans="1:14" ht="13.5" customHeight="1" x14ac:dyDescent="0.15">
      <c r="A14" s="1" t="s">
        <v>13</v>
      </c>
      <c r="B14" s="28">
        <f>[4]预测!AY14</f>
        <v>9493488.2401902452</v>
      </c>
      <c r="C14" s="29">
        <f>[4]预测!B14</f>
        <v>8630443.8547184039</v>
      </c>
      <c r="D14" s="24" t="s">
        <v>79</v>
      </c>
      <c r="E14" s="29" t="s">
        <v>2</v>
      </c>
      <c r="F14" s="5" t="s">
        <v>147</v>
      </c>
      <c r="G14" s="28">
        <f>[4]预测!BF14</f>
        <v>-946424741.46989024</v>
      </c>
    </row>
    <row r="15" spans="1:14" ht="13.5" customHeight="1" x14ac:dyDescent="0.15">
      <c r="A15" s="1" t="s">
        <v>14</v>
      </c>
      <c r="B15" s="28">
        <f>[4]预测!AY15</f>
        <v>7947530661.332859</v>
      </c>
      <c r="C15" s="29">
        <f>[4]预测!B15</f>
        <v>7225027873.938962</v>
      </c>
      <c r="D15" s="27"/>
      <c r="E15" s="27"/>
      <c r="F15" s="5" t="s">
        <v>148</v>
      </c>
      <c r="G15" s="28">
        <f>[4]预测!BF15</f>
        <v>153645837.03187579</v>
      </c>
    </row>
    <row r="16" spans="1:14" ht="13.5" customHeight="1" x14ac:dyDescent="0.15">
      <c r="A16" s="1" t="s">
        <v>15</v>
      </c>
      <c r="B16" s="28" t="str">
        <f>[4]预测!AY16</f>
        <v>--</v>
      </c>
      <c r="C16" s="29" t="str">
        <f>[4]预测!B16</f>
        <v>--</v>
      </c>
      <c r="D16" s="26" t="s">
        <v>80</v>
      </c>
      <c r="E16" s="26"/>
      <c r="F16" s="5" t="s">
        <v>149</v>
      </c>
      <c r="G16" s="28" t="str">
        <f>[4]预测!BF16</f>
        <v>--</v>
      </c>
    </row>
    <row r="17" spans="1:7" ht="13.5" customHeight="1" x14ac:dyDescent="0.15">
      <c r="A17" s="1" t="s">
        <v>16</v>
      </c>
      <c r="B17" s="28">
        <f>[4]预测!AY17</f>
        <v>142210</v>
      </c>
      <c r="C17" s="29">
        <f>[4]预测!B17</f>
        <v>142210</v>
      </c>
      <c r="D17" s="25"/>
      <c r="E17" s="25"/>
      <c r="F17" s="5" t="s">
        <v>150</v>
      </c>
      <c r="G17" s="28" t="str">
        <f>[4]预测!BF17</f>
        <v>--</v>
      </c>
    </row>
    <row r="18" spans="1:7" ht="13.5" customHeight="1" x14ac:dyDescent="0.15">
      <c r="A18" s="1" t="s">
        <v>17</v>
      </c>
      <c r="B18" s="28" t="str">
        <f>[4]预测!AY18</f>
        <v>--</v>
      </c>
      <c r="C18" s="29" t="str">
        <f>[4]预测!B18</f>
        <v>--</v>
      </c>
      <c r="D18" s="24" t="s">
        <v>81</v>
      </c>
      <c r="E18" s="29" t="s">
        <v>2</v>
      </c>
      <c r="F18" s="5" t="s">
        <v>151</v>
      </c>
      <c r="G18" s="28" t="str">
        <f>[4]预测!BF18</f>
        <v>--</v>
      </c>
    </row>
    <row r="19" spans="1:7" ht="13.5" customHeight="1" x14ac:dyDescent="0.15">
      <c r="A19" s="1" t="s">
        <v>18</v>
      </c>
      <c r="B19" s="28">
        <f>[4]预测!AY19</f>
        <v>1424957.7256967777</v>
      </c>
      <c r="C19" s="29">
        <f>[4]预测!B19</f>
        <v>1239093.6745189372</v>
      </c>
      <c r="D19" s="24" t="s">
        <v>82</v>
      </c>
      <c r="E19" s="29" t="s">
        <v>2</v>
      </c>
      <c r="F19" s="5" t="s">
        <v>152</v>
      </c>
      <c r="G19" s="28" t="str">
        <f>[4]预测!BF19</f>
        <v>--</v>
      </c>
    </row>
    <row r="20" spans="1:7" ht="13.5" customHeight="1" x14ac:dyDescent="0.15">
      <c r="A20" s="1" t="s">
        <v>19</v>
      </c>
      <c r="B20" s="28" t="str">
        <f>[4]预测!AY20</f>
        <v>--</v>
      </c>
      <c r="C20" s="29" t="str">
        <f>[4]预测!B20</f>
        <v>--</v>
      </c>
      <c r="D20" s="24" t="s">
        <v>83</v>
      </c>
      <c r="E20" s="29" t="s">
        <v>2</v>
      </c>
      <c r="F20" s="5" t="s">
        <v>153</v>
      </c>
      <c r="G20" s="28">
        <f>[4]预测!BF20</f>
        <v>-792778904.43801451</v>
      </c>
    </row>
    <row r="21" spans="1:7" ht="13.5" customHeight="1" x14ac:dyDescent="0.15">
      <c r="A21" s="1" t="s">
        <v>20</v>
      </c>
      <c r="B21" s="28">
        <f>[4]预测!AY21</f>
        <v>8878756711.6554527</v>
      </c>
      <c r="C21" s="29">
        <f>[4]预测!B21</f>
        <v>8071597010.5958652</v>
      </c>
      <c r="D21" s="24" t="s">
        <v>84</v>
      </c>
      <c r="E21" s="29" t="s">
        <v>2</v>
      </c>
      <c r="F21" s="5" t="s">
        <v>154</v>
      </c>
      <c r="G21" s="28">
        <f>[4]预测!BF21</f>
        <v>-193091163.36687708</v>
      </c>
    </row>
    <row r="22" spans="1:7" ht="13.5" customHeight="1" x14ac:dyDescent="0.15">
      <c r="A22" s="1" t="s">
        <v>21</v>
      </c>
      <c r="B22" s="28">
        <f>[4]预测!AY22</f>
        <v>6706507239.3931866</v>
      </c>
      <c r="C22" s="29">
        <f>[4]预测!B22</f>
        <v>6096824763.0847149</v>
      </c>
      <c r="D22" s="24" t="s">
        <v>85</v>
      </c>
      <c r="E22" s="29" t="s">
        <v>2</v>
      </c>
      <c r="F22" s="5" t="s">
        <v>155</v>
      </c>
      <c r="G22" s="28" t="str">
        <f>[4]预测!BF22</f>
        <v>--</v>
      </c>
    </row>
    <row r="23" spans="1:7" ht="13.5" customHeight="1" x14ac:dyDescent="0.15">
      <c r="A23" s="1" t="s">
        <v>22</v>
      </c>
      <c r="B23" s="28">
        <f>[4]预测!AY23</f>
        <v>391944812.32834953</v>
      </c>
      <c r="C23" s="29">
        <f>[4]预测!B23</f>
        <v>356313465.75304496</v>
      </c>
      <c r="D23" s="24" t="s">
        <v>86</v>
      </c>
      <c r="E23" s="29" t="s">
        <v>2</v>
      </c>
      <c r="F23" s="5" t="s">
        <v>156</v>
      </c>
      <c r="G23" s="28">
        <f>[4]预测!BF23</f>
        <v>-599687741.07113743</v>
      </c>
    </row>
    <row r="24" spans="1:7" ht="13.5" customHeight="1" x14ac:dyDescent="0.15">
      <c r="A24" s="1" t="s">
        <v>23</v>
      </c>
      <c r="B24" s="28" t="str">
        <f>[4]预测!AY24</f>
        <v>0</v>
      </c>
      <c r="C24" s="29" t="str">
        <f>[4]预测!B24</f>
        <v>0</v>
      </c>
      <c r="D24" s="24" t="s">
        <v>87</v>
      </c>
      <c r="E24" s="29" t="s">
        <v>2</v>
      </c>
      <c r="F24" s="5" t="s">
        <v>157</v>
      </c>
      <c r="G24" s="28">
        <f>[4]预测!BF24</f>
        <v>-471232403.17443001</v>
      </c>
    </row>
    <row r="25" spans="1:7" ht="13.5" customHeight="1" x14ac:dyDescent="0.15">
      <c r="A25" s="1" t="s">
        <v>24</v>
      </c>
      <c r="B25" s="28" t="str">
        <f>[4]预测!AY25</f>
        <v>0</v>
      </c>
      <c r="C25" s="29" t="str">
        <f>[4]预测!B25</f>
        <v>0</v>
      </c>
      <c r="D25" s="24" t="s">
        <v>88</v>
      </c>
      <c r="E25" s="29" t="s">
        <v>2</v>
      </c>
      <c r="F25" s="5" t="s">
        <v>158</v>
      </c>
      <c r="G25" s="28">
        <f>[4]预测!BF25</f>
        <v>-128455337.89670748</v>
      </c>
    </row>
    <row r="26" spans="1:7" ht="13.5" customHeight="1" x14ac:dyDescent="0.15">
      <c r="A26" s="1" t="s">
        <v>25</v>
      </c>
      <c r="B26" s="28" t="str">
        <f>[4]预测!AY26</f>
        <v>0</v>
      </c>
      <c r="C26" s="29" t="str">
        <f>[4]预测!B26</f>
        <v>0</v>
      </c>
      <c r="D26" s="24" t="s">
        <v>89</v>
      </c>
      <c r="E26" s="29" t="s">
        <v>2</v>
      </c>
      <c r="F26" s="5" t="s">
        <v>159</v>
      </c>
      <c r="G26" s="28" t="str">
        <f>[4]预测!BF26</f>
        <v>--</v>
      </c>
    </row>
    <row r="27" spans="1:7" ht="13.5" customHeight="1" x14ac:dyDescent="0.15">
      <c r="A27" s="1" t="s">
        <v>26</v>
      </c>
      <c r="B27" s="28">
        <f>[4]预测!AY27</f>
        <v>145012559.57697088</v>
      </c>
      <c r="C27" s="29">
        <f>[4]预测!B27</f>
        <v>131829599.61542805</v>
      </c>
      <c r="D27" s="24" t="s">
        <v>90</v>
      </c>
      <c r="E27" s="29" t="s">
        <v>2</v>
      </c>
      <c r="F27" s="5" t="s">
        <v>160</v>
      </c>
      <c r="G27" s="28" t="str">
        <f>[4]预测!BF27</f>
        <v>--</v>
      </c>
    </row>
    <row r="28" spans="1:7" ht="13.5" customHeight="1" x14ac:dyDescent="0.15">
      <c r="A28" s="1" t="s">
        <v>27</v>
      </c>
      <c r="B28" s="28" t="str">
        <f>[4]预测!AY28</f>
        <v>0</v>
      </c>
      <c r="C28" s="29" t="str">
        <f>[4]预测!B28</f>
        <v>0</v>
      </c>
      <c r="D28" s="24" t="s">
        <v>91</v>
      </c>
      <c r="E28" s="29" t="s">
        <v>2</v>
      </c>
      <c r="F28" s="5" t="s">
        <v>161</v>
      </c>
      <c r="G28" s="28" t="str">
        <f>[4]预测!BF28</f>
        <v>--</v>
      </c>
    </row>
    <row r="29" spans="1:7" ht="13.5" customHeight="1" x14ac:dyDescent="0.15">
      <c r="A29" s="1" t="s">
        <v>28</v>
      </c>
      <c r="B29" s="28" t="str">
        <f>[4]预测!AY29</f>
        <v>--</v>
      </c>
      <c r="C29" s="29" t="str">
        <f>[4]预测!B29</f>
        <v>--</v>
      </c>
      <c r="D29" s="24" t="s">
        <v>92</v>
      </c>
      <c r="E29" s="29" t="s">
        <v>2</v>
      </c>
      <c r="F29" s="5" t="s">
        <v>68</v>
      </c>
      <c r="G29" s="28">
        <f>[4]预测!BF29</f>
        <v>0</v>
      </c>
    </row>
    <row r="30" spans="1:7" ht="13.5" customHeight="1" x14ac:dyDescent="0.15">
      <c r="A30" s="1" t="s">
        <v>29</v>
      </c>
      <c r="B30" s="28">
        <f>[4]预测!AY30</f>
        <v>63618941.086855479</v>
      </c>
      <c r="C30" s="29">
        <f>[4]预测!B30</f>
        <v>57835400.988050424</v>
      </c>
      <c r="D30" s="25"/>
      <c r="E30" s="25"/>
    </row>
    <row r="31" spans="1:7" ht="13.5" customHeight="1" x14ac:dyDescent="0.15">
      <c r="A31" s="1" t="s">
        <v>30</v>
      </c>
      <c r="B31" s="28" t="str">
        <f>[4]预测!AY31</f>
        <v>--</v>
      </c>
      <c r="C31" s="29" t="str">
        <f>[4]预测!B31</f>
        <v>--</v>
      </c>
      <c r="D31" s="26" t="s">
        <v>93</v>
      </c>
      <c r="E31" s="26"/>
    </row>
    <row r="32" spans="1:7" ht="13.5" customHeight="1" x14ac:dyDescent="0.15">
      <c r="A32" s="1" t="s">
        <v>31</v>
      </c>
      <c r="B32" s="28" t="str">
        <f>[4]预测!AY32</f>
        <v>--</v>
      </c>
      <c r="C32" s="29" t="str">
        <f>[4]预测!B32</f>
        <v>--</v>
      </c>
      <c r="D32" s="25"/>
      <c r="E32" s="25"/>
    </row>
    <row r="33" spans="1:5" ht="13.5" customHeight="1" x14ac:dyDescent="0.15">
      <c r="A33" s="1" t="s">
        <v>32</v>
      </c>
      <c r="B33" s="28">
        <f>[4]预测!AY33</f>
        <v>16187407431.766512</v>
      </c>
      <c r="C33" s="29">
        <f>[4]预测!B33</f>
        <v>14715781543.711622</v>
      </c>
      <c r="D33" s="24" t="s">
        <v>94</v>
      </c>
      <c r="E33" s="29" t="s">
        <v>2</v>
      </c>
    </row>
    <row r="34" spans="1:5" ht="13.5" customHeight="1" x14ac:dyDescent="0.15">
      <c r="A34" s="1" t="s">
        <v>33</v>
      </c>
      <c r="B34" s="28">
        <f>[4]预测!AY34</f>
        <v>24134938093.099373</v>
      </c>
      <c r="C34" s="29">
        <f>[4]预测!B34</f>
        <v>21940809417.650585</v>
      </c>
      <c r="D34" s="24" t="s">
        <v>95</v>
      </c>
      <c r="E34" s="29" t="s">
        <v>2</v>
      </c>
    </row>
    <row r="35" spans="1:5" ht="13.5" customHeight="1" x14ac:dyDescent="0.15">
      <c r="A35" s="1" t="s">
        <v>34</v>
      </c>
      <c r="B35" s="28">
        <f>[4]预测!AY35</f>
        <v>4602035401.7059002</v>
      </c>
      <c r="C35" s="29">
        <f>[4]预测!B35</f>
        <v>3459009723.6882191</v>
      </c>
      <c r="D35" s="24" t="s">
        <v>96</v>
      </c>
      <c r="E35" s="29" t="s">
        <v>2</v>
      </c>
    </row>
    <row r="36" spans="1:5" ht="13.5" customHeight="1" x14ac:dyDescent="0.15">
      <c r="A36" s="1" t="s">
        <v>35</v>
      </c>
      <c r="B36" s="28" t="str">
        <f>[4]预测!AY36</f>
        <v>--</v>
      </c>
      <c r="C36" s="29" t="str">
        <f>[4]预测!B36</f>
        <v>--</v>
      </c>
      <c r="D36" s="24" t="s">
        <v>97</v>
      </c>
      <c r="E36" s="29" t="s">
        <v>2</v>
      </c>
    </row>
    <row r="37" spans="1:5" ht="13.5" customHeight="1" x14ac:dyDescent="0.15">
      <c r="A37" s="1" t="s">
        <v>36</v>
      </c>
      <c r="B37" s="28">
        <f>[4]预测!AY37</f>
        <v>13848795.963974405</v>
      </c>
      <c r="C37" s="29">
        <f>[4]预测!B37</f>
        <v>12589814.512704004</v>
      </c>
      <c r="D37" s="24" t="s">
        <v>98</v>
      </c>
      <c r="E37" s="29" t="s">
        <v>2</v>
      </c>
    </row>
    <row r="38" spans="1:5" ht="13.5" customHeight="1" x14ac:dyDescent="0.15">
      <c r="A38" s="20" t="s">
        <v>37</v>
      </c>
      <c r="B38" s="28">
        <f>[4]预测!AY38</f>
        <v>2038915247.7759786</v>
      </c>
      <c r="C38" s="29">
        <f>[4]预测!B38</f>
        <v>1853559316.1599803</v>
      </c>
      <c r="D38" s="24" t="s">
        <v>99</v>
      </c>
      <c r="E38" s="29" t="s">
        <v>2</v>
      </c>
    </row>
    <row r="39" spans="1:5" ht="13.5" customHeight="1" x14ac:dyDescent="0.15">
      <c r="A39" s="1" t="s">
        <v>38</v>
      </c>
      <c r="B39" s="28">
        <f>[4]预测!AY39</f>
        <v>343466923.7445848</v>
      </c>
      <c r="C39" s="29">
        <f>[4]预测!B39</f>
        <v>312242657.94962251</v>
      </c>
      <c r="D39" s="24" t="s">
        <v>100</v>
      </c>
      <c r="E39" s="29" t="s">
        <v>2</v>
      </c>
    </row>
    <row r="40" spans="1:5" ht="13.5" customHeight="1" x14ac:dyDescent="0.15">
      <c r="A40" s="1" t="s">
        <v>39</v>
      </c>
      <c r="B40" s="28">
        <f>[4]预测!AY40</f>
        <v>36542667.940647453</v>
      </c>
      <c r="C40" s="29">
        <f>[4]预测!B40</f>
        <v>33220607.218770407</v>
      </c>
      <c r="D40" s="24" t="s">
        <v>101</v>
      </c>
      <c r="E40" s="29" t="s">
        <v>2</v>
      </c>
    </row>
    <row r="41" spans="1:5" ht="13.5" customHeight="1" x14ac:dyDescent="0.15">
      <c r="A41" s="1" t="s">
        <v>40</v>
      </c>
      <c r="B41" s="28">
        <f>[4]预测!AY41</f>
        <v>150816121.83253622</v>
      </c>
      <c r="C41" s="29">
        <f>[4]预测!B41</f>
        <v>137105565.30230564</v>
      </c>
      <c r="D41" s="24" t="s">
        <v>102</v>
      </c>
      <c r="E41" s="29" t="s">
        <v>2</v>
      </c>
    </row>
    <row r="42" spans="1:5" ht="13.5" customHeight="1" x14ac:dyDescent="0.15">
      <c r="A42" s="1" t="s">
        <v>41</v>
      </c>
      <c r="B42" s="28">
        <f>[4]预测!AY42</f>
        <v>0</v>
      </c>
      <c r="C42" s="29">
        <f>[4]预测!B42</f>
        <v>0</v>
      </c>
      <c r="D42" s="25"/>
      <c r="E42" s="25"/>
    </row>
    <row r="43" spans="1:5" ht="13.5" customHeight="1" x14ac:dyDescent="0.15">
      <c r="A43" s="1" t="s">
        <v>42</v>
      </c>
      <c r="B43" s="28">
        <f>[4]预测!AY43</f>
        <v>1180782.0945034404</v>
      </c>
      <c r="C43" s="29">
        <f>[4]预测!B43</f>
        <v>1073438.2677304002</v>
      </c>
      <c r="D43" s="26" t="s">
        <v>103</v>
      </c>
      <c r="E43" s="26"/>
    </row>
    <row r="44" spans="1:5" ht="13.5" customHeight="1" x14ac:dyDescent="0.15">
      <c r="A44" s="1" t="s">
        <v>43</v>
      </c>
      <c r="B44" s="28">
        <f>[4]预测!AY44</f>
        <v>413121821.22851658</v>
      </c>
      <c r="C44" s="29">
        <f>[4]预测!B44</f>
        <v>375565292.02592415</v>
      </c>
      <c r="D44" s="25"/>
      <c r="E44" s="25"/>
    </row>
    <row r="45" spans="1:5" ht="13.5" customHeight="1" x14ac:dyDescent="0.15">
      <c r="A45" s="1" t="s">
        <v>44</v>
      </c>
      <c r="B45" s="28">
        <f>[4]预测!AY45</f>
        <v>0</v>
      </c>
      <c r="C45" s="29">
        <f>[4]预测!B45</f>
        <v>0</v>
      </c>
      <c r="D45" s="25"/>
      <c r="E45" s="25"/>
    </row>
    <row r="46" spans="1:5" ht="13.5" customHeight="1" x14ac:dyDescent="0.15">
      <c r="A46" s="1" t="s">
        <v>45</v>
      </c>
      <c r="B46" s="28">
        <f>[4]预测!AY46</f>
        <v>464914237.78800023</v>
      </c>
      <c r="C46" s="29">
        <f>[4]预测!B46</f>
        <v>422649307.08000016</v>
      </c>
      <c r="D46" s="26" t="s">
        <v>104</v>
      </c>
      <c r="E46" s="26"/>
    </row>
    <row r="47" spans="1:5" ht="13.5" customHeight="1" x14ac:dyDescent="0.15">
      <c r="A47" s="1" t="s">
        <v>46</v>
      </c>
      <c r="B47" s="28">
        <f>[4]预测!AY47</f>
        <v>16049862.703423126</v>
      </c>
      <c r="C47" s="29">
        <f>[4]预测!B47</f>
        <v>14590784.275839204</v>
      </c>
      <c r="D47" s="25"/>
      <c r="E47" s="25"/>
    </row>
    <row r="48" spans="1:5" ht="13.5" customHeight="1" x14ac:dyDescent="0.15">
      <c r="A48" s="1" t="s">
        <v>47</v>
      </c>
      <c r="B48" s="28">
        <f>[4]预测!AY48</f>
        <v>8080891862.7780647</v>
      </c>
      <c r="C48" s="29">
        <f>[4]预测!B48</f>
        <v>6621606506.4810934</v>
      </c>
      <c r="D48" s="25"/>
      <c r="E48" s="25"/>
    </row>
    <row r="49" spans="1:5" ht="13.5" customHeight="1" x14ac:dyDescent="0.15">
      <c r="A49" s="1" t="s">
        <v>48</v>
      </c>
      <c r="B49" s="28">
        <f>[4]预测!AY49</f>
        <v>3174512640.2026463</v>
      </c>
      <c r="C49" s="29">
        <f>[4]预测!B49</f>
        <v>2743684700.5550032</v>
      </c>
      <c r="D49" s="26" t="s">
        <v>105</v>
      </c>
      <c r="E49" s="26"/>
    </row>
    <row r="50" spans="1:5" ht="13.5" customHeight="1" x14ac:dyDescent="0.15">
      <c r="A50" s="1" t="s">
        <v>49</v>
      </c>
      <c r="B50" s="28">
        <f>[4]预测!AY50</f>
        <v>2009627777.77</v>
      </c>
      <c r="C50" s="29">
        <f>[4]预测!B50</f>
        <v>2009627777.77</v>
      </c>
      <c r="D50" s="25"/>
      <c r="E50" s="25"/>
    </row>
    <row r="51" spans="1:5" ht="13.5" customHeight="1" x14ac:dyDescent="0.15">
      <c r="A51" s="1" t="s">
        <v>50</v>
      </c>
      <c r="B51" s="28" t="str">
        <f>[4]预测!AY51</f>
        <v>--</v>
      </c>
      <c r="C51" s="29" t="str">
        <f>[4]预测!B51</f>
        <v>--</v>
      </c>
      <c r="D51" s="24" t="s">
        <v>106</v>
      </c>
      <c r="E51" s="29">
        <f>[4]预测!BC51</f>
        <v>2206678496.026577</v>
      </c>
    </row>
    <row r="52" spans="1:5" ht="13.5" customHeight="1" x14ac:dyDescent="0.15">
      <c r="A52" s="1" t="s">
        <v>51</v>
      </c>
      <c r="B52" s="28">
        <f>[4]预测!AY52</f>
        <v>6080000</v>
      </c>
      <c r="C52" s="29">
        <f>[4]预测!B52</f>
        <v>6080000</v>
      </c>
      <c r="D52" s="24" t="s">
        <v>107</v>
      </c>
      <c r="E52" s="29">
        <f>[4]预测!BC52</f>
        <v>2427346345.6292348</v>
      </c>
    </row>
    <row r="53" spans="1:5" ht="13.5" customHeight="1" x14ac:dyDescent="0.15">
      <c r="A53" s="1" t="s">
        <v>52</v>
      </c>
      <c r="B53" s="28" t="str">
        <f>[4]预测!AY53</f>
        <v>--</v>
      </c>
      <c r="C53" s="29" t="str">
        <f>[4]预测!B53</f>
        <v>--</v>
      </c>
      <c r="D53" s="25"/>
      <c r="E53" s="25"/>
    </row>
    <row r="54" spans="1:5" ht="13.5" customHeight="1" x14ac:dyDescent="0.15">
      <c r="A54" s="1" t="s">
        <v>53</v>
      </c>
      <c r="B54" s="28" t="str">
        <f>[4]预测!AY54</f>
        <v>--</v>
      </c>
      <c r="C54" s="29" t="str">
        <f>[4]预测!B54</f>
        <v>--</v>
      </c>
      <c r="D54" s="26" t="s">
        <v>108</v>
      </c>
      <c r="E54" s="26"/>
    </row>
    <row r="55" spans="1:5" ht="13.5" customHeight="1" x14ac:dyDescent="0.15">
      <c r="A55" s="1" t="s">
        <v>54</v>
      </c>
      <c r="B55" s="28" t="str">
        <f>[4]预测!AY55</f>
        <v>--</v>
      </c>
      <c r="C55" s="29" t="str">
        <f>[4]预测!B55</f>
        <v>--</v>
      </c>
      <c r="D55" s="25"/>
      <c r="E55" s="25"/>
    </row>
    <row r="56" spans="1:5" ht="13.5" customHeight="1" x14ac:dyDescent="0.15">
      <c r="A56" s="1" t="s">
        <v>55</v>
      </c>
      <c r="B56" s="28">
        <f>[4]预测!AY56</f>
        <v>5190220417.9726467</v>
      </c>
      <c r="C56" s="29">
        <f>[4]预测!B56</f>
        <v>4759392478.3250027</v>
      </c>
      <c r="D56" s="24" t="s">
        <v>109</v>
      </c>
      <c r="E56" s="29">
        <f>[4]预测!BC56</f>
        <v>-599687741.07113743</v>
      </c>
    </row>
    <row r="57" spans="1:5" ht="13.5" customHeight="1" x14ac:dyDescent="0.15">
      <c r="A57" s="20" t="s">
        <v>56</v>
      </c>
      <c r="B57" s="28">
        <f>[4]预测!AY57</f>
        <v>13271112280.750711</v>
      </c>
      <c r="C57" s="29">
        <f>[4]预测!B57</f>
        <v>11380998984.806095</v>
      </c>
      <c r="D57" s="29" t="s">
        <v>110</v>
      </c>
      <c r="E57" s="29">
        <f>[4]预测!BC57</f>
        <v>-851223.35238512023</v>
      </c>
    </row>
    <row r="58" spans="1:5" ht="13.5" customHeight="1" x14ac:dyDescent="0.15">
      <c r="A58" s="1" t="s">
        <v>57</v>
      </c>
      <c r="B58" s="28">
        <f>[4]预测!AY58</f>
        <v>4152684611.5330129</v>
      </c>
      <c r="C58" s="29">
        <f>[4]预测!B58</f>
        <v>3248981490.9577036</v>
      </c>
      <c r="D58" s="29" t="s">
        <v>111</v>
      </c>
      <c r="E58" s="29">
        <f>[4]预测!BC58</f>
        <v>849863282.1318872</v>
      </c>
    </row>
    <row r="59" spans="1:5" ht="13.5" customHeight="1" x14ac:dyDescent="0.15">
      <c r="A59" s="1" t="s">
        <v>58</v>
      </c>
      <c r="B59" s="28">
        <f>[4]预测!AY59</f>
        <v>1986920344.6300001</v>
      </c>
      <c r="C59" s="29">
        <f>[4]预测!B59</f>
        <v>1986920344.6300001</v>
      </c>
      <c r="D59" s="24" t="s">
        <v>112</v>
      </c>
      <c r="E59" s="29">
        <f>[4]预测!BC59</f>
        <v>6699737.7402384011</v>
      </c>
    </row>
    <row r="60" spans="1:5" ht="13.5" customHeight="1" x14ac:dyDescent="0.15">
      <c r="A60" s="1" t="s">
        <v>59</v>
      </c>
      <c r="B60" s="28">
        <f>[4]预测!AY60</f>
        <v>620957193.18856502</v>
      </c>
      <c r="C60" s="29">
        <f>[4]预测!B60</f>
        <v>680925967.29567873</v>
      </c>
      <c r="D60" s="24" t="s">
        <v>113</v>
      </c>
      <c r="E60" s="29">
        <f>[4]预测!BC60</f>
        <v>10540740.208627203</v>
      </c>
    </row>
    <row r="61" spans="1:5" ht="13.5" customHeight="1" x14ac:dyDescent="0.15">
      <c r="A61" s="1" t="s">
        <v>60</v>
      </c>
      <c r="B61" s="28" t="str">
        <f>[4]预测!AY61</f>
        <v>--</v>
      </c>
      <c r="C61" s="29" t="str">
        <f>[4]预测!B61</f>
        <v>--</v>
      </c>
      <c r="D61" s="24" t="s">
        <v>114</v>
      </c>
      <c r="E61" s="29">
        <f>[4]预测!BC61</f>
        <v>2140005.1113469605</v>
      </c>
    </row>
    <row r="62" spans="1:5" ht="13.5" customHeight="1" x14ac:dyDescent="0.15">
      <c r="A62" s="1" t="s">
        <v>61</v>
      </c>
      <c r="B62" s="28">
        <f>[4]预测!AY62</f>
        <v>2339752604.097084</v>
      </c>
      <c r="C62" s="29">
        <f>[4]预测!B62</f>
        <v>2879471571.0611081</v>
      </c>
      <c r="D62" s="24" t="s">
        <v>115</v>
      </c>
      <c r="E62" s="29">
        <f>[4]预测!BC62</f>
        <v>15571386.980532248</v>
      </c>
    </row>
    <row r="63" spans="1:5" ht="13.5" customHeight="1" x14ac:dyDescent="0.15">
      <c r="A63" s="1" t="s">
        <v>62</v>
      </c>
      <c r="B63" s="28">
        <f>[4]预测!AY63</f>
        <v>1763511058.9000001</v>
      </c>
      <c r="C63" s="29">
        <f>[4]预测!B63</f>
        <v>1763511058.9000001</v>
      </c>
      <c r="D63" s="24" t="s">
        <v>116</v>
      </c>
      <c r="E63" s="29" t="str">
        <f>[4]预测!BC63</f>
        <v>--</v>
      </c>
    </row>
    <row r="64" spans="1:5" ht="13.5" customHeight="1" x14ac:dyDescent="0.15">
      <c r="A64" s="1" t="s">
        <v>63</v>
      </c>
      <c r="B64" s="28" t="str">
        <f>[4]预测!AY64</f>
        <v>--</v>
      </c>
      <c r="C64" s="29" t="str">
        <f>[4]预测!B64</f>
        <v>--</v>
      </c>
      <c r="D64" s="24" t="s">
        <v>117</v>
      </c>
      <c r="E64" s="29">
        <f>[4]预测!BC64</f>
        <v>2398192055.1010461</v>
      </c>
    </row>
    <row r="65" spans="1:5" ht="13.5" customHeight="1" x14ac:dyDescent="0.15">
      <c r="A65" s="1" t="s">
        <v>64</v>
      </c>
      <c r="B65" s="28" t="str">
        <f>[4]预测!AY65</f>
        <v>--</v>
      </c>
      <c r="C65" s="29" t="str">
        <f>[4]预测!B65</f>
        <v>--</v>
      </c>
      <c r="D65" s="24" t="s">
        <v>118</v>
      </c>
      <c r="E65" s="29">
        <f>[4]预测!BC65</f>
        <v>-13807702.055650899</v>
      </c>
    </row>
    <row r="66" spans="1:5" ht="13.5" customHeight="1" x14ac:dyDescent="0.15">
      <c r="A66" s="1" t="s">
        <v>65</v>
      </c>
      <c r="B66" s="28">
        <f>[4]预测!AY66</f>
        <v>4839068873.6300001</v>
      </c>
      <c r="C66" s="29">
        <f>[4]预测!B66</f>
        <v>4839068873.6300001</v>
      </c>
      <c r="D66" s="24" t="s">
        <v>119</v>
      </c>
      <c r="E66" s="29" t="str">
        <f>[4]预测!BC66</f>
        <v>--</v>
      </c>
    </row>
    <row r="67" spans="1:5" ht="13.5" customHeight="1" x14ac:dyDescent="0.15">
      <c r="A67" s="1" t="s">
        <v>66</v>
      </c>
      <c r="B67" s="28">
        <f>[4]预测!AY67</f>
        <v>10863825812.348661</v>
      </c>
      <c r="C67" s="29">
        <f>[4]预测!B67</f>
        <v>10559810432.84449</v>
      </c>
      <c r="D67" s="24" t="s">
        <v>120</v>
      </c>
      <c r="E67" s="29" t="str">
        <f>[4]预测!BC67</f>
        <v>--</v>
      </c>
    </row>
    <row r="68" spans="1:5" ht="13.5" customHeight="1" x14ac:dyDescent="0.15">
      <c r="A68" s="1" t="s">
        <v>67</v>
      </c>
      <c r="B68" s="28">
        <f>[4]预测!AY68</f>
        <v>24134938093.099373</v>
      </c>
      <c r="C68" s="29">
        <f>[4]预测!B68</f>
        <v>21940809417.650585</v>
      </c>
      <c r="D68" s="24" t="s">
        <v>121</v>
      </c>
      <c r="E68" s="29">
        <f>[4]预测!BC68</f>
        <v>-223130930.56049252</v>
      </c>
    </row>
    <row r="69" spans="1:5" ht="13.5" customHeight="1" x14ac:dyDescent="0.15">
      <c r="A69" s="1" t="s">
        <v>68</v>
      </c>
      <c r="B69" s="28">
        <f>[4]预测!AY69</f>
        <v>0</v>
      </c>
      <c r="C69" s="29">
        <f>[4]预测!B69</f>
        <v>0</v>
      </c>
      <c r="D69" s="24" t="s">
        <v>122</v>
      </c>
      <c r="E69" s="29">
        <f>[4]预测!BC69</f>
        <v>-277840962.84527445</v>
      </c>
    </row>
    <row r="70" spans="1:5" ht="13.5" customHeight="1" x14ac:dyDescent="0.15">
      <c r="A70" s="1"/>
      <c r="B70" s="29"/>
      <c r="D70" s="24" t="s">
        <v>123</v>
      </c>
      <c r="E70" s="29">
        <f>[4]预测!BC70</f>
        <v>-272535669.14370441</v>
      </c>
    </row>
    <row r="71" spans="1:5" ht="13.5" customHeight="1" x14ac:dyDescent="0.15">
      <c r="A71" s="1"/>
      <c r="B71" s="29"/>
      <c r="D71" s="24" t="s">
        <v>124</v>
      </c>
      <c r="E71" s="29" t="str">
        <f>[4]预测!BC71</f>
        <v>--</v>
      </c>
    </row>
    <row r="72" spans="1:5" ht="13.5" customHeight="1" x14ac:dyDescent="0.15">
      <c r="A72" s="1"/>
      <c r="B72" s="29"/>
      <c r="D72" s="24" t="s">
        <v>125</v>
      </c>
      <c r="E72" s="29">
        <f>[4]预测!BC72</f>
        <v>1895152978.2450333</v>
      </c>
    </row>
    <row r="73" spans="1:5" ht="13.5" customHeight="1" x14ac:dyDescent="0.15">
      <c r="A73" s="1"/>
      <c r="B73" s="29"/>
      <c r="D73" s="25"/>
      <c r="E73" s="25"/>
    </row>
    <row r="74" spans="1:5" ht="13.5" customHeight="1" x14ac:dyDescent="0.15">
      <c r="D74" s="26" t="s">
        <v>126</v>
      </c>
      <c r="E74" s="26"/>
    </row>
    <row r="75" spans="1:5" ht="13.5" customHeight="1" x14ac:dyDescent="0.15">
      <c r="D75" s="25"/>
      <c r="E75" s="25"/>
    </row>
    <row r="76" spans="1:5" ht="13.5" customHeight="1" x14ac:dyDescent="0.15">
      <c r="B76" s="7"/>
      <c r="D76" s="24" t="s">
        <v>127</v>
      </c>
      <c r="E76" s="22" t="s">
        <v>2</v>
      </c>
    </row>
    <row r="77" spans="1:5" ht="13.5" customHeight="1" x14ac:dyDescent="0.15">
      <c r="A77" s="9"/>
      <c r="B77" s="6"/>
      <c r="D77" s="24" t="s">
        <v>128</v>
      </c>
      <c r="E77" s="22" t="s">
        <v>2</v>
      </c>
    </row>
    <row r="78" spans="1:5" ht="13.5" customHeight="1" x14ac:dyDescent="0.15">
      <c r="D78" s="24" t="s">
        <v>129</v>
      </c>
      <c r="E78" s="22" t="s">
        <v>2</v>
      </c>
    </row>
    <row r="79" spans="1:5" ht="13.5" customHeight="1" x14ac:dyDescent="0.15">
      <c r="D79" s="25"/>
      <c r="E79" s="25"/>
    </row>
    <row r="80" spans="1:5" ht="13.5" customHeight="1" x14ac:dyDescent="0.15">
      <c r="D80" s="26" t="s">
        <v>130</v>
      </c>
      <c r="E80" s="26"/>
    </row>
    <row r="81" spans="4:5" ht="13.5" customHeight="1" x14ac:dyDescent="0.15">
      <c r="D81" s="25"/>
      <c r="E81" s="25"/>
    </row>
    <row r="82" spans="4:5" ht="13.5" customHeight="1" x14ac:dyDescent="0.15">
      <c r="D82" s="24" t="s">
        <v>131</v>
      </c>
      <c r="E82" s="29">
        <f>[4]预测!BC82</f>
        <v>1586340662.28</v>
      </c>
    </row>
    <row r="83" spans="4:5" ht="13.5" customHeight="1" x14ac:dyDescent="0.15">
      <c r="D83" s="24" t="s">
        <v>132</v>
      </c>
      <c r="E83" s="29">
        <f>[4]预测!BC83</f>
        <v>1052934646.55</v>
      </c>
    </row>
    <row r="84" spans="4:5" ht="13.5" customHeight="1" x14ac:dyDescent="0.15">
      <c r="D84" s="24" t="s">
        <v>133</v>
      </c>
      <c r="E84" s="29" t="str">
        <f>[4]预测!BC84</f>
        <v>--</v>
      </c>
    </row>
    <row r="85" spans="4:5" ht="13.5" customHeight="1" x14ac:dyDescent="0.15">
      <c r="D85" s="24" t="s">
        <v>134</v>
      </c>
      <c r="E85" s="29" t="str">
        <f>[4]预测!BC85</f>
        <v>--</v>
      </c>
    </row>
    <row r="86" spans="4:5" ht="13.5" customHeight="1" x14ac:dyDescent="0.15">
      <c r="D86" s="24" t="s">
        <v>135</v>
      </c>
      <c r="E86" s="29" t="str">
        <f>[4]预测!BC86</f>
        <v>--</v>
      </c>
    </row>
    <row r="87" spans="4:5" ht="13.5" customHeight="1" x14ac:dyDescent="0.15">
      <c r="D87" s="24" t="s">
        <v>136</v>
      </c>
      <c r="E87" s="29">
        <f>[4]预测!BC87</f>
        <v>533406015.73000002</v>
      </c>
    </row>
    <row r="88" spans="4:5" ht="13.5" customHeight="1" x14ac:dyDescent="0.15">
      <c r="D88" s="24" t="s">
        <v>68</v>
      </c>
      <c r="E88" s="2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11" sqref="B11"/>
    </sheetView>
  </sheetViews>
  <sheetFormatPr defaultRowHeight="13.5" x14ac:dyDescent="0.15"/>
  <cols>
    <col min="1" max="1" width="46" customWidth="1"/>
    <col min="2" max="2" width="22.625" bestFit="1" customWidth="1"/>
    <col min="3" max="3" width="28.375" customWidth="1"/>
    <col min="4" max="4" width="22.625" bestFit="1" customWidth="1"/>
    <col min="5" max="6" width="21.5" bestFit="1" customWidth="1"/>
  </cols>
  <sheetData>
    <row r="1" spans="1:6" ht="14.45" x14ac:dyDescent="0.25">
      <c r="A1" s="2"/>
      <c r="B1" s="84" t="s">
        <v>596</v>
      </c>
      <c r="C1" s="84" t="s">
        <v>597</v>
      </c>
      <c r="D1" s="84" t="s">
        <v>598</v>
      </c>
      <c r="E1" s="84" t="s">
        <v>599</v>
      </c>
      <c r="F1" s="84" t="s">
        <v>600</v>
      </c>
    </row>
    <row r="2" spans="1:6" ht="14.45" x14ac:dyDescent="0.25">
      <c r="A2" s="2" t="s">
        <v>658</v>
      </c>
      <c r="B2" s="85">
        <v>-182960919.20616126</v>
      </c>
      <c r="C2" s="85">
        <v>-126962944.9513967</v>
      </c>
      <c r="D2" s="85">
        <v>26870796.616092205</v>
      </c>
      <c r="E2" s="14">
        <v>628462405.10570431</v>
      </c>
      <c r="F2" s="85">
        <v>1303997046.6854069</v>
      </c>
    </row>
    <row r="3" spans="1:6" x14ac:dyDescent="0.15">
      <c r="A3" s="83" t="s">
        <v>601</v>
      </c>
      <c r="B3" s="84">
        <v>0.08</v>
      </c>
      <c r="C3" s="84"/>
      <c r="D3" s="84"/>
      <c r="E3" s="84"/>
      <c r="F3" s="84"/>
    </row>
    <row r="4" spans="1:6" ht="14.45" x14ac:dyDescent="0.25">
      <c r="A4" s="2"/>
      <c r="B4" s="84"/>
      <c r="C4" s="84"/>
      <c r="D4" s="84"/>
      <c r="E4" s="84"/>
      <c r="F4" s="84"/>
    </row>
    <row r="5" spans="1:6" x14ac:dyDescent="0.15">
      <c r="A5" s="2" t="s">
        <v>602</v>
      </c>
      <c r="B5" s="85">
        <v>-182960919.20616126</v>
      </c>
      <c r="C5" s="85">
        <v>-126962944.9513967</v>
      </c>
      <c r="D5" s="85">
        <v>26870796.616092205</v>
      </c>
      <c r="E5" s="85">
        <v>735903605.23579359</v>
      </c>
      <c r="F5" s="85">
        <f>F2+'2XX5预测'!U2/B3</f>
        <v>1303997046.6854069</v>
      </c>
    </row>
    <row r="6" spans="1:6" x14ac:dyDescent="0.15">
      <c r="A6" s="2" t="s">
        <v>603</v>
      </c>
      <c r="B6" s="84">
        <f>(1+$B$3)^1</f>
        <v>1.08</v>
      </c>
      <c r="C6" s="84">
        <f>(1+$B$3)^2</f>
        <v>1.1664000000000001</v>
      </c>
      <c r="D6" s="84">
        <f>(1+$B$3)^3</f>
        <v>1.2597120000000002</v>
      </c>
      <c r="E6" s="84">
        <f>(1+$B$3)^4</f>
        <v>1.3604889600000003</v>
      </c>
      <c r="F6" s="84">
        <f>(1+$B$3)^5</f>
        <v>1.4693280768000003</v>
      </c>
    </row>
    <row r="7" spans="1:6" x14ac:dyDescent="0.15">
      <c r="A7" s="2" t="s">
        <v>604</v>
      </c>
      <c r="B7" s="81">
        <f>B5/B6</f>
        <v>-169408258.52422339</v>
      </c>
      <c r="C7" s="81">
        <f>C5/C6</f>
        <v>-108850261.4466707</v>
      </c>
      <c r="D7" s="81">
        <f>D5/D6</f>
        <v>21330904.695749663</v>
      </c>
      <c r="E7" s="81">
        <f>E5/E6</f>
        <v>540911118.62884462</v>
      </c>
      <c r="F7" s="81">
        <f>F5/F6</f>
        <v>887478478.95572627</v>
      </c>
    </row>
    <row r="8" spans="1:6" x14ac:dyDescent="0.15">
      <c r="A8" s="2" t="s">
        <v>605</v>
      </c>
      <c r="B8" s="81">
        <f>SUM(B7:F7)</f>
        <v>1171461982.3094263</v>
      </c>
      <c r="C8" s="81"/>
      <c r="D8" s="81"/>
      <c r="E8" s="84"/>
      <c r="F8" s="84"/>
    </row>
    <row r="9" spans="1:6" x14ac:dyDescent="0.15">
      <c r="A9" s="86" t="s">
        <v>606</v>
      </c>
      <c r="B9" s="87">
        <f>F5*1.05/(B3-0.05)/F6</f>
        <v>31061746763.450428</v>
      </c>
      <c r="C9" s="81"/>
      <c r="D9" s="81"/>
      <c r="E9" s="84"/>
      <c r="F9" s="84"/>
    </row>
    <row r="10" spans="1:6" x14ac:dyDescent="0.15">
      <c r="A10" s="2" t="s">
        <v>607</v>
      </c>
      <c r="B10" s="81">
        <f>B8+B9</f>
        <v>32233208745.759853</v>
      </c>
      <c r="C10" s="81"/>
      <c r="D10" s="81"/>
      <c r="E10" s="84"/>
      <c r="F10" s="84"/>
    </row>
    <row r="11" spans="1:6" x14ac:dyDescent="0.15">
      <c r="A11" s="86" t="s">
        <v>608</v>
      </c>
      <c r="B11" s="87">
        <f>预测过程!B57</f>
        <v>9247710219.2099991</v>
      </c>
      <c r="C11" s="81"/>
      <c r="D11" s="81"/>
      <c r="E11" s="84"/>
      <c r="F11" s="84"/>
    </row>
    <row r="12" spans="1:6" x14ac:dyDescent="0.15">
      <c r="A12" s="2" t="s">
        <v>609</v>
      </c>
      <c r="B12" s="82">
        <f>B8+B11+B9</f>
        <v>41480918964.969849</v>
      </c>
      <c r="C12" s="81"/>
      <c r="D12" s="81"/>
      <c r="E12" s="84"/>
      <c r="F12" s="84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预测过程</vt:lpstr>
      <vt:lpstr>2XX5预测</vt:lpstr>
      <vt:lpstr>2XX6预测</vt:lpstr>
      <vt:lpstr>2XX7预测</vt:lpstr>
      <vt:lpstr>2xx8预测</vt:lpstr>
      <vt:lpstr>2XX9预测</vt:lpstr>
      <vt:lpstr>估值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Yuxun Wang</dc:creator>
  <cp:lastModifiedBy>Yuxun Wang</cp:lastModifiedBy>
  <dcterms:created xsi:type="dcterms:W3CDTF">2015-09-05T13:50:17Z</dcterms:created>
  <dcterms:modified xsi:type="dcterms:W3CDTF">2016-04-28T04:46:42Z</dcterms:modified>
</cp:coreProperties>
</file>