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oyectosP\Estadistica\"/>
    </mc:Choice>
  </mc:AlternateContent>
  <xr:revisionPtr revIDLastSave="0" documentId="13_ncr:1_{6B2713D9-E1D6-4836-A5F4-21207B9CA7B3}" xr6:coauthVersionLast="47" xr6:coauthVersionMax="47" xr10:uidLastSave="{00000000-0000-0000-0000-000000000000}"/>
  <bookViews>
    <workbookView xWindow="-108" yWindow="-108" windowWidth="23256" windowHeight="12576" firstSheet="1" activeTab="2" xr2:uid="{00000000-000D-0000-FFFF-FFFF00000000}"/>
  </bookViews>
  <sheets>
    <sheet name="Respuestas de formulario 1" sheetId="1" r:id="rId1"/>
    <sheet name="Temas 1 y 2" sheetId="2" r:id="rId2"/>
    <sheet name="Tema 3 y 4" sheetId="9" r:id="rId3"/>
    <sheet name="Chebyshev" sheetId="10" r:id="rId4"/>
    <sheet name="Tema 5" sheetId="11" r:id="rId5"/>
    <sheet name="Tema 6" sheetId="12" r:id="rId6"/>
    <sheet name="Hipergeometricas" sheetId="13" r:id="rId7"/>
  </sheets>
  <externalReferences>
    <externalReference r:id="rId8"/>
  </externalReferences>
  <definedNames>
    <definedName name="_xlnm._FilterDatabase" localSheetId="3" hidden="1">Chebyshev!$A$6:$A$36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3" i="13" l="1"/>
  <c r="A15" i="13"/>
  <c r="A7" i="13"/>
  <c r="D10" i="12"/>
  <c r="D12" i="12" s="1"/>
  <c r="D11"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52" i="12"/>
  <c r="B54" i="12" s="1"/>
  <c r="B69" i="12"/>
  <c r="C5" i="11"/>
  <c r="C15" i="11"/>
  <c r="C19" i="11" s="1"/>
  <c r="C17" i="11"/>
  <c r="C29" i="11"/>
  <c r="C33" i="11" s="1"/>
  <c r="C35" i="11" s="1"/>
  <c r="C31" i="11"/>
  <c r="C46" i="11"/>
  <c r="C48" i="11"/>
  <c r="C62" i="11"/>
  <c r="C68" i="11" s="1"/>
  <c r="C64" i="11"/>
  <c r="B56" i="12" l="1"/>
  <c r="D13" i="12"/>
  <c r="C70" i="11"/>
  <c r="C74" i="11" s="1"/>
  <c r="C50" i="11"/>
  <c r="C52" i="11" s="1"/>
  <c r="C66" i="11"/>
  <c r="C72" i="11" s="1"/>
  <c r="C76" i="11" s="1"/>
  <c r="C55" i="10" l="1"/>
  <c r="C54" i="10"/>
  <c r="C53" i="10"/>
  <c r="C52" i="10"/>
  <c r="C51" i="10"/>
  <c r="C50" i="10"/>
  <c r="C49" i="10"/>
  <c r="C48" i="10"/>
  <c r="C47" i="10"/>
  <c r="C46" i="10"/>
  <c r="H26" i="10" s="1"/>
  <c r="C45" i="10"/>
  <c r="C44" i="10"/>
  <c r="C43" i="10"/>
  <c r="C42" i="10"/>
  <c r="C41" i="10"/>
  <c r="C40" i="10"/>
  <c r="C39" i="10"/>
  <c r="C38" i="10"/>
  <c r="C37" i="10"/>
  <c r="C36" i="10"/>
  <c r="C35" i="10"/>
  <c r="C34" i="10"/>
  <c r="C33" i="10"/>
  <c r="C32" i="10"/>
  <c r="C31" i="10"/>
  <c r="C30" i="10"/>
  <c r="C29" i="10"/>
  <c r="C28" i="10"/>
  <c r="C27" i="10"/>
  <c r="C26" i="10"/>
  <c r="C25" i="10"/>
  <c r="D18" i="10"/>
  <c r="D15" i="10"/>
  <c r="D14" i="10"/>
  <c r="D19" i="10" s="1"/>
  <c r="D7" i="10" a="1"/>
  <c r="D12" i="10" s="1"/>
  <c r="D11" i="10" l="1"/>
  <c r="D7" i="10"/>
  <c r="N8" i="10" s="1"/>
  <c r="D8" i="10"/>
  <c r="D9" i="10"/>
  <c r="D10" i="10"/>
  <c r="C62" i="9"/>
  <c r="C63" i="9" s="1"/>
  <c r="C57" i="9"/>
  <c r="C58" i="9" s="1"/>
  <c r="C56" i="9"/>
  <c r="C48" i="9"/>
  <c r="C47" i="9"/>
  <c r="C49" i="9" s="1"/>
  <c r="C41" i="9"/>
  <c r="D36" i="9"/>
  <c r="B102" i="2" l="1" a="1"/>
  <c r="B102" i="2" s="1"/>
  <c r="B96" i="2"/>
  <c r="B90" i="2"/>
  <c r="B89" i="2"/>
  <c r="B91" i="2" a="1"/>
  <c r="B91" i="2" s="1"/>
  <c r="C68" i="2"/>
  <c r="C67" i="2"/>
  <c r="C66" i="2"/>
  <c r="C65" i="2"/>
  <c r="D50" i="2" l="1"/>
  <c r="D54" i="2"/>
  <c r="D49" i="2"/>
  <c r="C50" i="2"/>
  <c r="C51" i="2"/>
  <c r="D51" i="2" s="1"/>
  <c r="C52" i="2"/>
  <c r="D52" i="2" s="1"/>
  <c r="C53" i="2"/>
  <c r="D53" i="2" s="1"/>
  <c r="C54" i="2"/>
  <c r="C49" i="2"/>
  <c r="E49" i="2" l="1" a="1"/>
  <c r="C42" i="2"/>
  <c r="B39" i="2"/>
  <c r="B38" i="2"/>
  <c r="C41" i="2" s="1"/>
  <c r="E49" i="2" l="1"/>
  <c r="E57" i="2" l="1"/>
  <c r="F50" i="2" l="1"/>
  <c r="G50" i="2" s="1"/>
  <c r="F52" i="2"/>
  <c r="G52" i="2" s="1"/>
  <c r="F51" i="2"/>
  <c r="G51" i="2" s="1"/>
  <c r="F53" i="2"/>
  <c r="G53" i="2" s="1"/>
  <c r="F54" i="2"/>
  <c r="G54" i="2" s="1"/>
  <c r="F55" i="2"/>
  <c r="G55" i="2" s="1"/>
  <c r="F49" i="2"/>
  <c r="G49" i="2" l="1"/>
  <c r="G57" i="2" s="1"/>
  <c r="F5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<sst xmlns="http://schemas.openxmlformats.org/spreadsheetml/2006/main" count="1389" uniqueCount="247">
  <si>
    <t>Marca temporal</t>
  </si>
  <si>
    <t>Edad</t>
  </si>
  <si>
    <t>Genero</t>
  </si>
  <si>
    <t>Carrera</t>
  </si>
  <si>
    <t xml:space="preserve">¿Cuál es tu nivel de conocimiento sobre Blockchain? </t>
  </si>
  <si>
    <t xml:space="preserve">¿Cuál es tu nivel de conocimiento sobre Criptomonedas? </t>
  </si>
  <si>
    <t xml:space="preserve">¿Cuál es tu nivel de conocimiento sobre Inteligencia Artificial (IA)? </t>
  </si>
  <si>
    <t xml:space="preserve">¿Cuál es tu nivel de conocimiento sobre Machine Learning (ML)? </t>
  </si>
  <si>
    <t xml:space="preserve">¿Conoces las aplicaciones de Blockchain en sistemas computacionales? </t>
  </si>
  <si>
    <t xml:space="preserve">¿Qué tan actualizado(a) te consideras en las nuevas tecnologías de sistemas computacionales? </t>
  </si>
  <si>
    <t xml:space="preserve">¿Están estos temas (Blockchain, Criptomonedas, IA, ML) incluidos en tus asignaturas? </t>
  </si>
  <si>
    <t xml:space="preserve">¿Qué tan familiarizado(a) estás con el funcionamiento de Blockchain? </t>
  </si>
  <si>
    <t xml:space="preserve">¿Has utilizado alguna vez Criptomonedas? </t>
  </si>
  <si>
    <t xml:space="preserve">¿Te interesa aprender más sobre Criptomonedas? </t>
  </si>
  <si>
    <t xml:space="preserve">¿Consideras el uso de Criptomonedas como una tecnología segura? </t>
  </si>
  <si>
    <t xml:space="preserve">¿Consideras que el Blockchain es una tecnología útil para la ciberseguridad? </t>
  </si>
  <si>
    <t xml:space="preserve">¿Te gustaría que se incluyeran temas sobre Blockchain en los cursos universitarios? </t>
  </si>
  <si>
    <t xml:space="preserve">¿Consideras que el uso de Blockchain puede mejorar la transparencia en los sistemas computacionales? </t>
  </si>
  <si>
    <t xml:space="preserve">¿Qué tan familiarizado(a) estás con los conceptos de IA? </t>
  </si>
  <si>
    <t xml:space="preserve">¿Qué tan familiarizado(a) estás con los conceptos de ML? </t>
  </si>
  <si>
    <t xml:space="preserve">¿Consideras que los conocimientos en IA son relevantes para tu futuro profesional? </t>
  </si>
  <si>
    <t xml:space="preserve">¿Consideras que los conocimientos en ML son relevantes para tu futuro profesional? </t>
  </si>
  <si>
    <t xml:space="preserve">¿Qué tan difícil consideras el aprendizaje de IA y ML? </t>
  </si>
  <si>
    <t xml:space="preserve">¿Crees que IA y ML revolucionarán los sistemas computacionales en los próximos años? </t>
  </si>
  <si>
    <t>Hombre</t>
  </si>
  <si>
    <t>Licenciatura en Desarrollo y Gestión del Software</t>
  </si>
  <si>
    <t>Básico</t>
  </si>
  <si>
    <t>Intermedio</t>
  </si>
  <si>
    <t>Poco</t>
  </si>
  <si>
    <t>Solo mencionados</t>
  </si>
  <si>
    <t>Nada</t>
  </si>
  <si>
    <t>No</t>
  </si>
  <si>
    <t>Sí</t>
  </si>
  <si>
    <t>Depende del contexto</t>
  </si>
  <si>
    <t>No estoy seguro(a)</t>
  </si>
  <si>
    <t>Muy familiarizado(a)</t>
  </si>
  <si>
    <t>Bastante</t>
  </si>
  <si>
    <t>Muy relevantes</t>
  </si>
  <si>
    <t>Bastante difícil</t>
  </si>
  <si>
    <t>Es práctimente seguro</t>
  </si>
  <si>
    <t>Licenciatura en Desarrollo de Software</t>
  </si>
  <si>
    <t>Ninguno</t>
  </si>
  <si>
    <t>Algo relevantes</t>
  </si>
  <si>
    <t>Algo probable</t>
  </si>
  <si>
    <t>Licenciatura en Redes Informáticas</t>
  </si>
  <si>
    <t>Nada relevantes</t>
  </si>
  <si>
    <t>Muy difícil</t>
  </si>
  <si>
    <t>Muy probable</t>
  </si>
  <si>
    <t>Avanzado</t>
  </si>
  <si>
    <t>Muy actualizado(a)</t>
  </si>
  <si>
    <t>Poco difícil</t>
  </si>
  <si>
    <t>Mucho</t>
  </si>
  <si>
    <t>Bastante relevantes</t>
  </si>
  <si>
    <t>Nada difícil</t>
  </si>
  <si>
    <t>Mujer</t>
  </si>
  <si>
    <t>Licenciatura en Informática Aplicada a la Educación</t>
  </si>
  <si>
    <t>Otro</t>
  </si>
  <si>
    <t>Poco probable</t>
  </si>
  <si>
    <t>Licenciatura en Ingeniería de Sistemas y Computación</t>
  </si>
  <si>
    <t>Como parte de algunas asignaturas</t>
  </si>
  <si>
    <t>Licenciatura en Ciberseguridad</t>
  </si>
  <si>
    <t>Licenciatura en Ingeniería de Sistemas de Información Gerencial</t>
  </si>
  <si>
    <t>Técnico en Informática para la Gestión Empresarial</t>
  </si>
  <si>
    <t>hombres</t>
  </si>
  <si>
    <t>mujeres</t>
  </si>
  <si>
    <t>porcentaje de participantes hombre</t>
  </si>
  <si>
    <t>porcentaje de participantes mujeres</t>
  </si>
  <si>
    <t>1- Clasifica las respuestas por género y calcula el porcentaje de participantes por género.</t>
  </si>
  <si>
    <t>2- Construye una tabla de frecuencias agrupadas para las edades de los participantes, considerando intervalos de 5 años.</t>
  </si>
  <si>
    <t>Intervalo de Edad (LI-LS)</t>
  </si>
  <si>
    <t>LI (Límite Inferior)</t>
  </si>
  <si>
    <t>LS (Límite Superior)</t>
  </si>
  <si>
    <t>xi (Punto Medio)</t>
  </si>
  <si>
    <t>15-19</t>
  </si>
  <si>
    <t>20-24</t>
  </si>
  <si>
    <t>25-29</t>
  </si>
  <si>
    <t>30-34</t>
  </si>
  <si>
    <t>35-39</t>
  </si>
  <si>
    <t>40-44</t>
  </si>
  <si>
    <t>Frecuencia Relativa</t>
  </si>
  <si>
    <t>frecuencia abosluta</t>
  </si>
  <si>
    <t>f%</t>
  </si>
  <si>
    <t>3- Presenta las respuestas a la pregunta "¿Conoces las aplicaciones de Blockchain?" en un gráfico circular, mostrando las proporciones de "Sí", "No", y "Poco".</t>
  </si>
  <si>
    <t>Categoría</t>
  </si>
  <si>
    <t>Respuestas</t>
  </si>
  <si>
    <t>1- Calcula la media, mediana y moda de las edades de los participantes.</t>
  </si>
  <si>
    <t>media</t>
  </si>
  <si>
    <t>mediana</t>
  </si>
  <si>
    <t>moda</t>
  </si>
  <si>
    <t>2- Encuentra la mediana de las respuestas a la pregunta "¿Qué tan actualizado te consideras en nuevas tecnologías?".</t>
  </si>
  <si>
    <r>
      <t>Nada</t>
    </r>
    <r>
      <rPr>
        <sz val="10"/>
        <color rgb="FF000000"/>
        <rFont val="Arial"/>
        <family val="2"/>
        <scheme val="minor"/>
      </rPr>
      <t xml:space="preserve"> = 1</t>
    </r>
  </si>
  <si>
    <r>
      <t>Poco</t>
    </r>
    <r>
      <rPr>
        <sz val="10"/>
        <color rgb="FF000000"/>
        <rFont val="Arial"/>
        <family val="2"/>
        <scheme val="minor"/>
      </rPr>
      <t xml:space="preserve"> = 2</t>
    </r>
  </si>
  <si>
    <r>
      <t>Bastante</t>
    </r>
    <r>
      <rPr>
        <sz val="10"/>
        <color rgb="FF000000"/>
        <rFont val="Arial"/>
        <family val="2"/>
        <scheme val="minor"/>
      </rPr>
      <t xml:space="preserve"> = 3</t>
    </r>
  </si>
  <si>
    <r>
      <t>Muy actualizado(a)</t>
    </r>
    <r>
      <rPr>
        <sz val="10"/>
        <color rgb="FF000000"/>
        <rFont val="Arial"/>
        <family val="2"/>
        <scheme val="minor"/>
      </rPr>
      <t xml:space="preserve"> =</t>
    </r>
    <r>
      <rPr>
        <b/>
        <sz val="10"/>
        <color rgb="FF000000"/>
        <rFont val="Arial"/>
        <family val="2"/>
        <scheme val="minor"/>
      </rPr>
      <t xml:space="preserve"> 4</t>
    </r>
  </si>
  <si>
    <t>Respuesta</t>
  </si>
  <si>
    <t>Valor</t>
  </si>
  <si>
    <t>¿Qué tan actualizado(a) te consideras en nuevas tecnologías?</t>
  </si>
  <si>
    <t>¿Cuál es tu nivel de conocimiento sobre Blockchain?</t>
  </si>
  <si>
    <t>3- Determina el nivel de conocimiento en Blockchain con mayor frecuencia (moda).</t>
  </si>
  <si>
    <r>
      <t>ninguno</t>
    </r>
    <r>
      <rPr>
        <sz val="10"/>
        <color rgb="FF000000"/>
        <rFont val="Arial"/>
        <family val="2"/>
        <scheme val="minor"/>
      </rPr>
      <t xml:space="preserve"> = 1</t>
    </r>
  </si>
  <si>
    <r>
      <t>basico</t>
    </r>
    <r>
      <rPr>
        <sz val="10"/>
        <color rgb="FF000000"/>
        <rFont val="Arial"/>
        <family val="2"/>
        <scheme val="minor"/>
      </rPr>
      <t xml:space="preserve"> = 2</t>
    </r>
  </si>
  <si>
    <r>
      <t>intermedio</t>
    </r>
    <r>
      <rPr>
        <sz val="10"/>
        <color rgb="FF000000"/>
        <rFont val="Arial"/>
        <family val="2"/>
        <scheme val="minor"/>
      </rPr>
      <t xml:space="preserve"> = 3</t>
    </r>
  </si>
  <si>
    <r>
      <t>avanzado</t>
    </r>
    <r>
      <rPr>
        <sz val="10"/>
        <color rgb="FF000000"/>
        <rFont val="Arial"/>
        <family val="2"/>
        <scheme val="minor"/>
      </rPr>
      <t xml:space="preserve"> =</t>
    </r>
    <r>
      <rPr>
        <b/>
        <sz val="10"/>
        <color rgb="FF000000"/>
        <rFont val="Arial"/>
        <family val="2"/>
        <scheme val="minor"/>
      </rPr>
      <t xml:space="preserve"> 4</t>
    </r>
  </si>
  <si>
    <t>desv estandar</t>
  </si>
  <si>
    <t>2- Encuentra el rango de las edades de los participantes.</t>
  </si>
  <si>
    <t>max</t>
  </si>
  <si>
    <t>min</t>
  </si>
  <si>
    <t>rango</t>
  </si>
  <si>
    <t>promedio</t>
  </si>
  <si>
    <t>asimetria</t>
  </si>
  <si>
    <t>Un valor positivo indica que la distribución está sesgada a la derecha.</t>
  </si>
  <si>
    <t>curtosis muetsral</t>
  </si>
  <si>
    <t>Datos cuantitativos</t>
  </si>
  <si>
    <t>Problema 1</t>
  </si>
  <si>
    <t>Encuentra la probabilidad de que un estudiante tenga un nivel avanzado en IA</t>
  </si>
  <si>
    <t>P(nivel avanzado) =</t>
  </si>
  <si>
    <t>Número de estudiantes con nivel avanzado / número de estudiantes totales</t>
  </si>
  <si>
    <t>De acuerdo con los datos recolectados en la encuesta, se obtuvo un total de 30  Estudiantes, de los cuales 4  indicaron tener un nivel avanzado en inteligencia artificial (IA).</t>
  </si>
  <si>
    <t>La probabilidad de que un estudiante seleccionado al azar tenga un nivel avanzado es de 0.13 o 13%</t>
  </si>
  <si>
    <t>Problema 2</t>
  </si>
  <si>
    <t>Calcula la probabilidad conjunta de que un estudiante tenga nivel intermedio en Blockchain y considere útil esta tecnología</t>
  </si>
  <si>
    <t>P(Intermedio) =</t>
  </si>
  <si>
    <t>Número de estudiantes con nivel intermedio / número de estudiantes totales</t>
  </si>
  <si>
    <t>P(Útil) =</t>
  </si>
  <si>
    <t>Número de estudiantes que respondieron Sí / número de estudiantes totales</t>
  </si>
  <si>
    <t>Probabilidad del nivel intermedio * probabilidad de que lo considere útil</t>
  </si>
  <si>
    <t xml:space="preserve">De acuerdo con los datos obtenidos, la probabilidad de que un estudiante tenga un nivel intermedio en Blockchain es del 0.07 0 7%, y la probabilidad de que considere útil esta tecnología es del 0.4 o 40%. </t>
  </si>
  <si>
    <t>Suponiendo que ambos eventos sean independientes, la probabilidad conjunta de que un estudiante tenga nivel intermedio en Blockchain y considere útil esta tecnología es del 0.03 o 3%.</t>
  </si>
  <si>
    <t>Pregunta 3</t>
  </si>
  <si>
    <t>Determina la probabilidad de que un participante sea mujer dado que considera el aprendizaje en IA y ML  poco difícil</t>
  </si>
  <si>
    <t>P(Mujer) =</t>
  </si>
  <si>
    <t>Número de estudiantes mujeres / número de estudiantes totales</t>
  </si>
  <si>
    <t>P(Poco difícil) =</t>
  </si>
  <si>
    <t>Número de estudiantes que lo consideran poco dificil / Número de estudiantes totales</t>
  </si>
  <si>
    <t>Probabilidad de que sea mujer * probabilidad de que los estudiantes lo consideren poco dificil</t>
  </si>
  <si>
    <t>P(Mujer/Poco difícil) =</t>
  </si>
  <si>
    <t>Probabilidad de que sea mujer * probabilidad de que los estudiantes lo consideren poco difícil / probabilidad de que los estudiantes lo consideren poco difícil</t>
  </si>
  <si>
    <t>De acuerdo con los datos de la encuesta, la probabilidad de que un participante sea mujer, dado que considera que el aprendizaje en IA y ML es poco difícil. .</t>
  </si>
  <si>
    <t>la probabilidad de que un estudiante sea mujer, dado que considera el aprendizaje poco difícil, es de 0.27 o 27%</t>
  </si>
  <si>
    <t>Pregunta 4</t>
  </si>
  <si>
    <t>Calcula la probabilidad de que un estudiante esté bastante familiarizado en IA o ML</t>
  </si>
  <si>
    <t>P(IA) =</t>
  </si>
  <si>
    <t>Número de estudiantes bastante familiarizados / Número de estudiantes totales</t>
  </si>
  <si>
    <t>P(ML) =</t>
  </si>
  <si>
    <t>P(AI ∩ ML) =</t>
  </si>
  <si>
    <t>Probabilidad de que este bastante familiarizado en IA * probabilidad de que este bastante familiarizado en ML</t>
  </si>
  <si>
    <t>P(AI U ML) =</t>
  </si>
  <si>
    <t>Probabilidad de que este bastante familiarizado en IA + probabilidad de que este bastante familiarizado en ML - la probabilidad conjunta de ambas</t>
  </si>
  <si>
    <t xml:space="preserve">De acuerdo con los datos recolectados, se encontró que el 0.43 o 43% de los estudiantes estan bastante familiarizados en la IA, en contraste con sus conocimientos en ML que indican un 0.16 o 16%, </t>
  </si>
  <si>
    <t>y el 0.07 o 7% estan bastante familiarizados en ambas. Considerando estos datos, la probabilidad de que un estudiante tenga un nivel bajo en IA o ML es de 0.53 o 53%.</t>
  </si>
  <si>
    <t>Problema 5</t>
  </si>
  <si>
    <t>¿Cuál es la probabilidad de que un estudiante que se considere bastante actualizado en las nuevas tecnologías venga de la carrera de Licenciatura en Desarrollo y Gestión de Software? Usando teorema de Bayes</t>
  </si>
  <si>
    <t>P(Soft.) =</t>
  </si>
  <si>
    <t>Número de estudiantes de dicha carrera / Número de estudiantes totales</t>
  </si>
  <si>
    <t>P(Bastante) =</t>
  </si>
  <si>
    <t>Número de estudiantes que se consideren bastante actualizados / Número de estudiantes totales</t>
  </si>
  <si>
    <t xml:space="preserve">P(Bastante ∩ Soft.) = </t>
  </si>
  <si>
    <t>Probabilidad estudiantes que se consideran bastante actualizados * Probabilidad de estudiantes de Lic. Des. Ges. Software</t>
  </si>
  <si>
    <t>P(No Soft.) =</t>
  </si>
  <si>
    <t>1 -  probabilidad de que los estudiantes no sean de la carrera de Licenciatura en Desarrollo y Gestión de Software</t>
  </si>
  <si>
    <t xml:space="preserve">P(Bastante ∩ No Soft) = </t>
  </si>
  <si>
    <t>Probabilidad estudiantes que se consideran bastante actualizados * Probabilidad de que no sea estudiante de la carrera</t>
  </si>
  <si>
    <t>P(Bastante/Soft) =</t>
  </si>
  <si>
    <t>Probabilidad de que sea de la carrera y este bastante actualizado / Probabilidad de que sea de la carrera mencionada</t>
  </si>
  <si>
    <t>P(Bastante/No Soft) =</t>
  </si>
  <si>
    <t>Probabilidad de que no sea de la carrera y este bastante actualizado / Probabilidad de que no sea de la carrera mencionada</t>
  </si>
  <si>
    <t>P(Soft./Bastante) =</t>
  </si>
  <si>
    <t>(P(Bastante/Soft.)*P(Soft.))/(P(Bastante/Soft.)*P(Soft.)+P(Bastante/No Soft.)*P(No Soft.))</t>
  </si>
  <si>
    <t>En la aplicación del teorema de Bayes concluimos que un 0.23 o 23% de los estudiantes encuestados son de la carrera de Licenciatura en Desarrollo y Gestión de Software de los cuales un 0.06 o 6% se consideran</t>
  </si>
  <si>
    <t xml:space="preserve">bastante actualizados con las nuevas tecnologías. Ademas por la regla del complemento se sabe que un 0.77 o 77% son de otras carreras y un 0.20 o 20% de ellos se considera bastante actualizados. </t>
  </si>
  <si>
    <t>Si seleccionaramos un estudiante al azar que se considera bastante actualizado, la probabilidad de que sea de la carrera de Licenciatura en Desarrollo y Gestión de Software es de 0.23 o 23%</t>
  </si>
  <si>
    <t>Modela las respuestas de la pregunta "¿Qué tan actualizado te consideras?" con una distribución binomial.</t>
  </si>
  <si>
    <t>En una distribución binomial solo existen dos posibles resultados, es por ello que para modelar la pregunta a este sistema, es necesario reducir el número de respuestas posibles a solo 2.</t>
  </si>
  <si>
    <t>"Actualizado" englobaria las respuesta de "Muy actualizado y Bastante actualizado", mientras que "No actualizado" englobaria las respuestas de "Poco actualizado y Nada actualizado"</t>
  </si>
  <si>
    <t>Teniendo esto en cuenta utilizaremos solo la variable de "Actualizado" y así podemos sacar la probabilidad</t>
  </si>
  <si>
    <t xml:space="preserve"> de los estudiantes que se consideran "Actualizados" y hacer una distribución binomial</t>
  </si>
  <si>
    <t>P(Muy actualizado) =</t>
  </si>
  <si>
    <t>P(Actualizados) =</t>
  </si>
  <si>
    <t>Encuentra la probabilidad acumulada hasta un nivel intermedio en Blockchain</t>
  </si>
  <si>
    <t>Datos</t>
  </si>
  <si>
    <t>X =</t>
  </si>
  <si>
    <t>Personas con niveles de conocimiento "ninguno, básico e intermedio"</t>
  </si>
  <si>
    <t>n =</t>
  </si>
  <si>
    <t>Tamaño de la muestra</t>
  </si>
  <si>
    <t>P =</t>
  </si>
  <si>
    <t>Probabilidad de éxito</t>
  </si>
  <si>
    <t xml:space="preserve">La probabilidad acumulada P(x ≥ 29) que da como resultado 0.64 indica que de 30 estudiantes encuestados hay un 64% de probabilidad acumulada que al menos 29 estudiantes  </t>
  </si>
  <si>
    <t>tengan un nivel de conocimiento que sea "ninguno", "básico" o "intermedio".</t>
  </si>
  <si>
    <t>Problema 3</t>
  </si>
  <si>
    <t>Supongamos que, en base a las respuestas de la encuesta, se identificó que en promedio 2 estudiantes por carrera tienen un nivel avanzado de conocimiento en IA.</t>
  </si>
  <si>
    <t xml:space="preserve"> Queremos calcular la probabilidad de que exactamente 3 estudiantes de una carrera tengan este nivel avanzado.</t>
  </si>
  <si>
    <t>Estudiantes con un nivel avanzado en IA</t>
  </si>
  <si>
    <t>media =</t>
  </si>
  <si>
    <t>Promedio de estudiantes por carrera</t>
  </si>
  <si>
    <t>P(x = 3)</t>
  </si>
  <si>
    <t xml:space="preserve">Si seleccionamos una carrera al azar y sabemos que, en promedio, 2 estudiantes tienen un nivel avanzado en IA, </t>
  </si>
  <si>
    <t>hay una probabilidad de 0.18 o 18% de encontrar exactamente 3 estudiantes avanzados en esa carrera.</t>
  </si>
  <si>
    <t>Distribucion de nuestra grafica respecto a las edades = Segada a la izquierda</t>
  </si>
  <si>
    <t>1- Desviación estándar de las edades de los participantes?</t>
  </si>
  <si>
    <t>1- Coeficiente de asimetría de las edades.</t>
  </si>
  <si>
    <t>2- Coeficiente de curtosis para las edades.</t>
  </si>
  <si>
    <t xml:space="preserve">Problema </t>
  </si>
  <si>
    <t>Modele la distribución de las edades usando chebyshev</t>
  </si>
  <si>
    <t>Si queremos validar que al menos el 75% de los datos caen dentro del intervalo:</t>
  </si>
  <si>
    <t>Tabla de frecuencia</t>
  </si>
  <si>
    <t>Otros datos</t>
  </si>
  <si>
    <t>15-20</t>
  </si>
  <si>
    <t>21-25</t>
  </si>
  <si>
    <t>Asimetria =</t>
  </si>
  <si>
    <t>26-30</t>
  </si>
  <si>
    <t>31-35</t>
  </si>
  <si>
    <t xml:space="preserve">El coeficiente de asimetría nos dio como resultado </t>
  </si>
  <si>
    <t>36-40</t>
  </si>
  <si>
    <t xml:space="preserve">3.61 lo que idica que es una distribución asimétrica </t>
  </si>
  <si>
    <t>41-45</t>
  </si>
  <si>
    <t xml:space="preserve"> positiva y por ende no es una distribucioón normal</t>
  </si>
  <si>
    <t>desviación =</t>
  </si>
  <si>
    <t>chebyshev =</t>
  </si>
  <si>
    <t>límite superior =</t>
  </si>
  <si>
    <t>límite inferior =</t>
  </si>
  <si>
    <t>Para verificar las edades que se encuentran dentro</t>
  </si>
  <si>
    <t>del intervalo, usaremos 1 para sí y 0 para no</t>
  </si>
  <si>
    <t>Edades en el rango</t>
  </si>
  <si>
    <t>Promedio de las edades</t>
  </si>
  <si>
    <t>dentro del intervalo =</t>
  </si>
  <si>
    <t xml:space="preserve">La desigualdad de Chebyshev garantiza que al menos el 75% de los datos estén dentro del intervalo calculado, </t>
  </si>
  <si>
    <t xml:space="preserve">en este caso 12.93,35.81], cuando k=2. Sin embargo, al analizar los datos reales, encontramos que el 96.67% </t>
  </si>
  <si>
    <t xml:space="preserve">de las edades están dentro de este intervalo, lo que indica que la dispersión de los datos es mucho </t>
  </si>
  <si>
    <t xml:space="preserve">menor de lo que la desigualdad predecía, sugiriendo que los datos son bastante homogéneos y </t>
  </si>
  <si>
    <t xml:space="preserve">están concentrados alrededor de la media. Este resultado refleja una mayor concentración de los </t>
  </si>
  <si>
    <t>datos en comparación con la mínima proporción garantizada por Chebyshev.</t>
  </si>
  <si>
    <t xml:space="preserve">Sabiendo que el 0.2 o 2% de la muestra son mujeres y que el 0.5333 o 53% de todos los estudiantes consideran que el aprendizaje es poco dificil, </t>
  </si>
  <si>
    <r>
      <t xml:space="preserve">P(Mujer ∩ </t>
    </r>
    <r>
      <rPr>
        <sz val="11"/>
        <color theme="1"/>
        <rFont val="Calibri"/>
        <family val="2"/>
      </rPr>
      <t xml:space="preserve"> Poco difícil</t>
    </r>
    <r>
      <rPr>
        <sz val="10"/>
        <color rgb="FF000000"/>
        <rFont val="Arial"/>
        <scheme val="minor"/>
      </rPr>
      <t>) =</t>
    </r>
  </si>
  <si>
    <r>
      <t xml:space="preserve">P(Intermedio </t>
    </r>
    <r>
      <rPr>
        <sz val="11"/>
        <color theme="1"/>
        <rFont val="Calibri"/>
        <family val="2"/>
      </rPr>
      <t>∩  Útil</t>
    </r>
    <r>
      <rPr>
        <sz val="10"/>
        <color rgb="FF000000"/>
        <rFont val="Arial"/>
        <scheme val="minor"/>
      </rPr>
      <t>) =</t>
    </r>
  </si>
  <si>
    <r>
      <t xml:space="preserve">P(x </t>
    </r>
    <r>
      <rPr>
        <sz val="11"/>
        <color theme="1"/>
        <rFont val="Calibri"/>
        <family val="2"/>
      </rPr>
      <t>≥</t>
    </r>
    <r>
      <rPr>
        <sz val="10"/>
        <color rgb="FF000000"/>
        <rFont val="Arial"/>
        <scheme val="minor"/>
      </rPr>
      <t xml:space="preserve"> 29)</t>
    </r>
  </si>
  <si>
    <r>
      <t xml:space="preserve">P(Muy actualizado </t>
    </r>
    <r>
      <rPr>
        <sz val="11"/>
        <color theme="1"/>
        <rFont val="Calibri"/>
        <family val="2"/>
      </rPr>
      <t>∩ Bastante</t>
    </r>
    <r>
      <rPr>
        <sz val="10"/>
        <color rgb="FF000000"/>
        <rFont val="Arial"/>
        <scheme val="minor"/>
      </rPr>
      <t>) =</t>
    </r>
  </si>
  <si>
    <t>Enunciado: En un estudio con 30 participantes, 10 tienen entre 20 y 25 años. Si seleccionamos aleatoriamente 5 personas para una entrevista, ¿cuál es la probabilidad de que exactamente 2 de ellas tengan entre 20 y 25 años?</t>
  </si>
  <si>
    <t>número de personas seleccionadas</t>
  </si>
  <si>
    <t>número de personas entre 20 y 25 años</t>
  </si>
  <si>
    <t>número total de participantes</t>
  </si>
  <si>
    <t>(número de personas de entre 20 y 25 años que se desean seleccionar</t>
  </si>
  <si>
    <t>Enunciado: En un grupo de 30 participantes, 12 tienen entre 30 y 35 años. Si se eligen al azar 6 personas para un estudio, ¿cuál es la probabilidad de que 3 de ellas tengan entre 30 y 35 años?</t>
  </si>
  <si>
    <t>número de personas entre 30 y 35 años</t>
  </si>
  <si>
    <t>número de personas de entre 30 y 35 años que se desean seleccionar</t>
  </si>
  <si>
    <t>En un estudio con 30 participantes, 8 tienen más de 40 años. Si se seleccionan 4 personas al azar para una evaluación, ¿cuál es la probabilidad de que ninguna tenga más de 40 años?</t>
  </si>
  <si>
    <t>número de personas mayores de 40 años</t>
  </si>
  <si>
    <t>número de personas mayores de 40 años que se desean seleccionar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</si>
</sst>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yy\ h:mm:ss"/>
    <numFmt numFmtId="165" formatCode="0.000"/>
    <numFmt numFmtId="166" formatCode="0.0%"/>
    <numFmt numFmtId="167" formatCode="0.0000"/>
  </numFmts>
  <fonts count="17"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0"/>
      <color theme="1"/>
      <name val="Arial"/>
      <scheme val="minor"/>
    </font>
    <font>
      <sz val="10"/>
      <color rgb="FF000000"/>
      <name val="Arial"/>
      <scheme val="minor"/>
    </font>
    <font>
      <b/>
      <sz val="11"/>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sz val="11"/>
      <color rgb="FF000000"/>
      <name val="Arial"/>
      <family val="2"/>
      <scheme val="minor"/>
    </font>
    <font>
      <sz val="10"/>
      <name val="Arial"/>
      <family val="2"/>
      <scheme val="minor"/>
    </font>
    <font>
      <sz val="11"/>
      <name val="Arial"/>
      <family val="2"/>
      <scheme val="minor"/>
    </font>
    <font>
      <sz val="11"/>
      <color theme="1"/>
      <name val="Calibri"/>
      <family val="2"/>
    </font>
    <font>
      <b/>
      <sz val="10"/>
      <color theme="4"/>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theme="7"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7" tint="0.79998168889431442"/>
        <bgColor indexed="64"/>
      </patternFill>
    </fill>
  </fills>
  <borders count="2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auto="1"/>
      </left>
      <right style="thin">
        <color auto="1"/>
      </right>
      <top style="thin">
        <color auto="1"/>
      </top>
      <bottom style="thin">
        <color auto="1"/>
      </bottom>
      <diagonal/>
    </border>
    <border>
      <left style="thin">
        <color rgb="FF5B3F86"/>
      </left>
      <right style="thin">
        <color rgb="FF5B3F86"/>
      </right>
      <top style="thin">
        <color rgb="FF442F65"/>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9" fontId="7" fillId="0" borderId="0" applyFont="0" applyFill="0" applyBorder="0" applyAlignment="0" applyProtection="0"/>
    <xf numFmtId="0" fontId="5" fillId="0" borderId="0"/>
    <xf numFmtId="0" fontId="4" fillId="0" borderId="0"/>
    <xf numFmtId="0" fontId="3" fillId="0" borderId="0"/>
    <xf numFmtId="0" fontId="2" fillId="0" borderId="0"/>
  </cellStyleXfs>
  <cellXfs count="81">
    <xf numFmtId="0" fontId="0" fillId="0" borderId="0" xfId="0"/>
    <xf numFmtId="164" fontId="6" fillId="0" borderId="4" xfId="0" applyNumberFormat="1" applyFont="1" applyBorder="1" applyAlignment="1">
      <alignment vertical="center"/>
    </xf>
    <xf numFmtId="0" fontId="6" fillId="0" borderId="5" xfId="0" applyFont="1" applyBorder="1" applyAlignment="1">
      <alignment vertical="center"/>
    </xf>
    <xf numFmtId="0" fontId="6" fillId="0" borderId="6" xfId="0" applyFont="1" applyBorder="1" applyAlignment="1">
      <alignment vertical="center"/>
    </xf>
    <xf numFmtId="164" fontId="6" fillId="0" borderId="7" xfId="0" applyNumberFormat="1" applyFont="1" applyBorder="1" applyAlignment="1">
      <alignment vertical="center"/>
    </xf>
    <xf numFmtId="0" fontId="6" fillId="0" borderId="8" xfId="0" applyFont="1" applyBorder="1" applyAlignment="1">
      <alignment vertical="center"/>
    </xf>
    <xf numFmtId="0" fontId="6" fillId="0" borderId="9" xfId="0" applyFont="1" applyBorder="1" applyAlignment="1">
      <alignment vertical="center"/>
    </xf>
    <xf numFmtId="164" fontId="6" fillId="0" borderId="10" xfId="0" applyNumberFormat="1"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4" borderId="1" xfId="0" applyFont="1" applyFill="1" applyBorder="1" applyAlignment="1">
      <alignment horizontal="left" vertical="center"/>
    </xf>
    <xf numFmtId="0" fontId="6" fillId="4" borderId="2" xfId="0" applyFont="1" applyFill="1" applyBorder="1" applyAlignment="1">
      <alignment horizontal="left" vertical="center"/>
    </xf>
    <xf numFmtId="0" fontId="6" fillId="4" borderId="3" xfId="0" applyFont="1" applyFill="1" applyBorder="1" applyAlignment="1">
      <alignment horizontal="left" vertical="center"/>
    </xf>
    <xf numFmtId="0" fontId="0" fillId="5" borderId="0" xfId="0" applyFill="1"/>
    <xf numFmtId="0" fontId="9" fillId="4" borderId="2" xfId="0" applyFont="1" applyFill="1" applyBorder="1" applyAlignment="1">
      <alignment horizontal="left" vertical="center"/>
    </xf>
    <xf numFmtId="0" fontId="9" fillId="2" borderId="5" xfId="0" applyFont="1" applyFill="1" applyBorder="1" applyAlignment="1">
      <alignment vertical="center"/>
    </xf>
    <xf numFmtId="0" fontId="9" fillId="3" borderId="8" xfId="0" applyFont="1" applyFill="1" applyBorder="1" applyAlignment="1">
      <alignment vertical="center"/>
    </xf>
    <xf numFmtId="0" fontId="9" fillId="3" borderId="11" xfId="0" applyFont="1" applyFill="1" applyBorder="1" applyAlignment="1">
      <alignment vertical="center"/>
    </xf>
    <xf numFmtId="0" fontId="9" fillId="2" borderId="5"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11" xfId="0" applyFont="1" applyFill="1" applyBorder="1" applyAlignment="1">
      <alignment horizontal="center" vertical="center"/>
    </xf>
    <xf numFmtId="0" fontId="10" fillId="0" borderId="0" xfId="0" applyFont="1"/>
    <xf numFmtId="0" fontId="10" fillId="5" borderId="0" xfId="0" applyFont="1" applyFill="1"/>
    <xf numFmtId="0" fontId="8" fillId="0" borderId="13" xfId="0" applyFont="1" applyBorder="1" applyAlignment="1">
      <alignment horizontal="center" vertical="top"/>
    </xf>
    <xf numFmtId="0" fontId="8" fillId="0" borderId="13" xfId="0" applyFont="1" applyBorder="1" applyAlignment="1">
      <alignment horizontal="left" vertical="top"/>
    </xf>
    <xf numFmtId="0" fontId="8" fillId="0" borderId="0" xfId="0" applyFont="1" applyAlignment="1">
      <alignment horizontal="center" vertical="top"/>
    </xf>
    <xf numFmtId="165" fontId="0" fillId="0" borderId="0" xfId="0" applyNumberFormat="1"/>
    <xf numFmtId="166" fontId="0" fillId="0" borderId="0" xfId="1" applyNumberFormat="1" applyFont="1"/>
    <xf numFmtId="166" fontId="0" fillId="0" borderId="0" xfId="0" applyNumberFormat="1"/>
    <xf numFmtId="0" fontId="11"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vertical="center" wrapText="1"/>
    </xf>
    <xf numFmtId="0" fontId="9" fillId="0" borderId="8" xfId="0" applyFont="1" applyBorder="1" applyAlignment="1">
      <alignment vertical="center"/>
    </xf>
    <xf numFmtId="0" fontId="11" fillId="0" borderId="0" xfId="0" applyFont="1"/>
    <xf numFmtId="0" fontId="10" fillId="5" borderId="0" xfId="0" applyFont="1" applyFill="1" applyAlignment="1">
      <alignment vertical="center"/>
    </xf>
    <xf numFmtId="0" fontId="12" fillId="5" borderId="0" xfId="0" applyFont="1" applyFill="1"/>
    <xf numFmtId="0" fontId="9" fillId="4" borderId="14" xfId="0" applyFont="1" applyFill="1" applyBorder="1" applyAlignment="1">
      <alignment horizontal="left" vertical="center"/>
    </xf>
    <xf numFmtId="0" fontId="13" fillId="4" borderId="14" xfId="0" applyFont="1" applyFill="1" applyBorder="1" applyAlignment="1">
      <alignment horizontal="left" vertical="center"/>
    </xf>
    <xf numFmtId="0" fontId="9" fillId="2" borderId="13" xfId="0" applyFont="1" applyFill="1" applyBorder="1" applyAlignment="1">
      <alignment horizontal="center" vertical="center"/>
    </xf>
    <xf numFmtId="0" fontId="13" fillId="2" borderId="13" xfId="0" applyFont="1" applyFill="1" applyBorder="1" applyAlignment="1">
      <alignment horizontal="center" vertical="center"/>
    </xf>
    <xf numFmtId="0" fontId="9" fillId="3" borderId="13" xfId="0" applyFont="1" applyFill="1" applyBorder="1" applyAlignment="1">
      <alignment horizontal="center" vertical="center"/>
    </xf>
    <xf numFmtId="0" fontId="13" fillId="3" borderId="13" xfId="0" applyFont="1" applyFill="1" applyBorder="1" applyAlignment="1">
      <alignment horizontal="center" vertical="center"/>
    </xf>
    <xf numFmtId="0" fontId="0" fillId="0" borderId="0" xfId="0" applyAlignment="1">
      <alignment horizontal="center"/>
    </xf>
    <xf numFmtId="0" fontId="16" fillId="0" borderId="0" xfId="0" applyFont="1"/>
    <xf numFmtId="0" fontId="13" fillId="10" borderId="0" xfId="0" applyFont="1" applyFill="1"/>
    <xf numFmtId="0" fontId="0" fillId="10" borderId="0" xfId="0" applyFill="1"/>
    <xf numFmtId="0" fontId="2" fillId="4" borderId="0" xfId="5" applyFill="1"/>
    <xf numFmtId="0" fontId="2" fillId="0" borderId="0" xfId="5"/>
    <xf numFmtId="0" fontId="9" fillId="4" borderId="14" xfId="5" applyFont="1" applyFill="1" applyBorder="1" applyAlignment="1">
      <alignment horizontal="left" vertical="center"/>
    </xf>
    <xf numFmtId="0" fontId="2" fillId="4" borderId="15" xfId="5" applyFill="1" applyBorder="1"/>
    <xf numFmtId="0" fontId="2" fillId="4" borderId="16" xfId="5" applyFill="1" applyBorder="1"/>
    <xf numFmtId="0" fontId="2" fillId="4" borderId="17" xfId="5" applyFill="1" applyBorder="1"/>
    <xf numFmtId="0" fontId="9" fillId="3" borderId="13" xfId="5" applyFont="1" applyFill="1" applyBorder="1" applyAlignment="1">
      <alignment horizontal="center" vertical="center"/>
    </xf>
    <xf numFmtId="16" fontId="2" fillId="0" borderId="13" xfId="5" applyNumberFormat="1" applyBorder="1" applyAlignment="1">
      <alignment horizontal="left"/>
    </xf>
    <xf numFmtId="0" fontId="2" fillId="0" borderId="13" xfId="5" applyBorder="1"/>
    <xf numFmtId="0" fontId="9" fillId="2" borderId="13" xfId="5" applyFont="1" applyFill="1" applyBorder="1" applyAlignment="1">
      <alignment horizontal="center" vertical="center"/>
    </xf>
    <xf numFmtId="0" fontId="2" fillId="0" borderId="18" xfId="5" applyBorder="1"/>
    <xf numFmtId="0" fontId="2" fillId="0" borderId="19" xfId="5" applyBorder="1"/>
    <xf numFmtId="0" fontId="2" fillId="0" borderId="20" xfId="5" applyBorder="1"/>
    <xf numFmtId="0" fontId="2" fillId="0" borderId="21" xfId="5" applyBorder="1"/>
    <xf numFmtId="0" fontId="2" fillId="0" borderId="22" xfId="5" applyBorder="1"/>
    <xf numFmtId="0" fontId="2" fillId="0" borderId="23" xfId="5" applyBorder="1"/>
    <xf numFmtId="0" fontId="2" fillId="4" borderId="13" xfId="5" applyFill="1" applyBorder="1"/>
    <xf numFmtId="0" fontId="2" fillId="0" borderId="15" xfId="5" applyBorder="1"/>
    <xf numFmtId="0" fontId="2" fillId="0" borderId="16" xfId="5" applyBorder="1"/>
    <xf numFmtId="0" fontId="2" fillId="6" borderId="0" xfId="5" applyFill="1"/>
    <xf numFmtId="167" fontId="2" fillId="0" borderId="0" xfId="5" applyNumberFormat="1" applyAlignment="1">
      <alignment horizontal="left"/>
    </xf>
    <xf numFmtId="0" fontId="2" fillId="7" borderId="0" xfId="5" applyFill="1"/>
    <xf numFmtId="0" fontId="2" fillId="0" borderId="0" xfId="5" quotePrefix="1"/>
    <xf numFmtId="2" fontId="2" fillId="0" borderId="0" xfId="5" applyNumberFormat="1" applyAlignment="1">
      <alignment horizontal="left"/>
    </xf>
    <xf numFmtId="0" fontId="14" fillId="6" borderId="0" xfId="5" applyFont="1" applyFill="1"/>
    <xf numFmtId="0" fontId="2" fillId="0" borderId="0" xfId="5" applyAlignment="1">
      <alignment horizontal="left"/>
    </xf>
    <xf numFmtId="0" fontId="2" fillId="8" borderId="0" xfId="5" applyFill="1"/>
    <xf numFmtId="0" fontId="14" fillId="9" borderId="0" xfId="5" applyFont="1" applyFill="1"/>
    <xf numFmtId="0" fontId="1" fillId="0" borderId="0" xfId="5" applyFont="1"/>
    <xf numFmtId="0" fontId="10" fillId="11" borderId="0" xfId="0" applyFont="1" applyFill="1"/>
    <xf numFmtId="0" fontId="0" fillId="11" borderId="0" xfId="0" applyFill="1"/>
    <xf numFmtId="0" fontId="10" fillId="0" borderId="13" xfId="0" applyFont="1" applyBorder="1"/>
    <xf numFmtId="0" fontId="0" fillId="0" borderId="13" xfId="0" applyBorder="1" applyAlignment="1">
      <alignment horizontal="center"/>
    </xf>
    <xf numFmtId="0" fontId="9" fillId="11" borderId="0" xfId="0" applyFont="1" applyFill="1"/>
    <xf numFmtId="0" fontId="0" fillId="0" borderId="13" xfId="0" applyBorder="1"/>
  </cellXfs>
  <cellStyles count="6">
    <cellStyle name="Normal" xfId="0" builtinId="0"/>
    <cellStyle name="Normal 2" xfId="2" xr:uid="{CE4CF6DF-9C20-4C6A-9718-52E302F7CE91}"/>
    <cellStyle name="Normal 3" xfId="3" xr:uid="{5ABA7043-3B48-41C0-AEC3-97CD253758D2}"/>
    <cellStyle name="Normal 4" xfId="4" xr:uid="{A9012787-2A64-4B08-A60F-11229775AE80}"/>
    <cellStyle name="Normal 5" xfId="5" xr:uid="{91350F63-275E-42AA-9E3E-0B7DF0E06AC3}"/>
    <cellStyle name="Porcentaje" xfId="1" builtinId="5"/>
  </cellStyles>
  <dxfs count="4">
    <dxf>
      <fill>
        <patternFill patternType="solid">
          <fgColor indexed="64"/>
          <bgColor theme="7" tint="0.59999389629810485"/>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Proporciones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A"/>
        </a:p>
      </c:txPr>
    </c:title>
    <c:autoTitleDeleted val="0"/>
    <c:plotArea>
      <c:layout/>
      <c:pieChart>
        <c:varyColors val="1"/>
        <c:ser>
          <c:idx val="0"/>
          <c:order val="0"/>
          <c:tx>
            <c:strRef>
              <c:f>'Temas 1 y 2'!$B$64</c:f>
              <c:strCache>
                <c:ptCount val="1"/>
                <c:pt idx="0">
                  <c:v>Respuestas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0A-4A64-8501-DD6CDE71E8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0A-4A64-8501-DD6CDE71E8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20A-4A64-8501-DD6CDE71E8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A"/>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'Temas 1 y 2'!$A$65:$A$67</c:f>
              <c:strCache>
                <c:ptCount val="3"/>
                <c:pt idx="0">
                  <c:v>Sí</c:v>
                </c:pt>
                <c:pt idx="1">
                  <c:v>No</c:v>
                </c:pt>
                <c:pt idx="2">
                  <c:v>Poco</c:v>
                </c:pt>
              </c:strCache>
            </c:strRef>
          </c:cat>
          <c:val>
            <c:numRef>
              <c:f>'Temas 1 y 2'!$B$65:$B$67</c:f>
              <c:numCache>
                <c:formatCode>General</c:formatCode>
                <c:ptCount val="3"/>
                <c:pt idx="0">
                  <c:v>4</c:v>
                </c:pt>
                <c:pt idx="1">
                  <c:v>15</c:v>
                </c:pt>
                <c:pt idx="2">
                  <c:v>11</c:v>
                </c:pt>
              </c:numCache>
            </c:numRef>
          </c:val>
          <c:extLst>
            <c:ext xmlns:c16="http://schemas.microsoft.com/office/drawing/2014/chart" uri="{C3380CC4-5D6E-409C-BE32-E72D297353CC}">
              <c16:uniqueId val="{00000000-0813-43A0-AF48-3405CE1E8D2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a:t>Edades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A"/>
        </a:p>
      </c:txPr>
    </c:title>
    <c:autoTitleDeleted val="0"/>
    <c:plotArea>
      <c:layout/>
      <c:barChart>
        <c:barDir val="col"/>
        <c:grouping val="clustered"/>
        <c:varyColors val="0"/>
        <c:ser>
          <c:idx val="0"/>
          <c:order val="0"/>
          <c:spPr>
            <a:solidFill>
              <a:schemeClr val="accent1"/>
            </a:solidFill>
            <a:ln>
              <a:noFill/>
            </a:ln>
            <a:effectLst/>
          </c:spPr>
          <c:invertIfNegative val="0"/>
          <c:cat>
            <c:strRef>
              <c:f>Chebyshev!$C$7:$C$12</c:f>
              <c:strCache>
                <c:ptCount val="6"/>
                <c:pt idx="0">
                  <c:v>15-20</c:v>
                </c:pt>
                <c:pt idx="1">
                  <c:v>21-25</c:v>
                </c:pt>
                <c:pt idx="2">
                  <c:v>26-30</c:v>
                </c:pt>
                <c:pt idx="3">
                  <c:v>31-35</c:v>
                </c:pt>
                <c:pt idx="4">
                  <c:v>36-40</c:v>
                </c:pt>
                <c:pt idx="5">
                  <c:v>41-45</c:v>
                </c:pt>
              </c:strCache>
            </c:strRef>
          </c:cat>
          <c:val>
            <c:numRef>
              <c:f>Chebyshev!$D$7:$D$12</c:f>
              <c:numCache>
                <c:formatCode>General</c:formatCode>
                <c:ptCount val="6"/>
                <c:pt idx="0">
                  <c:v>12</c:v>
                </c:pt>
                <c:pt idx="1">
                  <c:v>7</c:v>
                </c:pt>
                <c:pt idx="2">
                  <c:v>6</c:v>
                </c:pt>
                <c:pt idx="3">
                  <c:v>4</c:v>
                </c:pt>
                <c:pt idx="4">
                  <c:v>0</c:v>
                </c:pt>
                <c:pt idx="5">
                  <c:v>1</c:v>
                </c:pt>
              </c:numCache>
            </c:numRef>
          </c:val>
          <c:extLst>
            <c:ext xmlns:c16="http://schemas.microsoft.com/office/drawing/2014/chart" uri="{C3380CC4-5D6E-409C-BE32-E72D297353CC}">
              <c16:uniqueId val="{00000000-1424-4BD6-A424-1EE296C95C8D}"/>
            </c:ext>
          </c:extLst>
        </c:ser>
        <c:dLbls>
          <c:showLegendKey val="0"/>
          <c:showVal val="0"/>
          <c:showCatName val="0"/>
          <c:showSerName val="0"/>
          <c:showPercent val="0"/>
          <c:showBubbleSize val="0"/>
        </c:dLbls>
        <c:gapWidth val="20"/>
        <c:overlap val="-27"/>
        <c:axId val="339813616"/>
        <c:axId val="339817776"/>
      </c:barChart>
      <c:catAx>
        <c:axId val="33981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339817776"/>
        <c:crosses val="autoZero"/>
        <c:auto val="1"/>
        <c:lblAlgn val="ctr"/>
        <c:lblOffset val="100"/>
        <c:noMultiLvlLbl val="0"/>
      </c:catAx>
      <c:valAx>
        <c:axId val="339817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33981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a:t>Distribución binomial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A"/>
        </a:p>
      </c:txPr>
    </c:title>
    <c:autoTitleDeleted val="0"/>
    <c:plotArea>
      <c:layout/>
      <c:barChart>
        <c:barDir val="col"/>
        <c:grouping val="clustered"/>
        <c:varyColors val="0"/>
        <c:ser>
          <c:idx val="0"/>
          <c:order val="0"/>
          <c:spPr>
            <a:solidFill>
              <a:schemeClr val="accent1"/>
            </a:solidFill>
            <a:ln>
              <a:noFill/>
            </a:ln>
            <a:effectLst/>
          </c:spPr>
          <c:invertIfNegative val="0"/>
          <c:cat>
            <c:numRef>
              <c:f>'Tema 6'!$A$16:$A$46</c:f>
              <c:numCache>
                <c:formatCode>General</c:formatCode>
                <c:ptCount val="3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numCache>
            </c:numRef>
          </c:cat>
          <c:val>
            <c:numRef>
              <c:f>'Tema 6'!$B$16:$B$46</c:f>
              <c:numCache>
                <c:formatCode>General</c:formatCode>
                <c:ptCount val="31"/>
                <c:pt idx="0">
                  <c:v>3.4494548241361291E-5</c:v>
                </c:pt>
                <c:pt idx="1">
                  <c:v>4.2267967563358112E-4</c:v>
                </c:pt>
                <c:pt idx="2">
                  <c:v>2.5033352620270574E-3</c:v>
                </c:pt>
                <c:pt idx="3">
                  <c:v>9.5432311397463387E-3</c:v>
                </c:pt>
                <c:pt idx="4">
                  <c:v>2.631109148739923E-2</c:v>
                </c:pt>
                <c:pt idx="5">
                  <c:v>5.5883276004222625E-2</c:v>
                </c:pt>
                <c:pt idx="6">
                  <c:v>9.5106514326435229E-2</c:v>
                </c:pt>
                <c:pt idx="7">
                  <c:v>0.13318739229617493</c:v>
                </c:pt>
                <c:pt idx="8">
                  <c:v>0.15640139200976874</c:v>
                </c:pt>
                <c:pt idx="9">
                  <c:v>0.15615663239785987</c:v>
                </c:pt>
                <c:pt idx="10">
                  <c:v>0.13394280159196714</c:v>
                </c:pt>
                <c:pt idx="11">
                  <c:v>9.9470966611191994E-2</c:v>
                </c:pt>
                <c:pt idx="12">
                  <c:v>6.4329228407003253E-2</c:v>
                </c:pt>
                <c:pt idx="13">
                  <c:v>3.6381210431696342E-2</c:v>
                </c:pt>
                <c:pt idx="14">
                  <c:v>1.8044201954553626E-2</c:v>
                </c:pt>
                <c:pt idx="15">
                  <c:v>7.8615114618900278E-3</c:v>
                </c:pt>
                <c:pt idx="16">
                  <c:v>3.0103498995793687E-3</c:v>
                </c:pt>
                <c:pt idx="17">
                  <c:v>1.0125949123688698E-3</c:v>
                </c:pt>
                <c:pt idx="18">
                  <c:v>2.9870757587094191E-4</c:v>
                </c:pt>
                <c:pt idx="19">
                  <c:v>7.7057254561221336E-5</c:v>
                </c:pt>
                <c:pt idx="20">
                  <c:v>1.7310749440161678E-5</c:v>
                </c:pt>
                <c:pt idx="21">
                  <c:v>3.3669465711917415E-6</c:v>
                </c:pt>
                <c:pt idx="22">
                  <c:v>5.6259478558325731E-7</c:v>
                </c:pt>
                <c:pt idx="23">
                  <c:v>7.9927734387823432E-8</c:v>
                </c:pt>
                <c:pt idx="24">
                  <c:v>9.5219073243709207E-9</c:v>
                </c:pt>
                <c:pt idx="25">
                  <c:v>9.3341514052988687E-10</c:v>
                </c:pt>
                <c:pt idx="26">
                  <c:v>7.3318090670007437E-11</c:v>
                </c:pt>
                <c:pt idx="27">
                  <c:v>4.4365667802404147E-12</c:v>
                </c:pt>
                <c:pt idx="28">
                  <c:v>1.9415558847128475E-13</c:v>
                </c:pt>
                <c:pt idx="29">
                  <c:v>5.4691715062333685E-15</c:v>
                </c:pt>
                <c:pt idx="30">
                  <c:v>7.4462898441675134E-17</c:v>
                </c:pt>
              </c:numCache>
            </c:numRef>
          </c:val>
          <c:extLst>
            <c:ext xmlns:c16="http://schemas.microsoft.com/office/drawing/2014/chart" uri="{C3380CC4-5D6E-409C-BE32-E72D297353CC}">
              <c16:uniqueId val="{00000000-A31B-470F-ACC4-F53024B2791B}"/>
            </c:ext>
          </c:extLst>
        </c:ser>
        <c:dLbls>
          <c:showLegendKey val="0"/>
          <c:showVal val="0"/>
          <c:showCatName val="0"/>
          <c:showSerName val="0"/>
          <c:showPercent val="0"/>
          <c:showBubbleSize val="0"/>
        </c:dLbls>
        <c:gapWidth val="219"/>
        <c:overlap val="-27"/>
        <c:axId val="1449964544"/>
        <c:axId val="1449965376"/>
      </c:barChart>
      <c:catAx>
        <c:axId val="144996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1449965376"/>
        <c:crosses val="autoZero"/>
        <c:auto val="1"/>
        <c:lblAlgn val="ctr"/>
        <c:lblOffset val="100"/>
        <c:noMultiLvlLbl val="0"/>
      </c:catAx>
      <c:valAx>
        <c:axId val="144996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1449964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314325</xdr:colOff>
      <xdr:row>63</xdr:row>
      <xdr:rowOff>38100</xdr:rowOff>
    </xdr:from>
    <xdr:to>
      <xdr:col>5</xdr:col>
      <xdr:colOff>1228725</xdr:colOff>
      <xdr:row>80</xdr:row>
      <xdr:rowOff>28575</xdr:rowOff>
    </xdr:to>
    <xdr:graphicFrame macro="">
      <xdr:nvGraphicFramePr>
        <xdr:cNvPr id="2" name="Gráfico 1">
          <a:extLst>
            <a:ext uri="{FF2B5EF4-FFF2-40B4-BE49-F238E27FC236}">
              <a16:creationId xmlns:a16="http://schemas.microsoft.com/office/drawing/2014/main" id="{2B4EC74F-514B-DD2B-8826-61A3764585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847723</xdr:colOff>
      <xdr:row>38</xdr:row>
      <xdr:rowOff>104775</xdr:rowOff>
    </xdr:from>
    <xdr:to>
      <xdr:col>5</xdr:col>
      <xdr:colOff>3181350</xdr:colOff>
      <xdr:row>44</xdr:row>
      <xdr:rowOff>57150</xdr:rowOff>
    </xdr:to>
    <xdr:sp macro="" textlink="">
      <xdr:nvSpPr>
        <xdr:cNvPr id="2" name="CuadroTexto 1">
          <a:extLst>
            <a:ext uri="{FF2B5EF4-FFF2-40B4-BE49-F238E27FC236}">
              <a16:creationId xmlns:a16="http://schemas.microsoft.com/office/drawing/2014/main" id="{447A82D2-BD13-48D6-B6B0-E08C580D2302}"/>
            </a:ext>
          </a:extLst>
        </xdr:cNvPr>
        <xdr:cNvSpPr txBox="1"/>
      </xdr:nvSpPr>
      <xdr:spPr>
        <a:xfrm>
          <a:off x="9321163" y="6475095"/>
          <a:ext cx="5755007" cy="958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b="0"/>
            <a:t>Entender la Variabilidad en los Datos</a:t>
          </a:r>
        </a:p>
        <a:p>
          <a:endParaRPr lang="es-MX" b="0"/>
        </a:p>
        <a:p>
          <a:r>
            <a:rPr lang="es-MX" b="0"/>
            <a:t>La desviación estándar es 5.72. Esto significa que, en promedio, las edades se desvían de la media (24.36) en aproximadamente 5.72 años.</a:t>
          </a:r>
        </a:p>
        <a:p>
          <a:endParaRPr lang="es-MX" sz="1100" kern="1200"/>
        </a:p>
      </xdr:txBody>
    </xdr:sp>
    <xdr:clientData/>
  </xdr:twoCellAnchor>
  <xdr:twoCellAnchor>
    <xdr:from>
      <xdr:col>4</xdr:col>
      <xdr:colOff>876299</xdr:colOff>
      <xdr:row>45</xdr:row>
      <xdr:rowOff>9525</xdr:rowOff>
    </xdr:from>
    <xdr:to>
      <xdr:col>5</xdr:col>
      <xdr:colOff>2581275</xdr:colOff>
      <xdr:row>48</xdr:row>
      <xdr:rowOff>28576</xdr:rowOff>
    </xdr:to>
    <xdr:sp macro="" textlink="">
      <xdr:nvSpPr>
        <xdr:cNvPr id="3" name="CuadroTexto 2">
          <a:extLst>
            <a:ext uri="{FF2B5EF4-FFF2-40B4-BE49-F238E27FC236}">
              <a16:creationId xmlns:a16="http://schemas.microsoft.com/office/drawing/2014/main" id="{1EDD0A94-EB89-42D1-B4CA-FB410A2595B7}"/>
            </a:ext>
          </a:extLst>
        </xdr:cNvPr>
        <xdr:cNvSpPr txBox="1"/>
      </xdr:nvSpPr>
      <xdr:spPr>
        <a:xfrm>
          <a:off x="9349739" y="7553325"/>
          <a:ext cx="5126356" cy="521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a:t>Nos</a:t>
          </a:r>
          <a:r>
            <a:rPr lang="es-MX" baseline="0"/>
            <a:t> </a:t>
          </a:r>
          <a:r>
            <a:rPr lang="es-MX"/>
            <a:t>da una idea de la dispersión total de las edades en la muestra. Si el rango es grande, esto indica que hay una gran variabilidad en las edades.</a:t>
          </a:r>
          <a:endParaRPr lang="es-MX" sz="1100" kern="1200"/>
        </a:p>
      </xdr:txBody>
    </xdr:sp>
    <xdr:clientData/>
  </xdr:twoCellAnchor>
  <xdr:twoCellAnchor>
    <xdr:from>
      <xdr:col>4</xdr:col>
      <xdr:colOff>1257300</xdr:colOff>
      <xdr:row>49</xdr:row>
      <xdr:rowOff>9525</xdr:rowOff>
    </xdr:from>
    <xdr:to>
      <xdr:col>5</xdr:col>
      <xdr:colOff>2581275</xdr:colOff>
      <xdr:row>59</xdr:row>
      <xdr:rowOff>133350</xdr:rowOff>
    </xdr:to>
    <xdr:sp macro="" textlink="">
      <xdr:nvSpPr>
        <xdr:cNvPr id="4" name="CuadroTexto 3">
          <a:extLst>
            <a:ext uri="{FF2B5EF4-FFF2-40B4-BE49-F238E27FC236}">
              <a16:creationId xmlns:a16="http://schemas.microsoft.com/office/drawing/2014/main" id="{E4521CCF-5142-4BBC-A32D-6C8BE63B9814}"/>
            </a:ext>
          </a:extLst>
        </xdr:cNvPr>
        <xdr:cNvSpPr txBox="1"/>
      </xdr:nvSpPr>
      <xdr:spPr>
        <a:xfrm>
          <a:off x="9730740" y="8223885"/>
          <a:ext cx="4745355" cy="18078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a:t>Un coeficiente de asimetría positivo significa que la distribución de las edades está sesgada hacia la derecha, es decir, hay una mayor concentración de edades más bajas en el grupo (participantes más jóvenes) con algunos valores más altos que alargan la cola hacia la derecha (participantes mayores).</a:t>
          </a:r>
        </a:p>
        <a:p>
          <a:endParaRPr lang="es-MX" sz="1100" kern="1200"/>
        </a:p>
        <a:p>
          <a:r>
            <a:rPr lang="es-MX"/>
            <a:t>Nod permite entender si las edades están distribuidas de manera uniforme o si hay una tendencia hacia más personas jóvenes o mayores. Es útil para ajustar estrategias de análisis según el público objetivo.</a:t>
          </a:r>
          <a:endParaRPr lang="es-MX" sz="1100" kern="1200"/>
        </a:p>
      </xdr:txBody>
    </xdr:sp>
    <xdr:clientData/>
  </xdr:twoCellAnchor>
  <xdr:twoCellAnchor>
    <xdr:from>
      <xdr:col>4</xdr:col>
      <xdr:colOff>1276350</xdr:colOff>
      <xdr:row>60</xdr:row>
      <xdr:rowOff>47624</xdr:rowOff>
    </xdr:from>
    <xdr:to>
      <xdr:col>5</xdr:col>
      <xdr:colOff>2667000</xdr:colOff>
      <xdr:row>70</xdr:row>
      <xdr:rowOff>95250</xdr:rowOff>
    </xdr:to>
    <xdr:sp macro="" textlink="">
      <xdr:nvSpPr>
        <xdr:cNvPr id="5" name="CuadroTexto 4">
          <a:extLst>
            <a:ext uri="{FF2B5EF4-FFF2-40B4-BE49-F238E27FC236}">
              <a16:creationId xmlns:a16="http://schemas.microsoft.com/office/drawing/2014/main" id="{3E454EF8-1C84-42E5-A078-EA5F602571CE}"/>
            </a:ext>
          </a:extLst>
        </xdr:cNvPr>
        <xdr:cNvSpPr txBox="1"/>
      </xdr:nvSpPr>
      <xdr:spPr>
        <a:xfrm>
          <a:off x="9749790" y="10113644"/>
          <a:ext cx="4812030" cy="1724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a:t>Un valor de 1.65 indica que la distribución tiene una leve forma leptocúrtica, es decir, tiene colas ligeramente más gruesas de lo que sería esperado en una distribución normal.</a:t>
          </a:r>
        </a:p>
        <a:p>
          <a:endParaRPr lang="es-MX" sz="1100" kern="1200"/>
        </a:p>
        <a:p>
          <a:r>
            <a:rPr lang="es-MX"/>
            <a:t>La </a:t>
          </a:r>
          <a:r>
            <a:rPr lang="es-MX" b="1"/>
            <a:t>distribución es leptocúrtica</a:t>
          </a:r>
          <a:r>
            <a:rPr lang="es-MX"/>
            <a:t>, lo que implica que hay una </a:t>
          </a:r>
          <a:r>
            <a:rPr lang="es-MX" b="1"/>
            <a:t>mayor concentración</a:t>
          </a:r>
          <a:r>
            <a:rPr lang="es-MX"/>
            <a:t> de datos cerca del promedio, pero también una mayor frecuencia de </a:t>
          </a:r>
          <a:r>
            <a:rPr lang="es-MX" b="1"/>
            <a:t>valores atípicos o extremos</a:t>
          </a:r>
          <a:r>
            <a:rPr lang="es-MX"/>
            <a:t> en comparación con una distribución normal.</a:t>
          </a:r>
        </a:p>
        <a:p>
          <a:endParaRPr lang="es-MX" sz="1100" kern="1200"/>
        </a:p>
      </xdr:txBody>
    </xdr:sp>
    <xdr:clientData/>
  </xdr:twoCellAnchor>
  <xdr:twoCellAnchor editAs="oneCell">
    <xdr:from>
      <xdr:col>3</xdr:col>
      <xdr:colOff>0</xdr:colOff>
      <xdr:row>46</xdr:row>
      <xdr:rowOff>0</xdr:rowOff>
    </xdr:from>
    <xdr:to>
      <xdr:col>3</xdr:col>
      <xdr:colOff>304800</xdr:colOff>
      <xdr:row>47</xdr:row>
      <xdr:rowOff>142875</xdr:rowOff>
    </xdr:to>
    <xdr:sp macro="" textlink="">
      <xdr:nvSpPr>
        <xdr:cNvPr id="6" name="AutoShape 1">
          <a:extLst>
            <a:ext uri="{FF2B5EF4-FFF2-40B4-BE49-F238E27FC236}">
              <a16:creationId xmlns:a16="http://schemas.microsoft.com/office/drawing/2014/main" id="{26402404-9792-4FDB-A1D1-CE769C09B6A9}"/>
            </a:ext>
          </a:extLst>
        </xdr:cNvPr>
        <xdr:cNvSpPr>
          <a:spLocks noChangeAspect="1" noChangeArrowheads="1"/>
        </xdr:cNvSpPr>
      </xdr:nvSpPr>
      <xdr:spPr bwMode="auto">
        <a:xfrm>
          <a:off x="5364480" y="7711440"/>
          <a:ext cx="304800" cy="3105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2162175</xdr:colOff>
      <xdr:row>63</xdr:row>
      <xdr:rowOff>152400</xdr:rowOff>
    </xdr:from>
    <xdr:to>
      <xdr:col>4</xdr:col>
      <xdr:colOff>114906</xdr:colOff>
      <xdr:row>85</xdr:row>
      <xdr:rowOff>76687</xdr:rowOff>
    </xdr:to>
    <xdr:pic>
      <xdr:nvPicPr>
        <xdr:cNvPr id="7" name="Imagen 6">
          <a:extLst>
            <a:ext uri="{FF2B5EF4-FFF2-40B4-BE49-F238E27FC236}">
              <a16:creationId xmlns:a16="http://schemas.microsoft.com/office/drawing/2014/main" id="{AD646E8D-C97B-4EA0-8BB4-43E18C8D7367}"/>
            </a:ext>
          </a:extLst>
        </xdr:cNvPr>
        <xdr:cNvPicPr>
          <a:picLocks noChangeAspect="1"/>
        </xdr:cNvPicPr>
      </xdr:nvPicPr>
      <xdr:blipFill>
        <a:blip xmlns:r="http://schemas.openxmlformats.org/officeDocument/2006/relationships" r:embed="rId1"/>
        <a:stretch>
          <a:fillRect/>
        </a:stretch>
      </xdr:blipFill>
      <xdr:spPr>
        <a:xfrm>
          <a:off x="4059555" y="10721340"/>
          <a:ext cx="4528791" cy="36123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xdr:colOff>
      <xdr:row>4</xdr:row>
      <xdr:rowOff>185737</xdr:rowOff>
    </xdr:from>
    <xdr:to>
      <xdr:col>11</xdr:col>
      <xdr:colOff>9525</xdr:colOff>
      <xdr:row>19</xdr:row>
      <xdr:rowOff>71437</xdr:rowOff>
    </xdr:to>
    <xdr:graphicFrame macro="">
      <xdr:nvGraphicFramePr>
        <xdr:cNvPr id="2" name="Gráfico 1">
          <a:extLst>
            <a:ext uri="{FF2B5EF4-FFF2-40B4-BE49-F238E27FC236}">
              <a16:creationId xmlns:a16="http://schemas.microsoft.com/office/drawing/2014/main" id="{9F5DED02-DC78-45C6-B823-483144A7B9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790575</xdr:colOff>
      <xdr:row>15</xdr:row>
      <xdr:rowOff>4762</xdr:rowOff>
    </xdr:from>
    <xdr:to>
      <xdr:col>8</xdr:col>
      <xdr:colOff>714375</xdr:colOff>
      <xdr:row>29</xdr:row>
      <xdr:rowOff>80962</xdr:rowOff>
    </xdr:to>
    <xdr:graphicFrame macro="">
      <xdr:nvGraphicFramePr>
        <xdr:cNvPr id="2" name="Gráfico 1">
          <a:extLst>
            <a:ext uri="{FF2B5EF4-FFF2-40B4-BE49-F238E27FC236}">
              <a16:creationId xmlns:a16="http://schemas.microsoft.com/office/drawing/2014/main" id="{404CEB8F-1D82-48E0-A273-3B0D5C0EBC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Irvinng\Desktop\Nueva%20carpeta\Probabilidad%20y%20distribuciones.xlsx" TargetMode="External"/><Relationship Id="rId1" Type="http://schemas.openxmlformats.org/officeDocument/2006/relationships/externalLinkPath" Target="file:///C:\Users\Irvinng\Desktop\Nueva%20carpeta\Probabilidad%20y%20distribu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os"/>
    </sheetNames>
    <sheetDataSet>
      <sheetData sheetId="0">
        <row r="2">
          <cell r="C2" t="str">
            <v>Hombre</v>
          </cell>
          <cell r="D2" t="str">
            <v>Licenciatura en Desarrollo y Gestión del Software</v>
          </cell>
          <cell r="E2" t="str">
            <v>Básico</v>
          </cell>
          <cell r="G2" t="str">
            <v>Intermedio</v>
          </cell>
          <cell r="J2" t="str">
            <v>Poco</v>
          </cell>
          <cell r="P2" t="str">
            <v>No estoy seguro(a)</v>
          </cell>
          <cell r="S2" t="str">
            <v>Muy familiarizado(a)</v>
          </cell>
          <cell r="T2" t="str">
            <v>Bastante</v>
          </cell>
          <cell r="W2" t="str">
            <v>Bastante difícil</v>
          </cell>
        </row>
        <row r="3">
          <cell r="C3" t="str">
            <v>Hombre</v>
          </cell>
          <cell r="D3" t="str">
            <v>Licenciatura en Desarrollo de Software</v>
          </cell>
          <cell r="E3" t="str">
            <v>Ninguno</v>
          </cell>
          <cell r="G3" t="str">
            <v>Básico</v>
          </cell>
          <cell r="J3" t="str">
            <v>Poco</v>
          </cell>
          <cell r="P3" t="str">
            <v>No estoy seguro(a)</v>
          </cell>
          <cell r="S3" t="str">
            <v>Poco</v>
          </cell>
          <cell r="T3" t="str">
            <v>Poco</v>
          </cell>
          <cell r="W3" t="str">
            <v>Bastante difícil</v>
          </cell>
        </row>
        <row r="4">
          <cell r="C4" t="str">
            <v>Hombre</v>
          </cell>
          <cell r="D4" t="str">
            <v>Licenciatura en Redes Informáticas</v>
          </cell>
          <cell r="E4" t="str">
            <v>Básico</v>
          </cell>
          <cell r="G4" t="str">
            <v>Básico</v>
          </cell>
          <cell r="J4" t="str">
            <v>Bastante</v>
          </cell>
          <cell r="P4" t="str">
            <v>Sí</v>
          </cell>
          <cell r="S4" t="str">
            <v>Muy familiarizado(a)</v>
          </cell>
          <cell r="T4" t="str">
            <v>Bastante</v>
          </cell>
          <cell r="W4" t="str">
            <v>Muy difícil</v>
          </cell>
        </row>
        <row r="5">
          <cell r="C5" t="str">
            <v>Hombre</v>
          </cell>
          <cell r="D5" t="str">
            <v>Licenciatura en Desarrollo de Software</v>
          </cell>
          <cell r="E5" t="str">
            <v>Básico</v>
          </cell>
          <cell r="G5" t="str">
            <v>Avanzado</v>
          </cell>
          <cell r="J5" t="str">
            <v>Muy actualizado(a)</v>
          </cell>
          <cell r="P5" t="str">
            <v>No estoy seguro(a)</v>
          </cell>
          <cell r="S5" t="str">
            <v>Muy familiarizado(a)</v>
          </cell>
          <cell r="T5" t="str">
            <v>Poco</v>
          </cell>
          <cell r="W5" t="str">
            <v>Poco difícil</v>
          </cell>
        </row>
        <row r="6">
          <cell r="C6" t="str">
            <v>Hombre</v>
          </cell>
          <cell r="D6" t="str">
            <v>Licenciatura en Desarrollo de Software</v>
          </cell>
          <cell r="E6" t="str">
            <v>Avanzado</v>
          </cell>
          <cell r="G6" t="str">
            <v>Intermedio</v>
          </cell>
          <cell r="J6" t="str">
            <v>Bastante</v>
          </cell>
          <cell r="P6" t="str">
            <v>Sí</v>
          </cell>
          <cell r="S6" t="str">
            <v>Bastante</v>
          </cell>
          <cell r="T6" t="str">
            <v>Poco</v>
          </cell>
          <cell r="W6" t="str">
            <v>Nada difícil</v>
          </cell>
        </row>
        <row r="7">
          <cell r="C7" t="str">
            <v>Hombre</v>
          </cell>
          <cell r="D7" t="str">
            <v>Licenciatura en Desarrollo de Software</v>
          </cell>
          <cell r="E7" t="str">
            <v>Ninguno</v>
          </cell>
          <cell r="G7" t="str">
            <v>Básico</v>
          </cell>
          <cell r="J7" t="str">
            <v>Nada</v>
          </cell>
          <cell r="P7" t="str">
            <v>No estoy seguro(a)</v>
          </cell>
          <cell r="S7" t="str">
            <v>Poco</v>
          </cell>
          <cell r="T7" t="str">
            <v>Poco</v>
          </cell>
          <cell r="W7" t="str">
            <v>Poco difícil</v>
          </cell>
        </row>
        <row r="8">
          <cell r="C8" t="str">
            <v>Hombre</v>
          </cell>
          <cell r="D8" t="str">
            <v>Licenciatura en Desarrollo y Gestión del Software</v>
          </cell>
          <cell r="E8" t="str">
            <v>Ninguno</v>
          </cell>
          <cell r="G8" t="str">
            <v>Básico</v>
          </cell>
          <cell r="J8" t="str">
            <v>Poco</v>
          </cell>
          <cell r="P8" t="str">
            <v>No estoy seguro(a)</v>
          </cell>
          <cell r="S8" t="str">
            <v>Poco</v>
          </cell>
          <cell r="T8" t="str">
            <v>Nada</v>
          </cell>
          <cell r="W8" t="str">
            <v>Bastante difícil</v>
          </cell>
        </row>
        <row r="9">
          <cell r="C9" t="str">
            <v>Hombre</v>
          </cell>
          <cell r="D9" t="str">
            <v>Licenciatura en Desarrollo y Gestión del Software</v>
          </cell>
          <cell r="E9" t="str">
            <v>Básico</v>
          </cell>
          <cell r="G9" t="str">
            <v>Básico</v>
          </cell>
          <cell r="J9" t="str">
            <v>Poco</v>
          </cell>
          <cell r="P9" t="str">
            <v>Sí</v>
          </cell>
          <cell r="S9" t="str">
            <v>Poco</v>
          </cell>
          <cell r="T9" t="str">
            <v>Poco</v>
          </cell>
          <cell r="W9" t="str">
            <v>Bastante difícil</v>
          </cell>
        </row>
        <row r="10">
          <cell r="C10" t="str">
            <v>Hombre</v>
          </cell>
          <cell r="D10" t="str">
            <v>Licenciatura en Desarrollo y Gestión del Software</v>
          </cell>
          <cell r="E10" t="str">
            <v>Ninguno</v>
          </cell>
          <cell r="G10" t="str">
            <v>Básico</v>
          </cell>
          <cell r="J10" t="str">
            <v>Poco</v>
          </cell>
          <cell r="P10" t="str">
            <v>No estoy seguro(a)</v>
          </cell>
          <cell r="S10" t="str">
            <v>Bastante</v>
          </cell>
          <cell r="T10" t="str">
            <v>Poco</v>
          </cell>
          <cell r="W10" t="str">
            <v>Bastante difícil</v>
          </cell>
        </row>
        <row r="11">
          <cell r="C11" t="str">
            <v>Mujer</v>
          </cell>
          <cell r="D11" t="str">
            <v>Licenciatura en Informática Aplicada a la Educación</v>
          </cell>
          <cell r="E11" t="str">
            <v>Ninguno</v>
          </cell>
          <cell r="G11" t="str">
            <v>Ninguno</v>
          </cell>
          <cell r="J11" t="str">
            <v>Bastante</v>
          </cell>
          <cell r="P11" t="str">
            <v>No estoy seguro(a)</v>
          </cell>
          <cell r="S11" t="str">
            <v>Poco</v>
          </cell>
          <cell r="T11" t="str">
            <v>Nada</v>
          </cell>
          <cell r="W11" t="str">
            <v>Poco difícil</v>
          </cell>
        </row>
        <row r="12">
          <cell r="C12" t="str">
            <v>Hombre</v>
          </cell>
          <cell r="D12" t="str">
            <v>Otro</v>
          </cell>
          <cell r="E12" t="str">
            <v>Ninguno</v>
          </cell>
          <cell r="G12" t="str">
            <v>Ninguno</v>
          </cell>
          <cell r="J12" t="str">
            <v>Nada</v>
          </cell>
          <cell r="P12" t="str">
            <v>No</v>
          </cell>
          <cell r="S12" t="str">
            <v>Nada</v>
          </cell>
          <cell r="T12" t="str">
            <v>Nada</v>
          </cell>
          <cell r="W12" t="str">
            <v>Poco difícil</v>
          </cell>
        </row>
        <row r="13">
          <cell r="C13" t="str">
            <v>Hombre</v>
          </cell>
          <cell r="D13" t="str">
            <v>Licenciatura en Ingeniería de Sistemas y Computación</v>
          </cell>
          <cell r="E13" t="str">
            <v>Básico</v>
          </cell>
          <cell r="G13" t="str">
            <v>Intermedio</v>
          </cell>
          <cell r="J13" t="str">
            <v>Bastante</v>
          </cell>
          <cell r="P13" t="str">
            <v>Sí</v>
          </cell>
          <cell r="S13" t="str">
            <v>Bastante</v>
          </cell>
          <cell r="T13" t="str">
            <v>Bastante</v>
          </cell>
          <cell r="W13" t="str">
            <v>Poco difícil</v>
          </cell>
        </row>
        <row r="14">
          <cell r="C14" t="str">
            <v>Hombre</v>
          </cell>
          <cell r="D14" t="str">
            <v>Licenciatura en Desarrollo de Software</v>
          </cell>
          <cell r="E14" t="str">
            <v>Ninguno</v>
          </cell>
          <cell r="G14" t="str">
            <v>Básico</v>
          </cell>
          <cell r="J14" t="str">
            <v>Poco</v>
          </cell>
          <cell r="P14" t="str">
            <v>No estoy seguro(a)</v>
          </cell>
          <cell r="S14" t="str">
            <v>Bastante</v>
          </cell>
          <cell r="T14" t="str">
            <v>Nada</v>
          </cell>
          <cell r="W14" t="str">
            <v>Nada difícil</v>
          </cell>
        </row>
        <row r="15">
          <cell r="C15" t="str">
            <v>Hombre</v>
          </cell>
          <cell r="D15" t="str">
            <v>Otro</v>
          </cell>
          <cell r="E15" t="str">
            <v>Ninguno</v>
          </cell>
          <cell r="G15" t="str">
            <v>Intermedio</v>
          </cell>
          <cell r="J15" t="str">
            <v>Poco</v>
          </cell>
          <cell r="P15" t="str">
            <v>No estoy seguro(a)</v>
          </cell>
          <cell r="S15" t="str">
            <v>Bastante</v>
          </cell>
          <cell r="T15" t="str">
            <v>Nada</v>
          </cell>
          <cell r="W15" t="str">
            <v>Nada difícil</v>
          </cell>
        </row>
        <row r="16">
          <cell r="C16" t="str">
            <v>Hombre</v>
          </cell>
          <cell r="D16" t="str">
            <v>Otro</v>
          </cell>
          <cell r="E16" t="str">
            <v>Intermedio</v>
          </cell>
          <cell r="G16" t="str">
            <v>Intermedio</v>
          </cell>
          <cell r="J16" t="str">
            <v>Poco</v>
          </cell>
          <cell r="P16" t="str">
            <v>Sí</v>
          </cell>
          <cell r="S16" t="str">
            <v>Muy familiarizado(a)</v>
          </cell>
          <cell r="T16" t="str">
            <v>Poco</v>
          </cell>
          <cell r="W16" t="str">
            <v>Bastante difícil</v>
          </cell>
        </row>
        <row r="17">
          <cell r="C17" t="str">
            <v>Hombre</v>
          </cell>
          <cell r="D17" t="str">
            <v>Licenciatura en Desarrollo de Software</v>
          </cell>
          <cell r="E17" t="str">
            <v>Básico</v>
          </cell>
          <cell r="G17" t="str">
            <v>Básico</v>
          </cell>
          <cell r="J17" t="str">
            <v>Poco</v>
          </cell>
          <cell r="P17" t="str">
            <v>Sí</v>
          </cell>
          <cell r="S17" t="str">
            <v>Poco</v>
          </cell>
          <cell r="T17" t="str">
            <v>Nada</v>
          </cell>
          <cell r="W17" t="str">
            <v>Poco difícil</v>
          </cell>
        </row>
        <row r="18">
          <cell r="C18" t="str">
            <v>Hombre</v>
          </cell>
          <cell r="D18" t="str">
            <v>Licenciatura en Desarrollo y Gestión del Software</v>
          </cell>
          <cell r="E18" t="str">
            <v>Ninguno</v>
          </cell>
          <cell r="G18" t="str">
            <v>Intermedio</v>
          </cell>
          <cell r="J18" t="str">
            <v>Poco</v>
          </cell>
          <cell r="P18" t="str">
            <v>No estoy seguro(a)</v>
          </cell>
          <cell r="S18" t="str">
            <v>Bastante</v>
          </cell>
          <cell r="T18" t="str">
            <v>Nada</v>
          </cell>
          <cell r="W18" t="str">
            <v>Poco difícil</v>
          </cell>
        </row>
        <row r="19">
          <cell r="C19" t="str">
            <v>Mujer</v>
          </cell>
          <cell r="D19" t="str">
            <v>Otro</v>
          </cell>
          <cell r="E19" t="str">
            <v>Ninguno</v>
          </cell>
          <cell r="G19" t="str">
            <v>Intermedio</v>
          </cell>
          <cell r="J19" t="str">
            <v>Poco</v>
          </cell>
          <cell r="P19" t="str">
            <v>No estoy seguro(a)</v>
          </cell>
          <cell r="S19" t="str">
            <v>Bastante</v>
          </cell>
          <cell r="T19" t="str">
            <v>Poco</v>
          </cell>
          <cell r="W19" t="str">
            <v>Poco difícil</v>
          </cell>
        </row>
        <row r="20">
          <cell r="C20" t="str">
            <v>Hombre</v>
          </cell>
          <cell r="D20" t="str">
            <v>Licenciatura en Ciberseguridad</v>
          </cell>
          <cell r="E20" t="str">
            <v>Ninguno</v>
          </cell>
          <cell r="G20" t="str">
            <v>Intermedio</v>
          </cell>
          <cell r="J20" t="str">
            <v>Bastante</v>
          </cell>
          <cell r="P20" t="str">
            <v>Sí</v>
          </cell>
          <cell r="S20" t="str">
            <v>Bastante</v>
          </cell>
          <cell r="T20" t="str">
            <v>Poco</v>
          </cell>
          <cell r="W20" t="str">
            <v>Poco difícil</v>
          </cell>
        </row>
        <row r="21">
          <cell r="C21" t="str">
            <v>Hombre</v>
          </cell>
          <cell r="D21" t="str">
            <v>Otro</v>
          </cell>
          <cell r="E21" t="str">
            <v>Ninguno</v>
          </cell>
          <cell r="G21" t="str">
            <v>Avanzado</v>
          </cell>
          <cell r="J21" t="str">
            <v>Nada</v>
          </cell>
          <cell r="P21" t="str">
            <v>Sí</v>
          </cell>
          <cell r="S21" t="str">
            <v>Poco</v>
          </cell>
          <cell r="T21" t="str">
            <v>Muy familiarizado(a)</v>
          </cell>
          <cell r="W21" t="str">
            <v>Muy difícil</v>
          </cell>
        </row>
        <row r="22">
          <cell r="C22" t="str">
            <v>Mujer</v>
          </cell>
          <cell r="D22" t="str">
            <v>Licenciatura en Ingeniería de Sistemas de Información Gerencial</v>
          </cell>
          <cell r="E22" t="str">
            <v>Ninguno</v>
          </cell>
          <cell r="G22" t="str">
            <v>Avanzado</v>
          </cell>
          <cell r="J22" t="str">
            <v>Poco</v>
          </cell>
          <cell r="P22" t="str">
            <v>No estoy seguro(a)</v>
          </cell>
          <cell r="S22" t="str">
            <v>Muy familiarizado(a)</v>
          </cell>
          <cell r="T22" t="str">
            <v>Poco</v>
          </cell>
          <cell r="W22" t="str">
            <v>Muy difícil</v>
          </cell>
        </row>
        <row r="23">
          <cell r="C23" t="str">
            <v>Mujer</v>
          </cell>
          <cell r="D23" t="str">
            <v>Licenciatura en Ingeniería de Sistemas y Computación</v>
          </cell>
          <cell r="E23" t="str">
            <v>Ninguno</v>
          </cell>
          <cell r="G23" t="str">
            <v>Básico</v>
          </cell>
          <cell r="J23" t="str">
            <v>Poco</v>
          </cell>
          <cell r="P23" t="str">
            <v>No estoy seguro(a)</v>
          </cell>
          <cell r="S23" t="str">
            <v>Bastante</v>
          </cell>
          <cell r="T23" t="str">
            <v>Bastante</v>
          </cell>
          <cell r="W23" t="str">
            <v>Bastante difícil</v>
          </cell>
        </row>
        <row r="24">
          <cell r="C24" t="str">
            <v>Hombre</v>
          </cell>
          <cell r="D24" t="str">
            <v>Licenciatura en Ingeniería de Sistemas y Computación</v>
          </cell>
          <cell r="E24" t="str">
            <v>Ninguno</v>
          </cell>
          <cell r="G24" t="str">
            <v>Intermedio</v>
          </cell>
          <cell r="J24" t="str">
            <v>Bastante</v>
          </cell>
          <cell r="P24" t="str">
            <v>No estoy seguro(a)</v>
          </cell>
          <cell r="S24" t="str">
            <v>Bastante</v>
          </cell>
          <cell r="T24" t="str">
            <v>Bastante</v>
          </cell>
          <cell r="W24" t="str">
            <v>Poco difícil</v>
          </cell>
        </row>
        <row r="25">
          <cell r="C25" t="str">
            <v>Hombre</v>
          </cell>
          <cell r="D25" t="str">
            <v>Licenciatura en Desarrollo de Software</v>
          </cell>
          <cell r="E25" t="str">
            <v>Básico</v>
          </cell>
          <cell r="G25" t="str">
            <v>Básico</v>
          </cell>
          <cell r="J25" t="str">
            <v>Nada</v>
          </cell>
          <cell r="P25" t="str">
            <v>Sí</v>
          </cell>
          <cell r="S25" t="str">
            <v>Poco</v>
          </cell>
          <cell r="T25" t="str">
            <v>Nada</v>
          </cell>
          <cell r="W25" t="str">
            <v>Poco difícil</v>
          </cell>
        </row>
        <row r="26">
          <cell r="C26" t="str">
            <v>Mujer</v>
          </cell>
          <cell r="D26" t="str">
            <v>Licenciatura en Redes Informáticas</v>
          </cell>
          <cell r="E26" t="str">
            <v>Ninguno</v>
          </cell>
          <cell r="G26" t="str">
            <v>Básico</v>
          </cell>
          <cell r="J26" t="str">
            <v>Poco</v>
          </cell>
          <cell r="P26" t="str">
            <v>Sí</v>
          </cell>
          <cell r="S26" t="str">
            <v>Poco</v>
          </cell>
          <cell r="T26" t="str">
            <v>Nada</v>
          </cell>
          <cell r="W26" t="str">
            <v>Poco difícil</v>
          </cell>
        </row>
        <row r="27">
          <cell r="C27" t="str">
            <v>Mujer</v>
          </cell>
          <cell r="D27" t="str">
            <v>Técnico en Informática para la Gestión Empresarial</v>
          </cell>
          <cell r="E27" t="str">
            <v>Ninguno</v>
          </cell>
          <cell r="G27" t="str">
            <v>Básico</v>
          </cell>
          <cell r="J27" t="str">
            <v>Nada</v>
          </cell>
          <cell r="P27" t="str">
            <v>No estoy seguro(a)</v>
          </cell>
          <cell r="S27" t="str">
            <v>Poco</v>
          </cell>
          <cell r="T27" t="str">
            <v>Nada</v>
          </cell>
          <cell r="W27" t="str">
            <v>Poco difícil</v>
          </cell>
        </row>
        <row r="28">
          <cell r="C28" t="str">
            <v>Hombre</v>
          </cell>
          <cell r="D28" t="str">
            <v>Licenciatura en Desarrollo y Gestión del Software</v>
          </cell>
          <cell r="E28" t="str">
            <v>Intermedio</v>
          </cell>
          <cell r="G28" t="str">
            <v>Avanzado</v>
          </cell>
          <cell r="J28" t="str">
            <v>Bastante</v>
          </cell>
          <cell r="P28" t="str">
            <v>Sí</v>
          </cell>
          <cell r="S28" t="str">
            <v>Bastante</v>
          </cell>
          <cell r="T28" t="str">
            <v>Poco</v>
          </cell>
          <cell r="W28" t="str">
            <v>Poco difícil</v>
          </cell>
        </row>
        <row r="29">
          <cell r="C29" t="str">
            <v>Mujer</v>
          </cell>
          <cell r="D29" t="str">
            <v>Licenciatura en Redes Informáticas</v>
          </cell>
          <cell r="E29" t="str">
            <v>Básico</v>
          </cell>
          <cell r="G29" t="str">
            <v>Intermedio</v>
          </cell>
          <cell r="J29" t="str">
            <v>Poco</v>
          </cell>
          <cell r="P29" t="str">
            <v>No</v>
          </cell>
          <cell r="S29" t="str">
            <v>Bastante</v>
          </cell>
          <cell r="T29" t="str">
            <v>Poco</v>
          </cell>
          <cell r="W29" t="str">
            <v>Poco difícil</v>
          </cell>
        </row>
        <row r="30">
          <cell r="C30" t="str">
            <v>Mujer</v>
          </cell>
          <cell r="D30" t="str">
            <v>Otro</v>
          </cell>
          <cell r="E30" t="str">
            <v>Ninguno</v>
          </cell>
          <cell r="G30" t="str">
            <v>Básico</v>
          </cell>
          <cell r="J30" t="str">
            <v>Poco</v>
          </cell>
          <cell r="P30" t="str">
            <v>No estoy seguro(a)</v>
          </cell>
          <cell r="S30" t="str">
            <v>Poco</v>
          </cell>
          <cell r="T30" t="str">
            <v>Nada</v>
          </cell>
          <cell r="W30" t="str">
            <v>Poco difícil</v>
          </cell>
        </row>
        <row r="31">
          <cell r="C31" t="str">
            <v>Hombre</v>
          </cell>
          <cell r="D31" t="str">
            <v>Licenciatura en Desarrollo y Gestión del Software</v>
          </cell>
          <cell r="E31" t="str">
            <v>Básico</v>
          </cell>
          <cell r="G31" t="str">
            <v>Intermedio</v>
          </cell>
          <cell r="J31" t="str">
            <v>Bastante</v>
          </cell>
          <cell r="P31" t="str">
            <v>Sí</v>
          </cell>
          <cell r="S31" t="str">
            <v>Bastante</v>
          </cell>
          <cell r="T31" t="str">
            <v>Poco</v>
          </cell>
          <cell r="W31" t="str">
            <v>Bastante difícil</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X31" headerRowDxfId="0">
  <tableColumns count="24">
    <tableColumn id="1" xr3:uid="{00000000-0010-0000-0000-000001000000}" name="Marca temporal"/>
    <tableColumn id="3" xr3:uid="{00000000-0010-0000-0000-000003000000}" name="Edad"/>
    <tableColumn id="4" xr3:uid="{00000000-0010-0000-0000-000004000000}" name="Genero"/>
    <tableColumn id="5" xr3:uid="{00000000-0010-0000-0000-000005000000}" name="Carrera"/>
    <tableColumn id="6" xr3:uid="{00000000-0010-0000-0000-000006000000}" name="¿Cuál es tu nivel de conocimiento sobre Blockchain? "/>
    <tableColumn id="7" xr3:uid="{00000000-0010-0000-0000-000007000000}" name="¿Cuál es tu nivel de conocimiento sobre Criptomonedas? "/>
    <tableColumn id="8" xr3:uid="{00000000-0010-0000-0000-000008000000}" name="¿Cuál es tu nivel de conocimiento sobre Inteligencia Artificial (IA)? "/>
    <tableColumn id="9" xr3:uid="{00000000-0010-0000-0000-000009000000}" name="¿Cuál es tu nivel de conocimiento sobre Machine Learning (ML)? "/>
    <tableColumn id="10" xr3:uid="{00000000-0010-0000-0000-00000A000000}" name="¿Conoces las aplicaciones de Blockchain en sistemas computacionales? "/>
    <tableColumn id="11" xr3:uid="{00000000-0010-0000-0000-00000B000000}" name="¿Qué tan actualizado(a) te consideras en las nuevas tecnologías de sistemas computacionales? "/>
    <tableColumn id="12" xr3:uid="{00000000-0010-0000-0000-00000C000000}" name="¿Están estos temas (Blockchain, Criptomonedas, IA, ML) incluidos en tus asignaturas? "/>
    <tableColumn id="13" xr3:uid="{00000000-0010-0000-0000-00000D000000}" name="¿Qué tan familiarizado(a) estás con el funcionamiento de Blockchain? "/>
    <tableColumn id="14" xr3:uid="{00000000-0010-0000-0000-00000E000000}" name="¿Has utilizado alguna vez Criptomonedas? "/>
    <tableColumn id="15" xr3:uid="{00000000-0010-0000-0000-00000F000000}" name="¿Te interesa aprender más sobre Criptomonedas? "/>
    <tableColumn id="16" xr3:uid="{00000000-0010-0000-0000-000010000000}" name="¿Consideras el uso de Criptomonedas como una tecnología segura? "/>
    <tableColumn id="17" xr3:uid="{00000000-0010-0000-0000-000011000000}" name="¿Consideras que el Blockchain es una tecnología útil para la ciberseguridad? "/>
    <tableColumn id="18" xr3:uid="{00000000-0010-0000-0000-000012000000}" name="¿Te gustaría que se incluyeran temas sobre Blockchain en los cursos universitarios? "/>
    <tableColumn id="19" xr3:uid="{00000000-0010-0000-0000-000013000000}" name="¿Consideras que el uso de Blockchain puede mejorar la transparencia en los sistemas computacionales? "/>
    <tableColumn id="20" xr3:uid="{00000000-0010-0000-0000-000014000000}" name="¿Qué tan familiarizado(a) estás con los conceptos de IA? "/>
    <tableColumn id="21" xr3:uid="{00000000-0010-0000-0000-000015000000}" name="¿Qué tan familiarizado(a) estás con los conceptos de ML? "/>
    <tableColumn id="22" xr3:uid="{00000000-0010-0000-0000-000016000000}" name="¿Consideras que los conocimientos en IA son relevantes para tu futuro profesional? "/>
    <tableColumn id="23" xr3:uid="{00000000-0010-0000-0000-000017000000}" name="¿Consideras que los conocimientos en ML son relevantes para tu futuro profesional? "/>
    <tableColumn id="24" xr3:uid="{00000000-0010-0000-0000-000018000000}" name="¿Qué tan difícil consideras el aprendizaje de IA y ML? "/>
    <tableColumn id="25" xr3:uid="{00000000-0010-0000-0000-000019000000}" name="¿Crees que IA y ML revolucionarán los sistemas computacionales en los próximos años? "/>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31"/>
  <sheetViews>
    <sheetView topLeftCell="K1" workbookViewId="0">
      <pane ySplit="1" topLeftCell="A2" activePane="bottomLeft" state="frozen"/>
      <selection pane="bottomLeft" activeCell="B1" sqref="B1:X1"/>
    </sheetView>
  </sheetViews>
  <sheetFormatPr baseColWidth="10" defaultColWidth="12.5546875" defaultRowHeight="15.75" customHeight="1" x14ac:dyDescent="0.25"/>
  <cols>
    <col min="1" max="1" width="18.88671875" customWidth="1"/>
    <col min="2" max="2" width="27.88671875" customWidth="1"/>
    <col min="3" max="5" width="18.88671875" customWidth="1"/>
    <col min="6" max="8" width="37.5546875" customWidth="1"/>
    <col min="9" max="9" width="72.6640625" customWidth="1"/>
    <col min="10" max="13" width="37.5546875" customWidth="1"/>
    <col min="14" max="14" width="36.44140625" customWidth="1"/>
    <col min="15" max="25" width="37.5546875" customWidth="1"/>
    <col min="26" max="31" width="18.88671875" customWidth="1"/>
  </cols>
  <sheetData>
    <row r="1" spans="1:24" ht="15.75" customHeight="1" x14ac:dyDescent="0.25">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2" t="s">
        <v>23</v>
      </c>
    </row>
    <row r="2" spans="1:24" ht="15.75" customHeight="1" x14ac:dyDescent="0.25">
      <c r="A2" s="1">
        <v>45612.076855231484</v>
      </c>
      <c r="B2" s="2">
        <v>20</v>
      </c>
      <c r="C2" s="2" t="s">
        <v>24</v>
      </c>
      <c r="D2" s="2" t="s">
        <v>25</v>
      </c>
      <c r="E2" s="2" t="s">
        <v>26</v>
      </c>
      <c r="F2" s="2" t="s">
        <v>26</v>
      </c>
      <c r="G2" s="2" t="s">
        <v>27</v>
      </c>
      <c r="H2" s="2" t="s">
        <v>27</v>
      </c>
      <c r="I2" s="2" t="s">
        <v>28</v>
      </c>
      <c r="J2" s="2" t="s">
        <v>28</v>
      </c>
      <c r="K2" s="2" t="s">
        <v>29</v>
      </c>
      <c r="L2" s="2" t="s">
        <v>30</v>
      </c>
      <c r="M2" s="2" t="s">
        <v>31</v>
      </c>
      <c r="N2" s="2" t="s">
        <v>32</v>
      </c>
      <c r="O2" s="2" t="s">
        <v>33</v>
      </c>
      <c r="P2" s="2" t="s">
        <v>34</v>
      </c>
      <c r="Q2" s="2" t="s">
        <v>32</v>
      </c>
      <c r="R2" s="2" t="s">
        <v>32</v>
      </c>
      <c r="S2" s="2" t="s">
        <v>35</v>
      </c>
      <c r="T2" s="2" t="s">
        <v>36</v>
      </c>
      <c r="U2" s="2" t="s">
        <v>37</v>
      </c>
      <c r="V2" s="2" t="s">
        <v>37</v>
      </c>
      <c r="W2" s="2" t="s">
        <v>38</v>
      </c>
      <c r="X2" s="3" t="s">
        <v>39</v>
      </c>
    </row>
    <row r="3" spans="1:24" ht="15.75" customHeight="1" x14ac:dyDescent="0.25">
      <c r="A3" s="4">
        <v>45612.087205185184</v>
      </c>
      <c r="B3" s="5">
        <v>21</v>
      </c>
      <c r="C3" s="5" t="s">
        <v>24</v>
      </c>
      <c r="D3" s="5" t="s">
        <v>40</v>
      </c>
      <c r="E3" s="5" t="s">
        <v>41</v>
      </c>
      <c r="F3" s="5" t="s">
        <v>41</v>
      </c>
      <c r="G3" s="5" t="s">
        <v>26</v>
      </c>
      <c r="H3" s="5" t="s">
        <v>26</v>
      </c>
      <c r="I3" s="5" t="s">
        <v>31</v>
      </c>
      <c r="J3" s="5" t="s">
        <v>28</v>
      </c>
      <c r="K3" s="5" t="s">
        <v>31</v>
      </c>
      <c r="L3" s="5" t="s">
        <v>30</v>
      </c>
      <c r="M3" s="5" t="s">
        <v>31</v>
      </c>
      <c r="N3" s="5" t="s">
        <v>31</v>
      </c>
      <c r="O3" s="5" t="s">
        <v>34</v>
      </c>
      <c r="P3" s="5" t="s">
        <v>34</v>
      </c>
      <c r="Q3" s="5" t="s">
        <v>31</v>
      </c>
      <c r="R3" s="5" t="s">
        <v>34</v>
      </c>
      <c r="S3" s="5" t="s">
        <v>28</v>
      </c>
      <c r="T3" s="5" t="s">
        <v>28</v>
      </c>
      <c r="U3" s="5" t="s">
        <v>42</v>
      </c>
      <c r="V3" s="5" t="s">
        <v>42</v>
      </c>
      <c r="W3" s="5" t="s">
        <v>38</v>
      </c>
      <c r="X3" s="6" t="s">
        <v>43</v>
      </c>
    </row>
    <row r="4" spans="1:24" ht="15.75" customHeight="1" x14ac:dyDescent="0.25">
      <c r="A4" s="1">
        <v>45612.091091666662</v>
      </c>
      <c r="B4" s="2">
        <v>20</v>
      </c>
      <c r="C4" s="2" t="s">
        <v>24</v>
      </c>
      <c r="D4" s="2" t="s">
        <v>44</v>
      </c>
      <c r="E4" s="2" t="s">
        <v>26</v>
      </c>
      <c r="F4" s="2" t="s">
        <v>26</v>
      </c>
      <c r="G4" s="2" t="s">
        <v>26</v>
      </c>
      <c r="H4" s="2" t="s">
        <v>26</v>
      </c>
      <c r="I4" s="2" t="s">
        <v>31</v>
      </c>
      <c r="J4" s="2" t="s">
        <v>36</v>
      </c>
      <c r="K4" s="2" t="s">
        <v>29</v>
      </c>
      <c r="L4" s="2" t="s">
        <v>28</v>
      </c>
      <c r="M4" s="2" t="s">
        <v>31</v>
      </c>
      <c r="N4" s="2" t="s">
        <v>32</v>
      </c>
      <c r="O4" s="2" t="s">
        <v>32</v>
      </c>
      <c r="P4" s="2" t="s">
        <v>32</v>
      </c>
      <c r="Q4" s="2" t="s">
        <v>32</v>
      </c>
      <c r="R4" s="2" t="s">
        <v>32</v>
      </c>
      <c r="S4" s="2" t="s">
        <v>35</v>
      </c>
      <c r="T4" s="2" t="s">
        <v>36</v>
      </c>
      <c r="U4" s="2" t="s">
        <v>42</v>
      </c>
      <c r="V4" s="2" t="s">
        <v>45</v>
      </c>
      <c r="W4" s="2" t="s">
        <v>46</v>
      </c>
      <c r="X4" s="3" t="s">
        <v>47</v>
      </c>
    </row>
    <row r="5" spans="1:24" ht="15.75" customHeight="1" x14ac:dyDescent="0.25">
      <c r="A5" s="4">
        <v>45612.425484780091</v>
      </c>
      <c r="B5" s="5">
        <v>20</v>
      </c>
      <c r="C5" s="5" t="s">
        <v>24</v>
      </c>
      <c r="D5" s="5" t="s">
        <v>40</v>
      </c>
      <c r="E5" s="5" t="s">
        <v>26</v>
      </c>
      <c r="F5" s="5" t="s">
        <v>26</v>
      </c>
      <c r="G5" s="5" t="s">
        <v>48</v>
      </c>
      <c r="H5" s="5" t="s">
        <v>27</v>
      </c>
      <c r="I5" s="5" t="s">
        <v>28</v>
      </c>
      <c r="J5" s="5" t="s">
        <v>49</v>
      </c>
      <c r="K5" s="5" t="s">
        <v>31</v>
      </c>
      <c r="L5" s="5" t="s">
        <v>28</v>
      </c>
      <c r="M5" s="5" t="s">
        <v>32</v>
      </c>
      <c r="N5" s="5" t="s">
        <v>32</v>
      </c>
      <c r="O5" s="5" t="s">
        <v>33</v>
      </c>
      <c r="P5" s="5" t="s">
        <v>34</v>
      </c>
      <c r="Q5" s="5" t="s">
        <v>32</v>
      </c>
      <c r="R5" s="5" t="s">
        <v>32</v>
      </c>
      <c r="S5" s="5" t="s">
        <v>35</v>
      </c>
      <c r="T5" s="5" t="s">
        <v>28</v>
      </c>
      <c r="U5" s="5" t="s">
        <v>37</v>
      </c>
      <c r="V5" s="5" t="s">
        <v>37</v>
      </c>
      <c r="W5" s="5" t="s">
        <v>50</v>
      </c>
      <c r="X5" s="6" t="s">
        <v>39</v>
      </c>
    </row>
    <row r="6" spans="1:24" ht="15.75" customHeight="1" x14ac:dyDescent="0.25">
      <c r="A6" s="1">
        <v>45612.447565520837</v>
      </c>
      <c r="B6" s="2">
        <v>32</v>
      </c>
      <c r="C6" s="2" t="s">
        <v>24</v>
      </c>
      <c r="D6" s="2" t="s">
        <v>40</v>
      </c>
      <c r="E6" s="2" t="s">
        <v>48</v>
      </c>
      <c r="F6" s="2" t="s">
        <v>48</v>
      </c>
      <c r="G6" s="2" t="s">
        <v>27</v>
      </c>
      <c r="H6" s="2" t="s">
        <v>27</v>
      </c>
      <c r="I6" s="2" t="s">
        <v>51</v>
      </c>
      <c r="J6" s="2" t="s">
        <v>36</v>
      </c>
      <c r="K6" s="2" t="s">
        <v>31</v>
      </c>
      <c r="L6" s="2" t="s">
        <v>36</v>
      </c>
      <c r="M6" s="2" t="s">
        <v>32</v>
      </c>
      <c r="N6" s="2" t="s">
        <v>32</v>
      </c>
      <c r="O6" s="2" t="s">
        <v>33</v>
      </c>
      <c r="P6" s="2" t="s">
        <v>32</v>
      </c>
      <c r="Q6" s="2" t="s">
        <v>32</v>
      </c>
      <c r="R6" s="2" t="s">
        <v>31</v>
      </c>
      <c r="S6" s="2" t="s">
        <v>36</v>
      </c>
      <c r="T6" s="2" t="s">
        <v>28</v>
      </c>
      <c r="U6" s="2" t="s">
        <v>52</v>
      </c>
      <c r="V6" s="2" t="s">
        <v>52</v>
      </c>
      <c r="W6" s="2" t="s">
        <v>53</v>
      </c>
      <c r="X6" s="3" t="s">
        <v>47</v>
      </c>
    </row>
    <row r="7" spans="1:24" ht="15.75" customHeight="1" x14ac:dyDescent="0.25">
      <c r="A7" s="4">
        <v>45612.458812233795</v>
      </c>
      <c r="B7" s="5">
        <v>31</v>
      </c>
      <c r="C7" s="5" t="s">
        <v>24</v>
      </c>
      <c r="D7" s="5" t="s">
        <v>40</v>
      </c>
      <c r="E7" s="5" t="s">
        <v>41</v>
      </c>
      <c r="F7" s="5" t="s">
        <v>41</v>
      </c>
      <c r="G7" s="5" t="s">
        <v>26</v>
      </c>
      <c r="H7" s="5" t="s">
        <v>26</v>
      </c>
      <c r="I7" s="5" t="s">
        <v>31</v>
      </c>
      <c r="J7" s="5" t="s">
        <v>30</v>
      </c>
      <c r="K7" s="5" t="s">
        <v>31</v>
      </c>
      <c r="L7" s="5" t="s">
        <v>30</v>
      </c>
      <c r="M7" s="5" t="s">
        <v>31</v>
      </c>
      <c r="N7" s="5" t="s">
        <v>32</v>
      </c>
      <c r="O7" s="5" t="s">
        <v>32</v>
      </c>
      <c r="P7" s="5" t="s">
        <v>34</v>
      </c>
      <c r="Q7" s="5" t="s">
        <v>32</v>
      </c>
      <c r="R7" s="5" t="s">
        <v>34</v>
      </c>
      <c r="S7" s="5" t="s">
        <v>28</v>
      </c>
      <c r="T7" s="5" t="s">
        <v>28</v>
      </c>
      <c r="U7" s="5" t="s">
        <v>42</v>
      </c>
      <c r="V7" s="5" t="s">
        <v>52</v>
      </c>
      <c r="W7" s="5" t="s">
        <v>50</v>
      </c>
      <c r="X7" s="6" t="s">
        <v>39</v>
      </c>
    </row>
    <row r="8" spans="1:24" ht="15.75" customHeight="1" x14ac:dyDescent="0.25">
      <c r="A8" s="1">
        <v>45612.485547002318</v>
      </c>
      <c r="B8" s="2">
        <v>19</v>
      </c>
      <c r="C8" s="2" t="s">
        <v>24</v>
      </c>
      <c r="D8" s="2" t="s">
        <v>25</v>
      </c>
      <c r="E8" s="2" t="s">
        <v>41</v>
      </c>
      <c r="F8" s="2" t="s">
        <v>41</v>
      </c>
      <c r="G8" s="2" t="s">
        <v>26</v>
      </c>
      <c r="H8" s="2" t="s">
        <v>41</v>
      </c>
      <c r="I8" s="2" t="s">
        <v>31</v>
      </c>
      <c r="J8" s="2" t="s">
        <v>28</v>
      </c>
      <c r="K8" s="2" t="s">
        <v>31</v>
      </c>
      <c r="L8" s="2" t="s">
        <v>30</v>
      </c>
      <c r="M8" s="2" t="s">
        <v>31</v>
      </c>
      <c r="N8" s="2" t="s">
        <v>31</v>
      </c>
      <c r="O8" s="2" t="s">
        <v>34</v>
      </c>
      <c r="P8" s="2" t="s">
        <v>34</v>
      </c>
      <c r="Q8" s="2" t="s">
        <v>32</v>
      </c>
      <c r="R8" s="2" t="s">
        <v>34</v>
      </c>
      <c r="S8" s="2" t="s">
        <v>28</v>
      </c>
      <c r="T8" s="2" t="s">
        <v>30</v>
      </c>
      <c r="U8" s="2" t="s">
        <v>52</v>
      </c>
      <c r="V8" s="2" t="s">
        <v>42</v>
      </c>
      <c r="W8" s="2" t="s">
        <v>38</v>
      </c>
      <c r="X8" s="3" t="s">
        <v>39</v>
      </c>
    </row>
    <row r="9" spans="1:24" ht="15.75" customHeight="1" x14ac:dyDescent="0.25">
      <c r="A9" s="4">
        <v>45612.600169097219</v>
      </c>
      <c r="B9" s="5">
        <v>19</v>
      </c>
      <c r="C9" s="5" t="s">
        <v>24</v>
      </c>
      <c r="D9" s="5" t="s">
        <v>25</v>
      </c>
      <c r="E9" s="5" t="s">
        <v>26</v>
      </c>
      <c r="F9" s="5" t="s">
        <v>27</v>
      </c>
      <c r="G9" s="5" t="s">
        <v>26</v>
      </c>
      <c r="H9" s="5" t="s">
        <v>26</v>
      </c>
      <c r="I9" s="5" t="s">
        <v>28</v>
      </c>
      <c r="J9" s="5" t="s">
        <v>28</v>
      </c>
      <c r="K9" s="5" t="s">
        <v>29</v>
      </c>
      <c r="L9" s="5" t="s">
        <v>28</v>
      </c>
      <c r="M9" s="5" t="s">
        <v>32</v>
      </c>
      <c r="N9" s="5" t="s">
        <v>31</v>
      </c>
      <c r="O9" s="5" t="s">
        <v>33</v>
      </c>
      <c r="P9" s="5" t="s">
        <v>32</v>
      </c>
      <c r="Q9" s="5" t="s">
        <v>31</v>
      </c>
      <c r="R9" s="5" t="s">
        <v>34</v>
      </c>
      <c r="S9" s="5" t="s">
        <v>28</v>
      </c>
      <c r="T9" s="5" t="s">
        <v>28</v>
      </c>
      <c r="U9" s="5" t="s">
        <v>42</v>
      </c>
      <c r="V9" s="5" t="s">
        <v>42</v>
      </c>
      <c r="W9" s="5" t="s">
        <v>38</v>
      </c>
      <c r="X9" s="6" t="s">
        <v>43</v>
      </c>
    </row>
    <row r="10" spans="1:24" ht="15.75" customHeight="1" x14ac:dyDescent="0.25">
      <c r="A10" s="1">
        <v>45612.769336377314</v>
      </c>
      <c r="B10" s="2">
        <v>20</v>
      </c>
      <c r="C10" s="2" t="s">
        <v>24</v>
      </c>
      <c r="D10" s="2" t="s">
        <v>25</v>
      </c>
      <c r="E10" s="2" t="s">
        <v>41</v>
      </c>
      <c r="F10" s="2" t="s">
        <v>26</v>
      </c>
      <c r="G10" s="2" t="s">
        <v>26</v>
      </c>
      <c r="H10" s="2" t="s">
        <v>41</v>
      </c>
      <c r="I10" s="2" t="s">
        <v>31</v>
      </c>
      <c r="J10" s="2" t="s">
        <v>28</v>
      </c>
      <c r="K10" s="2" t="s">
        <v>29</v>
      </c>
      <c r="L10" s="2" t="s">
        <v>30</v>
      </c>
      <c r="M10" s="2" t="s">
        <v>31</v>
      </c>
      <c r="N10" s="2" t="s">
        <v>32</v>
      </c>
      <c r="O10" s="2" t="s">
        <v>34</v>
      </c>
      <c r="P10" s="2" t="s">
        <v>34</v>
      </c>
      <c r="Q10" s="2" t="s">
        <v>32</v>
      </c>
      <c r="R10" s="2" t="s">
        <v>34</v>
      </c>
      <c r="S10" s="2" t="s">
        <v>36</v>
      </c>
      <c r="T10" s="2" t="s">
        <v>28</v>
      </c>
      <c r="U10" s="2" t="s">
        <v>52</v>
      </c>
      <c r="V10" s="2" t="s">
        <v>42</v>
      </c>
      <c r="W10" s="2" t="s">
        <v>38</v>
      </c>
      <c r="X10" s="3" t="s">
        <v>39</v>
      </c>
    </row>
    <row r="11" spans="1:24" ht="15.75" customHeight="1" x14ac:dyDescent="0.25">
      <c r="A11" s="4">
        <v>45613.536121701385</v>
      </c>
      <c r="B11" s="5">
        <v>19</v>
      </c>
      <c r="C11" s="5" t="s">
        <v>54</v>
      </c>
      <c r="D11" s="5" t="s">
        <v>55</v>
      </c>
      <c r="E11" s="5" t="s">
        <v>41</v>
      </c>
      <c r="F11" s="5" t="s">
        <v>41</v>
      </c>
      <c r="G11" s="5" t="s">
        <v>41</v>
      </c>
      <c r="H11" s="5" t="s">
        <v>27</v>
      </c>
      <c r="I11" s="5" t="s">
        <v>28</v>
      </c>
      <c r="J11" s="5" t="s">
        <v>36</v>
      </c>
      <c r="K11" s="5" t="s">
        <v>29</v>
      </c>
      <c r="L11" s="5" t="s">
        <v>36</v>
      </c>
      <c r="M11" s="5" t="s">
        <v>32</v>
      </c>
      <c r="N11" s="5" t="s">
        <v>31</v>
      </c>
      <c r="O11" s="5" t="s">
        <v>32</v>
      </c>
      <c r="P11" s="5" t="s">
        <v>34</v>
      </c>
      <c r="Q11" s="5" t="s">
        <v>31</v>
      </c>
      <c r="R11" s="5" t="s">
        <v>31</v>
      </c>
      <c r="S11" s="5" t="s">
        <v>28</v>
      </c>
      <c r="T11" s="5" t="s">
        <v>30</v>
      </c>
      <c r="U11" s="5" t="s">
        <v>45</v>
      </c>
      <c r="V11" s="5" t="s">
        <v>52</v>
      </c>
      <c r="W11" s="5" t="s">
        <v>50</v>
      </c>
      <c r="X11" s="6" t="s">
        <v>47</v>
      </c>
    </row>
    <row r="12" spans="1:24" ht="15.75" customHeight="1" x14ac:dyDescent="0.25">
      <c r="A12" s="1">
        <v>45613.536584004629</v>
      </c>
      <c r="B12" s="2">
        <v>20</v>
      </c>
      <c r="C12" s="2" t="s">
        <v>24</v>
      </c>
      <c r="D12" s="2" t="s">
        <v>56</v>
      </c>
      <c r="E12" s="2" t="s">
        <v>41</v>
      </c>
      <c r="F12" s="2" t="s">
        <v>41</v>
      </c>
      <c r="G12" s="2" t="s">
        <v>41</v>
      </c>
      <c r="H12" s="2" t="s">
        <v>41</v>
      </c>
      <c r="I12" s="2" t="s">
        <v>28</v>
      </c>
      <c r="J12" s="2" t="s">
        <v>30</v>
      </c>
      <c r="K12" s="2" t="s">
        <v>31</v>
      </c>
      <c r="L12" s="2" t="s">
        <v>30</v>
      </c>
      <c r="M12" s="2" t="s">
        <v>31</v>
      </c>
      <c r="N12" s="2" t="s">
        <v>31</v>
      </c>
      <c r="O12" s="2" t="s">
        <v>31</v>
      </c>
      <c r="P12" s="2" t="s">
        <v>31</v>
      </c>
      <c r="Q12" s="2" t="s">
        <v>32</v>
      </c>
      <c r="R12" s="2" t="s">
        <v>32</v>
      </c>
      <c r="S12" s="2" t="s">
        <v>30</v>
      </c>
      <c r="T12" s="2" t="s">
        <v>30</v>
      </c>
      <c r="U12" s="2" t="s">
        <v>42</v>
      </c>
      <c r="V12" s="2" t="s">
        <v>45</v>
      </c>
      <c r="W12" s="2" t="s">
        <v>50</v>
      </c>
      <c r="X12" s="3" t="s">
        <v>57</v>
      </c>
    </row>
    <row r="13" spans="1:24" ht="15.75" customHeight="1" x14ac:dyDescent="0.25">
      <c r="A13" s="4">
        <v>45613.536902407403</v>
      </c>
      <c r="B13" s="5">
        <v>26</v>
      </c>
      <c r="C13" s="5" t="s">
        <v>24</v>
      </c>
      <c r="D13" s="5" t="s">
        <v>58</v>
      </c>
      <c r="E13" s="5" t="s">
        <v>26</v>
      </c>
      <c r="F13" s="5" t="s">
        <v>26</v>
      </c>
      <c r="G13" s="5" t="s">
        <v>27</v>
      </c>
      <c r="H13" s="5" t="s">
        <v>27</v>
      </c>
      <c r="I13" s="5" t="s">
        <v>28</v>
      </c>
      <c r="J13" s="5" t="s">
        <v>36</v>
      </c>
      <c r="K13" s="5" t="s">
        <v>31</v>
      </c>
      <c r="L13" s="5" t="s">
        <v>28</v>
      </c>
      <c r="M13" s="5" t="s">
        <v>31</v>
      </c>
      <c r="N13" s="5" t="s">
        <v>32</v>
      </c>
      <c r="O13" s="5" t="s">
        <v>33</v>
      </c>
      <c r="P13" s="5" t="s">
        <v>32</v>
      </c>
      <c r="Q13" s="5" t="s">
        <v>32</v>
      </c>
      <c r="R13" s="5" t="s">
        <v>32</v>
      </c>
      <c r="S13" s="5" t="s">
        <v>36</v>
      </c>
      <c r="T13" s="5" t="s">
        <v>36</v>
      </c>
      <c r="U13" s="5" t="s">
        <v>52</v>
      </c>
      <c r="V13" s="5" t="s">
        <v>52</v>
      </c>
      <c r="W13" s="5" t="s">
        <v>50</v>
      </c>
      <c r="X13" s="6" t="s">
        <v>43</v>
      </c>
    </row>
    <row r="14" spans="1:24" ht="15.75" customHeight="1" x14ac:dyDescent="0.25">
      <c r="A14" s="1">
        <v>45613.536935185184</v>
      </c>
      <c r="B14" s="2">
        <v>22</v>
      </c>
      <c r="C14" s="2" t="s">
        <v>24</v>
      </c>
      <c r="D14" s="2" t="s">
        <v>40</v>
      </c>
      <c r="E14" s="2" t="s">
        <v>41</v>
      </c>
      <c r="F14" s="2" t="s">
        <v>41</v>
      </c>
      <c r="G14" s="2" t="s">
        <v>26</v>
      </c>
      <c r="H14" s="2" t="s">
        <v>41</v>
      </c>
      <c r="I14" s="2" t="s">
        <v>31</v>
      </c>
      <c r="J14" s="2" t="s">
        <v>28</v>
      </c>
      <c r="K14" s="2" t="s">
        <v>31</v>
      </c>
      <c r="L14" s="2" t="s">
        <v>30</v>
      </c>
      <c r="M14" s="2" t="s">
        <v>31</v>
      </c>
      <c r="N14" s="2" t="s">
        <v>32</v>
      </c>
      <c r="O14" s="2" t="s">
        <v>33</v>
      </c>
      <c r="P14" s="2" t="s">
        <v>34</v>
      </c>
      <c r="Q14" s="2" t="s">
        <v>32</v>
      </c>
      <c r="R14" s="2" t="s">
        <v>34</v>
      </c>
      <c r="S14" s="2" t="s">
        <v>36</v>
      </c>
      <c r="T14" s="2" t="s">
        <v>30</v>
      </c>
      <c r="U14" s="2" t="s">
        <v>37</v>
      </c>
      <c r="V14" s="2" t="s">
        <v>52</v>
      </c>
      <c r="W14" s="2" t="s">
        <v>53</v>
      </c>
      <c r="X14" s="3" t="s">
        <v>43</v>
      </c>
    </row>
    <row r="15" spans="1:24" ht="15.75" customHeight="1" x14ac:dyDescent="0.25">
      <c r="A15" s="4">
        <v>45613.53967140046</v>
      </c>
      <c r="B15" s="5">
        <v>26</v>
      </c>
      <c r="C15" s="5" t="s">
        <v>24</v>
      </c>
      <c r="D15" s="5" t="s">
        <v>56</v>
      </c>
      <c r="E15" s="5" t="s">
        <v>41</v>
      </c>
      <c r="F15" s="5" t="s">
        <v>26</v>
      </c>
      <c r="G15" s="5" t="s">
        <v>27</v>
      </c>
      <c r="H15" s="5" t="s">
        <v>41</v>
      </c>
      <c r="I15" s="5" t="s">
        <v>31</v>
      </c>
      <c r="J15" s="5" t="s">
        <v>28</v>
      </c>
      <c r="K15" s="5" t="s">
        <v>31</v>
      </c>
      <c r="L15" s="5" t="s">
        <v>30</v>
      </c>
      <c r="M15" s="5" t="s">
        <v>32</v>
      </c>
      <c r="N15" s="5" t="s">
        <v>32</v>
      </c>
      <c r="O15" s="5" t="s">
        <v>32</v>
      </c>
      <c r="P15" s="5" t="s">
        <v>34</v>
      </c>
      <c r="Q15" s="5" t="s">
        <v>32</v>
      </c>
      <c r="R15" s="5" t="s">
        <v>34</v>
      </c>
      <c r="S15" s="5" t="s">
        <v>36</v>
      </c>
      <c r="T15" s="5" t="s">
        <v>30</v>
      </c>
      <c r="U15" s="5" t="s">
        <v>37</v>
      </c>
      <c r="V15" s="5" t="s">
        <v>52</v>
      </c>
      <c r="W15" s="5" t="s">
        <v>53</v>
      </c>
      <c r="X15" s="6" t="s">
        <v>47</v>
      </c>
    </row>
    <row r="16" spans="1:24" ht="15.75" customHeight="1" x14ac:dyDescent="0.25">
      <c r="A16" s="1">
        <v>45613.547632870366</v>
      </c>
      <c r="B16" s="2">
        <v>28</v>
      </c>
      <c r="C16" s="2" t="s">
        <v>24</v>
      </c>
      <c r="D16" s="2" t="s">
        <v>56</v>
      </c>
      <c r="E16" s="2" t="s">
        <v>27</v>
      </c>
      <c r="F16" s="2" t="s">
        <v>27</v>
      </c>
      <c r="G16" s="2" t="s">
        <v>27</v>
      </c>
      <c r="H16" s="2" t="s">
        <v>26</v>
      </c>
      <c r="I16" s="2" t="s">
        <v>28</v>
      </c>
      <c r="J16" s="2" t="s">
        <v>28</v>
      </c>
      <c r="K16" s="2" t="s">
        <v>29</v>
      </c>
      <c r="L16" s="2" t="s">
        <v>36</v>
      </c>
      <c r="M16" s="2" t="s">
        <v>32</v>
      </c>
      <c r="N16" s="2" t="s">
        <v>32</v>
      </c>
      <c r="O16" s="2" t="s">
        <v>32</v>
      </c>
      <c r="P16" s="2" t="s">
        <v>32</v>
      </c>
      <c r="Q16" s="2" t="s">
        <v>32</v>
      </c>
      <c r="R16" s="2" t="s">
        <v>32</v>
      </c>
      <c r="S16" s="2" t="s">
        <v>35</v>
      </c>
      <c r="T16" s="2" t="s">
        <v>28</v>
      </c>
      <c r="U16" s="2" t="s">
        <v>37</v>
      </c>
      <c r="V16" s="2" t="s">
        <v>37</v>
      </c>
      <c r="W16" s="2" t="s">
        <v>38</v>
      </c>
      <c r="X16" s="3" t="s">
        <v>47</v>
      </c>
    </row>
    <row r="17" spans="1:24" ht="15.75" customHeight="1" x14ac:dyDescent="0.25">
      <c r="A17" s="4">
        <v>45613.547694895839</v>
      </c>
      <c r="B17" s="5">
        <v>24</v>
      </c>
      <c r="C17" s="5" t="s">
        <v>24</v>
      </c>
      <c r="D17" s="5" t="s">
        <v>40</v>
      </c>
      <c r="E17" s="5" t="s">
        <v>26</v>
      </c>
      <c r="F17" s="5" t="s">
        <v>41</v>
      </c>
      <c r="G17" s="5" t="s">
        <v>26</v>
      </c>
      <c r="H17" s="5" t="s">
        <v>26</v>
      </c>
      <c r="I17" s="5" t="s">
        <v>31</v>
      </c>
      <c r="J17" s="5" t="s">
        <v>28</v>
      </c>
      <c r="K17" s="5" t="s">
        <v>59</v>
      </c>
      <c r="L17" s="5" t="s">
        <v>28</v>
      </c>
      <c r="M17" s="5" t="s">
        <v>31</v>
      </c>
      <c r="N17" s="5" t="s">
        <v>32</v>
      </c>
      <c r="O17" s="5" t="s">
        <v>33</v>
      </c>
      <c r="P17" s="5" t="s">
        <v>32</v>
      </c>
      <c r="Q17" s="5" t="s">
        <v>32</v>
      </c>
      <c r="R17" s="5" t="s">
        <v>32</v>
      </c>
      <c r="S17" s="5" t="s">
        <v>28</v>
      </c>
      <c r="T17" s="5" t="s">
        <v>30</v>
      </c>
      <c r="U17" s="5" t="s">
        <v>42</v>
      </c>
      <c r="V17" s="5" t="s">
        <v>42</v>
      </c>
      <c r="W17" s="5" t="s">
        <v>50</v>
      </c>
      <c r="X17" s="6" t="s">
        <v>43</v>
      </c>
    </row>
    <row r="18" spans="1:24" ht="15.75" customHeight="1" x14ac:dyDescent="0.25">
      <c r="A18" s="1">
        <v>45613.555572129626</v>
      </c>
      <c r="B18" s="2">
        <v>24</v>
      </c>
      <c r="C18" s="2" t="s">
        <v>24</v>
      </c>
      <c r="D18" s="2" t="s">
        <v>25</v>
      </c>
      <c r="E18" s="2" t="s">
        <v>41</v>
      </c>
      <c r="F18" s="2" t="s">
        <v>26</v>
      </c>
      <c r="G18" s="2" t="s">
        <v>27</v>
      </c>
      <c r="H18" s="2" t="s">
        <v>27</v>
      </c>
      <c r="I18" s="2" t="s">
        <v>31</v>
      </c>
      <c r="J18" s="2" t="s">
        <v>28</v>
      </c>
      <c r="K18" s="2" t="s">
        <v>31</v>
      </c>
      <c r="L18" s="2" t="s">
        <v>30</v>
      </c>
      <c r="M18" s="2" t="s">
        <v>31</v>
      </c>
      <c r="N18" s="2" t="s">
        <v>31</v>
      </c>
      <c r="O18" s="2" t="s">
        <v>31</v>
      </c>
      <c r="P18" s="2" t="s">
        <v>34</v>
      </c>
      <c r="Q18" s="2" t="s">
        <v>32</v>
      </c>
      <c r="R18" s="2" t="s">
        <v>34</v>
      </c>
      <c r="S18" s="2" t="s">
        <v>36</v>
      </c>
      <c r="T18" s="2" t="s">
        <v>30</v>
      </c>
      <c r="U18" s="2" t="s">
        <v>52</v>
      </c>
      <c r="V18" s="2" t="s">
        <v>42</v>
      </c>
      <c r="W18" s="2" t="s">
        <v>50</v>
      </c>
      <c r="X18" s="3" t="s">
        <v>47</v>
      </c>
    </row>
    <row r="19" spans="1:24" ht="15.75" customHeight="1" x14ac:dyDescent="0.25">
      <c r="A19" s="4">
        <v>45613.555710879635</v>
      </c>
      <c r="B19" s="5">
        <v>19</v>
      </c>
      <c r="C19" s="5" t="s">
        <v>54</v>
      </c>
      <c r="D19" s="5" t="s">
        <v>56</v>
      </c>
      <c r="E19" s="5" t="s">
        <v>41</v>
      </c>
      <c r="F19" s="5" t="s">
        <v>26</v>
      </c>
      <c r="G19" s="5" t="s">
        <v>27</v>
      </c>
      <c r="H19" s="5" t="s">
        <v>26</v>
      </c>
      <c r="I19" s="5" t="s">
        <v>31</v>
      </c>
      <c r="J19" s="5" t="s">
        <v>28</v>
      </c>
      <c r="K19" s="5" t="s">
        <v>29</v>
      </c>
      <c r="L19" s="5" t="s">
        <v>30</v>
      </c>
      <c r="M19" s="5" t="s">
        <v>31</v>
      </c>
      <c r="N19" s="5" t="s">
        <v>32</v>
      </c>
      <c r="O19" s="5" t="s">
        <v>33</v>
      </c>
      <c r="P19" s="5" t="s">
        <v>34</v>
      </c>
      <c r="Q19" s="5" t="s">
        <v>32</v>
      </c>
      <c r="R19" s="5" t="s">
        <v>34</v>
      </c>
      <c r="S19" s="5" t="s">
        <v>36</v>
      </c>
      <c r="T19" s="5" t="s">
        <v>28</v>
      </c>
      <c r="U19" s="5" t="s">
        <v>52</v>
      </c>
      <c r="V19" s="5" t="s">
        <v>52</v>
      </c>
      <c r="W19" s="5" t="s">
        <v>50</v>
      </c>
      <c r="X19" s="6" t="s">
        <v>47</v>
      </c>
    </row>
    <row r="20" spans="1:24" ht="15.75" customHeight="1" x14ac:dyDescent="0.25">
      <c r="A20" s="1">
        <v>45613.558931874999</v>
      </c>
      <c r="B20" s="2">
        <v>25</v>
      </c>
      <c r="C20" s="2" t="s">
        <v>24</v>
      </c>
      <c r="D20" s="2" t="s">
        <v>60</v>
      </c>
      <c r="E20" s="2" t="s">
        <v>41</v>
      </c>
      <c r="F20" s="2" t="s">
        <v>48</v>
      </c>
      <c r="G20" s="2" t="s">
        <v>27</v>
      </c>
      <c r="H20" s="2" t="s">
        <v>26</v>
      </c>
      <c r="I20" s="2" t="s">
        <v>28</v>
      </c>
      <c r="J20" s="2" t="s">
        <v>36</v>
      </c>
      <c r="K20" s="2" t="s">
        <v>29</v>
      </c>
      <c r="L20" s="2" t="s">
        <v>28</v>
      </c>
      <c r="M20" s="2" t="s">
        <v>31</v>
      </c>
      <c r="N20" s="2" t="s">
        <v>31</v>
      </c>
      <c r="O20" s="2" t="s">
        <v>31</v>
      </c>
      <c r="P20" s="2" t="s">
        <v>32</v>
      </c>
      <c r="Q20" s="2" t="s">
        <v>32</v>
      </c>
      <c r="R20" s="2" t="s">
        <v>34</v>
      </c>
      <c r="S20" s="2" t="s">
        <v>36</v>
      </c>
      <c r="T20" s="2" t="s">
        <v>28</v>
      </c>
      <c r="U20" s="2" t="s">
        <v>37</v>
      </c>
      <c r="V20" s="2" t="s">
        <v>52</v>
      </c>
      <c r="W20" s="2" t="s">
        <v>50</v>
      </c>
      <c r="X20" s="3" t="s">
        <v>47</v>
      </c>
    </row>
    <row r="21" spans="1:24" ht="15.75" customHeight="1" x14ac:dyDescent="0.25">
      <c r="A21" s="4">
        <v>45613.563400185187</v>
      </c>
      <c r="B21" s="5">
        <v>20</v>
      </c>
      <c r="C21" s="5" t="s">
        <v>24</v>
      </c>
      <c r="D21" s="5" t="s">
        <v>56</v>
      </c>
      <c r="E21" s="5" t="s">
        <v>41</v>
      </c>
      <c r="F21" s="5" t="s">
        <v>41</v>
      </c>
      <c r="G21" s="5" t="s">
        <v>48</v>
      </c>
      <c r="H21" s="5" t="s">
        <v>41</v>
      </c>
      <c r="I21" s="32" t="s">
        <v>51</v>
      </c>
      <c r="J21" s="5" t="s">
        <v>30</v>
      </c>
      <c r="K21" s="5" t="s">
        <v>59</v>
      </c>
      <c r="L21" s="5" t="s">
        <v>36</v>
      </c>
      <c r="M21" s="5" t="s">
        <v>31</v>
      </c>
      <c r="N21" s="5" t="s">
        <v>32</v>
      </c>
      <c r="O21" s="5" t="s">
        <v>33</v>
      </c>
      <c r="P21" s="5" t="s">
        <v>32</v>
      </c>
      <c r="Q21" s="5" t="s">
        <v>32</v>
      </c>
      <c r="R21" s="5" t="s">
        <v>31</v>
      </c>
      <c r="S21" s="5" t="s">
        <v>28</v>
      </c>
      <c r="T21" s="5" t="s">
        <v>35</v>
      </c>
      <c r="U21" s="5" t="s">
        <v>52</v>
      </c>
      <c r="V21" s="5" t="s">
        <v>42</v>
      </c>
      <c r="W21" s="5" t="s">
        <v>46</v>
      </c>
      <c r="X21" s="6" t="s">
        <v>57</v>
      </c>
    </row>
    <row r="22" spans="1:24" ht="15.75" customHeight="1" x14ac:dyDescent="0.25">
      <c r="A22" s="1">
        <v>45613.564977303242</v>
      </c>
      <c r="B22" s="2">
        <v>42</v>
      </c>
      <c r="C22" s="2" t="s">
        <v>54</v>
      </c>
      <c r="D22" s="2" t="s">
        <v>61</v>
      </c>
      <c r="E22" s="2" t="s">
        <v>41</v>
      </c>
      <c r="F22" s="2" t="s">
        <v>48</v>
      </c>
      <c r="G22" s="2" t="s">
        <v>48</v>
      </c>
      <c r="H22" s="2" t="s">
        <v>26</v>
      </c>
      <c r="I22" s="2" t="s">
        <v>36</v>
      </c>
      <c r="J22" s="2" t="s">
        <v>28</v>
      </c>
      <c r="K22" s="2" t="s">
        <v>59</v>
      </c>
      <c r="L22" s="2" t="s">
        <v>35</v>
      </c>
      <c r="M22" s="2" t="s">
        <v>32</v>
      </c>
      <c r="N22" s="2" t="s">
        <v>31</v>
      </c>
      <c r="O22" s="2" t="s">
        <v>31</v>
      </c>
      <c r="P22" s="2" t="s">
        <v>34</v>
      </c>
      <c r="Q22" s="2" t="s">
        <v>32</v>
      </c>
      <c r="R22" s="2" t="s">
        <v>32</v>
      </c>
      <c r="S22" s="2" t="s">
        <v>35</v>
      </c>
      <c r="T22" s="2" t="s">
        <v>28</v>
      </c>
      <c r="U22" s="2" t="s">
        <v>42</v>
      </c>
      <c r="V22" s="2" t="s">
        <v>52</v>
      </c>
      <c r="W22" s="2" t="s">
        <v>46</v>
      </c>
      <c r="X22" s="3" t="s">
        <v>39</v>
      </c>
    </row>
    <row r="23" spans="1:24" ht="15.75" customHeight="1" x14ac:dyDescent="0.25">
      <c r="A23" s="4">
        <v>45613.567876597226</v>
      </c>
      <c r="B23" s="5">
        <v>20</v>
      </c>
      <c r="C23" s="5" t="s">
        <v>54</v>
      </c>
      <c r="D23" s="5" t="s">
        <v>58</v>
      </c>
      <c r="E23" s="5" t="s">
        <v>41</v>
      </c>
      <c r="F23" s="5" t="s">
        <v>41</v>
      </c>
      <c r="G23" s="5" t="s">
        <v>26</v>
      </c>
      <c r="H23" s="5" t="s">
        <v>26</v>
      </c>
      <c r="I23" s="5" t="s">
        <v>31</v>
      </c>
      <c r="J23" s="5" t="s">
        <v>28</v>
      </c>
      <c r="K23" s="5" t="s">
        <v>29</v>
      </c>
      <c r="L23" s="5" t="s">
        <v>30</v>
      </c>
      <c r="M23" s="5" t="s">
        <v>31</v>
      </c>
      <c r="N23" s="5" t="s">
        <v>32</v>
      </c>
      <c r="O23" s="5" t="s">
        <v>33</v>
      </c>
      <c r="P23" s="5" t="s">
        <v>34</v>
      </c>
      <c r="Q23" s="5" t="s">
        <v>32</v>
      </c>
      <c r="R23" s="5" t="s">
        <v>34</v>
      </c>
      <c r="S23" s="5" t="s">
        <v>36</v>
      </c>
      <c r="T23" s="5" t="s">
        <v>36</v>
      </c>
      <c r="U23" s="5" t="s">
        <v>37</v>
      </c>
      <c r="V23" s="5" t="s">
        <v>37</v>
      </c>
      <c r="W23" s="5" t="s">
        <v>38</v>
      </c>
      <c r="X23" s="6" t="s">
        <v>39</v>
      </c>
    </row>
    <row r="24" spans="1:24" ht="15.75" customHeight="1" x14ac:dyDescent="0.25">
      <c r="A24" s="1">
        <v>45613.579087800928</v>
      </c>
      <c r="B24" s="2">
        <v>28</v>
      </c>
      <c r="C24" s="2" t="s">
        <v>24</v>
      </c>
      <c r="D24" s="2" t="s">
        <v>58</v>
      </c>
      <c r="E24" s="2" t="s">
        <v>41</v>
      </c>
      <c r="F24" s="2" t="s">
        <v>27</v>
      </c>
      <c r="G24" s="2" t="s">
        <v>27</v>
      </c>
      <c r="H24" s="2" t="s">
        <v>26</v>
      </c>
      <c r="I24" s="2" t="s">
        <v>28</v>
      </c>
      <c r="J24" s="2" t="s">
        <v>36</v>
      </c>
      <c r="K24" s="2" t="s">
        <v>59</v>
      </c>
      <c r="L24" s="2" t="s">
        <v>28</v>
      </c>
      <c r="M24" s="2" t="s">
        <v>32</v>
      </c>
      <c r="N24" s="2" t="s">
        <v>32</v>
      </c>
      <c r="O24" s="2" t="s">
        <v>32</v>
      </c>
      <c r="P24" s="2" t="s">
        <v>34</v>
      </c>
      <c r="Q24" s="2" t="s">
        <v>32</v>
      </c>
      <c r="R24" s="2" t="s">
        <v>32</v>
      </c>
      <c r="S24" s="2" t="s">
        <v>36</v>
      </c>
      <c r="T24" s="2" t="s">
        <v>36</v>
      </c>
      <c r="U24" s="2" t="s">
        <v>52</v>
      </c>
      <c r="V24" s="2" t="s">
        <v>52</v>
      </c>
      <c r="W24" s="2" t="s">
        <v>50</v>
      </c>
      <c r="X24" s="3" t="s">
        <v>47</v>
      </c>
    </row>
    <row r="25" spans="1:24" ht="15.75" customHeight="1" x14ac:dyDescent="0.25">
      <c r="A25" s="4">
        <v>45613.597923726848</v>
      </c>
      <c r="B25" s="5">
        <v>28</v>
      </c>
      <c r="C25" s="5" t="s">
        <v>24</v>
      </c>
      <c r="D25" s="5" t="s">
        <v>40</v>
      </c>
      <c r="E25" s="5" t="s">
        <v>26</v>
      </c>
      <c r="F25" s="5" t="s">
        <v>41</v>
      </c>
      <c r="G25" s="5" t="s">
        <v>26</v>
      </c>
      <c r="H25" s="5" t="s">
        <v>26</v>
      </c>
      <c r="I25" s="5" t="s">
        <v>31</v>
      </c>
      <c r="J25" s="5" t="s">
        <v>30</v>
      </c>
      <c r="K25" s="5" t="s">
        <v>31</v>
      </c>
      <c r="L25" s="5" t="s">
        <v>30</v>
      </c>
      <c r="M25" s="5" t="s">
        <v>31</v>
      </c>
      <c r="N25" s="5" t="s">
        <v>32</v>
      </c>
      <c r="O25" s="5" t="s">
        <v>33</v>
      </c>
      <c r="P25" s="5" t="s">
        <v>32</v>
      </c>
      <c r="Q25" s="5" t="s">
        <v>32</v>
      </c>
      <c r="R25" s="5" t="s">
        <v>32</v>
      </c>
      <c r="S25" s="5" t="s">
        <v>28</v>
      </c>
      <c r="T25" s="5" t="s">
        <v>30</v>
      </c>
      <c r="U25" s="5" t="s">
        <v>37</v>
      </c>
      <c r="V25" s="5" t="s">
        <v>52</v>
      </c>
      <c r="W25" s="5" t="s">
        <v>50</v>
      </c>
      <c r="X25" s="6" t="s">
        <v>47</v>
      </c>
    </row>
    <row r="26" spans="1:24" ht="15.75" customHeight="1" x14ac:dyDescent="0.25">
      <c r="A26" s="1">
        <v>45613.601435185185</v>
      </c>
      <c r="B26" s="2">
        <v>28</v>
      </c>
      <c r="C26" s="2" t="s">
        <v>54</v>
      </c>
      <c r="D26" s="2" t="s">
        <v>44</v>
      </c>
      <c r="E26" s="2" t="s">
        <v>41</v>
      </c>
      <c r="F26" s="2" t="s">
        <v>41</v>
      </c>
      <c r="G26" s="2" t="s">
        <v>26</v>
      </c>
      <c r="H26" s="2" t="s">
        <v>41</v>
      </c>
      <c r="I26" s="2" t="s">
        <v>31</v>
      </c>
      <c r="J26" s="2" t="s">
        <v>28</v>
      </c>
      <c r="K26" s="2" t="s">
        <v>31</v>
      </c>
      <c r="L26" s="2" t="s">
        <v>30</v>
      </c>
      <c r="M26" s="2" t="s">
        <v>31</v>
      </c>
      <c r="N26" s="2" t="s">
        <v>32</v>
      </c>
      <c r="O26" s="2" t="s">
        <v>34</v>
      </c>
      <c r="P26" s="2" t="s">
        <v>32</v>
      </c>
      <c r="Q26" s="2" t="s">
        <v>32</v>
      </c>
      <c r="R26" s="2" t="s">
        <v>34</v>
      </c>
      <c r="S26" s="2" t="s">
        <v>28</v>
      </c>
      <c r="T26" s="2" t="s">
        <v>30</v>
      </c>
      <c r="U26" s="2" t="s">
        <v>52</v>
      </c>
      <c r="V26" s="2" t="s">
        <v>42</v>
      </c>
      <c r="W26" s="2" t="s">
        <v>50</v>
      </c>
      <c r="X26" s="3" t="s">
        <v>47</v>
      </c>
    </row>
    <row r="27" spans="1:24" ht="15.75" customHeight="1" x14ac:dyDescent="0.25">
      <c r="A27" s="4">
        <v>45613.616748981483</v>
      </c>
      <c r="B27" s="5">
        <v>35</v>
      </c>
      <c r="C27" s="5" t="s">
        <v>54</v>
      </c>
      <c r="D27" s="5" t="s">
        <v>62</v>
      </c>
      <c r="E27" s="5" t="s">
        <v>41</v>
      </c>
      <c r="F27" s="5" t="s">
        <v>41</v>
      </c>
      <c r="G27" s="5" t="s">
        <v>26</v>
      </c>
      <c r="H27" s="5" t="s">
        <v>41</v>
      </c>
      <c r="I27" s="5" t="s">
        <v>31</v>
      </c>
      <c r="J27" s="5" t="s">
        <v>30</v>
      </c>
      <c r="K27" s="5" t="s">
        <v>31</v>
      </c>
      <c r="L27" s="5" t="s">
        <v>30</v>
      </c>
      <c r="M27" s="5" t="s">
        <v>31</v>
      </c>
      <c r="N27" s="5" t="s">
        <v>32</v>
      </c>
      <c r="O27" s="5" t="s">
        <v>32</v>
      </c>
      <c r="P27" s="5" t="s">
        <v>34</v>
      </c>
      <c r="Q27" s="5" t="s">
        <v>32</v>
      </c>
      <c r="R27" s="5" t="s">
        <v>34</v>
      </c>
      <c r="S27" s="5" t="s">
        <v>28</v>
      </c>
      <c r="T27" s="5" t="s">
        <v>30</v>
      </c>
      <c r="U27" s="5" t="s">
        <v>37</v>
      </c>
      <c r="V27" s="5" t="s">
        <v>42</v>
      </c>
      <c r="W27" s="5" t="s">
        <v>50</v>
      </c>
      <c r="X27" s="6" t="s">
        <v>39</v>
      </c>
    </row>
    <row r="28" spans="1:24" ht="15.75" customHeight="1" x14ac:dyDescent="0.25">
      <c r="A28" s="1">
        <v>45613.621179363428</v>
      </c>
      <c r="B28" s="2">
        <v>32</v>
      </c>
      <c r="C28" s="2" t="s">
        <v>24</v>
      </c>
      <c r="D28" s="2" t="s">
        <v>25</v>
      </c>
      <c r="E28" s="2" t="s">
        <v>27</v>
      </c>
      <c r="F28" s="2" t="s">
        <v>26</v>
      </c>
      <c r="G28" s="2" t="s">
        <v>48</v>
      </c>
      <c r="H28" s="2" t="s">
        <v>26</v>
      </c>
      <c r="I28" s="2" t="s">
        <v>36</v>
      </c>
      <c r="J28" s="2" t="s">
        <v>36</v>
      </c>
      <c r="K28" s="2" t="s">
        <v>59</v>
      </c>
      <c r="L28" s="2" t="s">
        <v>28</v>
      </c>
      <c r="M28" s="2" t="s">
        <v>31</v>
      </c>
      <c r="N28" s="2" t="s">
        <v>32</v>
      </c>
      <c r="O28" s="2" t="s">
        <v>33</v>
      </c>
      <c r="P28" s="2" t="s">
        <v>32</v>
      </c>
      <c r="Q28" s="2" t="s">
        <v>32</v>
      </c>
      <c r="R28" s="2" t="s">
        <v>32</v>
      </c>
      <c r="S28" s="2" t="s">
        <v>36</v>
      </c>
      <c r="T28" s="2" t="s">
        <v>28</v>
      </c>
      <c r="U28" s="2" t="s">
        <v>42</v>
      </c>
      <c r="V28" s="2" t="s">
        <v>52</v>
      </c>
      <c r="W28" s="2" t="s">
        <v>50</v>
      </c>
      <c r="X28" s="3" t="s">
        <v>43</v>
      </c>
    </row>
    <row r="29" spans="1:24" ht="13.2" x14ac:dyDescent="0.25">
      <c r="A29" s="4">
        <v>45613.622525543979</v>
      </c>
      <c r="B29" s="5">
        <v>22</v>
      </c>
      <c r="C29" s="5" t="s">
        <v>54</v>
      </c>
      <c r="D29" s="5" t="s">
        <v>44</v>
      </c>
      <c r="E29" s="5" t="s">
        <v>26</v>
      </c>
      <c r="F29" s="5" t="s">
        <v>26</v>
      </c>
      <c r="G29" s="5" t="s">
        <v>27</v>
      </c>
      <c r="H29" s="5" t="s">
        <v>26</v>
      </c>
      <c r="I29" s="5" t="s">
        <v>28</v>
      </c>
      <c r="J29" s="5" t="s">
        <v>28</v>
      </c>
      <c r="K29" s="5" t="s">
        <v>29</v>
      </c>
      <c r="L29" s="5" t="s">
        <v>28</v>
      </c>
      <c r="M29" s="5" t="s">
        <v>31</v>
      </c>
      <c r="N29" s="5" t="s">
        <v>32</v>
      </c>
      <c r="O29" s="5" t="s">
        <v>33</v>
      </c>
      <c r="P29" s="5" t="s">
        <v>31</v>
      </c>
      <c r="Q29" s="5" t="s">
        <v>32</v>
      </c>
      <c r="R29" s="5" t="s">
        <v>32</v>
      </c>
      <c r="S29" s="5" t="s">
        <v>36</v>
      </c>
      <c r="T29" s="5" t="s">
        <v>28</v>
      </c>
      <c r="U29" s="5" t="s">
        <v>42</v>
      </c>
      <c r="V29" s="5" t="s">
        <v>42</v>
      </c>
      <c r="W29" s="5" t="s">
        <v>50</v>
      </c>
      <c r="X29" s="6" t="s">
        <v>47</v>
      </c>
    </row>
    <row r="30" spans="1:24" ht="13.2" x14ac:dyDescent="0.25">
      <c r="A30" s="1">
        <v>45613.833341342593</v>
      </c>
      <c r="B30" s="2">
        <v>22</v>
      </c>
      <c r="C30" s="2" t="s">
        <v>54</v>
      </c>
      <c r="D30" s="2" t="s">
        <v>56</v>
      </c>
      <c r="E30" s="2" t="s">
        <v>41</v>
      </c>
      <c r="F30" s="2" t="s">
        <v>26</v>
      </c>
      <c r="G30" s="2" t="s">
        <v>26</v>
      </c>
      <c r="H30" s="2" t="s">
        <v>41</v>
      </c>
      <c r="I30" s="2" t="s">
        <v>31</v>
      </c>
      <c r="J30" s="2" t="s">
        <v>28</v>
      </c>
      <c r="K30" s="2" t="s">
        <v>31</v>
      </c>
      <c r="L30" s="2" t="s">
        <v>30</v>
      </c>
      <c r="M30" s="2" t="s">
        <v>31</v>
      </c>
      <c r="N30" s="2" t="s">
        <v>32</v>
      </c>
      <c r="O30" s="2" t="s">
        <v>33</v>
      </c>
      <c r="P30" s="2" t="s">
        <v>34</v>
      </c>
      <c r="Q30" s="2" t="s">
        <v>32</v>
      </c>
      <c r="R30" s="2" t="s">
        <v>32</v>
      </c>
      <c r="S30" s="2" t="s">
        <v>28</v>
      </c>
      <c r="T30" s="2" t="s">
        <v>30</v>
      </c>
      <c r="U30" s="2" t="s">
        <v>52</v>
      </c>
      <c r="V30" s="2" t="s">
        <v>42</v>
      </c>
      <c r="W30" s="2" t="s">
        <v>50</v>
      </c>
      <c r="X30" s="3" t="s">
        <v>47</v>
      </c>
    </row>
    <row r="31" spans="1:24" ht="13.2" x14ac:dyDescent="0.25">
      <c r="A31" s="7">
        <v>45614.458468113429</v>
      </c>
      <c r="B31" s="8">
        <v>19</v>
      </c>
      <c r="C31" s="8" t="s">
        <v>24</v>
      </c>
      <c r="D31" s="8" t="s">
        <v>25</v>
      </c>
      <c r="E31" s="8" t="s">
        <v>26</v>
      </c>
      <c r="F31" s="8" t="s">
        <v>26</v>
      </c>
      <c r="G31" s="8" t="s">
        <v>27</v>
      </c>
      <c r="H31" s="8" t="s">
        <v>27</v>
      </c>
      <c r="I31" s="8" t="s">
        <v>28</v>
      </c>
      <c r="J31" s="8" t="s">
        <v>36</v>
      </c>
      <c r="K31" s="8" t="s">
        <v>29</v>
      </c>
      <c r="L31" s="8" t="s">
        <v>36</v>
      </c>
      <c r="M31" s="8" t="s">
        <v>31</v>
      </c>
      <c r="N31" s="8" t="s">
        <v>32</v>
      </c>
      <c r="O31" s="8" t="s">
        <v>31</v>
      </c>
      <c r="P31" s="8" t="s">
        <v>32</v>
      </c>
      <c r="Q31" s="8" t="s">
        <v>32</v>
      </c>
      <c r="R31" s="8" t="s">
        <v>32</v>
      </c>
      <c r="S31" s="8" t="s">
        <v>36</v>
      </c>
      <c r="T31" s="8" t="s">
        <v>28</v>
      </c>
      <c r="U31" s="8" t="s">
        <v>42</v>
      </c>
      <c r="V31" s="8" t="s">
        <v>42</v>
      </c>
      <c r="W31" s="8" t="s">
        <v>38</v>
      </c>
      <c r="X31" s="9" t="s">
        <v>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7F30-86F4-4ABF-9E6F-58C578F74CE5}">
  <dimension ref="A4:I140"/>
  <sheetViews>
    <sheetView topLeftCell="C33" zoomScale="70" zoomScaleNormal="70" workbookViewId="0">
      <selection activeCell="A45" sqref="A45"/>
    </sheetView>
  </sheetViews>
  <sheetFormatPr baseColWidth="10" defaultRowHeight="13.2" x14ac:dyDescent="0.25"/>
  <cols>
    <col min="1" max="1" width="28" customWidth="1"/>
    <col min="2" max="2" width="26" customWidth="1"/>
    <col min="3" max="3" width="31.5546875" customWidth="1"/>
    <col min="4" max="4" width="27.109375" customWidth="1"/>
    <col min="5" max="5" width="27.6640625" customWidth="1"/>
    <col min="6" max="6" width="29" customWidth="1"/>
    <col min="7" max="7" width="57.5546875" customWidth="1"/>
    <col min="8" max="8" width="64.44140625" customWidth="1"/>
    <col min="9" max="9" width="81.88671875" customWidth="1"/>
  </cols>
  <sheetData>
    <row r="4" spans="1:9" x14ac:dyDescent="0.25">
      <c r="A4" s="14" t="s">
        <v>1</v>
      </c>
      <c r="B4" s="14" t="s">
        <v>2</v>
      </c>
      <c r="C4" s="14" t="s">
        <v>3</v>
      </c>
      <c r="D4" s="14" t="s">
        <v>4</v>
      </c>
      <c r="E4" s="14" t="s">
        <v>5</v>
      </c>
      <c r="F4" s="14" t="s">
        <v>6</v>
      </c>
      <c r="G4" s="14" t="s">
        <v>7</v>
      </c>
      <c r="H4" s="14" t="s">
        <v>8</v>
      </c>
      <c r="I4" s="14" t="s">
        <v>9</v>
      </c>
    </row>
    <row r="5" spans="1:9" x14ac:dyDescent="0.25">
      <c r="A5" s="18">
        <v>20</v>
      </c>
      <c r="B5" s="15" t="s">
        <v>24</v>
      </c>
      <c r="C5" s="15" t="s">
        <v>25</v>
      </c>
      <c r="D5" s="15" t="s">
        <v>26</v>
      </c>
      <c r="E5" s="15" t="s">
        <v>26</v>
      </c>
      <c r="F5" s="15" t="s">
        <v>27</v>
      </c>
      <c r="G5" s="15" t="s">
        <v>27</v>
      </c>
      <c r="H5" s="15" t="s">
        <v>28</v>
      </c>
      <c r="I5" s="15" t="s">
        <v>28</v>
      </c>
    </row>
    <row r="6" spans="1:9" x14ac:dyDescent="0.25">
      <c r="A6" s="19">
        <v>21</v>
      </c>
      <c r="B6" s="16" t="s">
        <v>24</v>
      </c>
      <c r="C6" s="16" t="s">
        <v>40</v>
      </c>
      <c r="D6" s="16" t="s">
        <v>41</v>
      </c>
      <c r="E6" s="16" t="s">
        <v>41</v>
      </c>
      <c r="F6" s="16" t="s">
        <v>26</v>
      </c>
      <c r="G6" s="16" t="s">
        <v>26</v>
      </c>
      <c r="H6" s="16" t="s">
        <v>31</v>
      </c>
      <c r="I6" s="16" t="s">
        <v>28</v>
      </c>
    </row>
    <row r="7" spans="1:9" x14ac:dyDescent="0.25">
      <c r="A7" s="18">
        <v>20</v>
      </c>
      <c r="B7" s="15" t="s">
        <v>24</v>
      </c>
      <c r="C7" s="15" t="s">
        <v>44</v>
      </c>
      <c r="D7" s="15" t="s">
        <v>26</v>
      </c>
      <c r="E7" s="15" t="s">
        <v>26</v>
      </c>
      <c r="F7" s="15" t="s">
        <v>26</v>
      </c>
      <c r="G7" s="15" t="s">
        <v>26</v>
      </c>
      <c r="H7" s="15" t="s">
        <v>31</v>
      </c>
      <c r="I7" s="15" t="s">
        <v>36</v>
      </c>
    </row>
    <row r="8" spans="1:9" x14ac:dyDescent="0.25">
      <c r="A8" s="19">
        <v>20</v>
      </c>
      <c r="B8" s="16" t="s">
        <v>24</v>
      </c>
      <c r="C8" s="16" t="s">
        <v>40</v>
      </c>
      <c r="D8" s="16" t="s">
        <v>26</v>
      </c>
      <c r="E8" s="16" t="s">
        <v>26</v>
      </c>
      <c r="F8" s="16" t="s">
        <v>48</v>
      </c>
      <c r="G8" s="16" t="s">
        <v>27</v>
      </c>
      <c r="H8" s="16" t="s">
        <v>28</v>
      </c>
      <c r="I8" s="16" t="s">
        <v>49</v>
      </c>
    </row>
    <row r="9" spans="1:9" x14ac:dyDescent="0.25">
      <c r="A9" s="18">
        <v>32</v>
      </c>
      <c r="B9" s="15" t="s">
        <v>24</v>
      </c>
      <c r="C9" s="15" t="s">
        <v>40</v>
      </c>
      <c r="D9" s="15" t="s">
        <v>48</v>
      </c>
      <c r="E9" s="15" t="s">
        <v>48</v>
      </c>
      <c r="F9" s="15" t="s">
        <v>27</v>
      </c>
      <c r="G9" s="15" t="s">
        <v>27</v>
      </c>
      <c r="H9" s="15" t="s">
        <v>51</v>
      </c>
      <c r="I9" s="15" t="s">
        <v>36</v>
      </c>
    </row>
    <row r="10" spans="1:9" x14ac:dyDescent="0.25">
      <c r="A10" s="19">
        <v>31</v>
      </c>
      <c r="B10" s="16" t="s">
        <v>24</v>
      </c>
      <c r="C10" s="16" t="s">
        <v>40</v>
      </c>
      <c r="D10" s="16" t="s">
        <v>41</v>
      </c>
      <c r="E10" s="16" t="s">
        <v>41</v>
      </c>
      <c r="F10" s="16" t="s">
        <v>26</v>
      </c>
      <c r="G10" s="16" t="s">
        <v>26</v>
      </c>
      <c r="H10" s="16" t="s">
        <v>31</v>
      </c>
      <c r="I10" s="16" t="s">
        <v>30</v>
      </c>
    </row>
    <row r="11" spans="1:9" x14ac:dyDescent="0.25">
      <c r="A11" s="18">
        <v>19</v>
      </c>
      <c r="B11" s="15" t="s">
        <v>24</v>
      </c>
      <c r="C11" s="15" t="s">
        <v>25</v>
      </c>
      <c r="D11" s="15" t="s">
        <v>41</v>
      </c>
      <c r="E11" s="15" t="s">
        <v>41</v>
      </c>
      <c r="F11" s="15" t="s">
        <v>26</v>
      </c>
      <c r="G11" s="15" t="s">
        <v>41</v>
      </c>
      <c r="H11" s="15" t="s">
        <v>31</v>
      </c>
      <c r="I11" s="15" t="s">
        <v>28</v>
      </c>
    </row>
    <row r="12" spans="1:9" x14ac:dyDescent="0.25">
      <c r="A12" s="19">
        <v>-19</v>
      </c>
      <c r="B12" s="16" t="s">
        <v>24</v>
      </c>
      <c r="C12" s="16" t="s">
        <v>25</v>
      </c>
      <c r="D12" s="16" t="s">
        <v>26</v>
      </c>
      <c r="E12" s="16" t="s">
        <v>27</v>
      </c>
      <c r="F12" s="16" t="s">
        <v>26</v>
      </c>
      <c r="G12" s="16" t="s">
        <v>26</v>
      </c>
      <c r="H12" s="16" t="s">
        <v>28</v>
      </c>
      <c r="I12" s="16" t="s">
        <v>28</v>
      </c>
    </row>
    <row r="13" spans="1:9" x14ac:dyDescent="0.25">
      <c r="A13" s="18">
        <v>20</v>
      </c>
      <c r="B13" s="15" t="s">
        <v>24</v>
      </c>
      <c r="C13" s="15" t="s">
        <v>25</v>
      </c>
      <c r="D13" s="15" t="s">
        <v>41</v>
      </c>
      <c r="E13" s="15" t="s">
        <v>26</v>
      </c>
      <c r="F13" s="15" t="s">
        <v>26</v>
      </c>
      <c r="G13" s="15" t="s">
        <v>41</v>
      </c>
      <c r="H13" s="15" t="s">
        <v>31</v>
      </c>
      <c r="I13" s="15" t="s">
        <v>28</v>
      </c>
    </row>
    <row r="14" spans="1:9" x14ac:dyDescent="0.25">
      <c r="A14" s="19">
        <v>19</v>
      </c>
      <c r="B14" s="16" t="s">
        <v>54</v>
      </c>
      <c r="C14" s="16" t="s">
        <v>55</v>
      </c>
      <c r="D14" s="16" t="s">
        <v>41</v>
      </c>
      <c r="E14" s="16" t="s">
        <v>41</v>
      </c>
      <c r="F14" s="16" t="s">
        <v>41</v>
      </c>
      <c r="G14" s="16" t="s">
        <v>27</v>
      </c>
      <c r="H14" s="16" t="s">
        <v>28</v>
      </c>
      <c r="I14" s="16" t="s">
        <v>36</v>
      </c>
    </row>
    <row r="15" spans="1:9" x14ac:dyDescent="0.25">
      <c r="A15" s="18">
        <v>20</v>
      </c>
      <c r="B15" s="15" t="s">
        <v>24</v>
      </c>
      <c r="C15" s="15" t="s">
        <v>56</v>
      </c>
      <c r="D15" s="15" t="s">
        <v>41</v>
      </c>
      <c r="E15" s="15" t="s">
        <v>41</v>
      </c>
      <c r="F15" s="15" t="s">
        <v>41</v>
      </c>
      <c r="G15" s="15" t="s">
        <v>41</v>
      </c>
      <c r="H15" s="15" t="s">
        <v>28</v>
      </c>
      <c r="I15" s="15" t="s">
        <v>30</v>
      </c>
    </row>
    <row r="16" spans="1:9" x14ac:dyDescent="0.25">
      <c r="A16" s="19">
        <v>26</v>
      </c>
      <c r="B16" s="16" t="s">
        <v>24</v>
      </c>
      <c r="C16" s="16" t="s">
        <v>58</v>
      </c>
      <c r="D16" s="16" t="s">
        <v>26</v>
      </c>
      <c r="E16" s="16" t="s">
        <v>26</v>
      </c>
      <c r="F16" s="16" t="s">
        <v>27</v>
      </c>
      <c r="G16" s="16" t="s">
        <v>27</v>
      </c>
      <c r="H16" s="16" t="s">
        <v>28</v>
      </c>
      <c r="I16" s="16" t="s">
        <v>36</v>
      </c>
    </row>
    <row r="17" spans="1:9" x14ac:dyDescent="0.25">
      <c r="A17" s="18">
        <v>22</v>
      </c>
      <c r="B17" s="15" t="s">
        <v>24</v>
      </c>
      <c r="C17" s="15" t="s">
        <v>40</v>
      </c>
      <c r="D17" s="15" t="s">
        <v>41</v>
      </c>
      <c r="E17" s="15" t="s">
        <v>41</v>
      </c>
      <c r="F17" s="15" t="s">
        <v>26</v>
      </c>
      <c r="G17" s="15" t="s">
        <v>41</v>
      </c>
      <c r="H17" s="15" t="s">
        <v>31</v>
      </c>
      <c r="I17" s="15" t="s">
        <v>28</v>
      </c>
    </row>
    <row r="18" spans="1:9" x14ac:dyDescent="0.25">
      <c r="A18" s="19">
        <v>26</v>
      </c>
      <c r="B18" s="16" t="s">
        <v>24</v>
      </c>
      <c r="C18" s="16" t="s">
        <v>56</v>
      </c>
      <c r="D18" s="16" t="s">
        <v>41</v>
      </c>
      <c r="E18" s="16" t="s">
        <v>26</v>
      </c>
      <c r="F18" s="16" t="s">
        <v>27</v>
      </c>
      <c r="G18" s="16" t="s">
        <v>41</v>
      </c>
      <c r="H18" s="16" t="s">
        <v>31</v>
      </c>
      <c r="I18" s="16" t="s">
        <v>28</v>
      </c>
    </row>
    <row r="19" spans="1:9" x14ac:dyDescent="0.25">
      <c r="A19" s="18">
        <v>28</v>
      </c>
      <c r="B19" s="15" t="s">
        <v>24</v>
      </c>
      <c r="C19" s="15" t="s">
        <v>56</v>
      </c>
      <c r="D19" s="15" t="s">
        <v>27</v>
      </c>
      <c r="E19" s="15" t="s">
        <v>27</v>
      </c>
      <c r="F19" s="15" t="s">
        <v>27</v>
      </c>
      <c r="G19" s="15" t="s">
        <v>26</v>
      </c>
      <c r="H19" s="15" t="s">
        <v>28</v>
      </c>
      <c r="I19" s="15" t="s">
        <v>28</v>
      </c>
    </row>
    <row r="20" spans="1:9" x14ac:dyDescent="0.25">
      <c r="A20" s="19">
        <v>24</v>
      </c>
      <c r="B20" s="16" t="s">
        <v>24</v>
      </c>
      <c r="C20" s="16" t="s">
        <v>40</v>
      </c>
      <c r="D20" s="16" t="s">
        <v>26</v>
      </c>
      <c r="E20" s="16" t="s">
        <v>41</v>
      </c>
      <c r="F20" s="16" t="s">
        <v>26</v>
      </c>
      <c r="G20" s="16" t="s">
        <v>26</v>
      </c>
      <c r="H20" s="16" t="s">
        <v>31</v>
      </c>
      <c r="I20" s="16" t="s">
        <v>28</v>
      </c>
    </row>
    <row r="21" spans="1:9" x14ac:dyDescent="0.25">
      <c r="A21" s="18">
        <v>24</v>
      </c>
      <c r="B21" s="15" t="s">
        <v>24</v>
      </c>
      <c r="C21" s="15" t="s">
        <v>25</v>
      </c>
      <c r="D21" s="15" t="s">
        <v>41</v>
      </c>
      <c r="E21" s="15" t="s">
        <v>26</v>
      </c>
      <c r="F21" s="15" t="s">
        <v>27</v>
      </c>
      <c r="G21" s="15" t="s">
        <v>27</v>
      </c>
      <c r="H21" s="15" t="s">
        <v>31</v>
      </c>
      <c r="I21" s="15" t="s">
        <v>28</v>
      </c>
    </row>
    <row r="22" spans="1:9" x14ac:dyDescent="0.25">
      <c r="A22" s="19">
        <v>19</v>
      </c>
      <c r="B22" s="16" t="s">
        <v>54</v>
      </c>
      <c r="C22" s="16" t="s">
        <v>56</v>
      </c>
      <c r="D22" s="16" t="s">
        <v>41</v>
      </c>
      <c r="E22" s="16" t="s">
        <v>26</v>
      </c>
      <c r="F22" s="16" t="s">
        <v>27</v>
      </c>
      <c r="G22" s="16" t="s">
        <v>26</v>
      </c>
      <c r="H22" s="16" t="s">
        <v>31</v>
      </c>
      <c r="I22" s="16" t="s">
        <v>28</v>
      </c>
    </row>
    <row r="23" spans="1:9" x14ac:dyDescent="0.25">
      <c r="A23" s="18">
        <v>25</v>
      </c>
      <c r="B23" s="15" t="s">
        <v>24</v>
      </c>
      <c r="C23" s="15" t="s">
        <v>60</v>
      </c>
      <c r="D23" s="15" t="s">
        <v>41</v>
      </c>
      <c r="E23" s="15" t="s">
        <v>48</v>
      </c>
      <c r="F23" s="15" t="s">
        <v>27</v>
      </c>
      <c r="G23" s="15" t="s">
        <v>26</v>
      </c>
      <c r="H23" s="15" t="s">
        <v>28</v>
      </c>
      <c r="I23" s="15" t="s">
        <v>36</v>
      </c>
    </row>
    <row r="24" spans="1:9" x14ac:dyDescent="0.25">
      <c r="A24" s="19">
        <v>20</v>
      </c>
      <c r="B24" s="16" t="s">
        <v>24</v>
      </c>
      <c r="C24" s="16" t="s">
        <v>56</v>
      </c>
      <c r="D24" s="16" t="s">
        <v>41</v>
      </c>
      <c r="E24" s="16" t="s">
        <v>41</v>
      </c>
      <c r="F24" s="16" t="s">
        <v>48</v>
      </c>
      <c r="G24" s="16" t="s">
        <v>41</v>
      </c>
      <c r="H24" s="16" t="s">
        <v>51</v>
      </c>
      <c r="I24" s="16" t="s">
        <v>30</v>
      </c>
    </row>
    <row r="25" spans="1:9" x14ac:dyDescent="0.25">
      <c r="A25" s="18">
        <v>42</v>
      </c>
      <c r="B25" s="15" t="s">
        <v>54</v>
      </c>
      <c r="C25" s="15" t="s">
        <v>61</v>
      </c>
      <c r="D25" s="15" t="s">
        <v>41</v>
      </c>
      <c r="E25" s="15" t="s">
        <v>48</v>
      </c>
      <c r="F25" s="15" t="s">
        <v>48</v>
      </c>
      <c r="G25" s="15" t="s">
        <v>26</v>
      </c>
      <c r="H25" s="15" t="s">
        <v>36</v>
      </c>
      <c r="I25" s="15" t="s">
        <v>28</v>
      </c>
    </row>
    <row r="26" spans="1:9" x14ac:dyDescent="0.25">
      <c r="A26" s="19">
        <v>20</v>
      </c>
      <c r="B26" s="16" t="s">
        <v>54</v>
      </c>
      <c r="C26" s="16" t="s">
        <v>58</v>
      </c>
      <c r="D26" s="16" t="s">
        <v>41</v>
      </c>
      <c r="E26" s="16" t="s">
        <v>41</v>
      </c>
      <c r="F26" s="16" t="s">
        <v>26</v>
      </c>
      <c r="G26" s="16" t="s">
        <v>26</v>
      </c>
      <c r="H26" s="16" t="s">
        <v>31</v>
      </c>
      <c r="I26" s="16" t="s">
        <v>28</v>
      </c>
    </row>
    <row r="27" spans="1:9" x14ac:dyDescent="0.25">
      <c r="A27" s="18">
        <v>28</v>
      </c>
      <c r="B27" s="15" t="s">
        <v>24</v>
      </c>
      <c r="C27" s="15" t="s">
        <v>58</v>
      </c>
      <c r="D27" s="15" t="s">
        <v>41</v>
      </c>
      <c r="E27" s="15" t="s">
        <v>27</v>
      </c>
      <c r="F27" s="15" t="s">
        <v>27</v>
      </c>
      <c r="G27" s="15" t="s">
        <v>26</v>
      </c>
      <c r="H27" s="15" t="s">
        <v>28</v>
      </c>
      <c r="I27" s="15" t="s">
        <v>36</v>
      </c>
    </row>
    <row r="28" spans="1:9" x14ac:dyDescent="0.25">
      <c r="A28" s="19">
        <v>28</v>
      </c>
      <c r="B28" s="16" t="s">
        <v>24</v>
      </c>
      <c r="C28" s="16" t="s">
        <v>40</v>
      </c>
      <c r="D28" s="16" t="s">
        <v>26</v>
      </c>
      <c r="E28" s="16" t="s">
        <v>41</v>
      </c>
      <c r="F28" s="16" t="s">
        <v>26</v>
      </c>
      <c r="G28" s="16" t="s">
        <v>26</v>
      </c>
      <c r="H28" s="16" t="s">
        <v>31</v>
      </c>
      <c r="I28" s="16" t="s">
        <v>30</v>
      </c>
    </row>
    <row r="29" spans="1:9" x14ac:dyDescent="0.25">
      <c r="A29" s="18">
        <v>28</v>
      </c>
      <c r="B29" s="15" t="s">
        <v>54</v>
      </c>
      <c r="C29" s="15" t="s">
        <v>44</v>
      </c>
      <c r="D29" s="15" t="s">
        <v>41</v>
      </c>
      <c r="E29" s="15" t="s">
        <v>41</v>
      </c>
      <c r="F29" s="15" t="s">
        <v>26</v>
      </c>
      <c r="G29" s="15" t="s">
        <v>41</v>
      </c>
      <c r="H29" s="15" t="s">
        <v>31</v>
      </c>
      <c r="I29" s="15" t="s">
        <v>28</v>
      </c>
    </row>
    <row r="30" spans="1:9" x14ac:dyDescent="0.25">
      <c r="A30" s="19">
        <v>35</v>
      </c>
      <c r="B30" s="16" t="s">
        <v>54</v>
      </c>
      <c r="C30" s="16" t="s">
        <v>62</v>
      </c>
      <c r="D30" s="16" t="s">
        <v>41</v>
      </c>
      <c r="E30" s="16" t="s">
        <v>41</v>
      </c>
      <c r="F30" s="16" t="s">
        <v>26</v>
      </c>
      <c r="G30" s="16" t="s">
        <v>41</v>
      </c>
      <c r="H30" s="16" t="s">
        <v>31</v>
      </c>
      <c r="I30" s="16" t="s">
        <v>30</v>
      </c>
    </row>
    <row r="31" spans="1:9" x14ac:dyDescent="0.25">
      <c r="A31" s="18">
        <v>32</v>
      </c>
      <c r="B31" s="15" t="s">
        <v>24</v>
      </c>
      <c r="C31" s="15" t="s">
        <v>25</v>
      </c>
      <c r="D31" s="15" t="s">
        <v>27</v>
      </c>
      <c r="E31" s="15" t="s">
        <v>26</v>
      </c>
      <c r="F31" s="15" t="s">
        <v>48</v>
      </c>
      <c r="G31" s="15" t="s">
        <v>26</v>
      </c>
      <c r="H31" s="15" t="s">
        <v>36</v>
      </c>
      <c r="I31" s="15" t="s">
        <v>36</v>
      </c>
    </row>
    <row r="32" spans="1:9" x14ac:dyDescent="0.25">
      <c r="A32" s="19">
        <v>22</v>
      </c>
      <c r="B32" s="16" t="s">
        <v>54</v>
      </c>
      <c r="C32" s="16" t="s">
        <v>44</v>
      </c>
      <c r="D32" s="16" t="s">
        <v>26</v>
      </c>
      <c r="E32" s="16" t="s">
        <v>26</v>
      </c>
      <c r="F32" s="16" t="s">
        <v>27</v>
      </c>
      <c r="G32" s="16" t="s">
        <v>26</v>
      </c>
      <c r="H32" s="16" t="s">
        <v>28</v>
      </c>
      <c r="I32" s="16" t="s">
        <v>28</v>
      </c>
    </row>
    <row r="33" spans="1:9" x14ac:dyDescent="0.25">
      <c r="A33" s="18">
        <v>22</v>
      </c>
      <c r="B33" s="15" t="s">
        <v>54</v>
      </c>
      <c r="C33" s="15" t="s">
        <v>56</v>
      </c>
      <c r="D33" s="15" t="s">
        <v>41</v>
      </c>
      <c r="E33" s="15" t="s">
        <v>26</v>
      </c>
      <c r="F33" s="15" t="s">
        <v>26</v>
      </c>
      <c r="G33" s="15" t="s">
        <v>41</v>
      </c>
      <c r="H33" s="15" t="s">
        <v>31</v>
      </c>
      <c r="I33" s="15" t="s">
        <v>28</v>
      </c>
    </row>
    <row r="34" spans="1:9" x14ac:dyDescent="0.25">
      <c r="A34" s="20">
        <v>19</v>
      </c>
      <c r="B34" s="17" t="s">
        <v>24</v>
      </c>
      <c r="C34" s="17" t="s">
        <v>25</v>
      </c>
      <c r="D34" s="17" t="s">
        <v>26</v>
      </c>
      <c r="E34" s="17" t="s">
        <v>26</v>
      </c>
      <c r="F34" s="17" t="s">
        <v>27</v>
      </c>
      <c r="G34" s="17" t="s">
        <v>27</v>
      </c>
      <c r="H34" s="17" t="s">
        <v>28</v>
      </c>
      <c r="I34" s="17" t="s">
        <v>36</v>
      </c>
    </row>
    <row r="37" spans="1:9" x14ac:dyDescent="0.25">
      <c r="A37" s="22" t="s">
        <v>67</v>
      </c>
      <c r="B37" s="13"/>
      <c r="C37" s="13"/>
    </row>
    <row r="38" spans="1:9" x14ac:dyDescent="0.25">
      <c r="A38" s="21" t="s">
        <v>63</v>
      </c>
      <c r="B38">
        <f>COUNTIF(B5:B34,"Hombre")</f>
        <v>22</v>
      </c>
    </row>
    <row r="39" spans="1:9" x14ac:dyDescent="0.25">
      <c r="A39" s="21" t="s">
        <v>64</v>
      </c>
      <c r="B39">
        <f>COUNTIF(B5:B34,"Mujer")</f>
        <v>8</v>
      </c>
    </row>
    <row r="41" spans="1:9" x14ac:dyDescent="0.25">
      <c r="A41" s="21" t="s">
        <v>65</v>
      </c>
      <c r="C41">
        <f>(B38/30)*100</f>
        <v>73.333333333333329</v>
      </c>
    </row>
    <row r="42" spans="1:9" x14ac:dyDescent="0.25">
      <c r="A42" s="21" t="s">
        <v>66</v>
      </c>
      <c r="C42">
        <f>B39/30*100</f>
        <v>26.666666666666668</v>
      </c>
    </row>
    <row r="45" spans="1:9" x14ac:dyDescent="0.25">
      <c r="A45" s="22" t="s">
        <v>68</v>
      </c>
      <c r="B45" s="13"/>
      <c r="C45" s="13"/>
      <c r="D45" s="13"/>
    </row>
    <row r="48" spans="1:9" ht="13.8" x14ac:dyDescent="0.25">
      <c r="A48" s="24" t="s">
        <v>69</v>
      </c>
      <c r="B48" s="23" t="s">
        <v>70</v>
      </c>
      <c r="C48" s="23" t="s">
        <v>71</v>
      </c>
      <c r="D48" s="23" t="s">
        <v>72</v>
      </c>
      <c r="E48" s="23" t="s">
        <v>80</v>
      </c>
      <c r="F48" s="23" t="s">
        <v>79</v>
      </c>
      <c r="G48" s="23" t="s">
        <v>81</v>
      </c>
      <c r="H48" s="25"/>
    </row>
    <row r="49" spans="1:7" x14ac:dyDescent="0.25">
      <c r="A49" t="s">
        <v>73</v>
      </c>
      <c r="B49">
        <v>15</v>
      </c>
      <c r="C49">
        <f>B49+4</f>
        <v>19</v>
      </c>
      <c r="D49">
        <f>(B49+C49)/2</f>
        <v>17</v>
      </c>
      <c r="E49" cm="1">
        <f t="array" ref="E49:E55">FREQUENCY(A5:A34,C49:C54)</f>
        <v>5</v>
      </c>
      <c r="F49">
        <f t="shared" ref="F49:F55" si="0">E49/$E$57</f>
        <v>0.16666666666666666</v>
      </c>
      <c r="G49" s="27">
        <f t="shared" ref="G49:G55" si="1">F49</f>
        <v>0.16666666666666666</v>
      </c>
    </row>
    <row r="50" spans="1:7" x14ac:dyDescent="0.25">
      <c r="A50" t="s">
        <v>74</v>
      </c>
      <c r="B50">
        <v>20</v>
      </c>
      <c r="C50">
        <f t="shared" ref="C50:C54" si="2">B50+4</f>
        <v>24</v>
      </c>
      <c r="D50">
        <f>(B50+C50)/2</f>
        <v>22</v>
      </c>
      <c r="E50">
        <v>13</v>
      </c>
      <c r="F50">
        <f t="shared" si="0"/>
        <v>0.43333333333333335</v>
      </c>
      <c r="G50" s="27">
        <f t="shared" si="1"/>
        <v>0.43333333333333335</v>
      </c>
    </row>
    <row r="51" spans="1:7" x14ac:dyDescent="0.25">
      <c r="A51" t="s">
        <v>75</v>
      </c>
      <c r="B51">
        <v>25</v>
      </c>
      <c r="C51">
        <f t="shared" si="2"/>
        <v>29</v>
      </c>
      <c r="D51">
        <f t="shared" ref="D51:D54" si="3">(B51+C51)/2</f>
        <v>27</v>
      </c>
      <c r="E51">
        <v>7</v>
      </c>
      <c r="F51">
        <f t="shared" si="0"/>
        <v>0.23333333333333334</v>
      </c>
      <c r="G51" s="27">
        <f t="shared" si="1"/>
        <v>0.23333333333333334</v>
      </c>
    </row>
    <row r="52" spans="1:7" x14ac:dyDescent="0.25">
      <c r="A52" t="s">
        <v>76</v>
      </c>
      <c r="B52">
        <v>30</v>
      </c>
      <c r="C52">
        <f t="shared" si="2"/>
        <v>34</v>
      </c>
      <c r="D52">
        <f>(B52+C52)/2</f>
        <v>32</v>
      </c>
      <c r="E52">
        <v>3</v>
      </c>
      <c r="F52">
        <f t="shared" si="0"/>
        <v>0.1</v>
      </c>
      <c r="G52" s="27">
        <f t="shared" si="1"/>
        <v>0.1</v>
      </c>
    </row>
    <row r="53" spans="1:7" x14ac:dyDescent="0.25">
      <c r="A53" t="s">
        <v>77</v>
      </c>
      <c r="B53">
        <v>35</v>
      </c>
      <c r="C53">
        <f t="shared" si="2"/>
        <v>39</v>
      </c>
      <c r="D53">
        <f t="shared" si="3"/>
        <v>37</v>
      </c>
      <c r="E53">
        <v>1</v>
      </c>
      <c r="F53">
        <f t="shared" si="0"/>
        <v>3.3333333333333333E-2</v>
      </c>
      <c r="G53" s="27">
        <f t="shared" si="1"/>
        <v>3.3333333333333333E-2</v>
      </c>
    </row>
    <row r="54" spans="1:7" x14ac:dyDescent="0.25">
      <c r="A54" t="s">
        <v>78</v>
      </c>
      <c r="B54">
        <v>40</v>
      </c>
      <c r="C54">
        <f t="shared" si="2"/>
        <v>44</v>
      </c>
      <c r="D54">
        <f t="shared" si="3"/>
        <v>42</v>
      </c>
      <c r="E54">
        <v>1</v>
      </c>
      <c r="F54">
        <f t="shared" si="0"/>
        <v>3.3333333333333333E-2</v>
      </c>
      <c r="G54" s="27">
        <f t="shared" si="1"/>
        <v>3.3333333333333333E-2</v>
      </c>
    </row>
    <row r="55" spans="1:7" x14ac:dyDescent="0.25">
      <c r="E55">
        <v>0</v>
      </c>
      <c r="F55">
        <f t="shared" si="0"/>
        <v>0</v>
      </c>
      <c r="G55" s="26">
        <f t="shared" si="1"/>
        <v>0</v>
      </c>
    </row>
    <row r="57" spans="1:7" x14ac:dyDescent="0.25">
      <c r="E57">
        <f>SUM(E49:E54)</f>
        <v>30</v>
      </c>
      <c r="F57">
        <f>SUM(F49:F54)</f>
        <v>0.99999999999999989</v>
      </c>
      <c r="G57" s="28">
        <f>SUM(G49:G54)</f>
        <v>0.99999999999999989</v>
      </c>
    </row>
    <row r="62" spans="1:7" x14ac:dyDescent="0.25">
      <c r="A62" s="22" t="s">
        <v>82</v>
      </c>
      <c r="B62" s="13"/>
      <c r="C62" s="13"/>
      <c r="D62" s="13"/>
      <c r="E62" s="13"/>
    </row>
    <row r="64" spans="1:7" x14ac:dyDescent="0.25">
      <c r="A64" s="29" t="s">
        <v>83</v>
      </c>
      <c r="B64" s="29" t="s">
        <v>84</v>
      </c>
    </row>
    <row r="65" spans="1:3" x14ac:dyDescent="0.25">
      <c r="A65" s="31" t="s">
        <v>32</v>
      </c>
      <c r="B65" s="31">
        <v>4</v>
      </c>
      <c r="C65">
        <f>COUNTIF(H5:H34,"Mucho")</f>
        <v>2</v>
      </c>
    </row>
    <row r="66" spans="1:3" x14ac:dyDescent="0.25">
      <c r="A66" s="31" t="s">
        <v>31</v>
      </c>
      <c r="B66" s="31">
        <v>15</v>
      </c>
      <c r="C66">
        <f>COUNTIF(H5:H34,"Bastante")</f>
        <v>2</v>
      </c>
    </row>
    <row r="67" spans="1:3" x14ac:dyDescent="0.25">
      <c r="A67" s="31" t="s">
        <v>28</v>
      </c>
      <c r="B67" s="31">
        <v>11</v>
      </c>
      <c r="C67">
        <f>COUNTIF(H5:H34,"No")</f>
        <v>15</v>
      </c>
    </row>
    <row r="68" spans="1:3" x14ac:dyDescent="0.25">
      <c r="C68">
        <f>COUNTIF(H5:H34,"Poco")</f>
        <v>11</v>
      </c>
    </row>
    <row r="87" spans="1:8" x14ac:dyDescent="0.25">
      <c r="A87" s="22" t="s">
        <v>85</v>
      </c>
      <c r="B87" s="13"/>
      <c r="C87" s="13"/>
    </row>
    <row r="89" spans="1:8" x14ac:dyDescent="0.25">
      <c r="A89" s="21" t="s">
        <v>86</v>
      </c>
      <c r="B89">
        <f>AVERAGE(A5:A34)</f>
        <v>23.1</v>
      </c>
    </row>
    <row r="90" spans="1:8" x14ac:dyDescent="0.25">
      <c r="A90" s="21" t="s">
        <v>87</v>
      </c>
      <c r="B90">
        <f>MEDIAN(A5:A34)</f>
        <v>22</v>
      </c>
    </row>
    <row r="91" spans="1:8" x14ac:dyDescent="0.25">
      <c r="A91" s="21" t="s">
        <v>88</v>
      </c>
      <c r="B91" cm="1">
        <f t="array" ref="B91">_xlfn.MODE.MULT(A5:A34)</f>
        <v>20</v>
      </c>
    </row>
    <row r="94" spans="1:8" x14ac:dyDescent="0.25">
      <c r="A94" s="22" t="s">
        <v>89</v>
      </c>
      <c r="B94" s="13"/>
      <c r="C94" s="13"/>
      <c r="D94" s="13"/>
    </row>
    <row r="95" spans="1:8" x14ac:dyDescent="0.25">
      <c r="E95" s="33" t="s">
        <v>90</v>
      </c>
      <c r="G95" s="29" t="s">
        <v>94</v>
      </c>
      <c r="H95" s="29" t="s">
        <v>95</v>
      </c>
    </row>
    <row r="96" spans="1:8" x14ac:dyDescent="0.25">
      <c r="A96" s="21" t="s">
        <v>87</v>
      </c>
      <c r="B96">
        <f>MEDIAN(H97:H126)</f>
        <v>2</v>
      </c>
      <c r="E96" s="33" t="s">
        <v>91</v>
      </c>
      <c r="G96" s="31" t="s">
        <v>96</v>
      </c>
      <c r="H96" s="30"/>
    </row>
    <row r="97" spans="1:8" x14ac:dyDescent="0.25">
      <c r="E97" s="33" t="s">
        <v>92</v>
      </c>
      <c r="G97" s="31" t="s">
        <v>28</v>
      </c>
      <c r="H97" s="31">
        <v>2</v>
      </c>
    </row>
    <row r="98" spans="1:8" x14ac:dyDescent="0.25">
      <c r="E98" s="33" t="s">
        <v>93</v>
      </c>
      <c r="G98" s="31" t="s">
        <v>28</v>
      </c>
      <c r="H98" s="31">
        <v>2</v>
      </c>
    </row>
    <row r="99" spans="1:8" x14ac:dyDescent="0.25">
      <c r="G99" s="31" t="s">
        <v>36</v>
      </c>
      <c r="H99" s="31">
        <v>3</v>
      </c>
    </row>
    <row r="100" spans="1:8" x14ac:dyDescent="0.25">
      <c r="A100" s="22" t="s">
        <v>98</v>
      </c>
      <c r="B100" s="13"/>
      <c r="C100" s="13"/>
      <c r="G100" s="31" t="s">
        <v>49</v>
      </c>
      <c r="H100" s="31">
        <v>4</v>
      </c>
    </row>
    <row r="101" spans="1:8" x14ac:dyDescent="0.25">
      <c r="G101" s="31" t="s">
        <v>36</v>
      </c>
      <c r="H101" s="31">
        <v>3</v>
      </c>
    </row>
    <row r="102" spans="1:8" x14ac:dyDescent="0.25">
      <c r="A102" s="21" t="s">
        <v>88</v>
      </c>
      <c r="B102" cm="1">
        <f t="array" ref="B102">_xlfn.MODE.MULT(E111:E140)</f>
        <v>1</v>
      </c>
      <c r="G102" s="31" t="s">
        <v>30</v>
      </c>
      <c r="H102" s="31">
        <v>1</v>
      </c>
    </row>
    <row r="103" spans="1:8" x14ac:dyDescent="0.25">
      <c r="G103" s="31" t="s">
        <v>28</v>
      </c>
      <c r="H103" s="31">
        <v>2</v>
      </c>
    </row>
    <row r="104" spans="1:8" x14ac:dyDescent="0.25">
      <c r="G104" s="31" t="s">
        <v>28</v>
      </c>
      <c r="H104" s="31">
        <v>2</v>
      </c>
    </row>
    <row r="105" spans="1:8" x14ac:dyDescent="0.25">
      <c r="G105" s="31" t="s">
        <v>28</v>
      </c>
      <c r="H105" s="31">
        <v>2</v>
      </c>
    </row>
    <row r="106" spans="1:8" x14ac:dyDescent="0.25">
      <c r="A106" s="33" t="s">
        <v>99</v>
      </c>
      <c r="G106" s="31" t="s">
        <v>36</v>
      </c>
      <c r="H106" s="31">
        <v>3</v>
      </c>
    </row>
    <row r="107" spans="1:8" x14ac:dyDescent="0.25">
      <c r="A107" s="33" t="s">
        <v>100</v>
      </c>
      <c r="G107" s="31" t="s">
        <v>30</v>
      </c>
      <c r="H107" s="31">
        <v>1</v>
      </c>
    </row>
    <row r="108" spans="1:8" x14ac:dyDescent="0.25">
      <c r="A108" s="33" t="s">
        <v>101</v>
      </c>
      <c r="G108" s="31" t="s">
        <v>36</v>
      </c>
      <c r="H108" s="31">
        <v>3</v>
      </c>
    </row>
    <row r="109" spans="1:8" x14ac:dyDescent="0.25">
      <c r="A109" s="33" t="s">
        <v>102</v>
      </c>
      <c r="D109" s="29" t="s">
        <v>94</v>
      </c>
      <c r="E109" s="29" t="s">
        <v>95</v>
      </c>
      <c r="G109" s="31" t="s">
        <v>28</v>
      </c>
      <c r="H109" s="31">
        <v>2</v>
      </c>
    </row>
    <row r="110" spans="1:8" ht="39.6" x14ac:dyDescent="0.25">
      <c r="D110" s="31" t="s">
        <v>97</v>
      </c>
      <c r="E110" s="30"/>
      <c r="G110" s="31" t="s">
        <v>28</v>
      </c>
      <c r="H110" s="31">
        <v>2</v>
      </c>
    </row>
    <row r="111" spans="1:8" x14ac:dyDescent="0.25">
      <c r="D111" s="31" t="s">
        <v>26</v>
      </c>
      <c r="E111" s="31">
        <v>2</v>
      </c>
      <c r="G111" s="31" t="s">
        <v>28</v>
      </c>
      <c r="H111" s="31">
        <v>2</v>
      </c>
    </row>
    <row r="112" spans="1:8" x14ac:dyDescent="0.25">
      <c r="D112" s="31" t="s">
        <v>41</v>
      </c>
      <c r="E112" s="31">
        <v>1</v>
      </c>
      <c r="G112" s="31" t="s">
        <v>28</v>
      </c>
      <c r="H112" s="31">
        <v>2</v>
      </c>
    </row>
    <row r="113" spans="4:8" x14ac:dyDescent="0.25">
      <c r="D113" s="31" t="s">
        <v>26</v>
      </c>
      <c r="E113" s="31">
        <v>2</v>
      </c>
      <c r="G113" s="31" t="s">
        <v>28</v>
      </c>
      <c r="H113" s="31">
        <v>2</v>
      </c>
    </row>
    <row r="114" spans="4:8" x14ac:dyDescent="0.25">
      <c r="D114" s="31" t="s">
        <v>26</v>
      </c>
      <c r="E114" s="31">
        <v>2</v>
      </c>
      <c r="G114" s="31" t="s">
        <v>28</v>
      </c>
      <c r="H114" s="31">
        <v>2</v>
      </c>
    </row>
    <row r="115" spans="4:8" x14ac:dyDescent="0.25">
      <c r="D115" s="31" t="s">
        <v>48</v>
      </c>
      <c r="E115" s="31">
        <v>4</v>
      </c>
      <c r="G115" s="31" t="s">
        <v>36</v>
      </c>
      <c r="H115" s="31">
        <v>3</v>
      </c>
    </row>
    <row r="116" spans="4:8" x14ac:dyDescent="0.25">
      <c r="D116" s="31" t="s">
        <v>41</v>
      </c>
      <c r="E116" s="31">
        <v>1</v>
      </c>
      <c r="G116" s="31" t="s">
        <v>30</v>
      </c>
      <c r="H116" s="31">
        <v>1</v>
      </c>
    </row>
    <row r="117" spans="4:8" x14ac:dyDescent="0.25">
      <c r="D117" s="31" t="s">
        <v>41</v>
      </c>
      <c r="E117" s="31">
        <v>1</v>
      </c>
      <c r="G117" s="31" t="s">
        <v>28</v>
      </c>
      <c r="H117" s="31">
        <v>2</v>
      </c>
    </row>
    <row r="118" spans="4:8" x14ac:dyDescent="0.25">
      <c r="D118" s="31" t="s">
        <v>26</v>
      </c>
      <c r="E118" s="31">
        <v>2</v>
      </c>
      <c r="G118" s="31" t="s">
        <v>28</v>
      </c>
      <c r="H118" s="31">
        <v>2</v>
      </c>
    </row>
    <row r="119" spans="4:8" x14ac:dyDescent="0.25">
      <c r="D119" s="31" t="s">
        <v>41</v>
      </c>
      <c r="E119" s="31">
        <v>1</v>
      </c>
      <c r="G119" s="31" t="s">
        <v>36</v>
      </c>
      <c r="H119" s="31">
        <v>3</v>
      </c>
    </row>
    <row r="120" spans="4:8" x14ac:dyDescent="0.25">
      <c r="D120" s="31" t="s">
        <v>41</v>
      </c>
      <c r="E120" s="31">
        <v>1</v>
      </c>
      <c r="G120" s="31" t="s">
        <v>30</v>
      </c>
      <c r="H120" s="31">
        <v>1</v>
      </c>
    </row>
    <row r="121" spans="4:8" x14ac:dyDescent="0.25">
      <c r="D121" s="31" t="s">
        <v>41</v>
      </c>
      <c r="E121" s="31">
        <v>1</v>
      </c>
      <c r="G121" s="31" t="s">
        <v>28</v>
      </c>
      <c r="H121" s="31">
        <v>2</v>
      </c>
    </row>
    <row r="122" spans="4:8" x14ac:dyDescent="0.25">
      <c r="D122" s="31" t="s">
        <v>26</v>
      </c>
      <c r="E122" s="31">
        <v>2</v>
      </c>
      <c r="G122" s="31" t="s">
        <v>30</v>
      </c>
      <c r="H122" s="31">
        <v>1</v>
      </c>
    </row>
    <row r="123" spans="4:8" x14ac:dyDescent="0.25">
      <c r="D123" s="31" t="s">
        <v>41</v>
      </c>
      <c r="E123" s="31">
        <v>1</v>
      </c>
      <c r="G123" s="31" t="s">
        <v>36</v>
      </c>
      <c r="H123" s="31">
        <v>3</v>
      </c>
    </row>
    <row r="124" spans="4:8" x14ac:dyDescent="0.25">
      <c r="D124" s="31" t="s">
        <v>41</v>
      </c>
      <c r="E124" s="31">
        <v>1</v>
      </c>
      <c r="G124" s="31" t="s">
        <v>28</v>
      </c>
      <c r="H124" s="31">
        <v>2</v>
      </c>
    </row>
    <row r="125" spans="4:8" x14ac:dyDescent="0.25">
      <c r="D125" s="31" t="s">
        <v>27</v>
      </c>
      <c r="E125" s="31">
        <v>3</v>
      </c>
      <c r="G125" s="31" t="s">
        <v>28</v>
      </c>
      <c r="H125" s="31">
        <v>2</v>
      </c>
    </row>
    <row r="126" spans="4:8" x14ac:dyDescent="0.25">
      <c r="D126" s="31" t="s">
        <v>26</v>
      </c>
      <c r="E126" s="31">
        <v>2</v>
      </c>
      <c r="G126" s="31" t="s">
        <v>36</v>
      </c>
      <c r="H126" s="31">
        <v>3</v>
      </c>
    </row>
    <row r="127" spans="4:8" x14ac:dyDescent="0.25">
      <c r="D127" s="31" t="s">
        <v>41</v>
      </c>
      <c r="E127" s="31">
        <v>1</v>
      </c>
    </row>
    <row r="128" spans="4:8" x14ac:dyDescent="0.25">
      <c r="D128" s="31" t="s">
        <v>41</v>
      </c>
      <c r="E128" s="31">
        <v>1</v>
      </c>
    </row>
    <row r="129" spans="4:5" x14ac:dyDescent="0.25">
      <c r="D129" s="31" t="s">
        <v>41</v>
      </c>
      <c r="E129" s="31">
        <v>1</v>
      </c>
    </row>
    <row r="130" spans="4:5" x14ac:dyDescent="0.25">
      <c r="D130" s="31" t="s">
        <v>41</v>
      </c>
      <c r="E130" s="31">
        <v>1</v>
      </c>
    </row>
    <row r="131" spans="4:5" x14ac:dyDescent="0.25">
      <c r="D131" s="31" t="s">
        <v>41</v>
      </c>
      <c r="E131" s="31">
        <v>1</v>
      </c>
    </row>
    <row r="132" spans="4:5" x14ac:dyDescent="0.25">
      <c r="D132" s="31" t="s">
        <v>41</v>
      </c>
      <c r="E132" s="31">
        <v>1</v>
      </c>
    </row>
    <row r="133" spans="4:5" x14ac:dyDescent="0.25">
      <c r="D133" s="31" t="s">
        <v>41</v>
      </c>
      <c r="E133" s="31">
        <v>1</v>
      </c>
    </row>
    <row r="134" spans="4:5" x14ac:dyDescent="0.25">
      <c r="D134" s="31" t="s">
        <v>26</v>
      </c>
      <c r="E134" s="31">
        <v>2</v>
      </c>
    </row>
    <row r="135" spans="4:5" x14ac:dyDescent="0.25">
      <c r="D135" s="31" t="s">
        <v>41</v>
      </c>
      <c r="E135" s="31">
        <v>1</v>
      </c>
    </row>
    <row r="136" spans="4:5" x14ac:dyDescent="0.25">
      <c r="D136" s="31" t="s">
        <v>41</v>
      </c>
      <c r="E136" s="31">
        <v>1</v>
      </c>
    </row>
    <row r="137" spans="4:5" x14ac:dyDescent="0.25">
      <c r="D137" s="31" t="s">
        <v>27</v>
      </c>
      <c r="E137" s="31">
        <v>3</v>
      </c>
    </row>
    <row r="138" spans="4:5" x14ac:dyDescent="0.25">
      <c r="D138" s="31" t="s">
        <v>26</v>
      </c>
      <c r="E138" s="31">
        <v>2</v>
      </c>
    </row>
    <row r="139" spans="4:5" x14ac:dyDescent="0.25">
      <c r="D139" s="31" t="s">
        <v>41</v>
      </c>
      <c r="E139" s="31">
        <v>1</v>
      </c>
    </row>
    <row r="140" spans="4:5" x14ac:dyDescent="0.25">
      <c r="D140" s="31" t="s">
        <v>26</v>
      </c>
      <c r="E140" s="31">
        <v>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3AE1-50CB-4AD4-9B3E-6050F0E638ED}">
  <dimension ref="A2:H122"/>
  <sheetViews>
    <sheetView tabSelected="1" topLeftCell="B33" zoomScale="85" zoomScaleNormal="85" workbookViewId="0">
      <selection activeCell="D38" sqref="D38"/>
    </sheetView>
  </sheetViews>
  <sheetFormatPr baseColWidth="10" defaultRowHeight="13.2" x14ac:dyDescent="0.25"/>
  <cols>
    <col min="2" max="2" width="16.109375" customWidth="1"/>
    <col min="3" max="3" width="50.5546875" customWidth="1"/>
    <col min="4" max="4" width="45.33203125" customWidth="1"/>
    <col min="5" max="5" width="49.88671875" customWidth="1"/>
    <col min="6" max="6" width="57" customWidth="1"/>
    <col min="7" max="7" width="54.44140625" customWidth="1"/>
  </cols>
  <sheetData>
    <row r="2" spans="1:7" x14ac:dyDescent="0.25">
      <c r="A2" s="36" t="s">
        <v>1</v>
      </c>
      <c r="B2" s="36" t="s">
        <v>2</v>
      </c>
      <c r="C2" s="36" t="s">
        <v>3</v>
      </c>
      <c r="D2" s="37" t="s">
        <v>97</v>
      </c>
      <c r="E2" s="37" t="s">
        <v>5</v>
      </c>
      <c r="F2" s="37" t="s">
        <v>6</v>
      </c>
      <c r="G2" s="37" t="s">
        <v>7</v>
      </c>
    </row>
    <row r="3" spans="1:7" x14ac:dyDescent="0.25">
      <c r="A3" s="38">
        <v>20</v>
      </c>
      <c r="B3" s="38" t="s">
        <v>24</v>
      </c>
      <c r="C3" s="38" t="s">
        <v>25</v>
      </c>
      <c r="D3" s="39" t="s">
        <v>26</v>
      </c>
      <c r="E3" s="39" t="s">
        <v>26</v>
      </c>
      <c r="F3" s="39" t="s">
        <v>27</v>
      </c>
      <c r="G3" s="39" t="s">
        <v>27</v>
      </c>
    </row>
    <row r="4" spans="1:7" x14ac:dyDescent="0.25">
      <c r="A4" s="40">
        <v>21</v>
      </c>
      <c r="B4" s="40" t="s">
        <v>24</v>
      </c>
      <c r="C4" s="40" t="s">
        <v>40</v>
      </c>
      <c r="D4" s="41" t="s">
        <v>41</v>
      </c>
      <c r="E4" s="41" t="s">
        <v>41</v>
      </c>
      <c r="F4" s="41" t="s">
        <v>26</v>
      </c>
      <c r="G4" s="41" t="s">
        <v>26</v>
      </c>
    </row>
    <row r="5" spans="1:7" x14ac:dyDescent="0.25">
      <c r="A5" s="38">
        <v>20</v>
      </c>
      <c r="B5" s="38" t="s">
        <v>24</v>
      </c>
      <c r="C5" s="38" t="s">
        <v>44</v>
      </c>
      <c r="D5" s="39" t="s">
        <v>26</v>
      </c>
      <c r="E5" s="39" t="s">
        <v>26</v>
      </c>
      <c r="F5" s="39" t="s">
        <v>26</v>
      </c>
      <c r="G5" s="39" t="s">
        <v>26</v>
      </c>
    </row>
    <row r="6" spans="1:7" x14ac:dyDescent="0.25">
      <c r="A6" s="40">
        <v>20</v>
      </c>
      <c r="B6" s="40" t="s">
        <v>24</v>
      </c>
      <c r="C6" s="40" t="s">
        <v>40</v>
      </c>
      <c r="D6" s="41" t="s">
        <v>26</v>
      </c>
      <c r="E6" s="41" t="s">
        <v>26</v>
      </c>
      <c r="F6" s="41" t="s">
        <v>48</v>
      </c>
      <c r="G6" s="41" t="s">
        <v>27</v>
      </c>
    </row>
    <row r="7" spans="1:7" x14ac:dyDescent="0.25">
      <c r="A7" s="38">
        <v>32</v>
      </c>
      <c r="B7" s="38" t="s">
        <v>24</v>
      </c>
      <c r="C7" s="38" t="s">
        <v>40</v>
      </c>
      <c r="D7" s="39" t="s">
        <v>48</v>
      </c>
      <c r="E7" s="39" t="s">
        <v>48</v>
      </c>
      <c r="F7" s="39" t="s">
        <v>27</v>
      </c>
      <c r="G7" s="39" t="s">
        <v>27</v>
      </c>
    </row>
    <row r="8" spans="1:7" x14ac:dyDescent="0.25">
      <c r="A8" s="40">
        <v>31</v>
      </c>
      <c r="B8" s="40" t="s">
        <v>24</v>
      </c>
      <c r="C8" s="40" t="s">
        <v>40</v>
      </c>
      <c r="D8" s="41" t="s">
        <v>41</v>
      </c>
      <c r="E8" s="41" t="s">
        <v>41</v>
      </c>
      <c r="F8" s="41" t="s">
        <v>26</v>
      </c>
      <c r="G8" s="41" t="s">
        <v>26</v>
      </c>
    </row>
    <row r="9" spans="1:7" x14ac:dyDescent="0.25">
      <c r="A9" s="38">
        <v>19</v>
      </c>
      <c r="B9" s="38" t="s">
        <v>24</v>
      </c>
      <c r="C9" s="38" t="s">
        <v>25</v>
      </c>
      <c r="D9" s="39" t="s">
        <v>41</v>
      </c>
      <c r="E9" s="39" t="s">
        <v>41</v>
      </c>
      <c r="F9" s="39" t="s">
        <v>26</v>
      </c>
      <c r="G9" s="39" t="s">
        <v>41</v>
      </c>
    </row>
    <row r="10" spans="1:7" x14ac:dyDescent="0.25">
      <c r="A10" s="40">
        <v>19</v>
      </c>
      <c r="B10" s="40" t="s">
        <v>24</v>
      </c>
      <c r="C10" s="40" t="s">
        <v>25</v>
      </c>
      <c r="D10" s="41" t="s">
        <v>26</v>
      </c>
      <c r="E10" s="41" t="s">
        <v>27</v>
      </c>
      <c r="F10" s="41" t="s">
        <v>26</v>
      </c>
      <c r="G10" s="41" t="s">
        <v>26</v>
      </c>
    </row>
    <row r="11" spans="1:7" x14ac:dyDescent="0.25">
      <c r="A11" s="38">
        <v>20</v>
      </c>
      <c r="B11" s="38" t="s">
        <v>24</v>
      </c>
      <c r="C11" s="38" t="s">
        <v>25</v>
      </c>
      <c r="D11" s="39" t="s">
        <v>41</v>
      </c>
      <c r="E11" s="39" t="s">
        <v>26</v>
      </c>
      <c r="F11" s="39" t="s">
        <v>26</v>
      </c>
      <c r="G11" s="39" t="s">
        <v>41</v>
      </c>
    </row>
    <row r="12" spans="1:7" x14ac:dyDescent="0.25">
      <c r="A12" s="40">
        <v>19</v>
      </c>
      <c r="B12" s="40" t="s">
        <v>54</v>
      </c>
      <c r="C12" s="40" t="s">
        <v>55</v>
      </c>
      <c r="D12" s="41" t="s">
        <v>41</v>
      </c>
      <c r="E12" s="41" t="s">
        <v>41</v>
      </c>
      <c r="F12" s="41" t="s">
        <v>41</v>
      </c>
      <c r="G12" s="41" t="s">
        <v>27</v>
      </c>
    </row>
    <row r="13" spans="1:7" x14ac:dyDescent="0.25">
      <c r="A13" s="38">
        <v>20</v>
      </c>
      <c r="B13" s="38" t="s">
        <v>24</v>
      </c>
      <c r="C13" s="38" t="s">
        <v>56</v>
      </c>
      <c r="D13" s="39" t="s">
        <v>41</v>
      </c>
      <c r="E13" s="39" t="s">
        <v>41</v>
      </c>
      <c r="F13" s="39" t="s">
        <v>41</v>
      </c>
      <c r="G13" s="39" t="s">
        <v>41</v>
      </c>
    </row>
    <row r="14" spans="1:7" x14ac:dyDescent="0.25">
      <c r="A14" s="40">
        <v>26</v>
      </c>
      <c r="B14" s="40" t="s">
        <v>24</v>
      </c>
      <c r="C14" s="40" t="s">
        <v>58</v>
      </c>
      <c r="D14" s="41" t="s">
        <v>26</v>
      </c>
      <c r="E14" s="41" t="s">
        <v>26</v>
      </c>
      <c r="F14" s="41" t="s">
        <v>27</v>
      </c>
      <c r="G14" s="41" t="s">
        <v>27</v>
      </c>
    </row>
    <row r="15" spans="1:7" x14ac:dyDescent="0.25">
      <c r="A15" s="38">
        <v>22</v>
      </c>
      <c r="B15" s="38" t="s">
        <v>24</v>
      </c>
      <c r="C15" s="38" t="s">
        <v>40</v>
      </c>
      <c r="D15" s="39" t="s">
        <v>41</v>
      </c>
      <c r="E15" s="39" t="s">
        <v>41</v>
      </c>
      <c r="F15" s="39" t="s">
        <v>26</v>
      </c>
      <c r="G15" s="39" t="s">
        <v>41</v>
      </c>
    </row>
    <row r="16" spans="1:7" x14ac:dyDescent="0.25">
      <c r="A16" s="40">
        <v>26</v>
      </c>
      <c r="B16" s="40" t="s">
        <v>24</v>
      </c>
      <c r="C16" s="40" t="s">
        <v>56</v>
      </c>
      <c r="D16" s="41" t="s">
        <v>41</v>
      </c>
      <c r="E16" s="41" t="s">
        <v>26</v>
      </c>
      <c r="F16" s="41" t="s">
        <v>27</v>
      </c>
      <c r="G16" s="41" t="s">
        <v>41</v>
      </c>
    </row>
    <row r="17" spans="1:7" x14ac:dyDescent="0.25">
      <c r="A17" s="38">
        <v>28</v>
      </c>
      <c r="B17" s="38" t="s">
        <v>24</v>
      </c>
      <c r="C17" s="38" t="s">
        <v>56</v>
      </c>
      <c r="D17" s="39" t="s">
        <v>27</v>
      </c>
      <c r="E17" s="39" t="s">
        <v>27</v>
      </c>
      <c r="F17" s="39" t="s">
        <v>27</v>
      </c>
      <c r="G17" s="39" t="s">
        <v>26</v>
      </c>
    </row>
    <row r="18" spans="1:7" x14ac:dyDescent="0.25">
      <c r="A18" s="40">
        <v>24</v>
      </c>
      <c r="B18" s="40" t="s">
        <v>24</v>
      </c>
      <c r="C18" s="40" t="s">
        <v>40</v>
      </c>
      <c r="D18" s="41" t="s">
        <v>26</v>
      </c>
      <c r="E18" s="41" t="s">
        <v>41</v>
      </c>
      <c r="F18" s="41" t="s">
        <v>26</v>
      </c>
      <c r="G18" s="41" t="s">
        <v>26</v>
      </c>
    </row>
    <row r="19" spans="1:7" x14ac:dyDescent="0.25">
      <c r="A19" s="38">
        <v>24</v>
      </c>
      <c r="B19" s="38" t="s">
        <v>24</v>
      </c>
      <c r="C19" s="38" t="s">
        <v>25</v>
      </c>
      <c r="D19" s="39" t="s">
        <v>41</v>
      </c>
      <c r="E19" s="39" t="s">
        <v>26</v>
      </c>
      <c r="F19" s="39" t="s">
        <v>27</v>
      </c>
      <c r="G19" s="39" t="s">
        <v>27</v>
      </c>
    </row>
    <row r="20" spans="1:7" x14ac:dyDescent="0.25">
      <c r="A20" s="40">
        <v>19</v>
      </c>
      <c r="B20" s="40" t="s">
        <v>54</v>
      </c>
      <c r="C20" s="40" t="s">
        <v>56</v>
      </c>
      <c r="D20" s="41" t="s">
        <v>41</v>
      </c>
      <c r="E20" s="41" t="s">
        <v>26</v>
      </c>
      <c r="F20" s="41" t="s">
        <v>27</v>
      </c>
      <c r="G20" s="41" t="s">
        <v>26</v>
      </c>
    </row>
    <row r="21" spans="1:7" x14ac:dyDescent="0.25">
      <c r="A21" s="38">
        <v>25</v>
      </c>
      <c r="B21" s="38" t="s">
        <v>24</v>
      </c>
      <c r="C21" s="38" t="s">
        <v>60</v>
      </c>
      <c r="D21" s="39" t="s">
        <v>41</v>
      </c>
      <c r="E21" s="39" t="s">
        <v>48</v>
      </c>
      <c r="F21" s="39" t="s">
        <v>27</v>
      </c>
      <c r="G21" s="39" t="s">
        <v>26</v>
      </c>
    </row>
    <row r="22" spans="1:7" x14ac:dyDescent="0.25">
      <c r="A22" s="40">
        <v>20</v>
      </c>
      <c r="B22" s="40" t="s">
        <v>24</v>
      </c>
      <c r="C22" s="40" t="s">
        <v>56</v>
      </c>
      <c r="D22" s="41" t="s">
        <v>41</v>
      </c>
      <c r="E22" s="41" t="s">
        <v>41</v>
      </c>
      <c r="F22" s="41" t="s">
        <v>48</v>
      </c>
      <c r="G22" s="41" t="s">
        <v>41</v>
      </c>
    </row>
    <row r="23" spans="1:7" x14ac:dyDescent="0.25">
      <c r="A23" s="38">
        <v>42</v>
      </c>
      <c r="B23" s="38" t="s">
        <v>54</v>
      </c>
      <c r="C23" s="38" t="s">
        <v>61</v>
      </c>
      <c r="D23" s="39" t="s">
        <v>41</v>
      </c>
      <c r="E23" s="39" t="s">
        <v>48</v>
      </c>
      <c r="F23" s="39" t="s">
        <v>48</v>
      </c>
      <c r="G23" s="39" t="s">
        <v>26</v>
      </c>
    </row>
    <row r="24" spans="1:7" x14ac:dyDescent="0.25">
      <c r="A24" s="40">
        <v>20</v>
      </c>
      <c r="B24" s="40" t="s">
        <v>54</v>
      </c>
      <c r="C24" s="40" t="s">
        <v>58</v>
      </c>
      <c r="D24" s="41" t="s">
        <v>41</v>
      </c>
      <c r="E24" s="41" t="s">
        <v>41</v>
      </c>
      <c r="F24" s="41" t="s">
        <v>26</v>
      </c>
      <c r="G24" s="41" t="s">
        <v>26</v>
      </c>
    </row>
    <row r="25" spans="1:7" x14ac:dyDescent="0.25">
      <c r="A25" s="38">
        <v>28</v>
      </c>
      <c r="B25" s="38" t="s">
        <v>24</v>
      </c>
      <c r="C25" s="38" t="s">
        <v>58</v>
      </c>
      <c r="D25" s="39" t="s">
        <v>41</v>
      </c>
      <c r="E25" s="39" t="s">
        <v>27</v>
      </c>
      <c r="F25" s="39" t="s">
        <v>27</v>
      </c>
      <c r="G25" s="39" t="s">
        <v>26</v>
      </c>
    </row>
    <row r="26" spans="1:7" x14ac:dyDescent="0.25">
      <c r="A26" s="40">
        <v>28</v>
      </c>
      <c r="B26" s="40" t="s">
        <v>24</v>
      </c>
      <c r="C26" s="40" t="s">
        <v>40</v>
      </c>
      <c r="D26" s="41" t="s">
        <v>26</v>
      </c>
      <c r="E26" s="41" t="s">
        <v>41</v>
      </c>
      <c r="F26" s="41" t="s">
        <v>26</v>
      </c>
      <c r="G26" s="41" t="s">
        <v>26</v>
      </c>
    </row>
    <row r="27" spans="1:7" x14ac:dyDescent="0.25">
      <c r="A27" s="38">
        <v>28</v>
      </c>
      <c r="B27" s="38" t="s">
        <v>54</v>
      </c>
      <c r="C27" s="38" t="s">
        <v>44</v>
      </c>
      <c r="D27" s="39" t="s">
        <v>41</v>
      </c>
      <c r="E27" s="39" t="s">
        <v>41</v>
      </c>
      <c r="F27" s="39" t="s">
        <v>26</v>
      </c>
      <c r="G27" s="39" t="s">
        <v>41</v>
      </c>
    </row>
    <row r="28" spans="1:7" x14ac:dyDescent="0.25">
      <c r="A28" s="40">
        <v>35</v>
      </c>
      <c r="B28" s="40" t="s">
        <v>54</v>
      </c>
      <c r="C28" s="40" t="s">
        <v>62</v>
      </c>
      <c r="D28" s="41" t="s">
        <v>41</v>
      </c>
      <c r="E28" s="41" t="s">
        <v>41</v>
      </c>
      <c r="F28" s="41" t="s">
        <v>26</v>
      </c>
      <c r="G28" s="41" t="s">
        <v>41</v>
      </c>
    </row>
    <row r="29" spans="1:7" x14ac:dyDescent="0.25">
      <c r="A29" s="38">
        <v>32</v>
      </c>
      <c r="B29" s="38" t="s">
        <v>24</v>
      </c>
      <c r="C29" s="38" t="s">
        <v>25</v>
      </c>
      <c r="D29" s="39" t="s">
        <v>27</v>
      </c>
      <c r="E29" s="39" t="s">
        <v>26</v>
      </c>
      <c r="F29" s="39" t="s">
        <v>48</v>
      </c>
      <c r="G29" s="39" t="s">
        <v>26</v>
      </c>
    </row>
    <row r="30" spans="1:7" x14ac:dyDescent="0.25">
      <c r="A30" s="40">
        <v>22</v>
      </c>
      <c r="B30" s="40" t="s">
        <v>54</v>
      </c>
      <c r="C30" s="40" t="s">
        <v>44</v>
      </c>
      <c r="D30" s="41" t="s">
        <v>26</v>
      </c>
      <c r="E30" s="41" t="s">
        <v>26</v>
      </c>
      <c r="F30" s="41" t="s">
        <v>27</v>
      </c>
      <c r="G30" s="41" t="s">
        <v>26</v>
      </c>
    </row>
    <row r="31" spans="1:7" x14ac:dyDescent="0.25">
      <c r="A31" s="38">
        <v>22</v>
      </c>
      <c r="B31" s="38" t="s">
        <v>54</v>
      </c>
      <c r="C31" s="38" t="s">
        <v>56</v>
      </c>
      <c r="D31" s="39" t="s">
        <v>41</v>
      </c>
      <c r="E31" s="39" t="s">
        <v>26</v>
      </c>
      <c r="F31" s="39" t="s">
        <v>26</v>
      </c>
      <c r="G31" s="39" t="s">
        <v>41</v>
      </c>
    </row>
    <row r="32" spans="1:7" x14ac:dyDescent="0.25">
      <c r="A32" s="40">
        <v>19</v>
      </c>
      <c r="B32" s="40" t="s">
        <v>24</v>
      </c>
      <c r="C32" s="40" t="s">
        <v>25</v>
      </c>
      <c r="D32" s="41" t="s">
        <v>26</v>
      </c>
      <c r="E32" s="41" t="s">
        <v>26</v>
      </c>
      <c r="F32" s="41" t="s">
        <v>27</v>
      </c>
      <c r="G32" s="41" t="s">
        <v>27</v>
      </c>
    </row>
    <row r="35" spans="2:8" x14ac:dyDescent="0.25">
      <c r="C35" s="43" t="s">
        <v>197</v>
      </c>
      <c r="D35" s="43"/>
    </row>
    <row r="36" spans="2:8" x14ac:dyDescent="0.25">
      <c r="D36">
        <f>AVERAGE(A3:A32)</f>
        <v>24.366666666666667</v>
      </c>
    </row>
    <row r="38" spans="2:8" x14ac:dyDescent="0.25">
      <c r="B38" s="22"/>
    </row>
    <row r="39" spans="2:8" x14ac:dyDescent="0.25">
      <c r="B39" s="34" t="s">
        <v>198</v>
      </c>
      <c r="C39" s="22"/>
    </row>
    <row r="40" spans="2:8" x14ac:dyDescent="0.25">
      <c r="G40" s="21" t="s">
        <v>112</v>
      </c>
    </row>
    <row r="41" spans="2:8" x14ac:dyDescent="0.25">
      <c r="B41" s="21" t="s">
        <v>103</v>
      </c>
      <c r="C41">
        <f>_xlfn.STDEV.S(A3:A32)</f>
        <v>5.7204010790981386</v>
      </c>
      <c r="F41" s="21">
        <v>19</v>
      </c>
      <c r="G41" s="38">
        <v>20</v>
      </c>
      <c r="H41" s="42">
        <v>2</v>
      </c>
    </row>
    <row r="42" spans="2:8" x14ac:dyDescent="0.25">
      <c r="F42" s="21">
        <v>19</v>
      </c>
      <c r="G42" s="40">
        <v>21</v>
      </c>
      <c r="H42" s="42">
        <v>2</v>
      </c>
    </row>
    <row r="43" spans="2:8" x14ac:dyDescent="0.25">
      <c r="F43" s="21">
        <v>19</v>
      </c>
      <c r="G43" s="38">
        <v>20</v>
      </c>
      <c r="H43" s="42">
        <v>3</v>
      </c>
    </row>
    <row r="44" spans="2:8" x14ac:dyDescent="0.25">
      <c r="F44" s="21">
        <v>19</v>
      </c>
      <c r="G44" s="40">
        <v>20</v>
      </c>
      <c r="H44" s="42">
        <v>4</v>
      </c>
    </row>
    <row r="45" spans="2:8" x14ac:dyDescent="0.25">
      <c r="B45" s="22" t="s">
        <v>104</v>
      </c>
      <c r="C45" s="13"/>
      <c r="F45" s="21">
        <v>20</v>
      </c>
      <c r="G45" s="38">
        <v>32</v>
      </c>
      <c r="H45" s="42">
        <v>3</v>
      </c>
    </row>
    <row r="46" spans="2:8" x14ac:dyDescent="0.25">
      <c r="F46" s="21">
        <v>20</v>
      </c>
      <c r="G46" s="40">
        <v>31</v>
      </c>
      <c r="H46" s="42">
        <v>1</v>
      </c>
    </row>
    <row r="47" spans="2:8" x14ac:dyDescent="0.25">
      <c r="B47" s="21" t="s">
        <v>105</v>
      </c>
      <c r="C47">
        <f>MAX(G41:G69)</f>
        <v>42</v>
      </c>
      <c r="F47" s="21">
        <v>20</v>
      </c>
      <c r="G47" s="38">
        <v>19</v>
      </c>
      <c r="H47" s="42">
        <v>2</v>
      </c>
    </row>
    <row r="48" spans="2:8" x14ac:dyDescent="0.25">
      <c r="B48" s="21" t="s">
        <v>106</v>
      </c>
      <c r="C48">
        <f>MIN(G41:G69)</f>
        <v>19</v>
      </c>
      <c r="F48" s="21">
        <v>20</v>
      </c>
      <c r="G48" s="38">
        <v>20</v>
      </c>
      <c r="H48" s="42">
        <v>2</v>
      </c>
    </row>
    <row r="49" spans="2:8" x14ac:dyDescent="0.25">
      <c r="B49" s="21" t="s">
        <v>107</v>
      </c>
      <c r="C49">
        <f>C47-C48</f>
        <v>23</v>
      </c>
      <c r="F49" s="21">
        <v>20</v>
      </c>
      <c r="G49" s="40">
        <v>19</v>
      </c>
      <c r="H49" s="42">
        <v>2</v>
      </c>
    </row>
    <row r="50" spans="2:8" x14ac:dyDescent="0.25">
      <c r="F50" s="21">
        <v>20</v>
      </c>
      <c r="G50" s="38">
        <v>20</v>
      </c>
      <c r="H50" s="42">
        <v>3</v>
      </c>
    </row>
    <row r="51" spans="2:8" x14ac:dyDescent="0.25">
      <c r="F51" s="21">
        <v>20</v>
      </c>
      <c r="G51" s="40">
        <v>26</v>
      </c>
      <c r="H51" s="42">
        <v>1</v>
      </c>
    </row>
    <row r="52" spans="2:8" x14ac:dyDescent="0.25">
      <c r="F52" s="21">
        <v>21</v>
      </c>
      <c r="G52" s="38">
        <v>22</v>
      </c>
      <c r="H52" s="42">
        <v>3</v>
      </c>
    </row>
    <row r="53" spans="2:8" x14ac:dyDescent="0.25">
      <c r="B53" s="22"/>
      <c r="F53" s="21">
        <v>22</v>
      </c>
      <c r="G53" s="40">
        <v>26</v>
      </c>
      <c r="H53" s="42">
        <v>2</v>
      </c>
    </row>
    <row r="54" spans="2:8" ht="13.8" x14ac:dyDescent="0.25">
      <c r="B54" s="22" t="s">
        <v>199</v>
      </c>
      <c r="C54" s="35"/>
      <c r="F54" s="21">
        <v>22</v>
      </c>
      <c r="G54" s="38">
        <v>28</v>
      </c>
      <c r="H54" s="42">
        <v>2</v>
      </c>
    </row>
    <row r="55" spans="2:8" x14ac:dyDescent="0.25">
      <c r="F55" s="21">
        <v>22</v>
      </c>
      <c r="G55" s="40">
        <v>24</v>
      </c>
      <c r="H55" s="42">
        <v>2</v>
      </c>
    </row>
    <row r="56" spans="2:8" x14ac:dyDescent="0.25">
      <c r="B56" s="21" t="s">
        <v>108</v>
      </c>
      <c r="C56">
        <f>AVERAGE(A3:A32)</f>
        <v>24.366666666666667</v>
      </c>
      <c r="F56" s="21">
        <v>24</v>
      </c>
      <c r="G56" s="38">
        <v>24</v>
      </c>
      <c r="H56" s="42">
        <v>2</v>
      </c>
    </row>
    <row r="57" spans="2:8" x14ac:dyDescent="0.25">
      <c r="B57" s="21" t="s">
        <v>109</v>
      </c>
      <c r="C57">
        <f>SKEW(A3:A32)</f>
        <v>1.30929903812204</v>
      </c>
      <c r="D57" s="21" t="s">
        <v>110</v>
      </c>
      <c r="F57" s="21">
        <v>24</v>
      </c>
      <c r="G57" s="40">
        <v>19</v>
      </c>
      <c r="H57" s="42">
        <v>2</v>
      </c>
    </row>
    <row r="58" spans="2:8" x14ac:dyDescent="0.25">
      <c r="C58">
        <f>ROUNDUP(C57,2)</f>
        <v>1.31</v>
      </c>
      <c r="F58" s="21">
        <v>25</v>
      </c>
      <c r="G58" s="38">
        <v>25</v>
      </c>
      <c r="H58" s="42">
        <v>2</v>
      </c>
    </row>
    <row r="59" spans="2:8" x14ac:dyDescent="0.25">
      <c r="F59" s="21">
        <v>26</v>
      </c>
      <c r="G59" s="40">
        <v>20</v>
      </c>
      <c r="H59" s="42">
        <v>3</v>
      </c>
    </row>
    <row r="60" spans="2:8" x14ac:dyDescent="0.25">
      <c r="B60" s="22" t="s">
        <v>200</v>
      </c>
      <c r="C60" s="13"/>
      <c r="F60" s="21">
        <v>26</v>
      </c>
      <c r="G60" s="38">
        <v>42</v>
      </c>
      <c r="H60" s="42">
        <v>1</v>
      </c>
    </row>
    <row r="61" spans="2:8" x14ac:dyDescent="0.25">
      <c r="F61" s="21">
        <v>28</v>
      </c>
      <c r="G61" s="40">
        <v>20</v>
      </c>
      <c r="H61" s="42">
        <v>2</v>
      </c>
    </row>
    <row r="62" spans="2:8" x14ac:dyDescent="0.25">
      <c r="B62" s="21" t="s">
        <v>111</v>
      </c>
      <c r="C62">
        <f>KURT(A3:A32)</f>
        <v>1.6469345406330604</v>
      </c>
      <c r="F62" s="21">
        <v>28</v>
      </c>
      <c r="G62" s="38">
        <v>28</v>
      </c>
      <c r="H62" s="42">
        <v>2</v>
      </c>
    </row>
    <row r="63" spans="2:8" x14ac:dyDescent="0.25">
      <c r="C63">
        <f>ROUNDUP(C62,2)</f>
        <v>1.65</v>
      </c>
      <c r="F63" s="21">
        <v>28</v>
      </c>
      <c r="G63" s="40">
        <v>28</v>
      </c>
      <c r="H63" s="42">
        <v>3</v>
      </c>
    </row>
    <row r="64" spans="2:8" x14ac:dyDescent="0.25">
      <c r="F64" s="21">
        <v>28</v>
      </c>
      <c r="G64" s="38">
        <v>28</v>
      </c>
      <c r="H64" s="42">
        <v>1</v>
      </c>
    </row>
    <row r="65" spans="2:8" x14ac:dyDescent="0.25">
      <c r="F65" s="21">
        <v>31</v>
      </c>
      <c r="G65" s="40">
        <v>35</v>
      </c>
      <c r="H65" s="42">
        <v>2</v>
      </c>
    </row>
    <row r="66" spans="2:8" x14ac:dyDescent="0.25">
      <c r="B66" s="44"/>
      <c r="C66" s="45"/>
      <c r="D66" s="45"/>
      <c r="F66" s="21">
        <v>32</v>
      </c>
      <c r="G66" s="38">
        <v>32</v>
      </c>
      <c r="H66" s="42">
        <v>1</v>
      </c>
    </row>
    <row r="67" spans="2:8" x14ac:dyDescent="0.25">
      <c r="E67" s="21"/>
      <c r="F67" s="21">
        <v>32</v>
      </c>
      <c r="G67" s="40">
        <v>22</v>
      </c>
      <c r="H67" s="42">
        <v>3</v>
      </c>
    </row>
    <row r="68" spans="2:8" x14ac:dyDescent="0.25">
      <c r="B68" s="21"/>
      <c r="E68" s="21"/>
      <c r="F68" s="21">
        <v>35</v>
      </c>
      <c r="G68" s="38">
        <v>22</v>
      </c>
      <c r="H68" s="42">
        <v>2</v>
      </c>
    </row>
    <row r="69" spans="2:8" x14ac:dyDescent="0.25">
      <c r="E69" s="21"/>
      <c r="F69" s="21">
        <v>42</v>
      </c>
      <c r="G69" s="40">
        <v>19</v>
      </c>
      <c r="H69" s="42">
        <v>2</v>
      </c>
    </row>
    <row r="70" spans="2:8" x14ac:dyDescent="0.25">
      <c r="E70" s="21"/>
    </row>
    <row r="82" spans="2:4" x14ac:dyDescent="0.25">
      <c r="B82" s="21"/>
      <c r="C82" s="21"/>
      <c r="D82" s="21"/>
    </row>
    <row r="122" spans="2:2" x14ac:dyDescent="0.25">
      <c r="B122" s="2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69AF-8F9B-42F7-8CD4-A332115BBD7B}">
  <dimension ref="A1:P55"/>
  <sheetViews>
    <sheetView topLeftCell="A4" zoomScale="85" zoomScaleNormal="85" workbookViewId="0">
      <selection activeCell="F29" sqref="F29"/>
    </sheetView>
  </sheetViews>
  <sheetFormatPr baseColWidth="10" defaultRowHeight="13.8" x14ac:dyDescent="0.25"/>
  <cols>
    <col min="1" max="3" width="11.5546875" style="47"/>
    <col min="4" max="4" width="11.44140625" style="47" customWidth="1"/>
    <col min="5" max="16384" width="11.5546875" style="47"/>
  </cols>
  <sheetData>
    <row r="1" spans="1:16" x14ac:dyDescent="0.25">
      <c r="A1" s="46" t="s">
        <v>201</v>
      </c>
      <c r="B1" s="46"/>
      <c r="C1" s="46"/>
      <c r="D1" s="46"/>
      <c r="E1" s="46"/>
    </row>
    <row r="2" spans="1:16" x14ac:dyDescent="0.25">
      <c r="A2" s="74" t="s">
        <v>202</v>
      </c>
    </row>
    <row r="4" spans="1:16" x14ac:dyDescent="0.25">
      <c r="A4" s="47" t="s">
        <v>203</v>
      </c>
    </row>
    <row r="6" spans="1:16" x14ac:dyDescent="0.25">
      <c r="A6" s="48" t="s">
        <v>1</v>
      </c>
      <c r="C6" s="49" t="s">
        <v>204</v>
      </c>
      <c r="D6" s="50"/>
      <c r="M6" s="49" t="s">
        <v>205</v>
      </c>
      <c r="N6" s="51"/>
      <c r="O6" s="51"/>
      <c r="P6" s="50"/>
    </row>
    <row r="7" spans="1:16" x14ac:dyDescent="0.25">
      <c r="A7" s="52">
        <v>19</v>
      </c>
      <c r="C7" s="53" t="s">
        <v>206</v>
      </c>
      <c r="D7" s="54">
        <f t="array" ref="D7:D12">FREQUENCY(A7:A36,{20,25,30,35,40,45})</f>
        <v>12</v>
      </c>
    </row>
    <row r="8" spans="1:16" x14ac:dyDescent="0.25">
      <c r="A8" s="55">
        <v>19</v>
      </c>
      <c r="C8" s="54" t="s">
        <v>207</v>
      </c>
      <c r="D8" s="54">
        <v>7</v>
      </c>
      <c r="M8" s="47" t="s">
        <v>208</v>
      </c>
      <c r="N8" s="47">
        <f>SKEW(C7:D129)</f>
        <v>3.6095687793278359</v>
      </c>
    </row>
    <row r="9" spans="1:16" x14ac:dyDescent="0.25">
      <c r="A9" s="52">
        <v>19</v>
      </c>
      <c r="C9" s="54" t="s">
        <v>209</v>
      </c>
      <c r="D9" s="54">
        <v>6</v>
      </c>
    </row>
    <row r="10" spans="1:16" x14ac:dyDescent="0.25">
      <c r="A10" s="52">
        <v>19</v>
      </c>
      <c r="C10" s="54" t="s">
        <v>210</v>
      </c>
      <c r="D10" s="54">
        <v>4</v>
      </c>
      <c r="M10" s="47" t="s">
        <v>211</v>
      </c>
    </row>
    <row r="11" spans="1:16" x14ac:dyDescent="0.25">
      <c r="A11" s="52">
        <v>19</v>
      </c>
      <c r="C11" s="54" t="s">
        <v>212</v>
      </c>
      <c r="D11" s="54">
        <v>0</v>
      </c>
      <c r="M11" s="47" t="s">
        <v>213</v>
      </c>
    </row>
    <row r="12" spans="1:16" x14ac:dyDescent="0.25">
      <c r="A12" s="55">
        <v>20</v>
      </c>
      <c r="C12" s="54" t="s">
        <v>214</v>
      </c>
      <c r="D12" s="54">
        <v>1</v>
      </c>
      <c r="M12" s="47" t="s">
        <v>215</v>
      </c>
    </row>
    <row r="13" spans="1:16" x14ac:dyDescent="0.25">
      <c r="A13" s="55">
        <v>20</v>
      </c>
    </row>
    <row r="14" spans="1:16" x14ac:dyDescent="0.25">
      <c r="A14" s="52">
        <v>20</v>
      </c>
      <c r="C14" s="56" t="s">
        <v>192</v>
      </c>
      <c r="D14" s="57">
        <f>AVERAGE(A7:A36)</f>
        <v>24.366666666666667</v>
      </c>
    </row>
    <row r="15" spans="1:16" x14ac:dyDescent="0.25">
      <c r="A15" s="55">
        <v>20</v>
      </c>
      <c r="C15" s="58" t="s">
        <v>216</v>
      </c>
      <c r="D15" s="59">
        <f>_xlfn.STDEV.S(A7:A36)</f>
        <v>5.7204010790981386</v>
      </c>
    </row>
    <row r="16" spans="1:16" x14ac:dyDescent="0.25">
      <c r="A16" s="55">
        <v>20</v>
      </c>
      <c r="C16" s="58"/>
      <c r="D16" s="59"/>
    </row>
    <row r="17" spans="1:14" x14ac:dyDescent="0.25">
      <c r="A17" s="52">
        <v>20</v>
      </c>
      <c r="C17" s="58" t="s">
        <v>217</v>
      </c>
      <c r="D17" s="59"/>
    </row>
    <row r="18" spans="1:14" x14ac:dyDescent="0.25">
      <c r="A18" s="52">
        <v>20</v>
      </c>
      <c r="C18" s="58" t="s">
        <v>218</v>
      </c>
      <c r="D18" s="59">
        <f>D14+2*D15</f>
        <v>35.807468824862944</v>
      </c>
    </row>
    <row r="19" spans="1:14" x14ac:dyDescent="0.25">
      <c r="A19" s="52">
        <v>21</v>
      </c>
      <c r="C19" s="60" t="s">
        <v>219</v>
      </c>
      <c r="D19" s="61">
        <f>D14-2*D15</f>
        <v>12.92586450847039</v>
      </c>
    </row>
    <row r="20" spans="1:14" x14ac:dyDescent="0.25">
      <c r="A20" s="55">
        <v>22</v>
      </c>
    </row>
    <row r="21" spans="1:14" x14ac:dyDescent="0.25">
      <c r="A21" s="52">
        <v>22</v>
      </c>
      <c r="C21" s="47" t="s">
        <v>220</v>
      </c>
    </row>
    <row r="22" spans="1:14" x14ac:dyDescent="0.25">
      <c r="A22" s="55">
        <v>22</v>
      </c>
      <c r="C22" s="47" t="s">
        <v>221</v>
      </c>
    </row>
    <row r="23" spans="1:14" x14ac:dyDescent="0.25">
      <c r="A23" s="52">
        <v>24</v>
      </c>
    </row>
    <row r="24" spans="1:14" x14ac:dyDescent="0.25">
      <c r="A24" s="55">
        <v>24</v>
      </c>
      <c r="C24" s="49" t="s">
        <v>222</v>
      </c>
      <c r="D24" s="62"/>
    </row>
    <row r="25" spans="1:14" x14ac:dyDescent="0.25">
      <c r="A25" s="55">
        <v>25</v>
      </c>
      <c r="C25" s="63">
        <f t="shared" ref="C25:C55" si="0">IF(AND(A7&gt;=12.93, A7&lt;=35.81), 1, 0)</f>
        <v>1</v>
      </c>
      <c r="D25" s="64"/>
      <c r="F25" s="47" t="s">
        <v>223</v>
      </c>
    </row>
    <row r="26" spans="1:14" x14ac:dyDescent="0.25">
      <c r="A26" s="52">
        <v>26</v>
      </c>
      <c r="C26" s="63">
        <f t="shared" si="0"/>
        <v>1</v>
      </c>
      <c r="D26" s="64"/>
      <c r="F26" s="47" t="s">
        <v>224</v>
      </c>
      <c r="H26" s="47">
        <f>SUM(C25:C54)/COUNT(A7:A37)</f>
        <v>0.96666666666666667</v>
      </c>
    </row>
    <row r="27" spans="1:14" x14ac:dyDescent="0.25">
      <c r="A27" s="52">
        <v>26</v>
      </c>
      <c r="C27" s="63">
        <f t="shared" si="0"/>
        <v>1</v>
      </c>
      <c r="D27" s="64"/>
    </row>
    <row r="28" spans="1:14" x14ac:dyDescent="0.25">
      <c r="A28" s="55">
        <v>28</v>
      </c>
      <c r="C28" s="63">
        <f t="shared" si="0"/>
        <v>1</v>
      </c>
      <c r="D28" s="64"/>
      <c r="F28" s="46" t="s">
        <v>94</v>
      </c>
      <c r="G28" s="46"/>
      <c r="H28" s="46"/>
      <c r="I28" s="46"/>
      <c r="J28" s="46"/>
      <c r="K28" s="46"/>
      <c r="L28" s="46"/>
      <c r="M28" s="46"/>
      <c r="N28" s="46"/>
    </row>
    <row r="29" spans="1:14" x14ac:dyDescent="0.25">
      <c r="A29" s="55">
        <v>28</v>
      </c>
      <c r="C29" s="63">
        <f t="shared" si="0"/>
        <v>1</v>
      </c>
      <c r="D29" s="64"/>
      <c r="F29" s="47" t="s">
        <v>225</v>
      </c>
    </row>
    <row r="30" spans="1:14" x14ac:dyDescent="0.25">
      <c r="A30" s="52">
        <v>28</v>
      </c>
      <c r="C30" s="63">
        <f t="shared" si="0"/>
        <v>1</v>
      </c>
      <c r="D30" s="64"/>
      <c r="F30" s="47" t="s">
        <v>226</v>
      </c>
    </row>
    <row r="31" spans="1:14" x14ac:dyDescent="0.25">
      <c r="A31" s="55">
        <v>28</v>
      </c>
      <c r="C31" s="63">
        <f t="shared" si="0"/>
        <v>1</v>
      </c>
      <c r="D31" s="64"/>
      <c r="F31" s="47" t="s">
        <v>227</v>
      </c>
    </row>
    <row r="32" spans="1:14" x14ac:dyDescent="0.25">
      <c r="A32" s="52">
        <v>31</v>
      </c>
      <c r="C32" s="63">
        <f t="shared" si="0"/>
        <v>1</v>
      </c>
      <c r="D32" s="64"/>
      <c r="F32" s="47" t="s">
        <v>228</v>
      </c>
    </row>
    <row r="33" spans="1:6" x14ac:dyDescent="0.25">
      <c r="A33" s="55">
        <v>32</v>
      </c>
      <c r="C33" s="63">
        <f t="shared" si="0"/>
        <v>1</v>
      </c>
      <c r="D33" s="64"/>
      <c r="F33" s="47" t="s">
        <v>229</v>
      </c>
    </row>
    <row r="34" spans="1:6" x14ac:dyDescent="0.25">
      <c r="A34" s="55">
        <v>32</v>
      </c>
      <c r="C34" s="63">
        <f t="shared" si="0"/>
        <v>1</v>
      </c>
      <c r="D34" s="64"/>
      <c r="F34" s="47" t="s">
        <v>230</v>
      </c>
    </row>
    <row r="35" spans="1:6" x14ac:dyDescent="0.25">
      <c r="A35" s="52">
        <v>35</v>
      </c>
      <c r="C35" s="63">
        <f t="shared" si="0"/>
        <v>1</v>
      </c>
      <c r="D35" s="64"/>
    </row>
    <row r="36" spans="1:6" x14ac:dyDescent="0.25">
      <c r="A36" s="55">
        <v>42</v>
      </c>
      <c r="C36" s="63">
        <f t="shared" si="0"/>
        <v>1</v>
      </c>
      <c r="D36" s="64"/>
    </row>
    <row r="37" spans="1:6" x14ac:dyDescent="0.25">
      <c r="C37" s="63">
        <f t="shared" si="0"/>
        <v>1</v>
      </c>
      <c r="D37" s="64"/>
    </row>
    <row r="38" spans="1:6" x14ac:dyDescent="0.25">
      <c r="C38" s="63">
        <f t="shared" si="0"/>
        <v>1</v>
      </c>
      <c r="D38" s="64"/>
    </row>
    <row r="39" spans="1:6" x14ac:dyDescent="0.25">
      <c r="C39" s="63">
        <f t="shared" si="0"/>
        <v>1</v>
      </c>
      <c r="D39" s="64"/>
    </row>
    <row r="40" spans="1:6" x14ac:dyDescent="0.25">
      <c r="C40" s="63">
        <f t="shared" si="0"/>
        <v>1</v>
      </c>
      <c r="D40" s="64"/>
    </row>
    <row r="41" spans="1:6" x14ac:dyDescent="0.25">
      <c r="C41" s="63">
        <f t="shared" si="0"/>
        <v>1</v>
      </c>
      <c r="D41" s="64"/>
    </row>
    <row r="42" spans="1:6" x14ac:dyDescent="0.25">
      <c r="C42" s="63">
        <f t="shared" si="0"/>
        <v>1</v>
      </c>
      <c r="D42" s="64"/>
    </row>
    <row r="43" spans="1:6" x14ac:dyDescent="0.25">
      <c r="C43" s="63">
        <f t="shared" si="0"/>
        <v>1</v>
      </c>
      <c r="D43" s="64"/>
    </row>
    <row r="44" spans="1:6" x14ac:dyDescent="0.25">
      <c r="C44" s="63">
        <f t="shared" si="0"/>
        <v>1</v>
      </c>
      <c r="D44" s="64"/>
    </row>
    <row r="45" spans="1:6" x14ac:dyDescent="0.25">
      <c r="C45" s="63">
        <f t="shared" si="0"/>
        <v>1</v>
      </c>
      <c r="D45" s="64"/>
    </row>
    <row r="46" spans="1:6" x14ac:dyDescent="0.25">
      <c r="C46" s="63">
        <f t="shared" si="0"/>
        <v>1</v>
      </c>
      <c r="D46" s="64"/>
    </row>
    <row r="47" spans="1:6" x14ac:dyDescent="0.25">
      <c r="C47" s="63">
        <f t="shared" si="0"/>
        <v>1</v>
      </c>
      <c r="D47" s="64"/>
    </row>
    <row r="48" spans="1:6" x14ac:dyDescent="0.25">
      <c r="C48" s="63">
        <f t="shared" si="0"/>
        <v>1</v>
      </c>
      <c r="D48" s="64"/>
    </row>
    <row r="49" spans="3:4" x14ac:dyDescent="0.25">
      <c r="C49" s="63">
        <f t="shared" si="0"/>
        <v>1</v>
      </c>
      <c r="D49" s="64"/>
    </row>
    <row r="50" spans="3:4" x14ac:dyDescent="0.25">
      <c r="C50" s="63">
        <f t="shared" si="0"/>
        <v>1</v>
      </c>
      <c r="D50" s="64"/>
    </row>
    <row r="51" spans="3:4" x14ac:dyDescent="0.25">
      <c r="C51" s="63">
        <f t="shared" si="0"/>
        <v>1</v>
      </c>
      <c r="D51" s="64"/>
    </row>
    <row r="52" spans="3:4" x14ac:dyDescent="0.25">
      <c r="C52" s="63">
        <f t="shared" si="0"/>
        <v>1</v>
      </c>
      <c r="D52" s="64"/>
    </row>
    <row r="53" spans="3:4" x14ac:dyDescent="0.25">
      <c r="C53" s="63">
        <f t="shared" si="0"/>
        <v>1</v>
      </c>
      <c r="D53" s="64"/>
    </row>
    <row r="54" spans="3:4" x14ac:dyDescent="0.25">
      <c r="C54" s="63">
        <f t="shared" si="0"/>
        <v>0</v>
      </c>
      <c r="D54" s="64"/>
    </row>
    <row r="55" spans="3:4" x14ac:dyDescent="0.25">
      <c r="C55" s="63">
        <f t="shared" si="0"/>
        <v>0</v>
      </c>
      <c r="D55" s="6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C544E-B2CE-4D57-A8CE-4F2FA767A1A0}">
  <dimension ref="A1:F81"/>
  <sheetViews>
    <sheetView topLeftCell="A30" workbookViewId="0">
      <selection activeCell="C31" sqref="C31"/>
    </sheetView>
  </sheetViews>
  <sheetFormatPr baseColWidth="10" defaultRowHeight="13.8" x14ac:dyDescent="0.25"/>
  <cols>
    <col min="1" max="2" width="11.5546875" style="47"/>
    <col min="3" max="3" width="12.5546875" style="47" bestFit="1" customWidth="1"/>
    <col min="4" max="16384" width="11.5546875" style="47"/>
  </cols>
  <sheetData>
    <row r="1" spans="1:6" x14ac:dyDescent="0.25">
      <c r="A1" s="70" t="s">
        <v>113</v>
      </c>
      <c r="B1" s="65"/>
      <c r="C1" s="65"/>
      <c r="D1" s="65"/>
      <c r="E1" s="65"/>
      <c r="F1" s="65"/>
    </row>
    <row r="2" spans="1:6" x14ac:dyDescent="0.25">
      <c r="A2" s="47" t="s">
        <v>114</v>
      </c>
    </row>
    <row r="4" spans="1:6" x14ac:dyDescent="0.25">
      <c r="A4" s="47" t="s">
        <v>115</v>
      </c>
      <c r="C4" s="68" t="s">
        <v>116</v>
      </c>
    </row>
    <row r="5" spans="1:6" x14ac:dyDescent="0.25">
      <c r="C5" s="66">
        <f>COUNTIF([1]Datos!G2:G31,"Avanzado")/COUNTA([1]Datos!G2:G31)</f>
        <v>0.13333333333333333</v>
      </c>
    </row>
    <row r="7" spans="1:6" x14ac:dyDescent="0.25">
      <c r="A7" s="65" t="s">
        <v>94</v>
      </c>
      <c r="B7" s="65"/>
      <c r="C7" s="65"/>
      <c r="D7" s="65"/>
      <c r="E7" s="65"/>
      <c r="F7" s="65"/>
    </row>
    <row r="8" spans="1:6" x14ac:dyDescent="0.25">
      <c r="A8" s="47" t="s">
        <v>117</v>
      </c>
    </row>
    <row r="9" spans="1:6" x14ac:dyDescent="0.25">
      <c r="A9" s="47" t="s">
        <v>118</v>
      </c>
    </row>
    <row r="11" spans="1:6" x14ac:dyDescent="0.25">
      <c r="A11" s="67" t="s">
        <v>119</v>
      </c>
      <c r="B11" s="67"/>
      <c r="C11" s="67"/>
      <c r="D11" s="67"/>
      <c r="E11" s="67"/>
      <c r="F11" s="67"/>
    </row>
    <row r="12" spans="1:6" x14ac:dyDescent="0.25">
      <c r="A12" s="47" t="s">
        <v>120</v>
      </c>
    </row>
    <row r="14" spans="1:6" x14ac:dyDescent="0.25">
      <c r="A14" s="47" t="s">
        <v>121</v>
      </c>
      <c r="C14" s="68" t="s">
        <v>122</v>
      </c>
    </row>
    <row r="15" spans="1:6" x14ac:dyDescent="0.25">
      <c r="C15" s="66">
        <f>COUNTIF([1]Datos!E2:E31,"Intermedio")/COUNTA([1]Datos!E2:E31)</f>
        <v>6.6666666666666666E-2</v>
      </c>
    </row>
    <row r="16" spans="1:6" x14ac:dyDescent="0.25">
      <c r="A16" s="47" t="s">
        <v>123</v>
      </c>
      <c r="C16" s="68" t="s">
        <v>124</v>
      </c>
    </row>
    <row r="17" spans="1:6" x14ac:dyDescent="0.25">
      <c r="C17" s="69">
        <f>COUNTIF([1]Datos!P2:P31,"Sí")/COUNTA([1]Datos!P2:P31)</f>
        <v>0.4</v>
      </c>
    </row>
    <row r="18" spans="1:6" ht="14.4" x14ac:dyDescent="0.3">
      <c r="A18" s="47" t="s">
        <v>233</v>
      </c>
      <c r="C18" s="47" t="s">
        <v>125</v>
      </c>
    </row>
    <row r="19" spans="1:6" x14ac:dyDescent="0.25">
      <c r="C19" s="66">
        <f>C15*C17</f>
        <v>2.6666666666666668E-2</v>
      </c>
    </row>
    <row r="21" spans="1:6" x14ac:dyDescent="0.25">
      <c r="A21" s="67" t="s">
        <v>94</v>
      </c>
      <c r="B21" s="67"/>
      <c r="C21" s="67"/>
      <c r="D21" s="67"/>
      <c r="E21" s="67"/>
      <c r="F21" s="67"/>
    </row>
    <row r="22" spans="1:6" x14ac:dyDescent="0.25">
      <c r="A22" s="47" t="s">
        <v>126</v>
      </c>
    </row>
    <row r="23" spans="1:6" x14ac:dyDescent="0.25">
      <c r="A23" s="47" t="s">
        <v>127</v>
      </c>
    </row>
    <row r="25" spans="1:6" x14ac:dyDescent="0.25">
      <c r="A25" s="65" t="s">
        <v>128</v>
      </c>
      <c r="B25" s="65"/>
      <c r="C25" s="65"/>
      <c r="D25" s="65"/>
      <c r="E25" s="65"/>
      <c r="F25" s="65"/>
    </row>
    <row r="26" spans="1:6" x14ac:dyDescent="0.25">
      <c r="A26" s="47" t="s">
        <v>129</v>
      </c>
    </row>
    <row r="28" spans="1:6" x14ac:dyDescent="0.25">
      <c r="A28" s="47" t="s">
        <v>130</v>
      </c>
      <c r="C28" s="68" t="s">
        <v>131</v>
      </c>
    </row>
    <row r="29" spans="1:6" x14ac:dyDescent="0.25">
      <c r="C29" s="66">
        <f>COUNTIF([1]Datos!C2:C31,"Mujer")/30</f>
        <v>0.26666666666666666</v>
      </c>
    </row>
    <row r="30" spans="1:6" x14ac:dyDescent="0.25">
      <c r="A30" s="47" t="s">
        <v>132</v>
      </c>
      <c r="C30" s="47" t="s">
        <v>133</v>
      </c>
    </row>
    <row r="31" spans="1:6" x14ac:dyDescent="0.25">
      <c r="C31" s="66">
        <f>COUNTIF([1]Datos!W2:W31,"Poco difícil")/30</f>
        <v>0.53333333333333333</v>
      </c>
    </row>
    <row r="32" spans="1:6" ht="14.4" x14ac:dyDescent="0.3">
      <c r="A32" s="47" t="s">
        <v>232</v>
      </c>
      <c r="C32" s="47" t="s">
        <v>134</v>
      </c>
    </row>
    <row r="33" spans="1:6" x14ac:dyDescent="0.25">
      <c r="C33" s="66">
        <f>C29*C31</f>
        <v>0.14222222222222222</v>
      </c>
    </row>
    <row r="34" spans="1:6" x14ac:dyDescent="0.25">
      <c r="A34" s="47" t="s">
        <v>135</v>
      </c>
      <c r="C34" s="47" t="s">
        <v>136</v>
      </c>
    </row>
    <row r="35" spans="1:6" x14ac:dyDescent="0.25">
      <c r="C35" s="66">
        <f>C33/C31</f>
        <v>0.26666666666666666</v>
      </c>
    </row>
    <row r="37" spans="1:6" x14ac:dyDescent="0.25">
      <c r="A37" s="65" t="s">
        <v>94</v>
      </c>
      <c r="B37" s="65"/>
      <c r="C37" s="65"/>
      <c r="D37" s="65"/>
      <c r="E37" s="65"/>
      <c r="F37" s="65"/>
    </row>
    <row r="38" spans="1:6" x14ac:dyDescent="0.25">
      <c r="A38" s="47" t="s">
        <v>137</v>
      </c>
    </row>
    <row r="39" spans="1:6" x14ac:dyDescent="0.25">
      <c r="A39" s="47" t="s">
        <v>231</v>
      </c>
    </row>
    <row r="40" spans="1:6" x14ac:dyDescent="0.25">
      <c r="A40" s="47" t="s">
        <v>138</v>
      </c>
    </row>
    <row r="42" spans="1:6" x14ac:dyDescent="0.25">
      <c r="A42" s="67" t="s">
        <v>139</v>
      </c>
      <c r="B42" s="67"/>
      <c r="C42" s="67"/>
      <c r="D42" s="67"/>
      <c r="E42" s="67"/>
      <c r="F42" s="67"/>
    </row>
    <row r="43" spans="1:6" x14ac:dyDescent="0.25">
      <c r="A43" s="47" t="s">
        <v>140</v>
      </c>
    </row>
    <row r="45" spans="1:6" x14ac:dyDescent="0.25">
      <c r="A45" s="47" t="s">
        <v>141</v>
      </c>
      <c r="C45" s="47" t="s">
        <v>142</v>
      </c>
    </row>
    <row r="46" spans="1:6" x14ac:dyDescent="0.25">
      <c r="C46" s="66">
        <f>COUNTIF([1]Datos!S2:S31,"Bastante")/30</f>
        <v>0.43333333333333335</v>
      </c>
    </row>
    <row r="47" spans="1:6" x14ac:dyDescent="0.25">
      <c r="A47" s="47" t="s">
        <v>143</v>
      </c>
      <c r="C47" s="47" t="s">
        <v>142</v>
      </c>
    </row>
    <row r="48" spans="1:6" x14ac:dyDescent="0.25">
      <c r="C48" s="66">
        <f>COUNTIF([1]Datos!T2:T31,"Bastante")/30</f>
        <v>0.16666666666666666</v>
      </c>
    </row>
    <row r="49" spans="1:6" x14ac:dyDescent="0.25">
      <c r="A49" s="47" t="s">
        <v>144</v>
      </c>
      <c r="C49" s="47" t="s">
        <v>145</v>
      </c>
    </row>
    <row r="50" spans="1:6" x14ac:dyDescent="0.25">
      <c r="C50" s="66">
        <f>C46*C48</f>
        <v>7.2222222222222215E-2</v>
      </c>
    </row>
    <row r="51" spans="1:6" x14ac:dyDescent="0.25">
      <c r="A51" s="47" t="s">
        <v>146</v>
      </c>
      <c r="C51" s="47" t="s">
        <v>147</v>
      </c>
    </row>
    <row r="52" spans="1:6" x14ac:dyDescent="0.25">
      <c r="C52" s="66">
        <f>C46+C48-C50</f>
        <v>0.52777777777777779</v>
      </c>
    </row>
    <row r="54" spans="1:6" x14ac:dyDescent="0.25">
      <c r="A54" s="67" t="s">
        <v>94</v>
      </c>
      <c r="B54" s="67"/>
      <c r="C54" s="67"/>
      <c r="D54" s="67"/>
      <c r="E54" s="67"/>
      <c r="F54" s="67"/>
    </row>
    <row r="55" spans="1:6" x14ac:dyDescent="0.25">
      <c r="A55" s="47" t="s">
        <v>148</v>
      </c>
    </row>
    <row r="56" spans="1:6" x14ac:dyDescent="0.25">
      <c r="A56" s="47" t="s">
        <v>149</v>
      </c>
    </row>
    <row r="58" spans="1:6" x14ac:dyDescent="0.25">
      <c r="A58" s="65" t="s">
        <v>150</v>
      </c>
      <c r="B58" s="65"/>
      <c r="C58" s="65"/>
      <c r="D58" s="65"/>
      <c r="E58" s="65"/>
      <c r="F58" s="65"/>
    </row>
    <row r="59" spans="1:6" x14ac:dyDescent="0.25">
      <c r="A59" s="47" t="s">
        <v>151</v>
      </c>
    </row>
    <row r="61" spans="1:6" x14ac:dyDescent="0.25">
      <c r="A61" s="47" t="s">
        <v>152</v>
      </c>
      <c r="C61" s="47" t="s">
        <v>153</v>
      </c>
    </row>
    <row r="62" spans="1:6" x14ac:dyDescent="0.25">
      <c r="C62" s="66">
        <f>COUNTIF([1]Datos!D2:D31,"Licenciatura en Desarrollo y Gestión del Software")/30</f>
        <v>0.23333333333333334</v>
      </c>
    </row>
    <row r="63" spans="1:6" x14ac:dyDescent="0.25">
      <c r="A63" s="47" t="s">
        <v>154</v>
      </c>
      <c r="C63" s="47" t="s">
        <v>155</v>
      </c>
    </row>
    <row r="64" spans="1:6" x14ac:dyDescent="0.25">
      <c r="C64" s="66">
        <f>COUNTIF([1]Datos!J2:J31,"Bastante")/30</f>
        <v>0.26666666666666666</v>
      </c>
    </row>
    <row r="65" spans="1:6" x14ac:dyDescent="0.25">
      <c r="A65" s="47" t="s">
        <v>156</v>
      </c>
      <c r="C65" s="47" t="s">
        <v>157</v>
      </c>
    </row>
    <row r="66" spans="1:6" x14ac:dyDescent="0.25">
      <c r="C66" s="66">
        <f>C62*C64</f>
        <v>6.222222222222222E-2</v>
      </c>
    </row>
    <row r="67" spans="1:6" x14ac:dyDescent="0.25">
      <c r="A67" s="47" t="s">
        <v>158</v>
      </c>
      <c r="C67" s="47" t="s">
        <v>159</v>
      </c>
    </row>
    <row r="68" spans="1:6" x14ac:dyDescent="0.25">
      <c r="C68" s="66">
        <f>1-C62</f>
        <v>0.76666666666666661</v>
      </c>
    </row>
    <row r="69" spans="1:6" x14ac:dyDescent="0.25">
      <c r="A69" s="47" t="s">
        <v>160</v>
      </c>
      <c r="C69" s="47" t="s">
        <v>161</v>
      </c>
    </row>
    <row r="70" spans="1:6" x14ac:dyDescent="0.25">
      <c r="C70" s="66">
        <f>C64*C68</f>
        <v>0.20444444444444443</v>
      </c>
    </row>
    <row r="71" spans="1:6" x14ac:dyDescent="0.25">
      <c r="A71" s="47" t="s">
        <v>162</v>
      </c>
      <c r="C71" s="47" t="s">
        <v>163</v>
      </c>
    </row>
    <row r="72" spans="1:6" x14ac:dyDescent="0.25">
      <c r="C72" s="66">
        <f>C66/C62</f>
        <v>0.26666666666666666</v>
      </c>
    </row>
    <row r="73" spans="1:6" x14ac:dyDescent="0.25">
      <c r="A73" s="47" t="s">
        <v>164</v>
      </c>
      <c r="C73" s="47" t="s">
        <v>165</v>
      </c>
    </row>
    <row r="74" spans="1:6" x14ac:dyDescent="0.25">
      <c r="C74" s="66">
        <f>C70/C68</f>
        <v>0.26666666666666666</v>
      </c>
    </row>
    <row r="75" spans="1:6" x14ac:dyDescent="0.25">
      <c r="A75" s="47" t="s">
        <v>166</v>
      </c>
      <c r="C75" s="47" t="s">
        <v>167</v>
      </c>
    </row>
    <row r="76" spans="1:6" x14ac:dyDescent="0.25">
      <c r="C76" s="66">
        <f>(C72*C62)/(C72*C62+C74*C68)</f>
        <v>0.23333333333333334</v>
      </c>
    </row>
    <row r="78" spans="1:6" x14ac:dyDescent="0.25">
      <c r="A78" s="65" t="s">
        <v>94</v>
      </c>
      <c r="B78" s="65"/>
      <c r="C78" s="65"/>
      <c r="D78" s="65"/>
      <c r="E78" s="65"/>
      <c r="F78" s="65"/>
    </row>
    <row r="79" spans="1:6" x14ac:dyDescent="0.25">
      <c r="A79" s="47" t="s">
        <v>168</v>
      </c>
    </row>
    <row r="80" spans="1:6" x14ac:dyDescent="0.25">
      <c r="A80" s="47" t="s">
        <v>169</v>
      </c>
    </row>
    <row r="81" spans="1:1" x14ac:dyDescent="0.25">
      <c r="A81" s="4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1010-2D24-4C0E-904B-E1BB53E1EFF0}">
  <dimension ref="A1:I72"/>
  <sheetViews>
    <sheetView topLeftCell="A7" zoomScaleNormal="100" workbookViewId="0">
      <selection activeCell="D11" sqref="D11"/>
    </sheetView>
  </sheetViews>
  <sheetFormatPr baseColWidth="10" defaultRowHeight="13.8" x14ac:dyDescent="0.25"/>
  <cols>
    <col min="1" max="1" width="12" style="47" bestFit="1" customWidth="1"/>
    <col min="2" max="2" width="11.5546875" style="47"/>
    <col min="3" max="4" width="12" style="47" bestFit="1" customWidth="1"/>
    <col min="5" max="16384" width="11.5546875" style="47"/>
  </cols>
  <sheetData>
    <row r="1" spans="1:9" x14ac:dyDescent="0.25">
      <c r="A1" s="72" t="s">
        <v>113</v>
      </c>
      <c r="B1" s="72"/>
      <c r="C1" s="72"/>
      <c r="D1" s="72"/>
      <c r="E1" s="72"/>
      <c r="F1" s="72"/>
      <c r="G1" s="72"/>
      <c r="H1" s="72"/>
      <c r="I1" s="72"/>
    </row>
    <row r="2" spans="1:9" x14ac:dyDescent="0.25">
      <c r="A2" s="47" t="s">
        <v>171</v>
      </c>
    </row>
    <row r="4" spans="1:9" x14ac:dyDescent="0.25">
      <c r="A4" s="47" t="s">
        <v>172</v>
      </c>
    </row>
    <row r="5" spans="1:9" x14ac:dyDescent="0.25">
      <c r="A5" s="47" t="s">
        <v>173</v>
      </c>
    </row>
    <row r="7" spans="1:9" x14ac:dyDescent="0.25">
      <c r="A7" s="47" t="s">
        <v>174</v>
      </c>
    </row>
    <row r="8" spans="1:9" x14ac:dyDescent="0.25">
      <c r="A8" s="47" t="s">
        <v>175</v>
      </c>
    </row>
    <row r="10" spans="1:9" x14ac:dyDescent="0.25">
      <c r="A10" s="47" t="s">
        <v>176</v>
      </c>
      <c r="D10" s="66">
        <f>COUNTIF([1]Datos!J2:J31,"Muy actualizado(a)")/30</f>
        <v>3.3333333333333333E-2</v>
      </c>
    </row>
    <row r="11" spans="1:9" x14ac:dyDescent="0.25">
      <c r="A11" s="47" t="s">
        <v>154</v>
      </c>
      <c r="D11" s="66">
        <f>COUNTIF([1]Datos!J2:J31,"Bastante")/30</f>
        <v>0.26666666666666666</v>
      </c>
    </row>
    <row r="12" spans="1:9" ht="14.4" x14ac:dyDescent="0.3">
      <c r="A12" s="47" t="s">
        <v>235</v>
      </c>
      <c r="D12" s="66">
        <f>D10*D11</f>
        <v>8.8888888888888889E-3</v>
      </c>
    </row>
    <row r="13" spans="1:9" x14ac:dyDescent="0.25">
      <c r="A13" s="47" t="s">
        <v>177</v>
      </c>
      <c r="D13" s="66">
        <f>D10+D11-D12</f>
        <v>0.2911111111111111</v>
      </c>
    </row>
    <row r="16" spans="1:9" x14ac:dyDescent="0.25">
      <c r="A16" s="71">
        <v>0</v>
      </c>
      <c r="B16" s="71">
        <f t="shared" ref="B16:B46" si="0">_xlfn.BINOM.DIST(A16,30,0.29,FALSE)</f>
        <v>3.4494548241361291E-5</v>
      </c>
    </row>
    <row r="17" spans="1:2" x14ac:dyDescent="0.25">
      <c r="A17" s="71">
        <v>1</v>
      </c>
      <c r="B17" s="71">
        <f t="shared" si="0"/>
        <v>4.2267967563358112E-4</v>
      </c>
    </row>
    <row r="18" spans="1:2" x14ac:dyDescent="0.25">
      <c r="A18" s="71">
        <v>2</v>
      </c>
      <c r="B18" s="71">
        <f t="shared" si="0"/>
        <v>2.5033352620270574E-3</v>
      </c>
    </row>
    <row r="19" spans="1:2" x14ac:dyDescent="0.25">
      <c r="A19" s="71">
        <v>3</v>
      </c>
      <c r="B19" s="71">
        <f t="shared" si="0"/>
        <v>9.5432311397463387E-3</v>
      </c>
    </row>
    <row r="20" spans="1:2" x14ac:dyDescent="0.25">
      <c r="A20" s="71">
        <v>4</v>
      </c>
      <c r="B20" s="71">
        <f t="shared" si="0"/>
        <v>2.631109148739923E-2</v>
      </c>
    </row>
    <row r="21" spans="1:2" x14ac:dyDescent="0.25">
      <c r="A21" s="71">
        <v>5</v>
      </c>
      <c r="B21" s="71">
        <f t="shared" si="0"/>
        <v>5.5883276004222625E-2</v>
      </c>
    </row>
    <row r="22" spans="1:2" x14ac:dyDescent="0.25">
      <c r="A22" s="71">
        <v>6</v>
      </c>
      <c r="B22" s="71">
        <f t="shared" si="0"/>
        <v>9.5106514326435229E-2</v>
      </c>
    </row>
    <row r="23" spans="1:2" x14ac:dyDescent="0.25">
      <c r="A23" s="71">
        <v>7</v>
      </c>
      <c r="B23" s="71">
        <f t="shared" si="0"/>
        <v>0.13318739229617493</v>
      </c>
    </row>
    <row r="24" spans="1:2" x14ac:dyDescent="0.25">
      <c r="A24" s="71">
        <v>8</v>
      </c>
      <c r="B24" s="71">
        <f t="shared" si="0"/>
        <v>0.15640139200976874</v>
      </c>
    </row>
    <row r="25" spans="1:2" x14ac:dyDescent="0.25">
      <c r="A25" s="71">
        <v>9</v>
      </c>
      <c r="B25" s="71">
        <f t="shared" si="0"/>
        <v>0.15615663239785987</v>
      </c>
    </row>
    <row r="26" spans="1:2" x14ac:dyDescent="0.25">
      <c r="A26" s="71">
        <v>10</v>
      </c>
      <c r="B26" s="71">
        <f t="shared" si="0"/>
        <v>0.13394280159196714</v>
      </c>
    </row>
    <row r="27" spans="1:2" x14ac:dyDescent="0.25">
      <c r="A27" s="71">
        <v>11</v>
      </c>
      <c r="B27" s="71">
        <f t="shared" si="0"/>
        <v>9.9470966611191994E-2</v>
      </c>
    </row>
    <row r="28" spans="1:2" x14ac:dyDescent="0.25">
      <c r="A28" s="71">
        <v>12</v>
      </c>
      <c r="B28" s="71">
        <f t="shared" si="0"/>
        <v>6.4329228407003253E-2</v>
      </c>
    </row>
    <row r="29" spans="1:2" x14ac:dyDescent="0.25">
      <c r="A29" s="71">
        <v>13</v>
      </c>
      <c r="B29" s="71">
        <f t="shared" si="0"/>
        <v>3.6381210431696342E-2</v>
      </c>
    </row>
    <row r="30" spans="1:2" x14ac:dyDescent="0.25">
      <c r="A30" s="71">
        <v>14</v>
      </c>
      <c r="B30" s="71">
        <f t="shared" si="0"/>
        <v>1.8044201954553626E-2</v>
      </c>
    </row>
    <row r="31" spans="1:2" x14ac:dyDescent="0.25">
      <c r="A31" s="71">
        <v>15</v>
      </c>
      <c r="B31" s="71">
        <f t="shared" si="0"/>
        <v>7.8615114618900278E-3</v>
      </c>
    </row>
    <row r="32" spans="1:2" x14ac:dyDescent="0.25">
      <c r="A32" s="71">
        <v>16</v>
      </c>
      <c r="B32" s="71">
        <f t="shared" si="0"/>
        <v>3.0103498995793687E-3</v>
      </c>
    </row>
    <row r="33" spans="1:9" x14ac:dyDescent="0.25">
      <c r="A33" s="71">
        <v>17</v>
      </c>
      <c r="B33" s="71">
        <f t="shared" si="0"/>
        <v>1.0125949123688698E-3</v>
      </c>
    </row>
    <row r="34" spans="1:9" x14ac:dyDescent="0.25">
      <c r="A34" s="71">
        <v>18</v>
      </c>
      <c r="B34" s="71">
        <f t="shared" si="0"/>
        <v>2.9870757587094191E-4</v>
      </c>
    </row>
    <row r="35" spans="1:9" x14ac:dyDescent="0.25">
      <c r="A35" s="71">
        <v>19</v>
      </c>
      <c r="B35" s="71">
        <f t="shared" si="0"/>
        <v>7.7057254561221336E-5</v>
      </c>
    </row>
    <row r="36" spans="1:9" x14ac:dyDescent="0.25">
      <c r="A36" s="71">
        <v>20</v>
      </c>
      <c r="B36" s="71">
        <f t="shared" si="0"/>
        <v>1.7310749440161678E-5</v>
      </c>
    </row>
    <row r="37" spans="1:9" x14ac:dyDescent="0.25">
      <c r="A37" s="71">
        <v>21</v>
      </c>
      <c r="B37" s="71">
        <f t="shared" si="0"/>
        <v>3.3669465711917415E-6</v>
      </c>
    </row>
    <row r="38" spans="1:9" x14ac:dyDescent="0.25">
      <c r="A38" s="71">
        <v>22</v>
      </c>
      <c r="B38" s="71">
        <f t="shared" si="0"/>
        <v>5.6259478558325731E-7</v>
      </c>
    </row>
    <row r="39" spans="1:9" x14ac:dyDescent="0.25">
      <c r="A39" s="71">
        <v>23</v>
      </c>
      <c r="B39" s="71">
        <f t="shared" si="0"/>
        <v>7.9927734387823432E-8</v>
      </c>
    </row>
    <row r="40" spans="1:9" x14ac:dyDescent="0.25">
      <c r="A40" s="71">
        <v>24</v>
      </c>
      <c r="B40" s="71">
        <f t="shared" si="0"/>
        <v>9.5219073243709207E-9</v>
      </c>
    </row>
    <row r="41" spans="1:9" x14ac:dyDescent="0.25">
      <c r="A41" s="71">
        <v>25</v>
      </c>
      <c r="B41" s="71">
        <f t="shared" si="0"/>
        <v>9.3341514052988687E-10</v>
      </c>
    </row>
    <row r="42" spans="1:9" x14ac:dyDescent="0.25">
      <c r="A42" s="71">
        <v>26</v>
      </c>
      <c r="B42" s="71">
        <f t="shared" si="0"/>
        <v>7.3318090670007437E-11</v>
      </c>
    </row>
    <row r="43" spans="1:9" x14ac:dyDescent="0.25">
      <c r="A43" s="71">
        <v>27</v>
      </c>
      <c r="B43" s="71">
        <f t="shared" si="0"/>
        <v>4.4365667802404147E-12</v>
      </c>
    </row>
    <row r="44" spans="1:9" x14ac:dyDescent="0.25">
      <c r="A44" s="71">
        <v>28</v>
      </c>
      <c r="B44" s="71">
        <f t="shared" si="0"/>
        <v>1.9415558847128475E-13</v>
      </c>
    </row>
    <row r="45" spans="1:9" x14ac:dyDescent="0.25">
      <c r="A45" s="71">
        <v>29</v>
      </c>
      <c r="B45" s="71">
        <f t="shared" si="0"/>
        <v>5.4691715062333685E-15</v>
      </c>
    </row>
    <row r="46" spans="1:9" x14ac:dyDescent="0.25">
      <c r="A46" s="71">
        <v>30</v>
      </c>
      <c r="B46" s="71">
        <f t="shared" si="0"/>
        <v>7.4462898441675134E-17</v>
      </c>
    </row>
    <row r="48" spans="1:9" x14ac:dyDescent="0.25">
      <c r="A48" s="73" t="s">
        <v>119</v>
      </c>
      <c r="B48" s="73"/>
      <c r="C48" s="73"/>
      <c r="D48" s="73"/>
      <c r="E48" s="73"/>
      <c r="F48" s="73"/>
      <c r="G48" s="73"/>
      <c r="H48" s="73"/>
      <c r="I48" s="73"/>
    </row>
    <row r="49" spans="1:9" x14ac:dyDescent="0.25">
      <c r="A49" s="47" t="s">
        <v>178</v>
      </c>
    </row>
    <row r="51" spans="1:9" x14ac:dyDescent="0.25">
      <c r="A51" s="47" t="s">
        <v>179</v>
      </c>
    </row>
    <row r="52" spans="1:9" x14ac:dyDescent="0.25">
      <c r="A52" s="47" t="s">
        <v>180</v>
      </c>
      <c r="B52" s="71">
        <f>COUNTIF([1]Datos!E2:E31,"Ninguno")+COUNTIF([1]Datos!E2:E31,"Básico")+COUNTIF([1]Datos!E2:E31,"Intermedio")</f>
        <v>29</v>
      </c>
      <c r="C52" s="47" t="s">
        <v>181</v>
      </c>
    </row>
    <row r="53" spans="1:9" x14ac:dyDescent="0.25">
      <c r="A53" s="47" t="s">
        <v>182</v>
      </c>
      <c r="B53" s="71">
        <v>30</v>
      </c>
      <c r="C53" s="47" t="s">
        <v>183</v>
      </c>
    </row>
    <row r="54" spans="1:9" x14ac:dyDescent="0.25">
      <c r="A54" s="47" t="s">
        <v>184</v>
      </c>
      <c r="B54" s="69">
        <f>B52/B53</f>
        <v>0.96666666666666667</v>
      </c>
      <c r="C54" s="47" t="s">
        <v>185</v>
      </c>
    </row>
    <row r="55" spans="1:9" x14ac:dyDescent="0.25">
      <c r="B55" s="71"/>
    </row>
    <row r="56" spans="1:9" ht="14.4" x14ac:dyDescent="0.3">
      <c r="A56" s="47" t="s">
        <v>234</v>
      </c>
      <c r="B56" s="69">
        <f>_xlfn.BINOM.DIST(B52,B53,B54,TRUE)</f>
        <v>0.63833848653838943</v>
      </c>
    </row>
    <row r="58" spans="1:9" x14ac:dyDescent="0.25">
      <c r="A58" s="47" t="s">
        <v>186</v>
      </c>
    </row>
    <row r="59" spans="1:9" x14ac:dyDescent="0.25">
      <c r="A59" s="47" t="s">
        <v>187</v>
      </c>
    </row>
    <row r="61" spans="1:9" x14ac:dyDescent="0.25">
      <c r="A61" s="72" t="s">
        <v>188</v>
      </c>
      <c r="B61" s="72"/>
      <c r="C61" s="72"/>
      <c r="D61" s="72"/>
      <c r="E61" s="72"/>
      <c r="F61" s="72"/>
      <c r="G61" s="72"/>
      <c r="H61" s="72"/>
      <c r="I61" s="72"/>
    </row>
    <row r="62" spans="1:9" x14ac:dyDescent="0.25">
      <c r="A62" s="47" t="s">
        <v>189</v>
      </c>
    </row>
    <row r="63" spans="1:9" x14ac:dyDescent="0.25">
      <c r="A63" s="47" t="s">
        <v>190</v>
      </c>
    </row>
    <row r="65" spans="1:3" x14ac:dyDescent="0.25">
      <c r="A65" s="47" t="s">
        <v>179</v>
      </c>
    </row>
    <row r="66" spans="1:3" x14ac:dyDescent="0.25">
      <c r="A66" s="47" t="s">
        <v>180</v>
      </c>
      <c r="B66" s="71">
        <v>3</v>
      </c>
      <c r="C66" s="47" t="s">
        <v>191</v>
      </c>
    </row>
    <row r="67" spans="1:3" x14ac:dyDescent="0.25">
      <c r="A67" s="47" t="s">
        <v>192</v>
      </c>
      <c r="B67" s="71">
        <v>2</v>
      </c>
      <c r="C67" s="47" t="s">
        <v>193</v>
      </c>
    </row>
    <row r="69" spans="1:3" x14ac:dyDescent="0.25">
      <c r="A69" s="47" t="s">
        <v>194</v>
      </c>
      <c r="B69" s="66">
        <f>_xlfn.POISSON.DIST(3,2,FALSE)</f>
        <v>0.18044704431548364</v>
      </c>
    </row>
    <row r="71" spans="1:3" x14ac:dyDescent="0.25">
      <c r="A71" s="47" t="s">
        <v>195</v>
      </c>
    </row>
    <row r="72" spans="1:3" x14ac:dyDescent="0.25">
      <c r="A72" s="47" t="s">
        <v>196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DEC9A-7587-494C-86D9-02235BC2B8D7}">
  <dimension ref="A1:L23"/>
  <sheetViews>
    <sheetView workbookViewId="0">
      <selection activeCell="C22" sqref="C22"/>
    </sheetView>
  </sheetViews>
  <sheetFormatPr baseColWidth="10" defaultRowHeight="13.2" x14ac:dyDescent="0.25"/>
  <cols>
    <col min="1" max="1" width="60.6640625" customWidth="1"/>
  </cols>
  <sheetData>
    <row r="1" spans="1:12" x14ac:dyDescent="0.25">
      <c r="A1" s="75" t="s">
        <v>236</v>
      </c>
      <c r="B1" s="76"/>
      <c r="C1" s="76"/>
      <c r="D1" s="76"/>
      <c r="E1" s="76"/>
      <c r="F1" s="76"/>
      <c r="G1" s="76"/>
      <c r="H1" s="76"/>
      <c r="I1" s="76"/>
      <c r="J1" s="76"/>
      <c r="K1" s="76"/>
      <c r="L1" s="76"/>
    </row>
    <row r="3" spans="1:12" x14ac:dyDescent="0.25">
      <c r="A3" s="77" t="s">
        <v>237</v>
      </c>
      <c r="B3" s="78">
        <v>5</v>
      </c>
    </row>
    <row r="4" spans="1:12" x14ac:dyDescent="0.25">
      <c r="A4" s="77" t="s">
        <v>238</v>
      </c>
      <c r="B4" s="78">
        <v>10</v>
      </c>
    </row>
    <row r="5" spans="1:12" x14ac:dyDescent="0.25">
      <c r="A5" s="77" t="s">
        <v>239</v>
      </c>
      <c r="B5" s="78">
        <v>30</v>
      </c>
    </row>
    <row r="6" spans="1:12" x14ac:dyDescent="0.25">
      <c r="A6" s="77" t="s">
        <v>240</v>
      </c>
      <c r="B6" s="78">
        <v>2</v>
      </c>
    </row>
    <row r="7" spans="1:12" x14ac:dyDescent="0.25">
      <c r="A7">
        <f>_xlfn.HYPGEOM.DIST(B6, B4, B3, B5, TRUE)</f>
        <v>0.80876594669698099</v>
      </c>
    </row>
    <row r="9" spans="1:12" x14ac:dyDescent="0.25">
      <c r="A9" s="79" t="s">
        <v>241</v>
      </c>
      <c r="B9" s="76"/>
      <c r="C9" s="76"/>
      <c r="D9" s="76"/>
      <c r="E9" s="76"/>
      <c r="F9" s="76"/>
      <c r="G9" s="76"/>
      <c r="H9" s="76"/>
      <c r="I9" s="76"/>
      <c r="J9" s="76"/>
    </row>
    <row r="11" spans="1:12" x14ac:dyDescent="0.25">
      <c r="A11" s="77" t="s">
        <v>237</v>
      </c>
      <c r="B11" s="80">
        <v>6</v>
      </c>
    </row>
    <row r="12" spans="1:12" x14ac:dyDescent="0.25">
      <c r="A12" s="77" t="s">
        <v>242</v>
      </c>
      <c r="B12" s="80">
        <v>12</v>
      </c>
    </row>
    <row r="13" spans="1:12" x14ac:dyDescent="0.25">
      <c r="A13" s="77" t="s">
        <v>239</v>
      </c>
      <c r="B13" s="80">
        <v>30</v>
      </c>
    </row>
    <row r="14" spans="1:12" x14ac:dyDescent="0.25">
      <c r="A14" s="77" t="s">
        <v>243</v>
      </c>
      <c r="B14" s="80">
        <v>3</v>
      </c>
    </row>
    <row r="15" spans="1:12" x14ac:dyDescent="0.25">
      <c r="A15">
        <f>_xlfn.HYPGEOM.DIST(B14, B12, B11, B13, TRUE)</f>
        <v>0.84688644688644699</v>
      </c>
    </row>
    <row r="17" spans="1:9" x14ac:dyDescent="0.25">
      <c r="A17" s="75" t="s">
        <v>244</v>
      </c>
      <c r="B17" s="76"/>
      <c r="C17" s="76"/>
      <c r="D17" s="76"/>
      <c r="E17" s="76"/>
      <c r="F17" s="76"/>
      <c r="G17" s="76"/>
      <c r="H17" s="76"/>
      <c r="I17" s="76"/>
    </row>
    <row r="19" spans="1:9" x14ac:dyDescent="0.25">
      <c r="A19" s="77" t="s">
        <v>237</v>
      </c>
      <c r="B19" s="80">
        <v>4</v>
      </c>
    </row>
    <row r="20" spans="1:9" x14ac:dyDescent="0.25">
      <c r="A20" s="77" t="s">
        <v>245</v>
      </c>
      <c r="B20" s="80">
        <v>8</v>
      </c>
    </row>
    <row r="21" spans="1:9" x14ac:dyDescent="0.25">
      <c r="A21" s="77" t="s">
        <v>239</v>
      </c>
      <c r="B21" s="80">
        <v>30</v>
      </c>
    </row>
    <row r="22" spans="1:9" x14ac:dyDescent="0.25">
      <c r="A22" s="77" t="s">
        <v>246</v>
      </c>
      <c r="B22" s="80">
        <v>0</v>
      </c>
    </row>
    <row r="23" spans="1:9" x14ac:dyDescent="0.25">
      <c r="A23">
        <f>_xlfn.HYPGEOM.DIST(B22, B20, B19, B21, TRUE)</f>
        <v>0.26692209450830151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Respuestas de formulario 1</vt:lpstr>
      <vt:lpstr>Temas 1 y 2</vt:lpstr>
      <vt:lpstr>Tema 3 y 4</vt:lpstr>
      <vt:lpstr>Chebyshev</vt:lpstr>
      <vt:lpstr>Tema 5</vt:lpstr>
      <vt:lpstr>Tema 6</vt:lpstr>
      <vt:lpstr>Hipergeometricas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IRVIN BENITEZ</cp:lastModifiedBy>
  <dcterms:modified xsi:type="dcterms:W3CDTF">2024-11-23T02:14:11Z</dcterms:modified>
</cp:coreProperties>
</file>