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4月进度表\"/>
    </mc:Choice>
  </mc:AlternateContent>
  <xr:revisionPtr revIDLastSave="0" documentId="13_ncr:1_{EB35EB25-F9F0-4D0E-9FAE-F2AF38F7AE64}" xr6:coauthVersionLast="47" xr6:coauthVersionMax="47" xr10:uidLastSave="{00000000-0000-0000-0000-000000000000}"/>
  <bookViews>
    <workbookView xWindow="-120" yWindow="-120" windowWidth="29040" windowHeight="15840" tabRatio="546" firstSheet="11" activeTab="11" xr2:uid="{00000000-000D-0000-FFFF-FFFF00000000}"/>
  </bookViews>
  <sheets>
    <sheet name="总表" sheetId="27" r:id="rId1"/>
    <sheet name="980TDc(全志+翼辉）系统" sheetId="25" r:id="rId2"/>
    <sheet name="980TDi（全志+翼辉）系统" sheetId="9" r:id="rId3"/>
    <sheet name="980TDi（1808平台）系统" sheetId="11" r:id="rId4"/>
    <sheet name="980TDi（ZYNQ平台）系统" sheetId="12" r:id="rId5"/>
    <sheet name="980TDc（1808平台）" sheetId="22" r:id="rId6"/>
    <sheet name="988TA（1808平台）系统" sheetId="23" r:id="rId7"/>
    <sheet name="988TA（ZYNQ平台)系统" sheetId="13" r:id="rId8"/>
    <sheet name="GPC1000A可编程控制系统" sheetId="24" r:id="rId9"/>
    <sheet name="988W木工板材系统" sheetId="28" r:id="rId10"/>
    <sheet name="988MA(138平台）系统" sheetId="26" r:id="rId11"/>
    <sheet name="GSK-PLC功能模块" sheetId="20" r:id="rId12"/>
  </sheets>
  <definedNames>
    <definedName name="_xlnm._FilterDatabase" localSheetId="3" hidden="1">'980TDi（1808平台）系统'!$A$10:$AK$29</definedName>
    <definedName name="_xlnm._FilterDatabase" localSheetId="4" hidden="1">'980TDi（ZYNQ平台）系统'!$A$10:$AK$20</definedName>
    <definedName name="_xlnm._FilterDatabase" localSheetId="2" hidden="1">'980TDi（全志+翼辉）系统'!$A$10:$AK$15</definedName>
    <definedName name="_xlnm._FilterDatabase" localSheetId="7" hidden="1">'988TA（ZYNQ平台)系统'!$A$10:$AK$46</definedName>
    <definedName name="_xlnm._FilterDatabase" localSheetId="11" hidden="1">'GSK-PLC功能模块'!$A$10:$AC$14</definedName>
  </definedNames>
  <calcPr calcId="191029"/>
</workbook>
</file>

<file path=xl/calcChain.xml><?xml version="1.0" encoding="utf-8"?>
<calcChain xmlns="http://schemas.openxmlformats.org/spreadsheetml/2006/main">
  <c r="P22" i="20" l="1"/>
  <c r="R22" i="20" l="1"/>
  <c r="R14" i="20"/>
  <c r="R16" i="20"/>
  <c r="P24" i="20"/>
  <c r="Q24" i="20" s="1"/>
  <c r="R21" i="20" l="1"/>
  <c r="P23" i="20" l="1"/>
  <c r="Q23" i="20" s="1"/>
  <c r="P18" i="20"/>
  <c r="Q18" i="20" s="1"/>
  <c r="R18" i="20"/>
  <c r="R17" i="20"/>
  <c r="P17" i="20"/>
  <c r="Q17" i="20" s="1"/>
  <c r="N14" i="20"/>
  <c r="P14" i="20"/>
  <c r="Q14" i="20" s="1"/>
  <c r="S14" i="20"/>
  <c r="P25" i="20" l="1"/>
  <c r="Q25" i="20" s="1"/>
  <c r="Q22" i="20"/>
  <c r="R30" i="20" l="1"/>
  <c r="P30" i="20"/>
  <c r="Q30" i="20" s="1"/>
  <c r="R35" i="20" l="1"/>
  <c r="P35" i="20"/>
  <c r="Q35" i="20" s="1"/>
  <c r="S34" i="20"/>
  <c r="R34" i="20"/>
  <c r="P34" i="20"/>
  <c r="Q34" i="20" s="1"/>
  <c r="N34" i="20"/>
  <c r="S29" i="20"/>
  <c r="R29" i="20"/>
  <c r="P29" i="20"/>
  <c r="Q29" i="20" s="1"/>
  <c r="N29" i="20"/>
  <c r="S21" i="20"/>
  <c r="P21" i="20"/>
  <c r="Q21" i="20" s="1"/>
  <c r="N21" i="20"/>
  <c r="S16" i="20"/>
  <c r="P16" i="20"/>
  <c r="Q16" i="20" s="1"/>
  <c r="N16" i="20"/>
  <c r="S19" i="24" l="1"/>
  <c r="R19" i="24"/>
  <c r="P19" i="24"/>
  <c r="Q19" i="24" s="1"/>
  <c r="N19" i="24"/>
  <c r="S22" i="13" l="1"/>
  <c r="R22" i="13"/>
  <c r="P22" i="13"/>
  <c r="Q22" i="13" s="1"/>
  <c r="N22" i="13"/>
  <c r="N23" i="13"/>
  <c r="P23" i="13"/>
  <c r="Q23" i="13"/>
  <c r="R23" i="13"/>
  <c r="S23" i="13"/>
  <c r="S19" i="23"/>
  <c r="R19" i="23"/>
  <c r="P19" i="23"/>
  <c r="Q19" i="23" s="1"/>
  <c r="N19" i="23"/>
  <c r="S21" i="13"/>
  <c r="R21" i="13"/>
  <c r="Q21" i="13"/>
  <c r="P21" i="13"/>
  <c r="N21" i="13"/>
  <c r="S20" i="13"/>
  <c r="R20" i="13"/>
  <c r="P20" i="13"/>
  <c r="Q20" i="13" s="1"/>
  <c r="N20" i="13"/>
  <c r="S20" i="11" l="1"/>
  <c r="R20" i="11"/>
  <c r="P20" i="11"/>
  <c r="Q20" i="11" s="1"/>
  <c r="S14" i="28" l="1"/>
  <c r="P2" i="28" s="1"/>
  <c r="R14" i="28"/>
  <c r="P14" i="28"/>
  <c r="Q14" i="28" s="1"/>
  <c r="N14" i="28"/>
  <c r="O13" i="28"/>
  <c r="N2" i="28"/>
  <c r="L2" i="28"/>
  <c r="K2" i="28"/>
  <c r="J2" i="28"/>
  <c r="O2" i="28" l="1"/>
  <c r="N4" i="28"/>
  <c r="O4" i="28"/>
  <c r="K4" i="28"/>
  <c r="L4" i="28"/>
  <c r="J4" i="28"/>
  <c r="S34" i="13"/>
  <c r="R34" i="13"/>
  <c r="P34" i="13"/>
  <c r="Q34" i="13" s="1"/>
  <c r="N34" i="13"/>
  <c r="S40" i="13"/>
  <c r="R40" i="13"/>
  <c r="P40" i="13"/>
  <c r="Q40" i="13" s="1"/>
  <c r="N40" i="13"/>
  <c r="N41" i="13"/>
  <c r="P41" i="13"/>
  <c r="Q41" i="13" s="1"/>
  <c r="P19" i="13"/>
  <c r="Q19" i="13" s="1"/>
  <c r="N19" i="13"/>
  <c r="S48" i="13"/>
  <c r="R48" i="13"/>
  <c r="P48" i="13"/>
  <c r="Q48" i="13" s="1"/>
  <c r="N48" i="13"/>
  <c r="N46" i="13"/>
  <c r="P46" i="13"/>
  <c r="Q46" i="13" s="1"/>
  <c r="R46" i="13"/>
  <c r="S46" i="13"/>
  <c r="S39" i="13"/>
  <c r="R39" i="13"/>
  <c r="P39" i="13"/>
  <c r="Q39" i="13" s="1"/>
  <c r="N39" i="13"/>
  <c r="S37" i="13"/>
  <c r="R37" i="13"/>
  <c r="P37" i="13"/>
  <c r="Q37" i="13" s="1"/>
  <c r="N37" i="13"/>
  <c r="S35" i="13"/>
  <c r="R35" i="13"/>
  <c r="P35" i="13"/>
  <c r="Q35" i="13" s="1"/>
  <c r="N35" i="13"/>
  <c r="P32" i="13"/>
  <c r="Q32" i="13" s="1"/>
  <c r="N32" i="13"/>
  <c r="P31" i="13"/>
  <c r="Q31" i="13" s="1"/>
  <c r="N31" i="13"/>
  <c r="S29" i="13"/>
  <c r="R29" i="13"/>
  <c r="P29" i="13"/>
  <c r="Q29" i="13" s="1"/>
  <c r="N29" i="13"/>
  <c r="S28" i="13"/>
  <c r="R28" i="13"/>
  <c r="P28" i="13"/>
  <c r="Q28" i="13" s="1"/>
  <c r="N28" i="13"/>
  <c r="S27" i="13"/>
  <c r="R27" i="13"/>
  <c r="P27" i="13"/>
  <c r="Q27" i="13" s="1"/>
  <c r="N27" i="13"/>
  <c r="P26" i="13"/>
  <c r="Q26" i="13" s="1"/>
  <c r="N26" i="13"/>
  <c r="P25" i="13"/>
  <c r="Q25" i="13" s="1"/>
  <c r="N25" i="13"/>
  <c r="S18" i="24"/>
  <c r="R18" i="24"/>
  <c r="P18" i="24"/>
  <c r="Q18" i="24" s="1"/>
  <c r="N18" i="24"/>
  <c r="S17" i="24"/>
  <c r="R17" i="24"/>
  <c r="P17" i="24"/>
  <c r="Q17" i="24" s="1"/>
  <c r="N17" i="24"/>
  <c r="S16" i="24"/>
  <c r="R16" i="24"/>
  <c r="P16" i="24"/>
  <c r="Q16" i="24" s="1"/>
  <c r="N16" i="24"/>
  <c r="S15" i="24"/>
  <c r="R15" i="24"/>
  <c r="P15" i="24"/>
  <c r="Q15" i="24" s="1"/>
  <c r="N15" i="24"/>
  <c r="S20" i="23"/>
  <c r="R20" i="23"/>
  <c r="P20" i="23"/>
  <c r="Q20" i="23" s="1"/>
  <c r="N20" i="23"/>
  <c r="S18" i="23"/>
  <c r="R18" i="23"/>
  <c r="P18" i="23"/>
  <c r="Q18" i="23" s="1"/>
  <c r="N18" i="23"/>
  <c r="S17" i="23"/>
  <c r="R17" i="23"/>
  <c r="P17" i="23"/>
  <c r="Q17" i="23" s="1"/>
  <c r="N17" i="23"/>
  <c r="S16" i="23"/>
  <c r="R16" i="23"/>
  <c r="P16" i="23"/>
  <c r="Q16" i="23" s="1"/>
  <c r="N16" i="23"/>
  <c r="S15" i="23"/>
  <c r="R15" i="23"/>
  <c r="P15" i="23"/>
  <c r="Q15" i="23" s="1"/>
  <c r="N15" i="23"/>
  <c r="P23" i="12" l="1"/>
  <c r="Q23" i="12" s="1"/>
  <c r="P22" i="12"/>
  <c r="Q22" i="12" s="1"/>
  <c r="P21" i="12"/>
  <c r="Q21" i="12" s="1"/>
  <c r="R19" i="12"/>
  <c r="P19" i="12"/>
  <c r="Q19" i="12" s="1"/>
  <c r="R18" i="12"/>
  <c r="P18" i="12"/>
  <c r="Q18" i="12" s="1"/>
  <c r="R17" i="12"/>
  <c r="P17" i="12"/>
  <c r="Q17" i="12" s="1"/>
  <c r="R16" i="12"/>
  <c r="P16" i="12"/>
  <c r="Q16" i="12" s="1"/>
  <c r="S15" i="12"/>
  <c r="R15" i="12"/>
  <c r="P15" i="12"/>
  <c r="Q15" i="12" s="1"/>
  <c r="N20" i="12"/>
  <c r="P20" i="12"/>
  <c r="Q20" i="12" s="1"/>
  <c r="R20" i="12"/>
  <c r="R31" i="11"/>
  <c r="P31" i="11"/>
  <c r="Q31" i="11" s="1"/>
  <c r="N31" i="11"/>
  <c r="P29" i="11"/>
  <c r="Q29" i="11" s="1"/>
  <c r="P28" i="11"/>
  <c r="Q28" i="11" s="1"/>
  <c r="P23" i="11"/>
  <c r="Q23" i="11"/>
  <c r="R23" i="11"/>
  <c r="P24" i="11"/>
  <c r="Q24" i="11" s="1"/>
  <c r="R26" i="11"/>
  <c r="P26" i="11"/>
  <c r="Q26" i="11" s="1"/>
  <c r="R25" i="11"/>
  <c r="P25" i="11"/>
  <c r="Q25" i="11" s="1"/>
  <c r="P15" i="11"/>
  <c r="Q15" i="11"/>
  <c r="P16" i="11"/>
  <c r="Q16" i="11" s="1"/>
  <c r="P17" i="11"/>
  <c r="Q17" i="11" s="1"/>
  <c r="P18" i="11"/>
  <c r="Q18" i="11" s="1"/>
  <c r="R18" i="11"/>
  <c r="S18" i="11"/>
  <c r="S21" i="11"/>
  <c r="R21" i="11"/>
  <c r="P21" i="11"/>
  <c r="Q21" i="11" s="1"/>
  <c r="P19" i="11"/>
  <c r="Q19" i="11" s="1"/>
  <c r="S15" i="26" l="1"/>
  <c r="R15" i="26"/>
  <c r="P15" i="26"/>
  <c r="Q15" i="26" s="1"/>
  <c r="N15" i="26"/>
  <c r="S14" i="26"/>
  <c r="R14" i="26"/>
  <c r="P14" i="26"/>
  <c r="Q14" i="26" s="1"/>
  <c r="N4" i="26" s="1"/>
  <c r="N14" i="26"/>
  <c r="O13" i="26"/>
  <c r="N2" i="26"/>
  <c r="L2" i="26"/>
  <c r="K2" i="26"/>
  <c r="J2" i="26"/>
  <c r="P2" i="26" l="1"/>
  <c r="O2" i="26"/>
  <c r="K4" i="26"/>
  <c r="J4" i="26"/>
  <c r="L4" i="26"/>
  <c r="O4" i="26"/>
  <c r="S18" i="13" l="1"/>
  <c r="R18" i="13"/>
  <c r="P18" i="13"/>
  <c r="Q18" i="13" s="1"/>
  <c r="N18" i="13"/>
  <c r="S17" i="13"/>
  <c r="R17" i="13"/>
  <c r="P17" i="13"/>
  <c r="Q17" i="13" s="1"/>
  <c r="N17" i="13"/>
  <c r="S15" i="25"/>
  <c r="R15" i="25"/>
  <c r="P15" i="25"/>
  <c r="Q15" i="25" s="1"/>
  <c r="N15" i="25"/>
  <c r="S26" i="12" l="1"/>
  <c r="R26" i="12"/>
  <c r="P26" i="12"/>
  <c r="Q26" i="12" s="1"/>
  <c r="N26" i="12"/>
  <c r="S25" i="12"/>
  <c r="R25" i="12"/>
  <c r="P25" i="12"/>
  <c r="N25" i="12"/>
  <c r="Q25" i="12" l="1"/>
  <c r="O24" i="12"/>
  <c r="R16" i="9"/>
  <c r="P16" i="9"/>
  <c r="Q16" i="9" s="1"/>
  <c r="N16" i="9"/>
  <c r="S16" i="25" l="1"/>
  <c r="R16" i="25"/>
  <c r="P16" i="25"/>
  <c r="Q16" i="25" s="1"/>
  <c r="N16" i="25"/>
  <c r="S14" i="25"/>
  <c r="R14" i="25"/>
  <c r="P14" i="25"/>
  <c r="O13" i="25" s="1"/>
  <c r="N14" i="25"/>
  <c r="N2" i="25"/>
  <c r="L2" i="25"/>
  <c r="K2" i="25"/>
  <c r="J2" i="25"/>
  <c r="O13" i="24"/>
  <c r="N2" i="24"/>
  <c r="L2" i="24"/>
  <c r="K2" i="24"/>
  <c r="J2" i="24"/>
  <c r="N2" i="23"/>
  <c r="L2" i="23"/>
  <c r="K2" i="23"/>
  <c r="J2" i="23"/>
  <c r="S14" i="22"/>
  <c r="P2" i="22" s="1"/>
  <c r="R14" i="22"/>
  <c r="O2" i="22" s="1"/>
  <c r="P14" i="22"/>
  <c r="Q14" i="22" s="1"/>
  <c r="N14" i="22"/>
  <c r="N2" i="22"/>
  <c r="L2" i="22"/>
  <c r="K2" i="22"/>
  <c r="J2" i="22"/>
  <c r="Q14" i="25" l="1"/>
  <c r="P2" i="25"/>
  <c r="O2" i="25"/>
  <c r="O4" i="25"/>
  <c r="L4" i="25"/>
  <c r="N4" i="25"/>
  <c r="P2" i="24"/>
  <c r="O13" i="23"/>
  <c r="P2" i="23"/>
  <c r="O2" i="24"/>
  <c r="K4" i="24"/>
  <c r="O4" i="24"/>
  <c r="L4" i="24"/>
  <c r="J4" i="24"/>
  <c r="N4" i="24"/>
  <c r="O2" i="23"/>
  <c r="L4" i="23"/>
  <c r="K4" i="23"/>
  <c r="J4" i="23"/>
  <c r="N4" i="23"/>
  <c r="O4" i="23"/>
  <c r="K4" i="22"/>
  <c r="J4" i="22"/>
  <c r="O4" i="22"/>
  <c r="N4" i="22"/>
  <c r="L4" i="22"/>
  <c r="O13" i="22"/>
  <c r="N2" i="20"/>
  <c r="L2" i="20"/>
  <c r="K2" i="20"/>
  <c r="J2" i="20"/>
  <c r="S44" i="13"/>
  <c r="R44" i="13"/>
  <c r="P44" i="13"/>
  <c r="Q44" i="13" s="1"/>
  <c r="N44" i="13"/>
  <c r="N2" i="13"/>
  <c r="L2" i="13"/>
  <c r="K2" i="13"/>
  <c r="J2" i="13"/>
  <c r="S14" i="12"/>
  <c r="R14" i="12"/>
  <c r="P14" i="12"/>
  <c r="N14" i="12"/>
  <c r="N2" i="12"/>
  <c r="L2" i="12"/>
  <c r="K2" i="12"/>
  <c r="J2" i="12"/>
  <c r="R27" i="11"/>
  <c r="P27" i="11"/>
  <c r="Q27" i="11" s="1"/>
  <c r="N27" i="11"/>
  <c r="R22" i="11"/>
  <c r="P22" i="11"/>
  <c r="Q22" i="11" s="1"/>
  <c r="N22" i="11"/>
  <c r="S14" i="11"/>
  <c r="R14" i="11"/>
  <c r="P14" i="11"/>
  <c r="Q14" i="11" s="1"/>
  <c r="N14" i="11"/>
  <c r="N2" i="11"/>
  <c r="L2" i="11"/>
  <c r="K2" i="11"/>
  <c r="J2" i="11"/>
  <c r="R15" i="9"/>
  <c r="P15" i="9"/>
  <c r="Q15" i="9" s="1"/>
  <c r="N15" i="9"/>
  <c r="R14" i="9"/>
  <c r="P14" i="9"/>
  <c r="Q14" i="9" s="1"/>
  <c r="N14" i="9"/>
  <c r="N2" i="9"/>
  <c r="L2" i="9"/>
  <c r="K2" i="9"/>
  <c r="J2" i="9"/>
  <c r="O4" i="9" l="1"/>
  <c r="O13" i="20"/>
  <c r="O13" i="13"/>
  <c r="N4" i="13"/>
  <c r="O13" i="12"/>
  <c r="O4" i="11"/>
  <c r="K4" i="11"/>
  <c r="J4" i="11"/>
  <c r="L4" i="11"/>
  <c r="N4" i="11"/>
  <c r="O13" i="11"/>
  <c r="O13" i="9"/>
  <c r="K4" i="25"/>
  <c r="J4" i="25"/>
  <c r="J4" i="9"/>
  <c r="L4" i="9"/>
  <c r="O4" i="20"/>
  <c r="N4" i="20"/>
  <c r="L4" i="20"/>
  <c r="K4" i="20"/>
  <c r="J4" i="20"/>
  <c r="Q14" i="12"/>
  <c r="K4" i="9"/>
  <c r="N4" i="9"/>
  <c r="P2" i="9"/>
  <c r="O2" i="20"/>
  <c r="O2" i="11"/>
  <c r="O2" i="9"/>
  <c r="P2" i="13"/>
  <c r="O2" i="13"/>
  <c r="P2" i="12"/>
  <c r="P2" i="20"/>
  <c r="P2" i="11"/>
  <c r="O2" i="12"/>
  <c r="O4" i="13" l="1"/>
  <c r="K4" i="13"/>
  <c r="L4" i="13"/>
  <c r="J4" i="13"/>
  <c r="O4" i="12"/>
  <c r="N4" i="12"/>
  <c r="L4" i="12"/>
  <c r="K4" i="12"/>
  <c r="J4" i="12"/>
</calcChain>
</file>

<file path=xl/sharedStrings.xml><?xml version="1.0" encoding="utf-8"?>
<sst xmlns="http://schemas.openxmlformats.org/spreadsheetml/2006/main" count="1225" uniqueCount="433">
  <si>
    <t>紧急</t>
  </si>
  <si>
    <t>高</t>
  </si>
  <si>
    <t>中</t>
  </si>
  <si>
    <t>低</t>
  </si>
  <si>
    <t>超期</t>
  </si>
  <si>
    <t>预警</t>
  </si>
  <si>
    <t>提前完成</t>
  </si>
  <si>
    <t>按期完成</t>
  </si>
  <si>
    <t>超期完成</t>
  </si>
  <si>
    <t>进行中</t>
  </si>
  <si>
    <t>未开始</t>
  </si>
  <si>
    <t>系统研发二室——项目进度表</t>
  </si>
  <si>
    <t xml:space="preserve">项目管理专员：陈炼     </t>
  </si>
  <si>
    <t>层级</t>
  </si>
  <si>
    <t>编号</t>
  </si>
  <si>
    <t>工作事项</t>
  </si>
  <si>
    <t>负责人</t>
  </si>
  <si>
    <t>管理专员</t>
  </si>
  <si>
    <t>优先级</t>
  </si>
  <si>
    <t>执行人</t>
  </si>
  <si>
    <t>协助人</t>
  </si>
  <si>
    <t>计划开始
时间</t>
  </si>
  <si>
    <t>计划结束
时间</t>
  </si>
  <si>
    <t>实际开始
时间</t>
  </si>
  <si>
    <t>实际结束
时间</t>
  </si>
  <si>
    <t>是否存在逾期风险</t>
  </si>
  <si>
    <t>天数</t>
  </si>
  <si>
    <t>进度</t>
  </si>
  <si>
    <t>进度状态</t>
  </si>
  <si>
    <t>超期
天数</t>
  </si>
  <si>
    <t>一周
预警</t>
  </si>
  <si>
    <t>成果类型</t>
  </si>
  <si>
    <r>
      <rPr>
        <b/>
        <sz val="10"/>
        <color theme="0"/>
        <rFont val="宋体"/>
        <family val="3"/>
        <charset val="134"/>
      </rPr>
      <t>重要工作成果
(含</t>
    </r>
    <r>
      <rPr>
        <sz val="10"/>
        <color theme="0"/>
        <rFont val="宋体"/>
        <family val="3"/>
        <charset val="134"/>
      </rPr>
      <t>项目交付物</t>
    </r>
    <r>
      <rPr>
        <b/>
        <sz val="10"/>
        <color theme="0"/>
        <rFont val="宋体"/>
        <family val="3"/>
        <charset val="134"/>
      </rPr>
      <t>和</t>
    </r>
    <r>
      <rPr>
        <b/>
        <u/>
        <sz val="10"/>
        <color theme="0"/>
        <rFont val="宋体"/>
        <family val="3"/>
        <charset val="134"/>
      </rPr>
      <t>关键里程碑</t>
    </r>
    <r>
      <rPr>
        <b/>
        <sz val="10"/>
        <color theme="0"/>
        <rFont val="宋体"/>
        <family val="3"/>
        <charset val="134"/>
      </rPr>
      <t>)</t>
    </r>
  </si>
  <si>
    <t>1</t>
  </si>
  <si>
    <t>L4</t>
  </si>
  <si>
    <t>投产定型阶段</t>
  </si>
  <si>
    <t/>
  </si>
  <si>
    <t>3</t>
  </si>
  <si>
    <t>L4-M1</t>
  </si>
  <si>
    <t>系统软件</t>
  </si>
  <si>
    <t>曾德勇</t>
  </si>
  <si>
    <t>陈炼</t>
  </si>
  <si>
    <t>L4-M1-V1</t>
  </si>
  <si>
    <t>全组</t>
  </si>
  <si>
    <t>总结测试报告，修改测试报告中发现的问题；咨询翼辉技术人员，解决多核并发执行多线程带来的潜在风险；合并版本，发布测试。</t>
  </si>
  <si>
    <t>L4-M1-V2</t>
  </si>
  <si>
    <t>卢伟</t>
  </si>
  <si>
    <t>L4-M1-V3</t>
  </si>
  <si>
    <t>原理样机设计中，未交付软件组</t>
  </si>
  <si>
    <t>L4-M1-V4</t>
  </si>
  <si>
    <t>与硬件平台部门完成GSK980TDi软、硬件联调</t>
  </si>
  <si>
    <t>2022/11/1（开始日期从平台部交付样机为准）</t>
  </si>
  <si>
    <t>980TDi（1808平台）系统</t>
  </si>
  <si>
    <t>GSK980TDi（AM1808平台)系统功能完善</t>
  </si>
  <si>
    <t>解决伺服驱动IDN6001不能回读MDT丢失数据导致断环诊断误判的情况；基于自定义界面功能，完成沈阳机床集团定制页面的设计与测试；配合伺服研发室完成新参数方案功能界面设计、并完成初步调试；新参数方案设计（实现参数分类、便于调试）并移植到SOC平台。</t>
  </si>
  <si>
    <t>继续配合伺服研发室完成新参数方案功能界面设计、并完成调试（基于总线版本V1.0）</t>
  </si>
  <si>
    <t>周敏思</t>
  </si>
  <si>
    <t>全组、伺服研发室</t>
  </si>
  <si>
    <t>GSK980TDi（AM1808平台)系统性能改进</t>
  </si>
  <si>
    <t>完善基于Herimate样条插补的小线段前瞻功能、生成版本测试轨迹误差数据与速度波形数据</t>
  </si>
  <si>
    <t>L4-M1-V2-1</t>
  </si>
  <si>
    <t>跟踪售前部门、培训学院GSK980TDi全功能版本（V6.38b_2测试情况</t>
  </si>
  <si>
    <t>乐艳红</t>
  </si>
  <si>
    <t>GSK980TDi（AM1808平台)系统专机设计</t>
  </si>
  <si>
    <t>完成山东龙口玻璃专用软件设计并交付用户使用</t>
  </si>
  <si>
    <t>说明书维护更新</t>
  </si>
  <si>
    <t>技术文档</t>
  </si>
  <si>
    <t>GSK980TDi中文说明书2020年03月第4版          （MD：ccf74fb792f597102893d210c98e3c6b）GSK980TDi英文说明书2015年6月第1版           （MD：66a52f1136391dfdb942cb6c65a337f6）GSK980TTi中文说明书2016年4月第1版        （MD：976170ce59cdd76353e91bda45ea2955） GSK980TTi英文说明书2017年6月第1版        （MD：45c41fedc294278771dbecf6dba24fbd）</t>
  </si>
  <si>
    <t>980TDi（ZYNQ平台）系统</t>
  </si>
  <si>
    <t>GSK980TDi（ZYNQ平台)斜车系统界面设计开发</t>
  </si>
  <si>
    <t>完成调试向导功能设计，合并各页面集代码，生成小组内测试版本</t>
  </si>
  <si>
    <t>完成斜车系统全部界面的设计、并发布第1个测试版本到售前部门进行测试</t>
  </si>
  <si>
    <t>曾炳华</t>
  </si>
  <si>
    <t>L4-M1-V1-2</t>
  </si>
  <si>
    <t>GSK980TDi（ZYNQ平台)斜车系统性能改进</t>
  </si>
  <si>
    <t>完成FTP服务器功能设计，实现系统与PC机之间的存储器映射，方便用户通过网络联机传输文件</t>
  </si>
  <si>
    <t>平台部</t>
  </si>
  <si>
    <t>完成</t>
  </si>
  <si>
    <t>L4-M1-V2-2</t>
  </si>
  <si>
    <t>移植新功能到斜车系统中</t>
  </si>
  <si>
    <t>988TA（ZYNQ平台)系统</t>
  </si>
  <si>
    <t>李建华</t>
  </si>
  <si>
    <t>吴环</t>
  </si>
  <si>
    <t>L4-M1-V2-3</t>
  </si>
  <si>
    <t xml:space="preserve">完成 </t>
  </si>
  <si>
    <t xml:space="preserve">全组 </t>
  </si>
  <si>
    <t>988TA中文说明书2022年7月第7版                （ MD：6281be7735dd9715654a4a779510991e）988TA英文说明书2022年8月第3版                （ MD：c1943d0967701dfa48724aab6b1283be）</t>
  </si>
  <si>
    <t>L4-M2</t>
  </si>
  <si>
    <t>PC端软件</t>
  </si>
  <si>
    <t>L4-M2-V1</t>
  </si>
  <si>
    <t>GSKUI软件</t>
  </si>
  <si>
    <t>王广川</t>
  </si>
  <si>
    <t>解决当月用户反馈问题</t>
  </si>
  <si>
    <t>L4-M2-V1-1</t>
  </si>
  <si>
    <t>GSKUI软件解决用户反馈的问题</t>
  </si>
  <si>
    <t>解决软件启动缓慢问题，优化软件结构；
解决软件功能页面背景图片传输缓慢问题</t>
  </si>
  <si>
    <t>L4-M2-V2</t>
  </si>
  <si>
    <t>GSKCOMM软件</t>
  </si>
  <si>
    <t>优化软件截屏功能，从耗时20秒优化到4秒；解决软件无法移除工作区中已经打开的工程文件夹问题； 解决程序编译界面编辑功能自动空格问题。</t>
  </si>
  <si>
    <t>L4-M2-V2-1</t>
  </si>
  <si>
    <t>GSKCOMM软件解决用户反馈的问题</t>
  </si>
  <si>
    <t>988TD（138平台)系统</t>
  </si>
  <si>
    <t>L4-M1-V1-3</t>
  </si>
  <si>
    <t>L4-M1-V1-4</t>
  </si>
  <si>
    <t>L4-M1-V1-5</t>
  </si>
  <si>
    <t>988TD（瑞萨平台)系统</t>
  </si>
  <si>
    <t>988TD（全志+翼辉平台)系统</t>
  </si>
  <si>
    <t>980MDi（1808平台)系统</t>
  </si>
  <si>
    <t>朱超平</t>
  </si>
  <si>
    <t>980MDc（1808平台)系统</t>
  </si>
  <si>
    <t>980MDi（ZYNQ平台)系统</t>
  </si>
  <si>
    <t>GSK-PLC功能模块</t>
  </si>
  <si>
    <t>功能模块</t>
  </si>
  <si>
    <t>GSKPLC功能模块开发</t>
  </si>
  <si>
    <t>刘国辉</t>
  </si>
  <si>
    <t>DMC500P高端焊机</t>
  </si>
  <si>
    <t>11.21硬件平台交付两套样机给项目组进行软、硬联调；键盘扫描部分有异常，已有解决方案，抓紧修改测试中</t>
    <phoneticPr fontId="31" type="noConversion"/>
  </si>
  <si>
    <t>L5</t>
    <phoneticPr fontId="31" type="noConversion"/>
  </si>
  <si>
    <t xml:space="preserve">生产维护阶段 </t>
    <phoneticPr fontId="31" type="noConversion"/>
  </si>
  <si>
    <t>L5-M1</t>
    <phoneticPr fontId="31" type="noConversion"/>
  </si>
  <si>
    <t>L5-M1-V1</t>
    <phoneticPr fontId="31" type="noConversion"/>
  </si>
  <si>
    <t>980TDc（1808平台）系统</t>
    <phoneticPr fontId="31" type="noConversion"/>
  </si>
  <si>
    <t>980TDc（1808平台）系统软件维护</t>
    <phoneticPr fontId="31" type="noConversion"/>
  </si>
  <si>
    <t>988TA（1808平台）系统软件维护</t>
    <phoneticPr fontId="31" type="noConversion"/>
  </si>
  <si>
    <t>L5-M1-V1-1</t>
    <phoneticPr fontId="31" type="noConversion"/>
  </si>
  <si>
    <t>李建华</t>
    <phoneticPr fontId="31" type="noConversion"/>
  </si>
  <si>
    <t>全组</t>
    <phoneticPr fontId="31" type="noConversion"/>
  </si>
  <si>
    <t>GPC1000A可编程控制系统软件维护</t>
    <phoneticPr fontId="31" type="noConversion"/>
  </si>
  <si>
    <t>L2</t>
    <phoneticPr fontId="31" type="noConversion"/>
  </si>
  <si>
    <t>工程样机阶段</t>
    <phoneticPr fontId="33" type="noConversion"/>
  </si>
  <si>
    <t>L3-M4</t>
    <phoneticPr fontId="31" type="noConversion"/>
  </si>
  <si>
    <t>M4测试应用</t>
    <phoneticPr fontId="33" type="noConversion"/>
  </si>
  <si>
    <t>L4-M4-V23</t>
    <phoneticPr fontId="33" type="noConversion"/>
  </si>
  <si>
    <t>产品实验室测试</t>
    <phoneticPr fontId="33" type="noConversion"/>
  </si>
  <si>
    <t>L4-M1-V23-1</t>
    <phoneticPr fontId="33" type="noConversion"/>
  </si>
  <si>
    <t>跟踪GSK980TDc版本V3.81d在实验室进行转产测试的情况。</t>
    <phoneticPr fontId="33" type="noConversion"/>
  </si>
  <si>
    <t>卢伟</t>
    <phoneticPr fontId="33" type="noConversion"/>
  </si>
  <si>
    <t>原理样机阶段</t>
    <phoneticPr fontId="31" type="noConversion"/>
  </si>
  <si>
    <t>L2-M4</t>
    <phoneticPr fontId="31" type="noConversion"/>
  </si>
  <si>
    <t>测试应用</t>
    <phoneticPr fontId="31" type="noConversion"/>
  </si>
  <si>
    <t>L4-M4-V22</t>
    <phoneticPr fontId="31" type="noConversion"/>
  </si>
  <si>
    <t>L4-M1-V22-1</t>
    <phoneticPr fontId="31" type="noConversion"/>
  </si>
  <si>
    <t>L4-M1-V22-2</t>
    <phoneticPr fontId="31" type="noConversion"/>
  </si>
  <si>
    <t>系统软硬件联调</t>
    <phoneticPr fontId="31" type="noConversion"/>
  </si>
  <si>
    <t>月初输出V3.81d软件版本到实验室进行转产测试，当前拷机测试中，暂未发现异常</t>
    <phoneticPr fontId="33" type="noConversion"/>
  </si>
  <si>
    <t>否</t>
  </si>
  <si>
    <t>软件发布版本</t>
  </si>
  <si>
    <t>测试报告</t>
  </si>
  <si>
    <t>软件测试版本</t>
  </si>
  <si>
    <t>合并生成GSK980TDi第一个测试版本到售前部门或实验室测试</t>
    <phoneticPr fontId="31" type="noConversion"/>
  </si>
  <si>
    <t>全组</t>
    <phoneticPr fontId="33" type="noConversion"/>
  </si>
  <si>
    <t>是</t>
  </si>
  <si>
    <t>生产维护阶段</t>
    <phoneticPr fontId="31" type="noConversion"/>
  </si>
  <si>
    <t>L4-M1-V1-1</t>
    <phoneticPr fontId="31" type="noConversion"/>
  </si>
  <si>
    <t>改进螺纹退尾功能</t>
    <phoneticPr fontId="31" type="noConversion"/>
  </si>
  <si>
    <t>周敏思</t>
    <phoneticPr fontId="33" type="noConversion"/>
  </si>
  <si>
    <t>软件模块</t>
  </si>
  <si>
    <t>配合伺服研发室新参数方案功能界面设计、完成调试，具备GL1.48总线协议、双码盘调试功能、自动识别GR伺服、模块化伺服及混合连接功能</t>
    <phoneticPr fontId="31" type="noConversion"/>
  </si>
  <si>
    <t>川平旋压机专用软件修改</t>
    <phoneticPr fontId="31" type="noConversion"/>
  </si>
  <si>
    <t>售前测试报告已回复并生成6.38b_3已发给售前复测；培训学院测试报告相关问题已修改并回复；坐标系旋转功能设计</t>
    <phoneticPr fontId="31" type="noConversion"/>
  </si>
  <si>
    <t>L3</t>
    <phoneticPr fontId="31" type="noConversion"/>
  </si>
  <si>
    <t>工程样机阶段</t>
    <phoneticPr fontId="31" type="noConversion"/>
  </si>
  <si>
    <t>L3-M1</t>
    <phoneticPr fontId="31" type="noConversion"/>
  </si>
  <si>
    <t>L3-M1-V1</t>
    <phoneticPr fontId="31" type="noConversion"/>
  </si>
  <si>
    <t>月初根据界面修改方案合并生成了V9.03版本；针对销售提出的建议合并生成第一个测试版本：V9.04版本（销售对V9.03版本提出的建议）</t>
    <phoneticPr fontId="31" type="noConversion"/>
  </si>
  <si>
    <t>完成FTP服务器功能设计；完成G71往复切削、G90,G94改进、极坐标改进G71往复切削、G90,G94改进、极坐标改进、梯形槽、断削、螺纹回收、进给轴，主轴同步功能移植</t>
    <phoneticPr fontId="31" type="noConversion"/>
  </si>
  <si>
    <t>完成G71往复切削、G90,G94改进、极坐标改进G71往复切削、G90,G94改进、极坐标改进、梯形槽、断削、螺纹回收、进给轴，主轴同步功能移植</t>
    <phoneticPr fontId="31" type="noConversion"/>
  </si>
  <si>
    <t>L4-M1-V2-3</t>
    <phoneticPr fontId="31" type="noConversion"/>
  </si>
  <si>
    <t>江武彬</t>
    <phoneticPr fontId="33" type="noConversion"/>
  </si>
  <si>
    <t>L3-M1-V1-3</t>
    <phoneticPr fontId="31" type="noConversion"/>
  </si>
  <si>
    <t>L3-M4-V21</t>
    <phoneticPr fontId="31" type="noConversion"/>
  </si>
  <si>
    <t>GSK980TDi（ZYNQ平台)斜车系统功能测试及加工测试验证</t>
    <phoneticPr fontId="31" type="noConversion"/>
  </si>
  <si>
    <t>L3-M4-V21-1</t>
    <phoneticPr fontId="31" type="noConversion"/>
  </si>
  <si>
    <t>跟踪售前部门/陪训学院对V9.04版本的测试，并对测试中发现的问题进行回复或问题修改</t>
    <phoneticPr fontId="31" type="noConversion"/>
  </si>
  <si>
    <t>曾炳华</t>
    <phoneticPr fontId="33" type="noConversion"/>
  </si>
  <si>
    <t>戴国恒</t>
  </si>
  <si>
    <t>肇庆市威尼托机械有限公司GPC系统梯形修改及指导调试；珠海海鸥GPC系统指导调试  ；安阳鑫盛机床 GPC和HMI控制程序设计及指导调试</t>
    <phoneticPr fontId="31" type="noConversion"/>
  </si>
  <si>
    <t>王广川</t>
    <phoneticPr fontId="33" type="noConversion"/>
  </si>
  <si>
    <t>L4-M1-V1</t>
    <phoneticPr fontId="31" type="noConversion"/>
  </si>
  <si>
    <t>L4-M1-V2</t>
    <phoneticPr fontId="31" type="noConversion"/>
  </si>
  <si>
    <t>L4-M1-V2-1</t>
    <phoneticPr fontId="31" type="noConversion"/>
  </si>
  <si>
    <t>完善刀偏磨损自动补偿功能；增加偏心圆的内孔和锥度加工功能；完善刀偏磨损自动补偿功能；增加偏心圆的内孔和锥度加工功能</t>
    <phoneticPr fontId="31" type="noConversion"/>
  </si>
  <si>
    <t>完成报警状态栏的滚动刷新；优化G7.9断屑指令及圆弧断屑；优化断屑指令及圆弧断屑；优化系统有关轴参数个数的显示；增加螺纹修复进刀的次数；增加附加轴禁止区域的限定</t>
    <phoneticPr fontId="31" type="noConversion"/>
  </si>
  <si>
    <t>L4-M1-V3</t>
    <phoneticPr fontId="31" type="noConversion"/>
  </si>
  <si>
    <t>完成</t>
    <phoneticPr fontId="31" type="noConversion"/>
  </si>
  <si>
    <t>热误差补偿功能的开发与调试</t>
    <phoneticPr fontId="31" type="noConversion"/>
  </si>
  <si>
    <t>L4-M1-V4</t>
    <phoneticPr fontId="31" type="noConversion"/>
  </si>
  <si>
    <t>多通道系统的开发与调试</t>
    <phoneticPr fontId="31" type="noConversion"/>
  </si>
  <si>
    <t>李建华</t>
    <phoneticPr fontId="33" type="noConversion"/>
  </si>
  <si>
    <t>端面螺纹及断屑指令的扩展</t>
    <phoneticPr fontId="31" type="noConversion"/>
  </si>
  <si>
    <t>新协议I/O单元的开发与调试</t>
    <phoneticPr fontId="31" type="noConversion"/>
  </si>
  <si>
    <t>L4-M1-V2-4</t>
  </si>
  <si>
    <t>发布GSK980TDc新的测试版本V3.81d到实验室进行转产测试并跟踪测试情况。</t>
  </si>
  <si>
    <t>月初输出V3.81d软件版本到实验室进行转产测试，当前拷机测试中，暂未发现异常</t>
    <phoneticPr fontId="31" type="noConversion"/>
  </si>
  <si>
    <t>L4-M1-V23-2</t>
    <phoneticPr fontId="33" type="noConversion"/>
  </si>
  <si>
    <t>卢伟</t>
    <phoneticPr fontId="31" type="noConversion"/>
  </si>
  <si>
    <t>报警状态栏的滚动刷新</t>
  </si>
  <si>
    <t>优化编码器校准页面的显示</t>
  </si>
  <si>
    <t>优化断屑指令及圆弧断屑</t>
  </si>
  <si>
    <t>文光武</t>
  </si>
  <si>
    <t>优化系统有关轴参数个数的显示</t>
  </si>
  <si>
    <t>增加螺纹修复进刀的次数</t>
  </si>
  <si>
    <t>增加附加轴禁止区域的限定</t>
  </si>
  <si>
    <t>L4-M1-V1-6</t>
  </si>
  <si>
    <t>玻璃车床专用功能指令的开发与调试</t>
  </si>
  <si>
    <t>刀偏页面轴排布的优化</t>
  </si>
  <si>
    <t>增加伺服扭矩数据接口</t>
    <phoneticPr fontId="31" type="noConversion"/>
  </si>
  <si>
    <t>L2</t>
    <phoneticPr fontId="31" type="noConversion"/>
  </si>
  <si>
    <t>工程样机阶段</t>
    <phoneticPr fontId="31" type="noConversion"/>
  </si>
  <si>
    <t>L2-M1</t>
    <phoneticPr fontId="31" type="noConversion"/>
  </si>
  <si>
    <t>L2-M1-V1</t>
    <phoneticPr fontId="31" type="noConversion"/>
  </si>
  <si>
    <t>添加PLC加密文件输错密码提示；完善系统参数编辑功能；完善截屏界面，添加快捷功能（完成80%）；添加COMM可读取CNC参数、程序开关状态</t>
    <phoneticPr fontId="31" type="noConversion"/>
  </si>
  <si>
    <t>佛山市明艺杨机械科技11轴专机GPC系统应用程序设计（完成80%）及系统初步调试</t>
    <phoneticPr fontId="31" type="noConversion"/>
  </si>
  <si>
    <t>完成总线的调试与测试，输出一个版本给平台部进行EMC测试（本测试版本未完成IO功能的调试与验证，旨在提供给硬件平台进行主板的EMC测试，后续与平台部继续完成接口板的调试与验证）</t>
    <phoneticPr fontId="31" type="noConversion"/>
  </si>
  <si>
    <t>改进机床软件行程限位减速停在停止瞬间机床有震动的问题，将修改后的代码合并到新的版本中进行测试、发布</t>
    <phoneticPr fontId="31" type="noConversion"/>
  </si>
  <si>
    <t>增加刀具磨损/刀具偏置修改日志窗口；售前测试设备准备和升级（系统、驱动、电机）；系统IP修改无效问题排查；IO单元X0~X3的bit0信号输入和Y0~Y3的bit0输出无效问题排查；调试向导设置后光标返回第一行的问题排查；设置主轴为串行主轴时显示错误的问题；轨迹预览页面切换到程序目录页面后无法操作的问题修改；合并程序字符查找替换功能；USER分区升级失败问题修改移植；合并主轴位置校正功能；调试向导功能零点设置需二级权限提示、总线设置时自动设置清除旧的主轴、IO单元设置信息；升级备份问题排查和测试；MDI对话窗口代码整理</t>
    <phoneticPr fontId="31" type="noConversion"/>
  </si>
  <si>
    <t>川平旋压软件修正单元格切换状态显示重叠问题；川平旋压软件修正绘图切换G54-G59显示卡顿问题；川平旋压软件修正光标移动绘图闪烁问题；川平旋压机功能调试技术支持；山东龙口科诺尔玻璃专机修正总线报警问题；山东龙口科诺尔玻璃专机圆弧速度限制、报警修改</t>
    <phoneticPr fontId="31" type="noConversion"/>
  </si>
  <si>
    <t>增加通过D地址显示轴坐标；修改MDI调用的子程序中直接跳转指令GOTO检索的行的处理；新增断屑指令G165；增加端面螺纹切削功能；新增宏程序调用的自变量X1，Y1，Z1,X2,Y2,Z2,；修改文件读取处理，'\r'不作换行处理；修改GOTO检索时有括号注释的处理；将G6.6指令修改为循环切削指令，增加X轴分刀切削次数P；修改轨迹预览中对空行的处理；修改完善if..else\while以及GOTO的处理；新增IF..GOTO可以在循环内部跳转；将G6.6指令修改为循环切削指令，增加X轴分刀切削次数P</t>
    <phoneticPr fontId="31" type="noConversion"/>
  </si>
  <si>
    <t>新增表格控件按选中单元等分功能；复制页面功能标签文字颜色，分组注释，灯透明不跟随</t>
    <phoneticPr fontId="31" type="noConversion"/>
  </si>
  <si>
    <t>苏军</t>
    <phoneticPr fontId="31" type="noConversion"/>
  </si>
  <si>
    <t>L5-M1-V2</t>
    <phoneticPr fontId="31" type="noConversion"/>
  </si>
  <si>
    <t>说明书维护更新</t>
    <phoneticPr fontId="31" type="noConversion"/>
  </si>
  <si>
    <t>988MA（138平台）系统软件维护</t>
    <phoneticPr fontId="31" type="noConversion"/>
  </si>
  <si>
    <t>高</t>
    <phoneticPr fontId="31" type="noConversion"/>
  </si>
  <si>
    <t>陈俊泽</t>
    <phoneticPr fontId="31" type="noConversion"/>
  </si>
  <si>
    <t>刘国辉</t>
    <phoneticPr fontId="31" type="noConversion"/>
  </si>
  <si>
    <r>
      <t>L4-M1-V1</t>
    </r>
    <r>
      <rPr>
        <sz val="10"/>
        <color rgb="FF000000"/>
        <rFont val="等线"/>
        <family val="3"/>
        <charset val="134"/>
        <scheme val="minor"/>
      </rPr>
      <t>-1</t>
    </r>
    <phoneticPr fontId="31" type="noConversion"/>
  </si>
  <si>
    <t>排查伺服总线偶尔出现断环后无法准确定位的故障点、排查打开CRC校验功能后偶尔会出现失步问题，输出维修版本给售后部门，待可靠解决故障后发布到标准版本中</t>
    <phoneticPr fontId="31" type="noConversion"/>
  </si>
  <si>
    <t>卢伟</t>
    <phoneticPr fontId="31" type="noConversion"/>
  </si>
  <si>
    <t>全组、平台部</t>
    <phoneticPr fontId="33" type="noConversion"/>
  </si>
  <si>
    <t>排查中发现伺服驱动IDN6001不能回读MDT丢失数据导致断环诊断定位不准确的情况，回读其他出错数据辅助判断，解决断环后无法准确定位故障点的问题，输出维修版本在故障现场的客户处试用；
排查打开CRC校验功能后，在总线通信受到强干扰时产生GDT数据CRC 校验出错后，伺服产生警告同时撤销电机励磁导致失步，针对此问题，暂时关闭软件CRC校验功能，输出维修版本试用，待普遍解决问题后发布到正式版本中</t>
    <phoneticPr fontId="31" type="noConversion"/>
  </si>
  <si>
    <t>L4-M1-V1-2</t>
    <phoneticPr fontId="31" type="noConversion"/>
  </si>
  <si>
    <t>改进自定义界面功能，新的版本支持PC机自定义界面设计软件GSKUI V2.08及以上版本，完成沈阳机床提出的自定义界面方案，并发布试用版本给沈阳机床试用</t>
    <phoneticPr fontId="31" type="noConversion"/>
  </si>
  <si>
    <t>卢伟、乐艳红</t>
    <phoneticPr fontId="31" type="noConversion"/>
  </si>
  <si>
    <t>平台部</t>
    <phoneticPr fontId="31" type="noConversion"/>
  </si>
  <si>
    <t>由本组成员卢伟配合平台部同事完成自定义界面功能的改进，并完成工程的编译与调试，输出该工程给本组成员乐艳红进行后续开发工作</t>
    <phoneticPr fontId="31" type="noConversion"/>
  </si>
  <si>
    <t>由本组成员乐艳红完成自定义界面功能的测试，并结合沈阳机床的自定义方案，定制开发沈阳机床专用诊断页面，生成试用版本给沈阳机床试用</t>
    <phoneticPr fontId="31" type="noConversion"/>
  </si>
  <si>
    <t>L4-M1-V1-3</t>
    <phoneticPr fontId="31" type="noConversion"/>
  </si>
  <si>
    <t>修化软限位减速停功能，并发布到新版本中</t>
    <phoneticPr fontId="31" type="noConversion"/>
  </si>
  <si>
    <t>卢伟</t>
    <phoneticPr fontId="31" type="noConversion"/>
  </si>
  <si>
    <t>全组</t>
    <phoneticPr fontId="31" type="noConversion"/>
  </si>
  <si>
    <t>重新设计软件限位算法，同时修改出厂默认参数调整为减速停，输出版本给南方机床厂试用，并将改进后的功能发布到V6.38g</t>
    <phoneticPr fontId="31" type="noConversion"/>
  </si>
  <si>
    <t>L4-M1-V1-4</t>
    <phoneticPr fontId="31" type="noConversion"/>
  </si>
  <si>
    <t>配合伺服研发室完成新参数方案功能界面设计、并完成初步调试；新参数方案设计（实现参数分类、便于调试）。</t>
    <phoneticPr fontId="31" type="noConversion"/>
  </si>
  <si>
    <t>完成GL1.48总线协议的调试、完成模块化伺服联调及与GR伺服混接的调试</t>
    <phoneticPr fontId="31" type="noConversion"/>
  </si>
  <si>
    <t>配合伺服平台部测试新增IDN读写验证，输出基于GL1.48总线协议的版本给伺服研发室进行模块化伺服拷机试验、加工试验等</t>
    <phoneticPr fontId="31" type="noConversion"/>
  </si>
  <si>
    <t>配合伺服研发室完成双码盘调试功能、自动识别GR伺服功能</t>
    <phoneticPr fontId="31" type="noConversion"/>
  </si>
  <si>
    <t>阳宗伯</t>
    <phoneticPr fontId="31" type="noConversion"/>
  </si>
  <si>
    <t>否</t>
    <phoneticPr fontId="31" type="noConversion"/>
  </si>
  <si>
    <t>软件模块</t>
    <phoneticPr fontId="31" type="noConversion"/>
  </si>
  <si>
    <t>配合伺服研发室完成双码盘调试功能、自动识别GR伺服电机参数、自动计算CS轴位置方式下齿轮比功能的CNC侧的调试页面设计</t>
    <phoneticPr fontId="31" type="noConversion"/>
  </si>
  <si>
    <t>合并生成GSK980TDi新的版本V6.38g(发布功能包括：梯形图在线编辑功能、输入法功能、圆弧断屑、螺纹收回等功能）</t>
    <phoneticPr fontId="31" type="noConversion"/>
  </si>
  <si>
    <t>乐艳红</t>
    <phoneticPr fontId="33" type="noConversion"/>
  </si>
  <si>
    <t>已发布正式版本</t>
    <phoneticPr fontId="31" type="noConversion"/>
  </si>
  <si>
    <t>L4-M1-V2-1</t>
    <phoneticPr fontId="31" type="noConversion"/>
  </si>
  <si>
    <t>售前测试报告已回复并生成6.38b_3已发给售前复测；培训学院测试报告相关问题已修改并回复</t>
    <phoneticPr fontId="31" type="noConversion"/>
  </si>
  <si>
    <t>已完成售前部门V6.38b_3、V6.38g版本的测试问题修改；完成培训学院V6.38b_3版本的测试，生成新的版本V6.38b_6版本到培训学院进行测试</t>
    <phoneticPr fontId="31" type="noConversion"/>
  </si>
  <si>
    <t>坐标系旋转功能设计，输出试用软件</t>
    <phoneticPr fontId="31" type="noConversion"/>
  </si>
  <si>
    <t>周敏思</t>
    <phoneticPr fontId="33" type="noConversion"/>
  </si>
  <si>
    <t>全组</t>
    <phoneticPr fontId="31" type="noConversion"/>
  </si>
  <si>
    <t>开发设计坐标系旋转功能设计，解决客户斜面攻丝、钻孔的需求，输出试用版本，该版本试用无问题后，再发布到标准软件中</t>
    <phoneticPr fontId="31" type="noConversion"/>
  </si>
  <si>
    <t>已完成方案的拟定、代码的编写，下一步进行机床的实际加工</t>
    <phoneticPr fontId="31" type="noConversion"/>
  </si>
  <si>
    <t>江武彬</t>
    <phoneticPr fontId="31" type="noConversion"/>
  </si>
  <si>
    <t>周敏思</t>
    <phoneticPr fontId="31" type="noConversion"/>
  </si>
  <si>
    <t>已完成代码编写与测试，由 于临时任务繁多，暂时停止本项工作，待下一步重新启动</t>
    <phoneticPr fontId="31" type="noConversion"/>
  </si>
  <si>
    <r>
      <t>L4-M1-V3</t>
    </r>
    <r>
      <rPr>
        <sz val="10"/>
        <color rgb="FF000000"/>
        <rFont val="等线"/>
        <family val="3"/>
        <charset val="134"/>
        <scheme val="minor"/>
      </rPr>
      <t>-1</t>
    </r>
    <phoneticPr fontId="31" type="noConversion"/>
  </si>
  <si>
    <t>完成山东龙口玻璃专用软件设计并交付用户使用</t>
    <phoneticPr fontId="31" type="noConversion"/>
  </si>
  <si>
    <t>卢伟、周敏思</t>
    <phoneticPr fontId="31" type="noConversion"/>
  </si>
  <si>
    <r>
      <t>由本组成员卢伟完成时实测量仪器与C</t>
    </r>
    <r>
      <rPr>
        <sz val="10"/>
        <rFont val="等线"/>
        <family val="3"/>
        <charset val="134"/>
        <scheme val="minor"/>
      </rPr>
      <t>NC系统之间通过RS422接口ModBus RTU协议的数据传输，输出软件库工程给同组成员周敏思进行后续应用功能开发</t>
    </r>
    <phoneticPr fontId="31" type="noConversion"/>
  </si>
  <si>
    <t>由本组成员周敏思完成玻璃磨削指令的设计，并输出试用版本给用户试用</t>
    <phoneticPr fontId="31" type="noConversion"/>
  </si>
  <si>
    <t>L4-M1-V3-2</t>
    <phoneticPr fontId="31" type="noConversion"/>
  </si>
  <si>
    <t>川平旋压机专用软件修改开发，输出试用版本软件交付用户试用</t>
    <phoneticPr fontId="31" type="noConversion"/>
  </si>
  <si>
    <t>同业务部门用户现场功能调研、小组内方案讨论，完成第1个试用版本软件给用户试用</t>
    <phoneticPr fontId="31" type="noConversion"/>
  </si>
  <si>
    <t>经过用户一段时间的试用，提出改进、优化需求，完成第2个试用版本软件的合并，并交付用户使用</t>
    <phoneticPr fontId="31" type="noConversion"/>
  </si>
  <si>
    <t>根据功能增补说明文档进行说明书修订中</t>
  </si>
  <si>
    <r>
      <t>使用说明书维护更新、P</t>
    </r>
    <r>
      <rPr>
        <sz val="10"/>
        <color rgb="FF000000"/>
        <rFont val="等线"/>
        <family val="3"/>
        <charset val="134"/>
        <scheme val="minor"/>
      </rPr>
      <t>LC使用手册维护与更新</t>
    </r>
    <phoneticPr fontId="31" type="noConversion"/>
  </si>
  <si>
    <r>
      <t>L4-M1-V4</t>
    </r>
    <r>
      <rPr>
        <sz val="10"/>
        <color rgb="FF000000"/>
        <rFont val="等线"/>
        <family val="3"/>
        <charset val="134"/>
        <scheme val="minor"/>
      </rPr>
      <t>-1</t>
    </r>
    <phoneticPr fontId="31" type="noConversion"/>
  </si>
  <si>
    <t>使用说明书维护更新</t>
    <phoneticPr fontId="31" type="noConversion"/>
  </si>
  <si>
    <t>根据功能增补说明文档进行说明书修订中</t>
    <phoneticPr fontId="31" type="noConversion"/>
  </si>
  <si>
    <t>L3-M1-V1-1</t>
    <phoneticPr fontId="31" type="noConversion"/>
  </si>
  <si>
    <t>L3-M1-V1-2</t>
    <phoneticPr fontId="31" type="noConversion"/>
  </si>
  <si>
    <t>完善、优化斜车系统界面设计-任务分解：位置页面集优化与完善</t>
    <phoneticPr fontId="31" type="noConversion"/>
  </si>
  <si>
    <t>江武彬</t>
    <phoneticPr fontId="31" type="noConversion"/>
  </si>
  <si>
    <t>L3-M1-V1-4</t>
    <phoneticPr fontId="31" type="noConversion"/>
  </si>
  <si>
    <t>参数、伺服诊断页面修改；增加页面集切换主菜单；调试向导功能改进、增加功能调试页面；大坐标页面改进(合并显示综合坐标)；</t>
    <phoneticPr fontId="31" type="noConversion"/>
  </si>
  <si>
    <t>L3-M1-V1-5</t>
    <phoneticPr fontId="31" type="noConversion"/>
  </si>
  <si>
    <t>伺服调试页面集设计(将和伺服参数、诊断、调谐等相关的页面整合成一个页面集)</t>
    <phoneticPr fontId="31" type="noConversion"/>
  </si>
  <si>
    <t>阳宗伯</t>
    <phoneticPr fontId="33" type="noConversion"/>
  </si>
  <si>
    <t>全组</t>
    <phoneticPr fontId="33" type="noConversion"/>
  </si>
  <si>
    <t>完成伺服调试页面集设计与验证</t>
    <phoneticPr fontId="31" type="noConversion"/>
  </si>
  <si>
    <t>月初根据界面修改方案合并生成了V9.03版本；针对销售提出的建议合并生成第一个测试版本：V9.04版本（销售对V9.03版本提出的建议）</t>
    <phoneticPr fontId="31" type="noConversion"/>
  </si>
  <si>
    <t>完善、优化斜车系统界面设计-任务分解：参数、诊断页面集优化与完善</t>
    <phoneticPr fontId="31" type="noConversion"/>
  </si>
  <si>
    <t>完善、优化斜车系统界面设计-任务分解：设置页面集优化与完善</t>
    <phoneticPr fontId="31" type="noConversion"/>
  </si>
  <si>
    <t>完成主轴定向位置调校功能设计、参数关键字查找功能</t>
    <phoneticPr fontId="31" type="noConversion"/>
  </si>
  <si>
    <t>完成代码编写与测试</t>
    <phoneticPr fontId="31" type="noConversion"/>
  </si>
  <si>
    <t>完成主轴浮动功能移植、输入法功能的移植、在线PLC编辑功能</t>
    <phoneticPr fontId="31" type="noConversion"/>
  </si>
  <si>
    <t>未收到特殊订单需求、未涉及改进或维护需求</t>
    <phoneticPr fontId="31" type="noConversion"/>
  </si>
  <si>
    <t>修改刚性攻丝深孔时的速度衔接问题</t>
    <phoneticPr fontId="31" type="noConversion"/>
  </si>
  <si>
    <t>L5-M1-V1-2</t>
    <phoneticPr fontId="31" type="noConversion"/>
  </si>
  <si>
    <t>修改连续螺纹之间的插补平滑处理</t>
    <phoneticPr fontId="31" type="noConversion"/>
  </si>
  <si>
    <t>L5-M1-V1-3</t>
    <phoneticPr fontId="31" type="noConversion"/>
  </si>
  <si>
    <t>完善断屑功能恢复暂停断屑和增加R值圆弧断屑</t>
    <phoneticPr fontId="31" type="noConversion"/>
  </si>
  <si>
    <t>L5-M1-V1-4</t>
    <phoneticPr fontId="31" type="noConversion"/>
  </si>
  <si>
    <t>增加Cs轴对绝对式编码器的支持功能</t>
    <phoneticPr fontId="31" type="noConversion"/>
  </si>
  <si>
    <t>L5-M1-V1-5</t>
    <phoneticPr fontId="31" type="noConversion"/>
  </si>
  <si>
    <t>肇庆市威尼托机械有限公司GPC系统梯形修改及指导调试</t>
    <phoneticPr fontId="31" type="noConversion"/>
  </si>
  <si>
    <t>珠海海鸥GPC系统指导调试</t>
    <phoneticPr fontId="31" type="noConversion"/>
  </si>
  <si>
    <t>安阳鑫盛机床 GPC和HMI控制程序设计及指导调试</t>
    <phoneticPr fontId="31" type="noConversion"/>
  </si>
  <si>
    <t>佛山市明艺杨机械科技11轴专机GPC系统应用程序设计及系统初步调试</t>
    <phoneticPr fontId="31" type="noConversion"/>
  </si>
  <si>
    <t>系统软件功能维护</t>
    <phoneticPr fontId="31" type="noConversion"/>
  </si>
  <si>
    <t>优化G7.9断屑指令及圆弧断屑；优化断屑指令及圆弧断屑</t>
    <phoneticPr fontId="31" type="noConversion"/>
  </si>
  <si>
    <t>修改MDI调用的子程序中直接跳转指令GOTO检索的行的处理</t>
    <phoneticPr fontId="31" type="noConversion"/>
  </si>
  <si>
    <t>988TA（ZYNQ平台）系统软件功能开发</t>
    <phoneticPr fontId="31" type="noConversion"/>
  </si>
  <si>
    <t>L4-M1-V2-2</t>
    <phoneticPr fontId="31" type="noConversion"/>
  </si>
  <si>
    <t>L4-M1-V2-4</t>
    <phoneticPr fontId="31" type="noConversion"/>
  </si>
  <si>
    <t>文光武</t>
    <phoneticPr fontId="33" type="noConversion"/>
  </si>
  <si>
    <t>L4-M1-V2-5</t>
    <phoneticPr fontId="31" type="noConversion"/>
  </si>
  <si>
    <t>打标机通讯功能的开发与调试</t>
    <phoneticPr fontId="31" type="noConversion"/>
  </si>
  <si>
    <t>988TA（ZYNQ平台）系统软件总线模块</t>
    <phoneticPr fontId="31" type="noConversion"/>
  </si>
  <si>
    <t>L4-M1-V3-1</t>
    <phoneticPr fontId="31" type="noConversion"/>
  </si>
  <si>
    <t>总线底层驱动V1.4的调试</t>
    <phoneticPr fontId="31" type="noConversion"/>
  </si>
  <si>
    <t>邱坤</t>
    <phoneticPr fontId="31" type="noConversion"/>
  </si>
  <si>
    <t>L4-M1-V4-1</t>
    <phoneticPr fontId="31" type="noConversion"/>
  </si>
  <si>
    <t>钟响威、张玮洪</t>
    <phoneticPr fontId="33" type="noConversion"/>
  </si>
  <si>
    <t>L4-M1-V5</t>
    <phoneticPr fontId="31" type="noConversion"/>
  </si>
  <si>
    <t>988TA（ZYNQ平台）系统软件专用设备</t>
    <phoneticPr fontId="31" type="noConversion"/>
  </si>
  <si>
    <t>L4-M1-V5-1</t>
    <phoneticPr fontId="31" type="noConversion"/>
  </si>
  <si>
    <t>L4-M1-V6</t>
    <phoneticPr fontId="31" type="noConversion"/>
  </si>
  <si>
    <t>L4-M1-V6-1</t>
    <phoneticPr fontId="31" type="noConversion"/>
  </si>
  <si>
    <t>多通道数据结构和接口的确定</t>
    <phoneticPr fontId="31" type="noConversion"/>
  </si>
  <si>
    <t>黄城东</t>
    <phoneticPr fontId="33" type="noConversion"/>
  </si>
  <si>
    <t>文光武</t>
    <phoneticPr fontId="31" type="noConversion"/>
  </si>
  <si>
    <t>988TA（ZYNQ平台）系统软件界面模块</t>
    <phoneticPr fontId="31" type="noConversion"/>
  </si>
  <si>
    <t>L4-M2-V3</t>
    <phoneticPr fontId="31" type="noConversion"/>
  </si>
  <si>
    <t>PLC软件</t>
    <phoneticPr fontId="31" type="noConversion"/>
  </si>
  <si>
    <t>L4-M2-V3-1</t>
    <phoneticPr fontId="31" type="noConversion"/>
  </si>
  <si>
    <t>吴环</t>
    <phoneticPr fontId="33" type="noConversion"/>
  </si>
  <si>
    <t>当前其它任务繁重，该功能延后实现</t>
    <phoneticPr fontId="31" type="noConversion"/>
  </si>
  <si>
    <t>实现PLC在线调试功能</t>
    <phoneticPr fontId="31" type="noConversion"/>
  </si>
  <si>
    <t>王广川</t>
    <phoneticPr fontId="31" type="noConversion"/>
  </si>
  <si>
    <t>吴非盾</t>
    <phoneticPr fontId="31" type="noConversion"/>
  </si>
  <si>
    <t>何晋</t>
    <phoneticPr fontId="31" type="noConversion"/>
  </si>
  <si>
    <t>完成界面数据接口的整理与修改，完成界面启动过程报警信息的整理与修改</t>
    <phoneticPr fontId="31" type="noConversion"/>
  </si>
  <si>
    <t>具备输出至U盘功能；具备查找、另存、删除、排序等文件操作功能；具备U盘文件输入到系统功能</t>
    <phoneticPr fontId="31" type="noConversion"/>
  </si>
  <si>
    <t>加工文件内容的读写控制模块的设计与重构（完成40%）；宏语句译码解析模块代码的设计与重构（完成80%）；宏程序调用功能的设计与重构（完成80%）</t>
    <phoneticPr fontId="31" type="noConversion"/>
  </si>
  <si>
    <t>L4-M1-V7</t>
    <phoneticPr fontId="31" type="noConversion"/>
  </si>
  <si>
    <t>L4-M1-V8</t>
    <phoneticPr fontId="31" type="noConversion"/>
  </si>
  <si>
    <t>界面V2.10版本在miniGUI3.2上的移植工作（15寸大屏系统的前期移植工作）</t>
    <phoneticPr fontId="31" type="noConversion"/>
  </si>
  <si>
    <t>增加15寸大屏系统</t>
    <phoneticPr fontId="31" type="noConversion"/>
  </si>
  <si>
    <t>L4-M1-V4-2</t>
  </si>
  <si>
    <t>L4-M1-V3-2</t>
  </si>
  <si>
    <t>980TDc（全志+翼辉）系统</t>
  </si>
  <si>
    <t>980TDc（全志+翼辉）系统</t>
    <phoneticPr fontId="31" type="noConversion"/>
  </si>
  <si>
    <t>980TDi（全志+翼辉）系统</t>
  </si>
  <si>
    <t>980TDi（全志+翼辉）系统</t>
    <phoneticPr fontId="31" type="noConversion"/>
  </si>
  <si>
    <t>980TDi（1808平台）系统</t>
    <phoneticPr fontId="31" type="noConversion"/>
  </si>
  <si>
    <t>980TDi（ZYNQ平台）系统</t>
    <phoneticPr fontId="31" type="noConversion"/>
  </si>
  <si>
    <t>980TDc（1808平台）系统</t>
    <phoneticPr fontId="31" type="noConversion"/>
  </si>
  <si>
    <t>988TA（1808平台）系统</t>
    <phoneticPr fontId="31" type="noConversion"/>
  </si>
  <si>
    <t>988TA（1808平台）系统</t>
    <phoneticPr fontId="31" type="noConversion"/>
  </si>
  <si>
    <t>988TA（ZYNQ平台)系统</t>
    <phoneticPr fontId="31" type="noConversion"/>
  </si>
  <si>
    <t>GPC1000A可编程控制系统</t>
  </si>
  <si>
    <t>GPC1000A可编程控制系统</t>
    <phoneticPr fontId="31" type="noConversion"/>
  </si>
  <si>
    <t>988MA（138平台）系统</t>
  </si>
  <si>
    <t>988MA（138平台）系统</t>
    <phoneticPr fontId="31" type="noConversion"/>
  </si>
  <si>
    <t>GSK-PLC功能模块</t>
    <phoneticPr fontId="31" type="noConversion"/>
  </si>
  <si>
    <t>L4</t>
    <phoneticPr fontId="31" type="noConversion"/>
  </si>
  <si>
    <t xml:space="preserve">投产定型阶段 </t>
    <phoneticPr fontId="31" type="noConversion"/>
  </si>
  <si>
    <t>L4-M1</t>
    <phoneticPr fontId="31" type="noConversion"/>
  </si>
  <si>
    <t>988W木工板材系统</t>
    <phoneticPr fontId="31" type="noConversion"/>
  </si>
  <si>
    <t>988W木工板材系统软件维护</t>
    <phoneticPr fontId="31" type="noConversion"/>
  </si>
  <si>
    <t>启动加工测试，通过加工样件可以看出，退尾轨迹一致性较好</t>
    <phoneticPr fontId="31" type="noConversion"/>
  </si>
  <si>
    <t>L4-M1-V1-7</t>
    <phoneticPr fontId="31" type="noConversion"/>
  </si>
  <si>
    <t>东莞东运TTI用户宏程序条件表达式使用复合表达式不能正确执行问题修改，生成维修版本给用户试用</t>
    <phoneticPr fontId="31" type="noConversion"/>
  </si>
  <si>
    <t>完成</t>
    <phoneticPr fontId="31" type="noConversion"/>
  </si>
  <si>
    <t>编写测试代码踪踪内存释放可能存在的BUG，进行中</t>
    <phoneticPr fontId="31" type="noConversion"/>
  </si>
  <si>
    <t>暂未收到测试报告</t>
    <phoneticPr fontId="33" type="noConversion"/>
  </si>
  <si>
    <t>暂未收到测试报告</t>
    <phoneticPr fontId="33" type="noConversion"/>
  </si>
  <si>
    <t>将GSK980TDi_PLUS从ZYNQ平台移植到1808平台；GSK980TDi系统参数“关键字查找”功能配置文件编辑</t>
    <phoneticPr fontId="31" type="noConversion"/>
  </si>
  <si>
    <t>（江武彬）诊断界面：测试配置文件新增内容是否能在界面中正常显示；程序管理界面优化：程序目录支持注释/创建时间两种显示方式、测试优化程序管理界面后是否会影响原功能的使用</t>
    <phoneticPr fontId="31" type="noConversion"/>
  </si>
  <si>
    <t>（江武彬）小线段功能测试：测试spline样条，并对发现的问题进行修改</t>
    <phoneticPr fontId="31" type="noConversion"/>
  </si>
  <si>
    <t>（乐艳红）主轴转速浮动功能移植完成；将自定义功能移植到V6.38g</t>
    <phoneticPr fontId="31" type="noConversion"/>
  </si>
  <si>
    <t>NC语句译码解析模块代码的设计与重构</t>
    <phoneticPr fontId="31" type="noConversion"/>
  </si>
  <si>
    <t>L5-M1-V1-6</t>
    <phoneticPr fontId="31" type="noConversion"/>
  </si>
  <si>
    <t>解决在进行椭圆插补时终点判断出错的问题</t>
    <phoneticPr fontId="31" type="noConversion"/>
  </si>
  <si>
    <t>黄城东</t>
    <phoneticPr fontId="31" type="noConversion"/>
  </si>
  <si>
    <t>完成系统页面集参数页面、螺距补偿、系统信息页面、文件管理页面显示及功能</t>
    <phoneticPr fontId="31" type="noConversion"/>
  </si>
  <si>
    <t>修复地址偏移，用户数据运算在CNC无效；分离数据组表和用户数据(之前存储在同一配置文件)；修复单选框下拉框文本框图片等控件因配置文件修改无法读取；修复系统参数复制后在CNC无数据、旧版本项目背景颜色会自动变化、系统权限二级与三级开机图片传输窗口不同、模板库需重新打开才能显示文本、内容不全问题</t>
    <phoneticPr fontId="31" type="noConversion"/>
  </si>
  <si>
    <t>增加可在列表显示当前打开的程序文件；修改打开参数文件软件崩溃问题</t>
    <phoneticPr fontId="31" type="noConversion"/>
  </si>
  <si>
    <t>L4-M1-V1-8</t>
    <phoneticPr fontId="31" type="noConversion"/>
  </si>
  <si>
    <t>将抛物线指令相关插补数据由模态改为非模态</t>
    <phoneticPr fontId="31" type="noConversion"/>
  </si>
  <si>
    <t>断屑模式下新增G76G78断屑切削</t>
    <phoneticPr fontId="31" type="noConversion"/>
  </si>
  <si>
    <t>L4-M1-V1-9</t>
    <phoneticPr fontId="31" type="noConversion"/>
  </si>
  <si>
    <t>V2.09版本完善</t>
    <phoneticPr fontId="31" type="noConversion"/>
  </si>
  <si>
    <t>文光武</t>
    <phoneticPr fontId="31" type="noConversion"/>
  </si>
  <si>
    <t>调试新编译软件，清除编译警告；修改G92端面螺纹P值的处理；修改G10.9直半径指令，解决前一段坐标显示错误的问题；修改if..goto.检索行号时，往前或往M30后面程序的处理；修改并行轴刀偏信息及文件信息的处理；修改报警信息输出标志处理；修改G83~G89轨迹预览时R平面变量的定义</t>
    <phoneticPr fontId="31" type="noConversion"/>
  </si>
  <si>
    <t>新庆机械3轴转台专机GPC应用程序设计</t>
    <phoneticPr fontId="31" type="noConversion"/>
  </si>
  <si>
    <t>L2-M1-V2</t>
    <phoneticPr fontId="31" type="noConversion"/>
  </si>
  <si>
    <t>L2-M1-V3</t>
    <phoneticPr fontId="31" type="noConversion"/>
  </si>
  <si>
    <t>GSKPLC LD模块的完善和新功能的增加</t>
    <phoneticPr fontId="31" type="noConversion"/>
  </si>
  <si>
    <t>GSKPLC SFC模块的测试与完善</t>
    <phoneticPr fontId="31" type="noConversion"/>
  </si>
  <si>
    <t>GSKPLC ST编辑功能的测试与完善</t>
    <phoneticPr fontId="31" type="noConversion"/>
  </si>
  <si>
    <t>L2-M1-V4</t>
    <phoneticPr fontId="31" type="noConversion"/>
  </si>
  <si>
    <t>GSKPLC ST的执行和编译扩充</t>
    <phoneticPr fontId="31" type="noConversion"/>
  </si>
  <si>
    <t>朱超平</t>
    <phoneticPr fontId="31" type="noConversion"/>
  </si>
  <si>
    <t>刘国辉</t>
    <phoneticPr fontId="31" type="noConversion"/>
  </si>
  <si>
    <t>许海波</t>
    <phoneticPr fontId="31" type="noConversion"/>
  </si>
  <si>
    <t>L2-M1-V5</t>
    <phoneticPr fontId="31" type="noConversion"/>
  </si>
  <si>
    <t>L2-M1-V5-1</t>
    <phoneticPr fontId="31" type="noConversion"/>
  </si>
  <si>
    <t>中</t>
    <phoneticPr fontId="31" type="noConversion"/>
  </si>
  <si>
    <t>朱超平</t>
    <phoneticPr fontId="31" type="noConversion"/>
  </si>
  <si>
    <t>否</t>
    <phoneticPr fontId="31" type="noConversion"/>
  </si>
  <si>
    <t>5</t>
    <phoneticPr fontId="31" type="noConversion"/>
  </si>
  <si>
    <t>刘国辉</t>
    <phoneticPr fontId="31" type="noConversion"/>
  </si>
  <si>
    <t>谭俊鹏</t>
    <phoneticPr fontId="31" type="noConversion"/>
  </si>
  <si>
    <t>李宇</t>
    <phoneticPr fontId="31" type="noConversion"/>
  </si>
  <si>
    <t>L2-M1-V3-1</t>
    <phoneticPr fontId="31" type="noConversion"/>
  </si>
  <si>
    <t>朱超平</t>
    <phoneticPr fontId="31" type="noConversion"/>
  </si>
  <si>
    <t>第一周情况说明</t>
    <phoneticPr fontId="31" type="noConversion"/>
  </si>
  <si>
    <t>第二周情况说明</t>
    <phoneticPr fontId="31" type="noConversion"/>
  </si>
  <si>
    <t>第三周情况说明</t>
    <phoneticPr fontId="31" type="noConversion"/>
  </si>
  <si>
    <t>第四周情况说明</t>
    <phoneticPr fontId="31" type="noConversion"/>
  </si>
  <si>
    <t>朱超平</t>
    <phoneticPr fontId="31" type="noConversion"/>
  </si>
  <si>
    <t>谭俊鹏</t>
    <phoneticPr fontId="31" type="noConversion"/>
  </si>
  <si>
    <t>谭俊鹏</t>
    <phoneticPr fontId="31" type="noConversion"/>
  </si>
  <si>
    <t>L2-M1-V2-2</t>
    <phoneticPr fontId="31" type="noConversion"/>
  </si>
  <si>
    <t>L2-M1-V2-3</t>
    <phoneticPr fontId="31" type="noConversion"/>
  </si>
  <si>
    <t>L2-M1-V3-3</t>
    <phoneticPr fontId="31" type="noConversion"/>
  </si>
  <si>
    <t>L2-M1-V4-2</t>
    <phoneticPr fontId="31" type="noConversion"/>
  </si>
  <si>
    <t>L2-M1-V3-6</t>
    <phoneticPr fontId="31" type="noConversion"/>
  </si>
  <si>
    <t>2023/4/31</t>
    <phoneticPr fontId="31" type="noConversion"/>
  </si>
  <si>
    <t>L2-M1-V3-7</t>
    <phoneticPr fontId="31" type="noConversion"/>
  </si>
  <si>
    <t>跳转功能：
1）：跳转编辑和显示
2）：跳转的编译功能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</si>
</sst>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yyyy/m/d;@"/>
    <numFmt numFmtId="178" formatCode="yyyy&quot;年&quot;m&quot;月&quot;;@"/>
    <numFmt numFmtId="179" formatCode="yyyy/mm/dd"/>
  </numFmts>
  <fonts count="43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b/>
      <sz val="10"/>
      <color theme="0"/>
      <name val="等线"/>
      <family val="3"/>
      <charset val="134"/>
      <scheme val="minor"/>
    </font>
    <font>
      <sz val="11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9"/>
      <color theme="1"/>
      <name val="宋体"/>
      <family val="3"/>
      <charset val="134"/>
    </font>
    <font>
      <b/>
      <sz val="14"/>
      <name val="宋体"/>
      <family val="3"/>
      <charset val="134"/>
    </font>
    <font>
      <b/>
      <sz val="10"/>
      <color rgb="FF000000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b/>
      <sz val="10"/>
      <color theme="3" tint="-0.24994659260841701"/>
      <name val="Microsoft YaHei UI"/>
      <family val="1"/>
    </font>
    <font>
      <b/>
      <sz val="1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6"/>
      <color theme="0"/>
      <name val="微软雅黑"/>
      <family val="2"/>
      <charset val="134"/>
    </font>
    <font>
      <sz val="10"/>
      <name val="等线"/>
      <family val="3"/>
      <charset val="134"/>
      <scheme val="minor"/>
    </font>
    <font>
      <b/>
      <sz val="14"/>
      <color theme="3" tint="-0.24994659260841701"/>
      <name val="微软雅黑"/>
      <family val="2"/>
      <charset val="134"/>
    </font>
    <font>
      <b/>
      <sz val="10"/>
      <color theme="3" tint="-0.24994659260841701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sz val="10"/>
      <color rgb="FF000000"/>
      <name val="SimSun"/>
      <family val="1"/>
    </font>
    <font>
      <sz val="10"/>
      <color rgb="FFFF0000"/>
      <name val="等线"/>
      <family val="3"/>
      <charset val="134"/>
      <scheme val="minor"/>
    </font>
    <font>
      <sz val="10"/>
      <color theme="8"/>
      <name val="SimSun"/>
      <charset val="134"/>
    </font>
    <font>
      <sz val="10"/>
      <color theme="8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3F3F3F"/>
      <name val="等线"/>
      <family val="3"/>
      <charset val="134"/>
      <scheme val="minor"/>
    </font>
    <font>
      <sz val="11"/>
      <color theme="1"/>
      <name val="Microsoft YaHei UI"/>
      <family val="1"/>
    </font>
    <font>
      <b/>
      <sz val="10"/>
      <color theme="0"/>
      <name val="宋体"/>
      <family val="3"/>
      <charset val="134"/>
    </font>
    <font>
      <sz val="10"/>
      <color theme="0"/>
      <name val="宋体"/>
      <family val="3"/>
      <charset val="134"/>
    </font>
    <font>
      <b/>
      <u/>
      <sz val="10"/>
      <color theme="0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color theme="3" tint="-0.2499465926084170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b/>
      <sz val="10"/>
      <color rgb="FF00000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</fonts>
  <fills count="20">
    <fill>
      <patternFill patternType="none"/>
    </fill>
    <fill>
      <patternFill patternType="gray125"/>
    </fill>
    <fill>
      <patternFill patternType="solid">
        <fgColor rgb="FF8497B0"/>
        <bgColor theme="3" tint="0.39988402966399123"/>
      </patternFill>
    </fill>
    <fill>
      <patternFill patternType="solid">
        <fgColor rgb="FF305496"/>
        <bgColor theme="8" tint="-0.249977111117893"/>
      </patternFill>
    </fill>
    <fill>
      <patternFill patternType="solid">
        <fgColor rgb="FF8EA9DB"/>
        <bgColor indexed="64"/>
      </patternFill>
    </fill>
    <fill>
      <patternFill patternType="solid">
        <fgColor rgb="FFB4C6E7"/>
        <bgColor theme="8" tint="0.59999389629810485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A3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F4D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65"/>
        <bgColor rgb="FFD9E1F2"/>
      </patternFill>
    </fill>
    <fill>
      <patternFill patternType="solid">
        <fgColor rgb="FFD9E1F2"/>
        <bgColor rgb="FFD9E1F2"/>
      </patternFill>
    </fill>
    <fill>
      <patternFill patternType="solid">
        <fgColor rgb="FFD9E1F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3F3F3F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9" fontId="24" fillId="0" borderId="0" applyFont="0" applyFill="0" applyBorder="0" applyAlignment="0" applyProtection="0">
      <alignment vertical="center"/>
    </xf>
    <xf numFmtId="0" fontId="26" fillId="16" borderId="8" applyNumberFormat="0" applyAlignment="0" applyProtection="0"/>
    <xf numFmtId="14" fontId="27" fillId="0" borderId="0" applyFont="0" applyFill="0" applyBorder="0">
      <alignment horizontal="center" vertical="center"/>
    </xf>
    <xf numFmtId="0" fontId="25" fillId="0" borderId="0"/>
    <xf numFmtId="0" fontId="25" fillId="0" borderId="0">
      <alignment vertical="center"/>
    </xf>
  </cellStyleXfs>
  <cellXfs count="176">
    <xf numFmtId="0" fontId="0" fillId="0" borderId="0" xfId="0"/>
    <xf numFmtId="0" fontId="1" fillId="0" borderId="0" xfId="4" applyFont="1"/>
    <xf numFmtId="0" fontId="2" fillId="0" borderId="0" xfId="4" applyFont="1"/>
    <xf numFmtId="0" fontId="3" fillId="0" borderId="0" xfId="4" applyFont="1"/>
    <xf numFmtId="0" fontId="3" fillId="0" borderId="0" xfId="0" applyFont="1"/>
    <xf numFmtId="0" fontId="4" fillId="0" borderId="0" xfId="4" applyFont="1"/>
    <xf numFmtId="0" fontId="5" fillId="0" borderId="0" xfId="0" applyFont="1" applyAlignment="1">
      <alignment vertical="center"/>
    </xf>
    <xf numFmtId="0" fontId="6" fillId="0" borderId="0" xfId="4" applyFont="1" applyAlignment="1">
      <alignment horizontal="center"/>
    </xf>
    <xf numFmtId="0" fontId="1" fillId="0" borderId="0" xfId="4" applyFont="1" applyAlignment="1">
      <alignment wrapText="1"/>
    </xf>
    <xf numFmtId="0" fontId="1" fillId="0" borderId="0" xfId="4" applyFont="1" applyAlignment="1">
      <alignment horizontal="center" wrapText="1"/>
    </xf>
    <xf numFmtId="49" fontId="3" fillId="2" borderId="4" xfId="2" applyNumberFormat="1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/>
    </xf>
    <xf numFmtId="176" fontId="3" fillId="3" borderId="5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left" vertical="center" wrapText="1"/>
    </xf>
    <xf numFmtId="49" fontId="8" fillId="4" borderId="4" xfId="5" applyNumberFormat="1" applyFont="1" applyFill="1" applyBorder="1" applyAlignment="1">
      <alignment horizontal="center" vertical="center" wrapText="1"/>
    </xf>
    <xf numFmtId="49" fontId="8" fillId="4" borderId="4" xfId="5" applyNumberFormat="1" applyFont="1" applyFill="1" applyBorder="1" applyAlignment="1">
      <alignment horizontal="left" vertical="center" wrapText="1"/>
    </xf>
    <xf numFmtId="49" fontId="5" fillId="5" borderId="4" xfId="0" applyNumberFormat="1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 wrapText="1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9" fillId="0" borderId="4" xfId="0" applyFont="1" applyBorder="1" applyAlignment="1">
      <alignment horizontal="center" vertical="center" wrapText="1"/>
    </xf>
    <xf numFmtId="0" fontId="11" fillId="6" borderId="4" xfId="0" applyFont="1" applyFill="1" applyBorder="1" applyAlignment="1" applyProtection="1">
      <alignment horizontal="center" vertical="center"/>
      <protection locked="0"/>
    </xf>
    <xf numFmtId="0" fontId="11" fillId="7" borderId="4" xfId="0" applyFont="1" applyFill="1" applyBorder="1" applyAlignment="1" applyProtection="1">
      <alignment horizontal="center" vertical="center"/>
      <protection locked="0"/>
    </xf>
    <xf numFmtId="0" fontId="11" fillId="8" borderId="4" xfId="0" applyFont="1" applyFill="1" applyBorder="1" applyAlignment="1" applyProtection="1">
      <alignment horizontal="center" vertical="center"/>
      <protection locked="0"/>
    </xf>
    <xf numFmtId="0" fontId="11" fillId="9" borderId="4" xfId="0" applyFont="1" applyFill="1" applyBorder="1" applyAlignment="1" applyProtection="1">
      <alignment horizontal="center" vertical="center"/>
      <protection locked="0"/>
    </xf>
    <xf numFmtId="0" fontId="12" fillId="10" borderId="4" xfId="0" applyFont="1" applyFill="1" applyBorder="1" applyAlignment="1" applyProtection="1">
      <alignment horizontal="center" vertical="center"/>
      <protection locked="0"/>
    </xf>
    <xf numFmtId="0" fontId="13" fillId="11" borderId="4" xfId="0" applyFont="1" applyFill="1" applyBorder="1" applyAlignment="1" applyProtection="1">
      <alignment horizontal="center" vertical="center"/>
      <protection locked="0"/>
    </xf>
    <xf numFmtId="0" fontId="14" fillId="10" borderId="4" xfId="0" applyFont="1" applyFill="1" applyBorder="1" applyAlignment="1" applyProtection="1">
      <alignment horizontal="center" vertical="center"/>
      <protection locked="0"/>
    </xf>
    <xf numFmtId="0" fontId="15" fillId="12" borderId="0" xfId="0" applyFont="1" applyFill="1" applyAlignment="1" applyProtection="1">
      <alignment horizontal="center" vertical="center"/>
      <protection locked="0"/>
    </xf>
    <xf numFmtId="0" fontId="13" fillId="13" borderId="4" xfId="0" applyFont="1" applyFill="1" applyBorder="1" applyAlignment="1" applyProtection="1">
      <alignment horizontal="center" vertical="center"/>
      <protection locked="0"/>
    </xf>
    <xf numFmtId="9" fontId="3" fillId="3" borderId="4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9" fontId="3" fillId="3" borderId="4" xfId="3" applyNumberFormat="1" applyFont="1" applyFill="1" applyBorder="1" applyProtection="1">
      <alignment horizontal="center" vertical="center"/>
      <protection locked="0"/>
    </xf>
    <xf numFmtId="9" fontId="3" fillId="3" borderId="4" xfId="3" applyNumberFormat="1" applyFont="1" applyFill="1" applyBorder="1" applyAlignment="1" applyProtection="1">
      <alignment horizontal="left" vertical="center"/>
      <protection locked="0"/>
    </xf>
    <xf numFmtId="9" fontId="5" fillId="5" borderId="4" xfId="1" applyFont="1" applyFill="1" applyBorder="1" applyAlignment="1">
      <alignment horizontal="center" vertical="center"/>
    </xf>
    <xf numFmtId="14" fontId="9" fillId="0" borderId="4" xfId="0" applyNumberFormat="1" applyFont="1" applyBorder="1" applyAlignment="1">
      <alignment horizontal="center" vertical="center" wrapText="1"/>
    </xf>
    <xf numFmtId="177" fontId="16" fillId="0" borderId="4" xfId="0" applyNumberFormat="1" applyFont="1" applyBorder="1" applyAlignment="1">
      <alignment horizontal="center" vertical="center" wrapText="1"/>
    </xf>
    <xf numFmtId="176" fontId="10" fillId="14" borderId="4" xfId="3" applyNumberFormat="1" applyFont="1" applyFill="1" applyBorder="1" applyProtection="1">
      <alignment horizontal="center" vertical="center"/>
      <protection locked="0"/>
    </xf>
    <xf numFmtId="9" fontId="10" fillId="15" borderId="4" xfId="3" applyNumberFormat="1" applyFont="1" applyFill="1" applyBorder="1" applyProtection="1">
      <alignment horizontal="center" vertical="center"/>
      <protection locked="0"/>
    </xf>
    <xf numFmtId="176" fontId="17" fillId="0" borderId="4" xfId="3" applyNumberFormat="1" applyFont="1" applyFill="1" applyBorder="1" applyProtection="1">
      <alignment horizontal="center" vertical="center"/>
      <protection locked="0"/>
    </xf>
    <xf numFmtId="0" fontId="1" fillId="0" borderId="0" xfId="4" applyFont="1" applyAlignment="1">
      <alignment horizontal="left" wrapText="1"/>
    </xf>
    <xf numFmtId="178" fontId="3" fillId="2" borderId="4" xfId="2" applyNumberFormat="1" applyFont="1" applyFill="1" applyBorder="1" applyAlignment="1">
      <alignment horizontal="center" vertical="center" wrapText="1"/>
    </xf>
    <xf numFmtId="14" fontId="3" fillId="3" borderId="4" xfId="0" applyNumberFormat="1" applyFont="1" applyFill="1" applyBorder="1" applyAlignment="1">
      <alignment horizontal="center" vertical="center" wrapText="1"/>
    </xf>
    <xf numFmtId="14" fontId="3" fillId="3" borderId="4" xfId="0" applyNumberFormat="1" applyFont="1" applyFill="1" applyBorder="1" applyAlignment="1" applyProtection="1">
      <alignment horizontal="center" vertical="center" wrapText="1"/>
      <protection locked="0"/>
    </xf>
    <xf numFmtId="14" fontId="3" fillId="3" borderId="4" xfId="0" applyNumberFormat="1" applyFont="1" applyFill="1" applyBorder="1" applyAlignment="1">
      <alignment horizontal="left" vertical="center" wrapText="1"/>
    </xf>
    <xf numFmtId="49" fontId="5" fillId="5" borderId="4" xfId="0" applyNumberFormat="1" applyFont="1" applyFill="1" applyBorder="1" applyAlignment="1">
      <alignment horizontal="center" vertical="center" wrapText="1"/>
    </xf>
    <xf numFmtId="0" fontId="18" fillId="0" borderId="4" xfId="3" applyNumberFormat="1" applyFont="1" applyFill="1" applyBorder="1" applyProtection="1">
      <alignment horizontal="center" vertical="center"/>
      <protection locked="0"/>
    </xf>
    <xf numFmtId="176" fontId="19" fillId="9" borderId="4" xfId="3" applyNumberFormat="1" applyFont="1" applyFill="1" applyBorder="1" applyProtection="1">
      <alignment horizontal="center" vertical="center"/>
      <protection locked="0"/>
    </xf>
    <xf numFmtId="179" fontId="19" fillId="9" borderId="4" xfId="3" applyNumberFormat="1" applyFont="1" applyFill="1" applyBorder="1" applyProtection="1">
      <alignment horizontal="center" vertical="center"/>
      <protection locked="0"/>
    </xf>
    <xf numFmtId="179" fontId="16" fillId="0" borderId="4" xfId="3" applyNumberFormat="1" applyFont="1" applyFill="1" applyBorder="1" applyProtection="1">
      <alignment horizontal="center" vertical="center"/>
      <protection locked="0"/>
    </xf>
    <xf numFmtId="14" fontId="20" fillId="0" borderId="4" xfId="0" applyNumberFormat="1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21" fillId="0" borderId="4" xfId="0" applyFont="1" applyBorder="1" applyAlignment="1">
      <alignment horizontal="left" vertical="center" wrapText="1"/>
    </xf>
    <xf numFmtId="0" fontId="25" fillId="0" borderId="0" xfId="5">
      <alignment vertical="center"/>
    </xf>
    <xf numFmtId="14" fontId="9" fillId="0" borderId="4" xfId="0" applyNumberFormat="1" applyFont="1" applyBorder="1" applyAlignment="1">
      <alignment horizontal="left" vertical="center" wrapText="1"/>
    </xf>
    <xf numFmtId="0" fontId="20" fillId="0" borderId="4" xfId="0" applyFont="1" applyBorder="1" applyAlignment="1">
      <alignment horizontal="center" vertical="center" wrapText="1"/>
    </xf>
    <xf numFmtId="10" fontId="5" fillId="5" borderId="4" xfId="1" applyNumberFormat="1" applyFont="1" applyFill="1" applyBorder="1" applyAlignment="1">
      <alignment horizontal="center" vertical="center"/>
    </xf>
    <xf numFmtId="14" fontId="22" fillId="0" borderId="4" xfId="0" applyNumberFormat="1" applyFont="1" applyBorder="1" applyAlignment="1">
      <alignment horizontal="left" vertical="center" wrapText="1"/>
    </xf>
    <xf numFmtId="14" fontId="23" fillId="0" borderId="4" xfId="0" applyNumberFormat="1" applyFont="1" applyBorder="1" applyAlignment="1">
      <alignment horizontal="left" vertical="center" wrapText="1"/>
    </xf>
    <xf numFmtId="0" fontId="32" fillId="0" borderId="4" xfId="0" applyFont="1" applyBorder="1" applyAlignment="1" applyProtection="1">
      <alignment horizontal="center" vertical="center" wrapText="1"/>
      <protection locked="0"/>
    </xf>
    <xf numFmtId="0" fontId="34" fillId="3" borderId="4" xfId="0" applyFont="1" applyFill="1" applyBorder="1" applyAlignment="1">
      <alignment horizontal="left" vertical="center" wrapText="1"/>
    </xf>
    <xf numFmtId="49" fontId="35" fillId="4" borderId="4" xfId="5" applyNumberFormat="1" applyFont="1" applyFill="1" applyBorder="1" applyAlignment="1">
      <alignment horizontal="center" vertical="center" wrapText="1"/>
    </xf>
    <xf numFmtId="49" fontId="36" fillId="5" borderId="4" xfId="0" applyNumberFormat="1" applyFont="1" applyFill="1" applyBorder="1" applyAlignment="1">
      <alignment horizontal="center" vertical="center"/>
    </xf>
    <xf numFmtId="49" fontId="35" fillId="4" borderId="4" xfId="5" applyNumberFormat="1" applyFont="1" applyFill="1" applyBorder="1" applyAlignment="1">
      <alignment horizontal="left" vertical="center" wrapText="1"/>
    </xf>
    <xf numFmtId="49" fontId="36" fillId="5" borderId="4" xfId="0" applyNumberFormat="1" applyFont="1" applyFill="1" applyBorder="1" applyAlignment="1">
      <alignment horizontal="left" vertical="center"/>
    </xf>
    <xf numFmtId="49" fontId="37" fillId="0" borderId="4" xfId="0" applyNumberFormat="1" applyFont="1" applyBorder="1" applyAlignment="1">
      <alignment horizontal="center" vertical="center" wrapText="1"/>
    </xf>
    <xf numFmtId="0" fontId="37" fillId="0" borderId="4" xfId="0" applyFont="1" applyBorder="1" applyAlignment="1">
      <alignment horizontal="left" vertical="center" wrapText="1"/>
    </xf>
    <xf numFmtId="0" fontId="37" fillId="0" borderId="4" xfId="0" applyFont="1" applyBorder="1" applyAlignment="1">
      <alignment horizontal="center" vertical="center" wrapText="1"/>
    </xf>
    <xf numFmtId="0" fontId="38" fillId="0" borderId="4" xfId="0" applyFont="1" applyBorder="1" applyAlignment="1">
      <alignment horizontal="left" vertical="center" wrapText="1"/>
    </xf>
    <xf numFmtId="14" fontId="37" fillId="0" borderId="4" xfId="0" applyNumberFormat="1" applyFont="1" applyBorder="1" applyAlignment="1">
      <alignment horizontal="center" vertical="center" wrapText="1"/>
    </xf>
    <xf numFmtId="177" fontId="38" fillId="0" borderId="4" xfId="0" applyNumberFormat="1" applyFont="1" applyBorder="1" applyAlignment="1">
      <alignment horizontal="center" vertical="center" wrapText="1"/>
    </xf>
    <xf numFmtId="179" fontId="38" fillId="0" borderId="4" xfId="3" applyNumberFormat="1" applyFont="1" applyFill="1" applyBorder="1" applyProtection="1">
      <alignment horizontal="center" vertical="center"/>
      <protection locked="0"/>
    </xf>
    <xf numFmtId="0" fontId="39" fillId="0" borderId="4" xfId="0" applyFont="1" applyBorder="1" applyAlignment="1">
      <alignment horizontal="left" vertical="center" wrapText="1"/>
    </xf>
    <xf numFmtId="0" fontId="0" fillId="17" borderId="0" xfId="0" applyFill="1"/>
    <xf numFmtId="0" fontId="0" fillId="18" borderId="4" xfId="0" applyFill="1" applyBorder="1" applyAlignment="1">
      <alignment horizontal="center" vertical="center"/>
    </xf>
    <xf numFmtId="49" fontId="37" fillId="18" borderId="4" xfId="0" applyNumberFormat="1" applyFont="1" applyFill="1" applyBorder="1" applyAlignment="1">
      <alignment horizontal="center" vertical="center" wrapText="1"/>
    </xf>
    <xf numFmtId="0" fontId="37" fillId="18" borderId="4" xfId="0" applyFont="1" applyFill="1" applyBorder="1" applyAlignment="1">
      <alignment horizontal="left" vertical="center" wrapText="1"/>
    </xf>
    <xf numFmtId="0" fontId="9" fillId="18" borderId="4" xfId="0" applyFont="1" applyFill="1" applyBorder="1" applyAlignment="1">
      <alignment horizontal="center" vertical="center" wrapText="1"/>
    </xf>
    <xf numFmtId="0" fontId="10" fillId="18" borderId="4" xfId="0" applyFont="1" applyFill="1" applyBorder="1" applyAlignment="1" applyProtection="1">
      <alignment horizontal="center" vertical="center" wrapText="1"/>
      <protection locked="0"/>
    </xf>
    <xf numFmtId="0" fontId="37" fillId="18" borderId="4" xfId="0" applyFont="1" applyFill="1" applyBorder="1" applyAlignment="1">
      <alignment horizontal="center" vertical="center" wrapText="1"/>
    </xf>
    <xf numFmtId="14" fontId="9" fillId="18" borderId="4" xfId="0" applyNumberFormat="1" applyFont="1" applyFill="1" applyBorder="1" applyAlignment="1">
      <alignment horizontal="center" vertical="center" wrapText="1"/>
    </xf>
    <xf numFmtId="177" fontId="16" fillId="18" borderId="4" xfId="0" applyNumberFormat="1" applyFont="1" applyFill="1" applyBorder="1" applyAlignment="1">
      <alignment horizontal="center" vertical="center" wrapText="1"/>
    </xf>
    <xf numFmtId="176" fontId="10" fillId="18" borderId="4" xfId="3" applyNumberFormat="1" applyFont="1" applyFill="1" applyBorder="1" applyProtection="1">
      <alignment horizontal="center" vertical="center"/>
      <protection locked="0"/>
    </xf>
    <xf numFmtId="9" fontId="10" fillId="18" borderId="4" xfId="3" applyNumberFormat="1" applyFont="1" applyFill="1" applyBorder="1" applyProtection="1">
      <alignment horizontal="center" vertical="center"/>
      <protection locked="0"/>
    </xf>
    <xf numFmtId="176" fontId="17" fillId="18" borderId="4" xfId="3" applyNumberFormat="1" applyFont="1" applyFill="1" applyBorder="1" applyProtection="1">
      <alignment horizontal="center" vertical="center"/>
      <protection locked="0"/>
    </xf>
    <xf numFmtId="0" fontId="18" fillId="18" borderId="4" xfId="3" applyNumberFormat="1" applyFont="1" applyFill="1" applyBorder="1" applyProtection="1">
      <alignment horizontal="center" vertical="center"/>
      <protection locked="0"/>
    </xf>
    <xf numFmtId="176" fontId="19" fillId="18" borderId="4" xfId="3" applyNumberFormat="1" applyFont="1" applyFill="1" applyBorder="1" applyProtection="1">
      <alignment horizontal="center" vertical="center"/>
      <protection locked="0"/>
    </xf>
    <xf numFmtId="179" fontId="19" fillId="18" borderId="4" xfId="3" applyNumberFormat="1" applyFont="1" applyFill="1" applyBorder="1" applyProtection="1">
      <alignment horizontal="center" vertical="center"/>
      <protection locked="0"/>
    </xf>
    <xf numFmtId="179" fontId="16" fillId="18" borderId="4" xfId="3" applyNumberFormat="1" applyFont="1" applyFill="1" applyBorder="1" applyProtection="1">
      <alignment horizontal="center" vertical="center"/>
      <protection locked="0"/>
    </xf>
    <xf numFmtId="14" fontId="9" fillId="18" borderId="4" xfId="0" applyNumberFormat="1" applyFont="1" applyFill="1" applyBorder="1" applyAlignment="1">
      <alignment horizontal="left" vertical="center" wrapText="1"/>
    </xf>
    <xf numFmtId="0" fontId="16" fillId="18" borderId="4" xfId="0" applyFont="1" applyFill="1" applyBorder="1" applyAlignment="1">
      <alignment horizontal="left" vertical="center" wrapText="1"/>
    </xf>
    <xf numFmtId="0" fontId="38" fillId="18" borderId="4" xfId="0" applyFont="1" applyFill="1" applyBorder="1" applyAlignment="1">
      <alignment horizontal="left" vertical="center" wrapText="1"/>
    </xf>
    <xf numFmtId="0" fontId="0" fillId="19" borderId="4" xfId="0" applyFill="1" applyBorder="1" applyAlignment="1">
      <alignment horizontal="center" vertical="center"/>
    </xf>
    <xf numFmtId="49" fontId="37" fillId="19" borderId="4" xfId="0" applyNumberFormat="1" applyFont="1" applyFill="1" applyBorder="1" applyAlignment="1">
      <alignment horizontal="center" vertical="center" wrapText="1"/>
    </xf>
    <xf numFmtId="0" fontId="37" fillId="19" borderId="4" xfId="0" applyFont="1" applyFill="1" applyBorder="1" applyAlignment="1">
      <alignment horizontal="left" vertical="center" wrapText="1"/>
    </xf>
    <xf numFmtId="0" fontId="9" fillId="19" borderId="4" xfId="0" applyFont="1" applyFill="1" applyBorder="1" applyAlignment="1">
      <alignment horizontal="center" vertical="center" wrapText="1"/>
    </xf>
    <xf numFmtId="0" fontId="10" fillId="19" borderId="4" xfId="0" applyFont="1" applyFill="1" applyBorder="1" applyAlignment="1" applyProtection="1">
      <alignment horizontal="center" vertical="center" wrapText="1"/>
      <protection locked="0"/>
    </xf>
    <xf numFmtId="14" fontId="9" fillId="19" borderId="4" xfId="0" applyNumberFormat="1" applyFont="1" applyFill="1" applyBorder="1" applyAlignment="1">
      <alignment horizontal="center" vertical="center" wrapText="1"/>
    </xf>
    <xf numFmtId="177" fontId="16" fillId="19" borderId="4" xfId="0" applyNumberFormat="1" applyFont="1" applyFill="1" applyBorder="1" applyAlignment="1">
      <alignment horizontal="center" vertical="center" wrapText="1"/>
    </xf>
    <xf numFmtId="176" fontId="10" fillId="19" borderId="4" xfId="3" applyNumberFormat="1" applyFont="1" applyFill="1" applyBorder="1" applyProtection="1">
      <alignment horizontal="center" vertical="center"/>
      <protection locked="0"/>
    </xf>
    <xf numFmtId="9" fontId="10" fillId="19" borderId="4" xfId="3" applyNumberFormat="1" applyFont="1" applyFill="1" applyBorder="1" applyProtection="1">
      <alignment horizontal="center" vertical="center"/>
      <protection locked="0"/>
    </xf>
    <xf numFmtId="176" fontId="17" fillId="19" borderId="4" xfId="3" applyNumberFormat="1" applyFont="1" applyFill="1" applyBorder="1" applyProtection="1">
      <alignment horizontal="center" vertical="center"/>
      <protection locked="0"/>
    </xf>
    <xf numFmtId="0" fontId="18" fillId="19" borderId="4" xfId="3" applyNumberFormat="1" applyFont="1" applyFill="1" applyBorder="1" applyProtection="1">
      <alignment horizontal="center" vertical="center"/>
      <protection locked="0"/>
    </xf>
    <xf numFmtId="176" fontId="19" fillId="19" borderId="4" xfId="3" applyNumberFormat="1" applyFont="1" applyFill="1" applyBorder="1" applyProtection="1">
      <alignment horizontal="center" vertical="center"/>
      <protection locked="0"/>
    </xf>
    <xf numFmtId="179" fontId="19" fillId="19" borderId="4" xfId="3" applyNumberFormat="1" applyFont="1" applyFill="1" applyBorder="1" applyProtection="1">
      <alignment horizontal="center" vertical="center"/>
      <protection locked="0"/>
    </xf>
    <xf numFmtId="179" fontId="16" fillId="19" borderId="4" xfId="3" applyNumberFormat="1" applyFont="1" applyFill="1" applyBorder="1" applyProtection="1">
      <alignment horizontal="center" vertical="center"/>
      <protection locked="0"/>
    </xf>
    <xf numFmtId="14" fontId="23" fillId="19" borderId="4" xfId="0" applyNumberFormat="1" applyFont="1" applyFill="1" applyBorder="1" applyAlignment="1">
      <alignment horizontal="left" vertical="center" wrapText="1"/>
    </xf>
    <xf numFmtId="0" fontId="16" fillId="19" borderId="4" xfId="0" applyFont="1" applyFill="1" applyBorder="1" applyAlignment="1">
      <alignment horizontal="left" vertical="center" wrapText="1"/>
    </xf>
    <xf numFmtId="0" fontId="38" fillId="19" borderId="4" xfId="0" applyFont="1" applyFill="1" applyBorder="1" applyAlignment="1">
      <alignment horizontal="left" vertical="center" wrapText="1"/>
    </xf>
    <xf numFmtId="0" fontId="21" fillId="19" borderId="4" xfId="0" applyFont="1" applyFill="1" applyBorder="1" applyAlignment="1">
      <alignment horizontal="left" vertical="center" wrapText="1"/>
    </xf>
    <xf numFmtId="49" fontId="9" fillId="19" borderId="4" xfId="0" applyNumberFormat="1" applyFont="1" applyFill="1" applyBorder="1" applyAlignment="1">
      <alignment horizontal="center" vertical="center" wrapText="1"/>
    </xf>
    <xf numFmtId="0" fontId="9" fillId="19" borderId="4" xfId="0" applyFont="1" applyFill="1" applyBorder="1" applyAlignment="1">
      <alignment horizontal="left" vertical="center" wrapText="1"/>
    </xf>
    <xf numFmtId="0" fontId="20" fillId="19" borderId="4" xfId="0" applyFont="1" applyFill="1" applyBorder="1" applyAlignment="1">
      <alignment horizontal="center" vertical="center" wrapText="1"/>
    </xf>
    <xf numFmtId="14" fontId="9" fillId="19" borderId="4" xfId="0" applyNumberFormat="1" applyFont="1" applyFill="1" applyBorder="1" applyAlignment="1">
      <alignment horizontal="left" vertical="center" wrapText="1"/>
    </xf>
    <xf numFmtId="14" fontId="20" fillId="19" borderId="4" xfId="0" applyNumberFormat="1" applyFont="1" applyFill="1" applyBorder="1" applyAlignment="1">
      <alignment horizontal="left" vertical="center" wrapText="1"/>
    </xf>
    <xf numFmtId="0" fontId="32" fillId="19" borderId="4" xfId="0" applyFont="1" applyFill="1" applyBorder="1" applyAlignment="1" applyProtection="1">
      <alignment horizontal="center" vertical="center" wrapText="1"/>
      <protection locked="0"/>
    </xf>
    <xf numFmtId="0" fontId="37" fillId="19" borderId="4" xfId="0" applyFont="1" applyFill="1" applyBorder="1" applyAlignment="1">
      <alignment horizontal="center" vertical="center" wrapText="1"/>
    </xf>
    <xf numFmtId="14" fontId="22" fillId="19" borderId="4" xfId="0" applyNumberFormat="1" applyFont="1" applyFill="1" applyBorder="1" applyAlignment="1">
      <alignment horizontal="left" vertical="center" wrapText="1"/>
    </xf>
    <xf numFmtId="0" fontId="38" fillId="0" borderId="9" xfId="0" applyFont="1" applyBorder="1" applyAlignment="1">
      <alignment horizontal="left" vertical="center" wrapText="1"/>
    </xf>
    <xf numFmtId="0" fontId="40" fillId="0" borderId="0" xfId="0" applyFont="1" applyAlignment="1">
      <alignment vertical="center" wrapText="1"/>
    </xf>
    <xf numFmtId="14" fontId="37" fillId="19" borderId="4" xfId="0" applyNumberFormat="1" applyFont="1" applyFill="1" applyBorder="1" applyAlignment="1">
      <alignment horizontal="center" vertical="center" wrapText="1"/>
    </xf>
    <xf numFmtId="179" fontId="38" fillId="19" borderId="4" xfId="3" applyNumberFormat="1" applyFont="1" applyFill="1" applyBorder="1" applyProtection="1">
      <alignment horizontal="center" vertical="center"/>
      <protection locked="0"/>
    </xf>
    <xf numFmtId="0" fontId="39" fillId="19" borderId="4" xfId="0" applyFont="1" applyFill="1" applyBorder="1" applyAlignment="1">
      <alignment horizontal="left" vertical="center" wrapText="1"/>
    </xf>
    <xf numFmtId="0" fontId="0" fillId="19" borderId="10" xfId="0" applyFill="1" applyBorder="1" applyAlignment="1">
      <alignment horizontal="center" vertical="center"/>
    </xf>
    <xf numFmtId="49" fontId="9" fillId="19" borderId="10" xfId="0" applyNumberFormat="1" applyFont="1" applyFill="1" applyBorder="1" applyAlignment="1">
      <alignment horizontal="center" vertical="center" wrapText="1"/>
    </xf>
    <xf numFmtId="0" fontId="9" fillId="19" borderId="10" xfId="0" applyFont="1" applyFill="1" applyBorder="1" applyAlignment="1">
      <alignment horizontal="left" vertical="center" wrapText="1"/>
    </xf>
    <xf numFmtId="0" fontId="10" fillId="19" borderId="10" xfId="0" applyFont="1" applyFill="1" applyBorder="1" applyAlignment="1" applyProtection="1">
      <alignment horizontal="center" vertical="center" wrapText="1"/>
      <protection locked="0"/>
    </xf>
    <xf numFmtId="0" fontId="37" fillId="19" borderId="10" xfId="0" applyFont="1" applyFill="1" applyBorder="1" applyAlignment="1">
      <alignment horizontal="center" vertical="center" wrapText="1"/>
    </xf>
    <xf numFmtId="14" fontId="9" fillId="19" borderId="10" xfId="0" applyNumberFormat="1" applyFont="1" applyFill="1" applyBorder="1" applyAlignment="1">
      <alignment horizontal="center" vertical="center" wrapText="1"/>
    </xf>
    <xf numFmtId="177" fontId="16" fillId="19" borderId="10" xfId="0" applyNumberFormat="1" applyFont="1" applyFill="1" applyBorder="1" applyAlignment="1">
      <alignment horizontal="center" vertical="center" wrapText="1"/>
    </xf>
    <xf numFmtId="176" fontId="10" fillId="19" borderId="10" xfId="3" applyNumberFormat="1" applyFont="1" applyFill="1" applyBorder="1" applyProtection="1">
      <alignment horizontal="center" vertical="center"/>
      <protection locked="0"/>
    </xf>
    <xf numFmtId="9" fontId="10" fillId="19" borderId="10" xfId="3" applyNumberFormat="1" applyFont="1" applyFill="1" applyBorder="1" applyProtection="1">
      <alignment horizontal="center" vertical="center"/>
      <protection locked="0"/>
    </xf>
    <xf numFmtId="176" fontId="17" fillId="19" borderId="10" xfId="3" applyNumberFormat="1" applyFont="1" applyFill="1" applyBorder="1" applyProtection="1">
      <alignment horizontal="center" vertical="center"/>
      <protection locked="0"/>
    </xf>
    <xf numFmtId="0" fontId="18" fillId="19" borderId="10" xfId="3" applyNumberFormat="1" applyFont="1" applyFill="1" applyBorder="1" applyProtection="1">
      <alignment horizontal="center" vertical="center"/>
      <protection locked="0"/>
    </xf>
    <xf numFmtId="176" fontId="19" fillId="19" borderId="10" xfId="3" applyNumberFormat="1" applyFont="1" applyFill="1" applyBorder="1" applyProtection="1">
      <alignment horizontal="center" vertical="center"/>
      <protection locked="0"/>
    </xf>
    <xf numFmtId="179" fontId="19" fillId="19" borderId="10" xfId="3" applyNumberFormat="1" applyFont="1" applyFill="1" applyBorder="1" applyProtection="1">
      <alignment horizontal="center" vertical="center"/>
      <protection locked="0"/>
    </xf>
    <xf numFmtId="179" fontId="16" fillId="19" borderId="10" xfId="3" applyNumberFormat="1" applyFont="1" applyFill="1" applyBorder="1" applyProtection="1">
      <alignment horizontal="center" vertical="center"/>
      <protection locked="0"/>
    </xf>
    <xf numFmtId="14" fontId="9" fillId="19" borderId="10" xfId="0" applyNumberFormat="1" applyFont="1" applyFill="1" applyBorder="1" applyAlignment="1">
      <alignment horizontal="left" vertical="center" wrapText="1"/>
    </xf>
    <xf numFmtId="0" fontId="21" fillId="19" borderId="10" xfId="0" applyFont="1" applyFill="1" applyBorder="1" applyAlignment="1">
      <alignment horizontal="left" vertical="center" wrapText="1"/>
    </xf>
    <xf numFmtId="0" fontId="41" fillId="0" borderId="4" xfId="0" applyFont="1" applyBorder="1" applyAlignment="1">
      <alignment horizontal="center" vertical="center"/>
    </xf>
    <xf numFmtId="0" fontId="41" fillId="0" borderId="4" xfId="0" applyFont="1" applyBorder="1"/>
    <xf numFmtId="14" fontId="41" fillId="0" borderId="4" xfId="0" applyNumberFormat="1" applyFont="1" applyBorder="1" applyAlignment="1">
      <alignment horizontal="center" vertical="center"/>
    </xf>
    <xf numFmtId="14" fontId="41" fillId="0" borderId="4" xfId="0" applyNumberFormat="1" applyFont="1" applyBorder="1"/>
    <xf numFmtId="176" fontId="18" fillId="0" borderId="4" xfId="3" applyNumberFormat="1" applyFont="1" applyFill="1" applyBorder="1" applyProtection="1">
      <alignment horizontal="center" vertical="center"/>
      <protection locked="0"/>
    </xf>
    <xf numFmtId="176" fontId="42" fillId="9" borderId="4" xfId="3" applyNumberFormat="1" applyFont="1" applyFill="1" applyBorder="1" applyProtection="1">
      <alignment horizontal="center" vertical="center"/>
      <protection locked="0"/>
    </xf>
    <xf numFmtId="49" fontId="37" fillId="0" borderId="0" xfId="0" applyNumberFormat="1" applyFont="1" applyAlignment="1">
      <alignment horizontal="center" vertical="center" wrapText="1"/>
    </xf>
    <xf numFmtId="0" fontId="41" fillId="0" borderId="0" xfId="0" applyFont="1" applyAlignment="1">
      <alignment wrapText="1"/>
    </xf>
    <xf numFmtId="0" fontId="41" fillId="0" borderId="0" xfId="0" applyFont="1"/>
    <xf numFmtId="0" fontId="41" fillId="0" borderId="0" xfId="0" applyFont="1" applyAlignment="1">
      <alignment horizontal="center" vertical="center"/>
    </xf>
    <xf numFmtId="14" fontId="41" fillId="0" borderId="0" xfId="0" applyNumberFormat="1" applyFont="1" applyAlignment="1">
      <alignment horizontal="center" vertical="center"/>
    </xf>
    <xf numFmtId="14" fontId="41" fillId="0" borderId="0" xfId="0" applyNumberFormat="1" applyFont="1"/>
    <xf numFmtId="9" fontId="10" fillId="15" borderId="0" xfId="3" applyNumberFormat="1" applyFont="1" applyFill="1" applyBorder="1" applyProtection="1">
      <alignment horizontal="center" vertical="center"/>
      <protection locked="0"/>
    </xf>
    <xf numFmtId="176" fontId="18" fillId="0" borderId="0" xfId="3" applyNumberFormat="1" applyFont="1" applyFill="1" applyBorder="1" applyProtection="1">
      <alignment horizontal="center" vertical="center"/>
      <protection locked="0"/>
    </xf>
    <xf numFmtId="0" fontId="18" fillId="0" borderId="0" xfId="3" applyNumberFormat="1" applyFont="1" applyFill="1" applyBorder="1" applyProtection="1">
      <alignment horizontal="center" vertical="center"/>
      <protection locked="0"/>
    </xf>
    <xf numFmtId="176" fontId="42" fillId="9" borderId="0" xfId="3" applyNumberFormat="1" applyFont="1" applyFill="1" applyBorder="1" applyProtection="1">
      <alignment horizontal="center" vertical="center"/>
      <protection locked="0"/>
    </xf>
    <xf numFmtId="0" fontId="21" fillId="19" borderId="11" xfId="0" applyFont="1" applyFill="1" applyBorder="1" applyAlignment="1">
      <alignment horizontal="left" vertical="center" wrapText="1"/>
    </xf>
    <xf numFmtId="0" fontId="0" fillId="0" borderId="4" xfId="0" applyBorder="1"/>
    <xf numFmtId="178" fontId="34" fillId="2" borderId="4" xfId="2" applyNumberFormat="1" applyFont="1" applyFill="1" applyBorder="1" applyAlignment="1">
      <alignment horizontal="center" vertical="center" wrapText="1"/>
    </xf>
    <xf numFmtId="0" fontId="40" fillId="0" borderId="4" xfId="0" applyFont="1" applyBorder="1" applyAlignment="1">
      <alignment vertical="top" wrapText="1"/>
    </xf>
    <xf numFmtId="0" fontId="40" fillId="0" borderId="4" xfId="0" applyFont="1" applyBorder="1" applyAlignment="1">
      <alignment vertical="top"/>
    </xf>
    <xf numFmtId="0" fontId="40" fillId="0" borderId="4" xfId="0" applyFont="1" applyBorder="1" applyAlignment="1">
      <alignment vertical="center" wrapText="1"/>
    </xf>
    <xf numFmtId="0" fontId="41" fillId="0" borderId="4" xfId="0" applyFont="1" applyBorder="1" applyAlignment="1">
      <alignment vertical="center" wrapText="1"/>
    </xf>
    <xf numFmtId="0" fontId="40" fillId="0" borderId="4" xfId="0" applyFont="1" applyBorder="1" applyAlignment="1">
      <alignment horizontal="center" vertical="center"/>
    </xf>
    <xf numFmtId="0" fontId="40" fillId="0" borderId="4" xfId="0" applyFont="1" applyBorder="1" applyAlignment="1">
      <alignment horizontal="left" vertical="top" wrapText="1"/>
    </xf>
    <xf numFmtId="0" fontId="40" fillId="0" borderId="4" xfId="0" applyFont="1" applyBorder="1" applyAlignment="1">
      <alignment wrapText="1"/>
    </xf>
    <xf numFmtId="0" fontId="15" fillId="12" borderId="0" xfId="0" applyFont="1" applyFill="1" applyAlignment="1" applyProtection="1">
      <alignment horizontal="center" vertical="center"/>
      <protection locked="0"/>
    </xf>
    <xf numFmtId="0" fontId="13" fillId="13" borderId="4" xfId="0" applyFont="1" applyFill="1" applyBorder="1" applyAlignment="1" applyProtection="1">
      <alignment horizontal="center" vertical="center"/>
      <protection locked="0"/>
    </xf>
    <xf numFmtId="0" fontId="7" fillId="0" borderId="1" xfId="4" applyFont="1" applyBorder="1" applyAlignment="1">
      <alignment horizontal="center" vertical="center" wrapText="1"/>
    </xf>
    <xf numFmtId="0" fontId="0" fillId="0" borderId="0" xfId="0"/>
    <xf numFmtId="0" fontId="7" fillId="0" borderId="2" xfId="4" applyFont="1" applyBorder="1" applyAlignment="1">
      <alignment horizontal="left" vertical="center" wrapText="1"/>
    </xf>
    <xf numFmtId="0" fontId="0" fillId="0" borderId="3" xfId="0" applyBorder="1"/>
    <xf numFmtId="49" fontId="3" fillId="2" borderId="6" xfId="2" applyNumberFormat="1" applyFont="1" applyFill="1" applyBorder="1" applyAlignment="1">
      <alignment horizontal="center" vertical="center" wrapText="1"/>
    </xf>
    <xf numFmtId="49" fontId="3" fillId="2" borderId="7" xfId="2" applyNumberFormat="1" applyFont="1" applyFill="1" applyBorder="1" applyAlignment="1">
      <alignment horizontal="center" vertical="center" wrapText="1"/>
    </xf>
    <xf numFmtId="14" fontId="40" fillId="0" borderId="4" xfId="0" applyNumberFormat="1" applyFont="1" applyBorder="1" applyAlignment="1">
      <alignment horizontal="center" vertical="center"/>
    </xf>
  </cellXfs>
  <cellStyles count="6">
    <cellStyle name="Date" xfId="3" xr:uid="{00000000-0005-0000-0000-000000000000}"/>
    <cellStyle name="百分比" xfId="1" builtinId="5"/>
    <cellStyle name="常规" xfId="0" builtinId="0"/>
    <cellStyle name="常规 2" xfId="4" xr:uid="{00000000-0005-0000-0000-000003000000}"/>
    <cellStyle name="常规 4" xfId="5" xr:uid="{00000000-0005-0000-0000-000004000000}"/>
    <cellStyle name="输出 2" xfId="2" xr:uid="{00000000-0005-0000-0000-000005000000}"/>
  </cellStyles>
  <dxfs count="262"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D9E1F3"/>
        </patternFill>
      </fill>
    </dxf>
  </dxfs>
  <tableStyles count="0" defaultTableStyle="TableStyleMedium2" defaultPivotStyle="PivotStyleLight16"/>
  <colors>
    <mruColors>
      <color rgb="FFD9E1F2"/>
      <color rgb="FFD9E1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7"/>
  <sheetViews>
    <sheetView workbookViewId="0">
      <selection sqref="A1:A17"/>
    </sheetView>
  </sheetViews>
  <sheetFormatPr defaultRowHeight="14.25"/>
  <cols>
    <col min="1" max="1" width="44.75" customWidth="1"/>
  </cols>
  <sheetData>
    <row r="1" spans="1:1">
      <c r="A1" t="s">
        <v>351</v>
      </c>
    </row>
    <row r="2" spans="1:1">
      <c r="A2" t="s">
        <v>353</v>
      </c>
    </row>
    <row r="3" spans="1:1">
      <c r="A3" t="s">
        <v>52</v>
      </c>
    </row>
    <row r="4" spans="1:1">
      <c r="A4" t="s">
        <v>68</v>
      </c>
    </row>
    <row r="5" spans="1:1">
      <c r="A5" t="s">
        <v>121</v>
      </c>
    </row>
    <row r="6" spans="1:1">
      <c r="A6" t="s">
        <v>359</v>
      </c>
    </row>
    <row r="7" spans="1:1">
      <c r="A7" t="s">
        <v>80</v>
      </c>
    </row>
    <row r="8" spans="1:1">
      <c r="A8" t="s">
        <v>361</v>
      </c>
    </row>
    <row r="9" spans="1:1">
      <c r="A9" t="s">
        <v>363</v>
      </c>
    </row>
    <row r="10" spans="1:1">
      <c r="A10" t="s">
        <v>101</v>
      </c>
    </row>
    <row r="11" spans="1:1">
      <c r="A11" t="s">
        <v>105</v>
      </c>
    </row>
    <row r="12" spans="1:1">
      <c r="A12" t="s">
        <v>106</v>
      </c>
    </row>
    <row r="13" spans="1:1">
      <c r="A13" t="s">
        <v>107</v>
      </c>
    </row>
    <row r="14" spans="1:1">
      <c r="A14" t="s">
        <v>109</v>
      </c>
    </row>
    <row r="15" spans="1:1">
      <c r="A15" t="s">
        <v>110</v>
      </c>
    </row>
    <row r="16" spans="1:1">
      <c r="A16" t="s">
        <v>111</v>
      </c>
    </row>
    <row r="17" spans="1:1">
      <c r="A17" t="s">
        <v>115</v>
      </c>
    </row>
  </sheetData>
  <phoneticPr fontId="3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K14"/>
  <sheetViews>
    <sheetView topLeftCell="A10" workbookViewId="0">
      <selection activeCell="D23" sqref="D23"/>
    </sheetView>
  </sheetViews>
  <sheetFormatPr defaultColWidth="9" defaultRowHeight="14.25"/>
  <cols>
    <col min="1" max="1" width="5.125" customWidth="1"/>
    <col min="2" max="2" width="10.125" customWidth="1"/>
    <col min="3" max="3" width="39.375" customWidth="1"/>
    <col min="9" max="13" width="10" customWidth="1"/>
    <col min="14" max="15" width="9.125" customWidth="1"/>
    <col min="18" max="18" width="9.125" customWidth="1"/>
    <col min="20" max="20" width="14" customWidth="1"/>
    <col min="21" max="21" width="39.5" customWidth="1"/>
    <col min="22" max="29" width="25.625" customWidth="1"/>
  </cols>
  <sheetData>
    <row r="1" spans="1:37" s="1" customFormat="1" ht="13.5" hidden="1">
      <c r="B1" s="7"/>
      <c r="C1" s="8"/>
      <c r="D1" s="8"/>
      <c r="E1" s="8"/>
      <c r="F1" s="8"/>
      <c r="G1" s="9"/>
      <c r="H1" s="9"/>
      <c r="P1" s="8"/>
      <c r="Q1" s="8"/>
      <c r="U1" s="42"/>
    </row>
    <row r="2" spans="1:37" s="1" customFormat="1" ht="18" hidden="1">
      <c r="B2" s="7"/>
      <c r="C2" s="8"/>
      <c r="J2" s="23">
        <f>COUNTIF(F13:F100161,"紧急")</f>
        <v>0</v>
      </c>
      <c r="K2" s="24">
        <f>COUNTIF(F13:F100161,"高")</f>
        <v>0</v>
      </c>
      <c r="L2" s="25">
        <f>COUNTIF(F13:F100161,"中")</f>
        <v>1</v>
      </c>
      <c r="M2" s="25"/>
      <c r="N2" s="26">
        <f>COUNTIF(F13:F100161,"低")</f>
        <v>0</v>
      </c>
      <c r="O2" s="27">
        <f ca="1">COUNTIF(R:R,"&gt;0")</f>
        <v>0</v>
      </c>
      <c r="P2" s="27">
        <f ca="1">COUNTIF(S:S,"=★")</f>
        <v>0</v>
      </c>
      <c r="Q2" s="8"/>
      <c r="U2" s="42"/>
    </row>
    <row r="3" spans="1:37" s="1" customFormat="1" ht="16.5" hidden="1">
      <c r="B3" s="7"/>
      <c r="C3" s="8"/>
      <c r="J3" s="28" t="s">
        <v>0</v>
      </c>
      <c r="K3" s="28" t="s">
        <v>1</v>
      </c>
      <c r="L3" s="28" t="s">
        <v>2</v>
      </c>
      <c r="M3" s="28"/>
      <c r="N3" s="28" t="s">
        <v>3</v>
      </c>
      <c r="O3" s="29" t="s">
        <v>4</v>
      </c>
      <c r="P3" s="29" t="s">
        <v>5</v>
      </c>
      <c r="Q3" s="8"/>
      <c r="U3" s="42"/>
    </row>
    <row r="4" spans="1:37" s="1" customFormat="1" ht="22.5" hidden="1">
      <c r="B4" s="7"/>
      <c r="C4" s="8"/>
      <c r="J4" s="30">
        <f>COUNTIF(Q:Q,"提前完成")</f>
        <v>0</v>
      </c>
      <c r="K4" s="30">
        <f>COUNTIF(Q:Q,"按期完成")</f>
        <v>0</v>
      </c>
      <c r="L4" s="30">
        <f>COUNTIF(Q:Q,"超期完成")</f>
        <v>0</v>
      </c>
      <c r="M4" s="30"/>
      <c r="N4" s="30">
        <f>COUNTIF(Q:Q,"进行中")</f>
        <v>1</v>
      </c>
      <c r="O4" s="167">
        <f>COUNTIF(Q:Q,"未开始")</f>
        <v>0</v>
      </c>
      <c r="P4" s="167"/>
      <c r="Q4" s="8"/>
      <c r="U4" s="42"/>
    </row>
    <row r="5" spans="1:37" s="1" customFormat="1" ht="15" hidden="1">
      <c r="B5" s="7"/>
      <c r="C5" s="8"/>
      <c r="J5" s="31" t="s">
        <v>6</v>
      </c>
      <c r="K5" s="31" t="s">
        <v>7</v>
      </c>
      <c r="L5" s="31" t="s">
        <v>8</v>
      </c>
      <c r="M5" s="31"/>
      <c r="N5" s="31" t="s">
        <v>9</v>
      </c>
      <c r="O5" s="168" t="s">
        <v>10</v>
      </c>
      <c r="P5" s="168"/>
      <c r="Q5" s="8"/>
      <c r="U5" s="42"/>
    </row>
    <row r="6" spans="1:37" s="1" customFormat="1" ht="13.5" hidden="1">
      <c r="B6" s="7"/>
      <c r="C6" s="8"/>
      <c r="D6" s="8"/>
      <c r="E6" s="8"/>
      <c r="F6" s="8"/>
      <c r="G6" s="9"/>
      <c r="H6" s="9"/>
      <c r="P6" s="8"/>
      <c r="Q6" s="8"/>
      <c r="U6" s="42"/>
    </row>
    <row r="7" spans="1:37" s="1" customFormat="1" ht="13.5" hidden="1">
      <c r="B7" s="7"/>
      <c r="C7" s="8"/>
      <c r="D7" s="8"/>
      <c r="E7" s="8"/>
      <c r="F7" s="8"/>
      <c r="G7" s="9"/>
      <c r="H7" s="9"/>
      <c r="P7" s="8"/>
      <c r="Q7" s="8"/>
      <c r="U7" s="42"/>
    </row>
    <row r="8" spans="1:37" s="2" customFormat="1" ht="30" hidden="1" customHeight="1">
      <c r="B8" s="169" t="s">
        <v>11</v>
      </c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</row>
    <row r="9" spans="1:37" s="2" customFormat="1" ht="30" hidden="1" customHeight="1">
      <c r="B9" s="171" t="s">
        <v>12</v>
      </c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</row>
    <row r="10" spans="1:37" s="3" customFormat="1" ht="25.5">
      <c r="A10" s="10" t="s">
        <v>13</v>
      </c>
      <c r="B10" s="10" t="s">
        <v>14</v>
      </c>
      <c r="C10" s="10" t="s">
        <v>15</v>
      </c>
      <c r="D10" s="10" t="s">
        <v>16</v>
      </c>
      <c r="E10" s="10" t="s">
        <v>17</v>
      </c>
      <c r="F10" s="10" t="s">
        <v>18</v>
      </c>
      <c r="G10" s="10" t="s">
        <v>19</v>
      </c>
      <c r="H10" s="10" t="s">
        <v>20</v>
      </c>
      <c r="I10" s="10" t="s">
        <v>21</v>
      </c>
      <c r="J10" s="10" t="s">
        <v>22</v>
      </c>
      <c r="K10" s="10" t="s">
        <v>23</v>
      </c>
      <c r="L10" s="10" t="s">
        <v>24</v>
      </c>
      <c r="M10" s="10" t="s">
        <v>25</v>
      </c>
      <c r="N10" s="10" t="s">
        <v>26</v>
      </c>
      <c r="O10" s="10" t="s">
        <v>27</v>
      </c>
      <c r="P10" s="173" t="s">
        <v>28</v>
      </c>
      <c r="Q10" s="174"/>
      <c r="R10" s="10" t="s">
        <v>29</v>
      </c>
      <c r="S10" s="10" t="s">
        <v>30</v>
      </c>
      <c r="T10" s="10" t="s">
        <v>31</v>
      </c>
      <c r="U10" s="10" t="s">
        <v>32</v>
      </c>
      <c r="V10" s="43">
        <v>44835</v>
      </c>
      <c r="W10" s="43">
        <v>44866</v>
      </c>
      <c r="X10" s="43">
        <v>44896</v>
      </c>
      <c r="Y10" s="43">
        <v>44927</v>
      </c>
      <c r="Z10" s="43">
        <v>44958</v>
      </c>
      <c r="AA10" s="43">
        <v>44986</v>
      </c>
      <c r="AB10" s="43">
        <v>45017</v>
      </c>
      <c r="AC10" s="43">
        <v>45047</v>
      </c>
      <c r="AD10" s="10"/>
      <c r="AE10" s="10"/>
      <c r="AF10" s="10"/>
      <c r="AG10" s="10"/>
      <c r="AH10" s="10"/>
      <c r="AI10" s="10"/>
      <c r="AJ10" s="55"/>
      <c r="AK10" s="55"/>
    </row>
    <row r="11" spans="1:37" s="4" customFormat="1" ht="21" customHeight="1">
      <c r="A11" s="11" t="s">
        <v>33</v>
      </c>
      <c r="B11" s="12"/>
      <c r="C11" s="13" t="s">
        <v>369</v>
      </c>
      <c r="D11" s="13"/>
      <c r="E11" s="13"/>
      <c r="F11" s="13"/>
      <c r="G11" s="13"/>
      <c r="H11" s="13"/>
      <c r="I11" s="33">
        <v>2020.06</v>
      </c>
      <c r="J11" s="33"/>
      <c r="K11" s="33">
        <v>2020.06</v>
      </c>
      <c r="L11" s="34"/>
      <c r="M11" s="35"/>
      <c r="N11" s="35"/>
      <c r="O11" s="35"/>
      <c r="P11" s="32"/>
      <c r="Q11" s="32"/>
      <c r="R11" s="44"/>
      <c r="S11" s="44"/>
      <c r="T11" s="45"/>
      <c r="U11" s="46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7" s="5" customFormat="1" ht="17.45" customHeight="1">
      <c r="A12" s="14">
        <v>2</v>
      </c>
      <c r="B12" s="14" t="s">
        <v>366</v>
      </c>
      <c r="C12" s="15" t="s">
        <v>367</v>
      </c>
      <c r="D12" s="14"/>
      <c r="E12" s="14"/>
      <c r="F12" s="14"/>
      <c r="G12" s="14"/>
      <c r="H12" s="14"/>
      <c r="I12" s="14" t="s">
        <v>36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spans="1:37" s="6" customFormat="1" ht="12.75">
      <c r="A13" s="16" t="s">
        <v>37</v>
      </c>
      <c r="B13" s="16" t="s">
        <v>368</v>
      </c>
      <c r="C13" s="17" t="s">
        <v>39</v>
      </c>
      <c r="D13" s="16" t="s">
        <v>219</v>
      </c>
      <c r="E13" s="16" t="s">
        <v>41</v>
      </c>
      <c r="F13" s="16"/>
      <c r="G13" s="16"/>
      <c r="H13" s="16"/>
      <c r="I13" s="16" t="s">
        <v>36</v>
      </c>
      <c r="J13" s="16"/>
      <c r="K13" s="16"/>
      <c r="L13" s="16"/>
      <c r="M13" s="16"/>
      <c r="N13" s="16"/>
      <c r="O13" s="36">
        <f>COUNTIF(P14:P14,"&lt;=1")/COUNTIF(P14:P14,"&lt;=3")</f>
        <v>0</v>
      </c>
      <c r="P13" s="16"/>
      <c r="Q13" s="16"/>
      <c r="R13" s="16"/>
      <c r="S13" s="16"/>
      <c r="T13" s="16"/>
      <c r="U13" s="47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7" ht="102.75" customHeight="1">
      <c r="A14" s="94">
        <v>4</v>
      </c>
      <c r="B14" s="112" t="s">
        <v>178</v>
      </c>
      <c r="C14" s="113" t="s">
        <v>370</v>
      </c>
      <c r="D14" s="113"/>
      <c r="E14" s="113"/>
      <c r="F14" s="117" t="s">
        <v>2</v>
      </c>
      <c r="G14" s="114" t="s">
        <v>219</v>
      </c>
      <c r="H14" s="114" t="s">
        <v>126</v>
      </c>
      <c r="I14" s="99">
        <v>44927</v>
      </c>
      <c r="J14" s="99">
        <v>45291</v>
      </c>
      <c r="K14" s="99">
        <v>44927</v>
      </c>
      <c r="L14" s="99"/>
      <c r="M14" s="100" t="s">
        <v>145</v>
      </c>
      <c r="N14" s="101" t="str">
        <f>IF(L14&lt;&gt;"",IF(K14&lt;&gt;"",L14-K14+1,""),"")</f>
        <v/>
      </c>
      <c r="O14" s="102">
        <v>0</v>
      </c>
      <c r="P14" s="103">
        <f t="shared" ref="P14" si="0">IF(L14="",IF(K14="",3,2),IF(L14&lt;J14,1,IF(J14=L14,0,-1)))</f>
        <v>2</v>
      </c>
      <c r="Q14" s="104" t="str">
        <f t="shared" ref="Q14" si="1">IF(P14=3,"未开始",IF(P14=2,"进行中",IF(P14=1,"提前完成",IF(P14=0,"按期完成","超期完成"))))</f>
        <v>进行中</v>
      </c>
      <c r="R14" s="105" t="str">
        <f t="shared" ref="R14" ca="1" si="2">IF(L14&lt;&gt;"",IF(J14&lt;&gt;"",L14-J14,""),IF(J14&lt;&gt;"",IF(TODAY()&gt;J14,TODAY()*J14,"")))</f>
        <v/>
      </c>
      <c r="S14" s="106" t="str">
        <f ca="1">IF(L14&lt;&gt;"","",IF(AND($J14&lt;=TODAY()+7,$J14&gt;TODAY()),"★",""))</f>
        <v/>
      </c>
      <c r="T14" s="107" t="s">
        <v>146</v>
      </c>
      <c r="U14" s="116"/>
      <c r="V14" s="109"/>
      <c r="W14" s="109"/>
      <c r="X14" s="109"/>
      <c r="Y14" s="109"/>
      <c r="Z14" s="109"/>
      <c r="AA14" s="109"/>
      <c r="AB14" s="109"/>
      <c r="AC14" s="109"/>
    </row>
  </sheetData>
  <mergeCells count="5">
    <mergeCell ref="O4:P4"/>
    <mergeCell ref="O5:P5"/>
    <mergeCell ref="B8:U8"/>
    <mergeCell ref="B9:U9"/>
    <mergeCell ref="P10:Q10"/>
  </mergeCells>
  <phoneticPr fontId="31" type="noConversion"/>
  <conditionalFormatting sqref="F10:F1048576">
    <cfRule type="cellIs" dxfId="40" priority="7" operator="equal">
      <formula>"中"</formula>
    </cfRule>
    <cfRule type="cellIs" dxfId="39" priority="8" operator="equal">
      <formula>"高"</formula>
    </cfRule>
    <cfRule type="cellIs" dxfId="38" priority="9" operator="equal">
      <formula>"紧急"</formula>
    </cfRule>
  </conditionalFormatting>
  <conditionalFormatting sqref="L11:O11">
    <cfRule type="dataBar" priority="14">
      <dataBar>
        <cfvo type="num" val="0"/>
        <cfvo type="num" val="1"/>
        <color indexed="65"/>
      </dataBar>
      <extLst>
        <ext xmlns:x14="http://schemas.microsoft.com/office/spreadsheetml/2009/9/main" uri="{B025F937-C7B1-47D3-B67F-A62EFF666E3E}">
          <x14:id>{9DF78C7C-537F-42AC-A1E9-F1CD84F254D1}</x14:id>
        </ext>
      </extLst>
    </cfRule>
  </conditionalFormatting>
  <conditionalFormatting sqref="M14">
    <cfRule type="cellIs" dxfId="37" priority="13" operator="equal">
      <formula>"是"</formula>
    </cfRule>
  </conditionalFormatting>
  <conditionalFormatting sqref="F1:F9">
    <cfRule type="cellIs" dxfId="36" priority="10" operator="equal">
      <formula>"中"</formula>
    </cfRule>
    <cfRule type="cellIs" dxfId="35" priority="11" operator="equal">
      <formula>"高"</formula>
    </cfRule>
    <cfRule type="cellIs" dxfId="34" priority="12" operator="equal">
      <formula>"紧急"</formula>
    </cfRule>
  </conditionalFormatting>
  <conditionalFormatting sqref="O14">
    <cfRule type="dataBar" priority="1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{F7490A9D-C221-45F6-868F-68CB460C5097}</x14:id>
        </ext>
      </extLst>
    </cfRule>
  </conditionalFormatting>
  <dataValidations count="3">
    <dataValidation type="list" allowBlank="1" showInputMessage="1" showErrorMessage="1" sqref="T13:T14" xr:uid="{00000000-0002-0000-0900-000000000000}">
      <formula1>"软件模块,软件测试版本,软件发布版本,整机,结构件,电路板,技术文档,测试报告,业务单据,备案表,其他"</formula1>
    </dataValidation>
    <dataValidation type="list" allowBlank="1" showInputMessage="1" showErrorMessage="1" sqref="F14" xr:uid="{00000000-0002-0000-0900-000001000000}">
      <formula1>"低,中,高,紧急"</formula1>
    </dataValidation>
    <dataValidation type="list" allowBlank="1" showInputMessage="1" showErrorMessage="1" sqref="M14" xr:uid="{00000000-0002-0000-0900-000002000000}">
      <formula1>"是,否"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F78C7C-537F-42AC-A1E9-F1CD84F254D1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L11:O11</xm:sqref>
        </x14:conditionalFormatting>
        <x14:conditionalFormatting xmlns:xm="http://schemas.microsoft.com/office/excel/2006/main">
          <x14:cfRule type="dataBar" id="{F7490A9D-C221-45F6-868F-68CB460C509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O14</xm:sqref>
        </x14:conditionalFormatting>
        <x14:conditionalFormatting xmlns:xm="http://schemas.microsoft.com/office/excel/2006/main">
          <x14:cfRule type="iconSet" priority="16" id="{6E324B86-E01F-43B5-9983-27CABCBF83A3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K15"/>
  <sheetViews>
    <sheetView topLeftCell="A10" workbookViewId="0">
      <pane xSplit="10" ySplit="8" topLeftCell="K18" activePane="bottomRight" state="frozen"/>
      <selection activeCell="A10" sqref="A10"/>
      <selection pane="topRight" activeCell="K10" sqref="K10"/>
      <selection pane="bottomLeft" activeCell="A18" sqref="A18"/>
      <selection pane="bottomRight" activeCell="A10" sqref="A1:XFD1048576"/>
    </sheetView>
  </sheetViews>
  <sheetFormatPr defaultColWidth="9" defaultRowHeight="14.25"/>
  <cols>
    <col min="1" max="1" width="5.125" customWidth="1"/>
    <col min="2" max="2" width="10.125" customWidth="1"/>
    <col min="3" max="3" width="39.375" customWidth="1"/>
    <col min="9" max="13" width="10" customWidth="1"/>
    <col min="14" max="15" width="9.125" customWidth="1"/>
    <col min="18" max="18" width="9.125" customWidth="1"/>
    <col min="20" max="20" width="14" customWidth="1"/>
    <col min="21" max="21" width="39.5" customWidth="1"/>
    <col min="22" max="29" width="25.625" customWidth="1"/>
  </cols>
  <sheetData>
    <row r="1" spans="1:37" s="1" customFormat="1" ht="13.5" hidden="1">
      <c r="B1" s="7"/>
      <c r="C1" s="8"/>
      <c r="D1" s="8"/>
      <c r="E1" s="8"/>
      <c r="F1" s="8"/>
      <c r="G1" s="9"/>
      <c r="H1" s="9"/>
      <c r="P1" s="8"/>
      <c r="Q1" s="8"/>
      <c r="U1" s="42"/>
    </row>
    <row r="2" spans="1:37" s="1" customFormat="1" ht="18" hidden="1">
      <c r="B2" s="7"/>
      <c r="C2" s="8"/>
      <c r="J2" s="23">
        <f>COUNTIF(F13:F100162,"紧急")</f>
        <v>0</v>
      </c>
      <c r="K2" s="24">
        <f>COUNTIF(F13:F100162,"高")</f>
        <v>0</v>
      </c>
      <c r="L2" s="25">
        <f>COUNTIF(F13:F100162,"中")</f>
        <v>2</v>
      </c>
      <c r="M2" s="25"/>
      <c r="N2" s="26">
        <f>COUNTIF(F13:F100162,"低")</f>
        <v>0</v>
      </c>
      <c r="O2" s="27">
        <f ca="1">COUNTIF(R:R,"&gt;0")</f>
        <v>0</v>
      </c>
      <c r="P2" s="27">
        <f ca="1">COUNTIF(S:S,"=★")</f>
        <v>0</v>
      </c>
      <c r="Q2" s="8"/>
      <c r="U2" s="42"/>
    </row>
    <row r="3" spans="1:37" s="1" customFormat="1" ht="16.5" hidden="1">
      <c r="B3" s="7"/>
      <c r="C3" s="8"/>
      <c r="J3" s="28" t="s">
        <v>0</v>
      </c>
      <c r="K3" s="28" t="s">
        <v>1</v>
      </c>
      <c r="L3" s="28" t="s">
        <v>2</v>
      </c>
      <c r="M3" s="28"/>
      <c r="N3" s="28" t="s">
        <v>3</v>
      </c>
      <c r="O3" s="29" t="s">
        <v>4</v>
      </c>
      <c r="P3" s="29" t="s">
        <v>5</v>
      </c>
      <c r="Q3" s="8"/>
      <c r="U3" s="42"/>
    </row>
    <row r="4" spans="1:37" s="1" customFormat="1" ht="22.5" hidden="1">
      <c r="B4" s="7"/>
      <c r="C4" s="8"/>
      <c r="J4" s="30">
        <f>COUNTIF(Q:Q,"提前完成")</f>
        <v>0</v>
      </c>
      <c r="K4" s="30">
        <f>COUNTIF(Q:Q,"按期完成")</f>
        <v>0</v>
      </c>
      <c r="L4" s="30">
        <f>COUNTIF(Q:Q,"超期完成")</f>
        <v>0</v>
      </c>
      <c r="M4" s="30"/>
      <c r="N4" s="30">
        <f>COUNTIF(Q:Q,"进行中")</f>
        <v>2</v>
      </c>
      <c r="O4" s="167">
        <f>COUNTIF(Q:Q,"未开始")</f>
        <v>0</v>
      </c>
      <c r="P4" s="167"/>
      <c r="Q4" s="8"/>
      <c r="U4" s="42"/>
    </row>
    <row r="5" spans="1:37" s="1" customFormat="1" ht="15" hidden="1">
      <c r="B5" s="7"/>
      <c r="C5" s="8"/>
      <c r="J5" s="31" t="s">
        <v>6</v>
      </c>
      <c r="K5" s="31" t="s">
        <v>7</v>
      </c>
      <c r="L5" s="31" t="s">
        <v>8</v>
      </c>
      <c r="M5" s="31"/>
      <c r="N5" s="31" t="s">
        <v>9</v>
      </c>
      <c r="O5" s="168" t="s">
        <v>10</v>
      </c>
      <c r="P5" s="168"/>
      <c r="Q5" s="8"/>
      <c r="U5" s="42"/>
    </row>
    <row r="6" spans="1:37" s="1" customFormat="1" ht="13.5" hidden="1">
      <c r="B6" s="7"/>
      <c r="C6" s="8"/>
      <c r="D6" s="8"/>
      <c r="E6" s="8"/>
      <c r="F6" s="8"/>
      <c r="G6" s="9"/>
      <c r="H6" s="9"/>
      <c r="P6" s="8"/>
      <c r="Q6" s="8"/>
      <c r="U6" s="42"/>
    </row>
    <row r="7" spans="1:37" s="1" customFormat="1" ht="13.5" hidden="1">
      <c r="B7" s="7"/>
      <c r="C7" s="8"/>
      <c r="D7" s="8"/>
      <c r="E7" s="8"/>
      <c r="F7" s="8"/>
      <c r="G7" s="9"/>
      <c r="H7" s="9"/>
      <c r="P7" s="8"/>
      <c r="Q7" s="8"/>
      <c r="U7" s="42"/>
    </row>
    <row r="8" spans="1:37" s="2" customFormat="1" ht="30" hidden="1" customHeight="1">
      <c r="B8" s="169" t="s">
        <v>11</v>
      </c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</row>
    <row r="9" spans="1:37" s="2" customFormat="1" ht="30" hidden="1" customHeight="1">
      <c r="B9" s="171" t="s">
        <v>12</v>
      </c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</row>
    <row r="10" spans="1:37" s="3" customFormat="1" ht="25.5">
      <c r="A10" s="10" t="s">
        <v>13</v>
      </c>
      <c r="B10" s="10" t="s">
        <v>14</v>
      </c>
      <c r="C10" s="10" t="s">
        <v>15</v>
      </c>
      <c r="D10" s="10" t="s">
        <v>16</v>
      </c>
      <c r="E10" s="10" t="s">
        <v>17</v>
      </c>
      <c r="F10" s="10" t="s">
        <v>18</v>
      </c>
      <c r="G10" s="10" t="s">
        <v>19</v>
      </c>
      <c r="H10" s="10" t="s">
        <v>20</v>
      </c>
      <c r="I10" s="10" t="s">
        <v>21</v>
      </c>
      <c r="J10" s="10" t="s">
        <v>22</v>
      </c>
      <c r="K10" s="10" t="s">
        <v>23</v>
      </c>
      <c r="L10" s="10" t="s">
        <v>24</v>
      </c>
      <c r="M10" s="10" t="s">
        <v>25</v>
      </c>
      <c r="N10" s="10" t="s">
        <v>26</v>
      </c>
      <c r="O10" s="10" t="s">
        <v>27</v>
      </c>
      <c r="P10" s="173" t="s">
        <v>28</v>
      </c>
      <c r="Q10" s="174"/>
      <c r="R10" s="10" t="s">
        <v>29</v>
      </c>
      <c r="S10" s="10" t="s">
        <v>30</v>
      </c>
      <c r="T10" s="10" t="s">
        <v>31</v>
      </c>
      <c r="U10" s="10" t="s">
        <v>32</v>
      </c>
      <c r="V10" s="43">
        <v>44835</v>
      </c>
      <c r="W10" s="43">
        <v>44866</v>
      </c>
      <c r="X10" s="43">
        <v>44896</v>
      </c>
      <c r="Y10" s="43">
        <v>44927</v>
      </c>
      <c r="Z10" s="43">
        <v>44958</v>
      </c>
      <c r="AA10" s="43">
        <v>44986</v>
      </c>
      <c r="AB10" s="43">
        <v>45017</v>
      </c>
      <c r="AC10" s="43">
        <v>45047</v>
      </c>
      <c r="AD10" s="10"/>
      <c r="AE10" s="10"/>
      <c r="AF10" s="10"/>
      <c r="AG10" s="10"/>
      <c r="AH10" s="10"/>
      <c r="AI10" s="10"/>
      <c r="AJ10" s="55"/>
      <c r="AK10" s="55"/>
    </row>
    <row r="11" spans="1:37" s="4" customFormat="1" ht="21" customHeight="1">
      <c r="A11" s="11" t="s">
        <v>33</v>
      </c>
      <c r="B11" s="12"/>
      <c r="C11" s="13" t="s">
        <v>364</v>
      </c>
      <c r="D11" s="13"/>
      <c r="E11" s="13"/>
      <c r="F11" s="13"/>
      <c r="G11" s="13"/>
      <c r="H11" s="13"/>
      <c r="I11" s="33">
        <v>2014.03</v>
      </c>
      <c r="J11" s="33"/>
      <c r="K11" s="33">
        <v>2014.03</v>
      </c>
      <c r="L11" s="34"/>
      <c r="M11" s="35"/>
      <c r="N11" s="35"/>
      <c r="O11" s="35"/>
      <c r="P11" s="32"/>
      <c r="Q11" s="32"/>
      <c r="R11" s="44"/>
      <c r="S11" s="44"/>
      <c r="T11" s="45"/>
      <c r="U11" s="46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7" s="5" customFormat="1" ht="17.45" customHeight="1">
      <c r="A12" s="14">
        <v>2</v>
      </c>
      <c r="B12" s="14" t="s">
        <v>117</v>
      </c>
      <c r="C12" s="15" t="s">
        <v>118</v>
      </c>
      <c r="D12" s="14"/>
      <c r="E12" s="14"/>
      <c r="F12" s="14"/>
      <c r="G12" s="14"/>
      <c r="H12" s="14"/>
      <c r="I12" s="14" t="s">
        <v>36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spans="1:37" s="6" customFormat="1" ht="12.75">
      <c r="A13" s="16" t="s">
        <v>37</v>
      </c>
      <c r="B13" s="16" t="s">
        <v>119</v>
      </c>
      <c r="C13" s="17" t="s">
        <v>39</v>
      </c>
      <c r="D13" s="16" t="s">
        <v>219</v>
      </c>
      <c r="E13" s="16" t="s">
        <v>41</v>
      </c>
      <c r="F13" s="16"/>
      <c r="G13" s="16"/>
      <c r="H13" s="16"/>
      <c r="I13" s="16" t="s">
        <v>36</v>
      </c>
      <c r="J13" s="16"/>
      <c r="K13" s="16"/>
      <c r="L13" s="16"/>
      <c r="M13" s="16"/>
      <c r="N13" s="16"/>
      <c r="O13" s="36">
        <f>COUNTIF(P14:P14,"&lt;=1")/COUNTIF(P14:P14,"&lt;=3")</f>
        <v>0</v>
      </c>
      <c r="P13" s="16"/>
      <c r="Q13" s="16"/>
      <c r="R13" s="16"/>
      <c r="S13" s="16"/>
      <c r="T13" s="16"/>
      <c r="U13" s="47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7" ht="102.75" customHeight="1">
      <c r="A14" s="94">
        <v>4</v>
      </c>
      <c r="B14" s="112" t="s">
        <v>120</v>
      </c>
      <c r="C14" s="113" t="s">
        <v>222</v>
      </c>
      <c r="D14" s="113"/>
      <c r="E14" s="113"/>
      <c r="F14" s="117" t="s">
        <v>2</v>
      </c>
      <c r="G14" s="114" t="s">
        <v>219</v>
      </c>
      <c r="H14" s="114" t="s">
        <v>126</v>
      </c>
      <c r="I14" s="99">
        <v>44927</v>
      </c>
      <c r="J14" s="99">
        <v>45291</v>
      </c>
      <c r="K14" s="99">
        <v>44927</v>
      </c>
      <c r="L14" s="99"/>
      <c r="M14" s="100" t="s">
        <v>145</v>
      </c>
      <c r="N14" s="101" t="str">
        <f>IF(L14&lt;&gt;"",IF(K14&lt;&gt;"",L14-K14+1,""),"")</f>
        <v/>
      </c>
      <c r="O14" s="102">
        <v>0.05</v>
      </c>
      <c r="P14" s="103">
        <f t="shared" ref="P14:P15" si="0">IF(L14="",IF(K14="",3,2),IF(L14&lt;J14,1,IF(J14=L14,0,-1)))</f>
        <v>2</v>
      </c>
      <c r="Q14" s="104" t="str">
        <f t="shared" ref="Q14:Q15" si="1">IF(P14=3,"未开始",IF(P14=2,"进行中",IF(P14=1,"提前完成",IF(P14=0,"按期完成","超期完成"))))</f>
        <v>进行中</v>
      </c>
      <c r="R14" s="105" t="str">
        <f t="shared" ref="R14:R15" ca="1" si="2">IF(L14&lt;&gt;"",IF(J14&lt;&gt;"",L14-J14,""),IF(J14&lt;&gt;"",IF(TODAY()&gt;J14,TODAY()*J14,"")))</f>
        <v/>
      </c>
      <c r="S14" s="106" t="str">
        <f ca="1">IF(L14&lt;&gt;"","",IF(AND($J14&lt;=TODAY()+7,$J14&gt;TODAY()),"★",""))</f>
        <v/>
      </c>
      <c r="T14" s="107" t="s">
        <v>146</v>
      </c>
      <c r="U14" s="116"/>
      <c r="V14" s="109"/>
      <c r="W14" s="109"/>
      <c r="X14" s="109"/>
      <c r="Y14" s="109"/>
      <c r="Z14" s="109"/>
      <c r="AA14" s="109"/>
      <c r="AB14" s="109"/>
      <c r="AC14" s="109"/>
    </row>
    <row r="15" spans="1:37" ht="102.75" customHeight="1">
      <c r="A15" s="94">
        <v>4</v>
      </c>
      <c r="B15" s="112" t="s">
        <v>220</v>
      </c>
      <c r="C15" s="113" t="s">
        <v>221</v>
      </c>
      <c r="D15" s="113"/>
      <c r="E15" s="113"/>
      <c r="F15" s="117" t="s">
        <v>2</v>
      </c>
      <c r="G15" s="114" t="s">
        <v>219</v>
      </c>
      <c r="H15" s="114" t="s">
        <v>126</v>
      </c>
      <c r="I15" s="99">
        <v>44927</v>
      </c>
      <c r="J15" s="99">
        <v>45291</v>
      </c>
      <c r="K15" s="99">
        <v>44927</v>
      </c>
      <c r="L15" s="99"/>
      <c r="M15" s="100" t="s">
        <v>145</v>
      </c>
      <c r="N15" s="101" t="str">
        <f>IF(L15&lt;&gt;"",IF(K15&lt;&gt;"",L15-K15+1,""),"")</f>
        <v/>
      </c>
      <c r="O15" s="102">
        <v>0.05</v>
      </c>
      <c r="P15" s="103">
        <f t="shared" si="0"/>
        <v>2</v>
      </c>
      <c r="Q15" s="104" t="str">
        <f t="shared" si="1"/>
        <v>进行中</v>
      </c>
      <c r="R15" s="105" t="str">
        <f t="shared" ca="1" si="2"/>
        <v/>
      </c>
      <c r="S15" s="106" t="str">
        <f ca="1">IF(L15&lt;&gt;"","",IF(AND($J15&lt;=TODAY()+7,$J15&gt;TODAY()),"★",""))</f>
        <v/>
      </c>
      <c r="T15" s="107" t="s">
        <v>66</v>
      </c>
      <c r="U15" s="116"/>
      <c r="V15" s="109"/>
      <c r="W15" s="110"/>
      <c r="X15" s="109"/>
      <c r="Y15" s="109"/>
      <c r="Z15" s="109"/>
      <c r="AA15" s="109"/>
      <c r="AB15" s="109"/>
      <c r="AC15" s="109"/>
    </row>
  </sheetData>
  <mergeCells count="5">
    <mergeCell ref="O4:P4"/>
    <mergeCell ref="O5:P5"/>
    <mergeCell ref="B8:U8"/>
    <mergeCell ref="B9:U9"/>
    <mergeCell ref="P10:Q10"/>
  </mergeCells>
  <phoneticPr fontId="31" type="noConversion"/>
  <conditionalFormatting sqref="F15">
    <cfRule type="cellIs" dxfId="33" priority="1" operator="equal">
      <formula>"中"</formula>
    </cfRule>
    <cfRule type="cellIs" dxfId="32" priority="2" operator="equal">
      <formula>"高"</formula>
    </cfRule>
    <cfRule type="cellIs" dxfId="31" priority="3" operator="equal">
      <formula>"紧急"</formula>
    </cfRule>
  </conditionalFormatting>
  <conditionalFormatting sqref="F10:F14 F16:F1048576">
    <cfRule type="cellIs" dxfId="30" priority="7" operator="equal">
      <formula>"中"</formula>
    </cfRule>
    <cfRule type="cellIs" dxfId="29" priority="8" operator="equal">
      <formula>"高"</formula>
    </cfRule>
    <cfRule type="cellIs" dxfId="28" priority="9" operator="equal">
      <formula>"紧急"</formula>
    </cfRule>
  </conditionalFormatting>
  <conditionalFormatting sqref="L11:O11">
    <cfRule type="dataBar" priority="14">
      <dataBar>
        <cfvo type="num" val="0"/>
        <cfvo type="num" val="1"/>
        <color indexed="65"/>
      </dataBar>
      <extLst>
        <ext xmlns:x14="http://schemas.microsoft.com/office/spreadsheetml/2009/9/main" uri="{B025F937-C7B1-47D3-B67F-A62EFF666E3E}">
          <x14:id>{0F93B169-1EB9-4F23-A64F-D1BDC93AA36E}</x14:id>
        </ext>
      </extLst>
    </cfRule>
  </conditionalFormatting>
  <conditionalFormatting sqref="M14">
    <cfRule type="cellIs" dxfId="27" priority="13" operator="equal">
      <formula>"是"</formula>
    </cfRule>
  </conditionalFormatting>
  <conditionalFormatting sqref="F1:F9">
    <cfRule type="cellIs" dxfId="26" priority="10" operator="equal">
      <formula>"中"</formula>
    </cfRule>
    <cfRule type="cellIs" dxfId="25" priority="11" operator="equal">
      <formula>"高"</formula>
    </cfRule>
    <cfRule type="cellIs" dxfId="24" priority="12" operator="equal">
      <formula>"紧急"</formula>
    </cfRule>
  </conditionalFormatting>
  <conditionalFormatting sqref="O14">
    <cfRule type="dataBar" priority="1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{458137D3-93A4-46ED-967E-D71DE4AC1094}</x14:id>
        </ext>
      </extLst>
    </cfRule>
  </conditionalFormatting>
  <conditionalFormatting sqref="M15">
    <cfRule type="cellIs" dxfId="23" priority="4" operator="equal">
      <formula>"是"</formula>
    </cfRule>
  </conditionalFormatting>
  <conditionalFormatting sqref="O15">
    <cfRule type="dataBar" priority="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{13DB29EC-1B66-4B07-BA84-DD8948CD5E16}</x14:id>
        </ext>
      </extLst>
    </cfRule>
  </conditionalFormatting>
  <dataValidations count="3">
    <dataValidation type="list" allowBlank="1" showInputMessage="1" showErrorMessage="1" sqref="M14:M15" xr:uid="{00000000-0002-0000-0A00-000000000000}">
      <formula1>"是,否"</formula1>
    </dataValidation>
    <dataValidation type="list" allowBlank="1" showInputMessage="1" showErrorMessage="1" sqref="F14:F15" xr:uid="{00000000-0002-0000-0A00-000001000000}">
      <formula1>"低,中,高,紧急"</formula1>
    </dataValidation>
    <dataValidation type="list" allowBlank="1" showInputMessage="1" showErrorMessage="1" sqref="T13:T15" xr:uid="{00000000-0002-0000-0A00-000002000000}">
      <formula1>"软件模块,软件测试版本,软件发布版本,整机,结构件,电路板,技术文档,测试报告,业务单据,备案表,其他"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93B169-1EB9-4F23-A64F-D1BDC93AA36E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L11:O11</xm:sqref>
        </x14:conditionalFormatting>
        <x14:conditionalFormatting xmlns:xm="http://schemas.microsoft.com/office/excel/2006/main">
          <x14:cfRule type="dataBar" id="{458137D3-93A4-46ED-967E-D71DE4AC10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O14</xm:sqref>
        </x14:conditionalFormatting>
        <x14:conditionalFormatting xmlns:xm="http://schemas.microsoft.com/office/excel/2006/main">
          <x14:cfRule type="dataBar" id="{13DB29EC-1B66-4B07-BA84-DD8948CD5E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O15</xm:sqref>
        </x14:conditionalFormatting>
        <x14:conditionalFormatting xmlns:xm="http://schemas.microsoft.com/office/excel/2006/main">
          <x14:cfRule type="iconSet" priority="16" id="{8371EC66-8AF6-48DA-B883-C6AAF4E610C7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6" id="{BEF97757-0255-44DA-9AF6-6CB1A66A7B5B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>
    <outlinePr summaryBelow="0"/>
  </sheetPr>
  <dimension ref="A1:AC35"/>
  <sheetViews>
    <sheetView tabSelected="1" topLeftCell="A10" zoomScale="115" zoomScaleNormal="115" workbookViewId="0">
      <pane xSplit="3" ySplit="4" topLeftCell="O14" activePane="bottomRight" state="frozen"/>
      <selection pane="topRight"/>
      <selection pane="bottomLeft"/>
      <selection pane="bottomRight" activeCell="C22" sqref="C22"/>
    </sheetView>
  </sheetViews>
  <sheetFormatPr defaultColWidth="9" defaultRowHeight="14.25"/>
  <cols>
    <col min="1" max="1" width="5.125" customWidth="1"/>
    <col min="2" max="2" width="12.625" customWidth="1"/>
    <col min="3" max="3" width="39.375" customWidth="1"/>
    <col min="4" max="4" width="4.75" customWidth="1"/>
    <col min="5" max="5" width="4.375" customWidth="1"/>
    <col min="6" max="6" width="5.375" customWidth="1"/>
    <col min="9" max="9" width="8.375" customWidth="1"/>
    <col min="10" max="10" width="10" customWidth="1"/>
    <col min="11" max="11" width="9.375" customWidth="1"/>
    <col min="12" max="12" width="9.5" customWidth="1"/>
    <col min="13" max="13" width="5.375" customWidth="1"/>
    <col min="14" max="14" width="5.125" customWidth="1"/>
    <col min="15" max="15" width="9.125" customWidth="1"/>
    <col min="16" max="16" width="6.375" customWidth="1"/>
    <col min="17" max="17" width="6" customWidth="1"/>
    <col min="18" max="18" width="6.125" customWidth="1"/>
    <col min="19" max="19" width="6.625" customWidth="1"/>
    <col min="20" max="20" width="8.25" customWidth="1"/>
    <col min="21" max="21" width="6.5" customWidth="1"/>
    <col min="22" max="22" width="29.375" customWidth="1"/>
    <col min="23" max="23" width="25.625" customWidth="1"/>
    <col min="24" max="24" width="51.5" customWidth="1"/>
    <col min="25" max="25" width="44.875" customWidth="1"/>
  </cols>
  <sheetData>
    <row r="1" spans="1:29" s="1" customFormat="1" ht="13.5" hidden="1">
      <c r="B1" s="7"/>
      <c r="C1" s="8"/>
      <c r="D1" s="8"/>
      <c r="E1" s="8"/>
      <c r="F1" s="8"/>
      <c r="G1" s="9"/>
      <c r="H1" s="9"/>
      <c r="P1" s="8"/>
      <c r="Q1" s="8"/>
      <c r="U1" s="42"/>
    </row>
    <row r="2" spans="1:29" s="1" customFormat="1" ht="18" hidden="1">
      <c r="B2" s="7"/>
      <c r="C2" s="8"/>
      <c r="J2" s="23">
        <f>COUNTIF(F13:F100163,"紧急")</f>
        <v>0</v>
      </c>
      <c r="K2" s="24">
        <f>COUNTIF(F13:F100163,"高")</f>
        <v>0</v>
      </c>
      <c r="L2" s="25">
        <f>COUNTIF(F13:F100163,"中")</f>
        <v>13</v>
      </c>
      <c r="M2" s="25"/>
      <c r="N2" s="26">
        <f>COUNTIF(F13:F100163,"低")</f>
        <v>0</v>
      </c>
      <c r="O2" s="27">
        <f ca="1">COUNTIF(R:R,"&gt;0")</f>
        <v>5</v>
      </c>
      <c r="P2" s="27">
        <f ca="1">COUNTIF(S:S,"=★")</f>
        <v>0</v>
      </c>
      <c r="Q2" s="8"/>
      <c r="U2" s="42"/>
    </row>
    <row r="3" spans="1:29" s="1" customFormat="1" ht="16.5" hidden="1">
      <c r="B3" s="7"/>
      <c r="C3" s="8"/>
      <c r="J3" s="28" t="s">
        <v>0</v>
      </c>
      <c r="K3" s="28" t="s">
        <v>1</v>
      </c>
      <c r="L3" s="28" t="s">
        <v>2</v>
      </c>
      <c r="M3" s="28"/>
      <c r="N3" s="28" t="s">
        <v>3</v>
      </c>
      <c r="O3" s="29" t="s">
        <v>4</v>
      </c>
      <c r="P3" s="29" t="s">
        <v>5</v>
      </c>
      <c r="Q3" s="8"/>
      <c r="U3" s="42"/>
    </row>
    <row r="4" spans="1:29" s="1" customFormat="1" ht="22.5" hidden="1">
      <c r="B4" s="7"/>
      <c r="C4" s="8"/>
      <c r="J4" s="30">
        <f>COUNTIF(Q:Q,"提前完成")</f>
        <v>0</v>
      </c>
      <c r="K4" s="30">
        <f>COUNTIF(Q:Q,"按期完成")</f>
        <v>1</v>
      </c>
      <c r="L4" s="30">
        <f>COUNTIF(Q:Q,"超期完成")</f>
        <v>0</v>
      </c>
      <c r="M4" s="30"/>
      <c r="N4" s="30">
        <f>COUNTIF(Q:Q,"进行中")</f>
        <v>12</v>
      </c>
      <c r="O4" s="167">
        <f>COUNTIF(Q:Q,"未开始")</f>
        <v>0</v>
      </c>
      <c r="P4" s="167"/>
      <c r="Q4" s="8"/>
      <c r="U4" s="42"/>
    </row>
    <row r="5" spans="1:29" s="1" customFormat="1" ht="15" hidden="1">
      <c r="B5" s="7"/>
      <c r="C5" s="8"/>
      <c r="J5" s="31" t="s">
        <v>6</v>
      </c>
      <c r="K5" s="31" t="s">
        <v>7</v>
      </c>
      <c r="L5" s="31" t="s">
        <v>8</v>
      </c>
      <c r="M5" s="31"/>
      <c r="N5" s="31" t="s">
        <v>9</v>
      </c>
      <c r="O5" s="168" t="s">
        <v>10</v>
      </c>
      <c r="P5" s="168"/>
      <c r="Q5" s="8"/>
      <c r="U5" s="42"/>
    </row>
    <row r="6" spans="1:29" s="1" customFormat="1" ht="13.5" hidden="1">
      <c r="B6" s="7"/>
      <c r="C6" s="8"/>
      <c r="D6" s="8"/>
      <c r="E6" s="8"/>
      <c r="F6" s="8"/>
      <c r="G6" s="9"/>
      <c r="H6" s="9"/>
      <c r="P6" s="8"/>
      <c r="Q6" s="8"/>
      <c r="U6" s="42"/>
    </row>
    <row r="7" spans="1:29" s="1" customFormat="1" ht="13.5" hidden="1">
      <c r="B7" s="7"/>
      <c r="C7" s="8"/>
      <c r="D7" s="8"/>
      <c r="E7" s="8"/>
      <c r="F7" s="8"/>
      <c r="G7" s="9"/>
      <c r="H7" s="9"/>
      <c r="P7" s="8"/>
      <c r="Q7" s="8"/>
      <c r="U7" s="42"/>
    </row>
    <row r="8" spans="1:29" s="2" customFormat="1" ht="30" hidden="1" customHeight="1">
      <c r="B8" s="169" t="s">
        <v>11</v>
      </c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</row>
    <row r="9" spans="1:29" s="2" customFormat="1" ht="30" hidden="1" customHeight="1">
      <c r="B9" s="171" t="s">
        <v>12</v>
      </c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</row>
    <row r="10" spans="1:29" s="3" customFormat="1" ht="84">
      <c r="A10" s="10" t="s">
        <v>13</v>
      </c>
      <c r="B10" s="10" t="s">
        <v>14</v>
      </c>
      <c r="C10" s="10" t="s">
        <v>15</v>
      </c>
      <c r="D10" s="10" t="s">
        <v>16</v>
      </c>
      <c r="E10" s="10" t="s">
        <v>17</v>
      </c>
      <c r="F10" s="10" t="s">
        <v>18</v>
      </c>
      <c r="G10" s="10" t="s">
        <v>19</v>
      </c>
      <c r="H10" s="10" t="s">
        <v>20</v>
      </c>
      <c r="I10" s="10" t="s">
        <v>21</v>
      </c>
      <c r="J10" s="10" t="s">
        <v>22</v>
      </c>
      <c r="K10" s="10" t="s">
        <v>23</v>
      </c>
      <c r="L10" s="10" t="s">
        <v>24</v>
      </c>
      <c r="M10" s="10" t="s">
        <v>25</v>
      </c>
      <c r="N10" s="10" t="s">
        <v>26</v>
      </c>
      <c r="O10" s="10" t="s">
        <v>27</v>
      </c>
      <c r="P10" s="173" t="s">
        <v>28</v>
      </c>
      <c r="Q10" s="174"/>
      <c r="R10" s="10" t="s">
        <v>29</v>
      </c>
      <c r="S10" s="10" t="s">
        <v>30</v>
      </c>
      <c r="T10" s="10" t="s">
        <v>31</v>
      </c>
      <c r="U10" s="10" t="s">
        <v>32</v>
      </c>
      <c r="V10" s="43" t="s">
        <v>418</v>
      </c>
      <c r="W10" s="43" t="s">
        <v>419</v>
      </c>
      <c r="X10" s="159" t="s">
        <v>420</v>
      </c>
      <c r="Y10" s="10" t="s">
        <v>421</v>
      </c>
      <c r="Z10" s="10"/>
      <c r="AA10" s="10"/>
      <c r="AB10" s="55"/>
      <c r="AC10" s="55"/>
    </row>
    <row r="11" spans="1:29" s="4" customFormat="1" ht="21" customHeight="1">
      <c r="A11" s="11" t="s">
        <v>33</v>
      </c>
      <c r="B11" s="12"/>
      <c r="C11" s="13" t="s">
        <v>365</v>
      </c>
      <c r="D11" s="13"/>
      <c r="E11" s="13"/>
      <c r="F11" s="13"/>
      <c r="G11" s="13"/>
      <c r="H11" s="13"/>
      <c r="I11" s="33">
        <v>2022.03</v>
      </c>
      <c r="J11" s="33"/>
      <c r="K11" s="33">
        <v>2022.03</v>
      </c>
      <c r="L11" s="34"/>
      <c r="M11" s="35"/>
      <c r="N11" s="35"/>
      <c r="O11" s="35"/>
      <c r="P11" s="32"/>
      <c r="Q11" s="32"/>
      <c r="R11" s="44"/>
      <c r="S11" s="44"/>
      <c r="T11" s="45"/>
      <c r="U11" s="46"/>
      <c r="V11" s="13"/>
      <c r="W11" s="13"/>
      <c r="X11" s="13"/>
      <c r="Y11" s="13"/>
      <c r="Z11" s="13"/>
      <c r="AA11" s="13"/>
    </row>
    <row r="12" spans="1:29" s="5" customFormat="1" ht="17.45" customHeight="1">
      <c r="A12" s="14">
        <v>2</v>
      </c>
      <c r="B12" s="14" t="s">
        <v>207</v>
      </c>
      <c r="C12" s="15" t="s">
        <v>208</v>
      </c>
      <c r="D12" s="14"/>
      <c r="E12" s="14"/>
      <c r="F12" s="14"/>
      <c r="G12" s="14"/>
      <c r="H12" s="14"/>
      <c r="I12" s="14" t="s">
        <v>36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spans="1:29" s="6" customFormat="1" ht="12.75">
      <c r="A13" s="16" t="s">
        <v>37</v>
      </c>
      <c r="B13" s="16" t="s">
        <v>209</v>
      </c>
      <c r="C13" s="17" t="s">
        <v>112</v>
      </c>
      <c r="D13" s="16" t="s">
        <v>108</v>
      </c>
      <c r="E13" s="16" t="s">
        <v>41</v>
      </c>
      <c r="F13" s="16"/>
      <c r="G13" s="16"/>
      <c r="H13" s="16"/>
      <c r="I13" s="16" t="s">
        <v>36</v>
      </c>
      <c r="J13" s="16"/>
      <c r="K13" s="16"/>
      <c r="L13" s="16"/>
      <c r="M13" s="16"/>
      <c r="N13" s="16"/>
      <c r="O13" s="36">
        <f>COUNTIF(P14:P15,"&lt;=1")/COUNTIF(P14:P15,"&lt;=3")</f>
        <v>1</v>
      </c>
      <c r="P13" s="16"/>
      <c r="Q13" s="16"/>
      <c r="R13" s="16"/>
      <c r="S13" s="16"/>
      <c r="T13" s="16"/>
      <c r="U13" s="47"/>
      <c r="V13" s="16"/>
      <c r="W13" s="16"/>
      <c r="X13" s="16"/>
      <c r="Y13" s="16"/>
      <c r="Z13" s="16"/>
      <c r="AA13" s="16"/>
    </row>
    <row r="14" spans="1:29" ht="60.75" customHeight="1">
      <c r="A14" s="94">
        <v>4</v>
      </c>
      <c r="B14" s="112" t="s">
        <v>210</v>
      </c>
      <c r="C14" s="113" t="s">
        <v>113</v>
      </c>
      <c r="D14" s="113"/>
      <c r="E14" s="113"/>
      <c r="F14" s="98" t="s">
        <v>2</v>
      </c>
      <c r="G14" s="118" t="s">
        <v>417</v>
      </c>
      <c r="H14" s="118" t="s">
        <v>126</v>
      </c>
      <c r="I14" s="99">
        <v>44562</v>
      </c>
      <c r="J14" s="99">
        <v>44926</v>
      </c>
      <c r="K14" s="99">
        <v>44562</v>
      </c>
      <c r="L14" s="99">
        <v>44926</v>
      </c>
      <c r="M14" s="100" t="s">
        <v>145</v>
      </c>
      <c r="N14" s="101">
        <f t="shared" ref="N14" si="0">IF(L14&lt;&gt;"",IF(K14&lt;&gt;"",L14-K14,""),"")</f>
        <v>364</v>
      </c>
      <c r="O14" s="102">
        <v>1</v>
      </c>
      <c r="P14" s="103">
        <f t="shared" ref="P14" si="1">IF(L14="",IF(K14="",3,2),IF(L14&lt;J14,1,IF(J14=L14,0,-1)))</f>
        <v>0</v>
      </c>
      <c r="Q14" s="104" t="str">
        <f t="shared" ref="Q14" si="2">IF(P14=3,"未开始",IF(P14=2,"进行中",IF(P14=1,"提前完成",IF(P14=0,"按期完成","超期完成"))))</f>
        <v>按期完成</v>
      </c>
      <c r="R14" s="105">
        <f ca="1">IF(L14&lt;&gt;"",IF(J14&lt;&gt;"",L14-J14,""),IF(J14&lt;&gt;"",IF(TODAY()&gt;J14,TODAY()*J14,"")))</f>
        <v>0</v>
      </c>
      <c r="S14" s="106" t="str">
        <f t="shared" ref="S14" ca="1" si="3">IF(L14&lt;&gt;"","",IF(AND($J14&lt;=TODAY()+7,$J14&gt;TODAY()),"★",""))</f>
        <v/>
      </c>
      <c r="T14" s="107" t="s">
        <v>156</v>
      </c>
      <c r="U14" s="115"/>
      <c r="V14" s="140"/>
      <c r="W14" s="140"/>
      <c r="X14" s="140"/>
      <c r="Y14" s="140"/>
      <c r="Z14" s="140"/>
      <c r="AA14" s="140"/>
    </row>
    <row r="15" spans="1:29" ht="21">
      <c r="A15" s="18"/>
      <c r="B15" s="67"/>
      <c r="C15" s="68"/>
      <c r="D15" s="68"/>
      <c r="E15" s="68"/>
      <c r="F15" s="21"/>
      <c r="G15" s="69"/>
      <c r="H15" s="69"/>
      <c r="I15" s="71"/>
      <c r="J15" s="71"/>
      <c r="K15" s="71"/>
      <c r="L15" s="71"/>
      <c r="M15" s="38"/>
      <c r="N15" s="39"/>
      <c r="O15" s="40"/>
      <c r="P15" s="41"/>
      <c r="Q15" s="48"/>
      <c r="R15" s="49"/>
      <c r="S15" s="50"/>
      <c r="T15" s="51"/>
      <c r="U15" s="52"/>
      <c r="V15" s="74"/>
      <c r="W15" s="74"/>
      <c r="X15" s="74"/>
      <c r="Y15" s="158"/>
      <c r="Z15" s="158"/>
      <c r="AA15" s="158"/>
    </row>
    <row r="16" spans="1:29" ht="23.25" customHeight="1">
      <c r="A16" s="94">
        <v>4</v>
      </c>
      <c r="B16" s="112" t="s">
        <v>397</v>
      </c>
      <c r="C16" s="113" t="s">
        <v>399</v>
      </c>
      <c r="D16" s="113"/>
      <c r="E16" s="113"/>
      <c r="F16" s="98" t="s">
        <v>2</v>
      </c>
      <c r="G16" s="118" t="s">
        <v>224</v>
      </c>
      <c r="H16" s="118" t="s">
        <v>422</v>
      </c>
      <c r="I16" s="99">
        <v>44958</v>
      </c>
      <c r="J16" s="99">
        <v>45046</v>
      </c>
      <c r="K16" s="99">
        <v>44958</v>
      </c>
      <c r="L16" s="99"/>
      <c r="M16" s="100" t="s">
        <v>145</v>
      </c>
      <c r="N16" s="101" t="str">
        <f t="shared" ref="N16" si="4">IF(L16&lt;&gt;"",IF(K16&lt;&gt;"",L16-K16,""),"")</f>
        <v/>
      </c>
      <c r="O16" s="102">
        <v>0.3</v>
      </c>
      <c r="P16" s="103">
        <f t="shared" ref="P16:P18" si="5">IF(L16="",IF(K16="",3,2),IF(L16&lt;J16,1,IF(J16=L16,0,-1)))</f>
        <v>2</v>
      </c>
      <c r="Q16" s="104" t="str">
        <f t="shared" ref="Q16:Q18" si="6">IF(P16=3,"未开始",IF(P16=2,"进行中",IF(P16=1,"提前完成",IF(P16=0,"按期完成","超期完成"))))</f>
        <v>进行中</v>
      </c>
      <c r="R16" s="105" t="str">
        <f ca="1">IF(L16&lt;&gt;"",IF(J16&lt;&gt;"",L16-J16,""),IF(J16&lt;&gt;"",IF(TODAY()&gt;J16,TODAY()*J16,"")))</f>
        <v/>
      </c>
      <c r="S16" s="106" t="str">
        <f t="shared" ref="S16" ca="1" si="7">IF(L16&lt;&gt;"","",IF(AND($J16&lt;=TODAY()+7,$J16&gt;TODAY()),"★",""))</f>
        <v/>
      </c>
      <c r="T16" s="107" t="s">
        <v>156</v>
      </c>
      <c r="U16" s="115"/>
      <c r="V16" s="157"/>
      <c r="W16" s="157"/>
      <c r="X16" s="157"/>
      <c r="Y16" s="157"/>
      <c r="Z16" s="157"/>
      <c r="AA16" s="157"/>
    </row>
    <row r="17" spans="1:27" ht="16.5">
      <c r="A17" s="67" t="s">
        <v>412</v>
      </c>
      <c r="B17" s="67" t="s">
        <v>425</v>
      </c>
      <c r="C17" s="162"/>
      <c r="D17" s="142"/>
      <c r="E17" s="142"/>
      <c r="F17" s="141" t="s">
        <v>409</v>
      </c>
      <c r="G17" s="141" t="s">
        <v>224</v>
      </c>
      <c r="H17" s="141" t="s">
        <v>404</v>
      </c>
      <c r="I17" s="143">
        <v>44986</v>
      </c>
      <c r="J17" s="143">
        <v>45016</v>
      </c>
      <c r="K17" s="143">
        <v>44986</v>
      </c>
      <c r="L17" s="144"/>
      <c r="M17" s="141" t="s">
        <v>248</v>
      </c>
      <c r="N17" s="142"/>
      <c r="O17" s="40">
        <v>0</v>
      </c>
      <c r="P17" s="145">
        <f t="shared" si="5"/>
        <v>2</v>
      </c>
      <c r="Q17" s="48" t="str">
        <f t="shared" si="6"/>
        <v>进行中</v>
      </c>
      <c r="R17" s="146">
        <f t="shared" ref="R17" ca="1" si="8">IF(L17&lt;&gt;"",IF(J17&lt;&gt;"",L17-J17,""),IF(J17&lt;&gt;"",IF(TODAY()&gt;J17,TODAY()*J17,"")))</f>
        <v>2026620320</v>
      </c>
      <c r="S17" s="142"/>
      <c r="T17" s="142"/>
      <c r="U17" s="142"/>
      <c r="V17" s="142"/>
      <c r="W17" s="142"/>
      <c r="X17" s="160"/>
      <c r="Y17" s="160"/>
      <c r="Z17" s="142"/>
      <c r="AA17" s="142"/>
    </row>
    <row r="18" spans="1:27" ht="16.5">
      <c r="A18" s="67" t="s">
        <v>412</v>
      </c>
      <c r="B18" s="67" t="s">
        <v>426</v>
      </c>
      <c r="C18" s="162"/>
      <c r="D18" s="142"/>
      <c r="E18" s="142"/>
      <c r="F18" s="141" t="s">
        <v>409</v>
      </c>
      <c r="G18" s="141" t="s">
        <v>224</v>
      </c>
      <c r="H18" s="141" t="s">
        <v>404</v>
      </c>
      <c r="I18" s="143">
        <v>44986</v>
      </c>
      <c r="J18" s="143">
        <v>45016</v>
      </c>
      <c r="K18" s="143">
        <v>44986</v>
      </c>
      <c r="L18" s="144"/>
      <c r="M18" s="141"/>
      <c r="N18" s="142"/>
      <c r="O18" s="40">
        <v>0.95</v>
      </c>
      <c r="P18" s="145">
        <f t="shared" si="5"/>
        <v>2</v>
      </c>
      <c r="Q18" s="48" t="str">
        <f t="shared" si="6"/>
        <v>进行中</v>
      </c>
      <c r="R18" s="146">
        <f ca="1">IF(L18&lt;&gt;"",IF(J18&lt;&gt;"",L18-J18,""),IF(J18&lt;I17&gt;"",IF(TODAY()&gt;J18,TODAY()*J18,"")))</f>
        <v>2026620320</v>
      </c>
      <c r="S18" s="142"/>
      <c r="T18" s="142"/>
      <c r="U18" s="142"/>
      <c r="V18" s="160"/>
      <c r="W18" s="160"/>
      <c r="X18" s="160"/>
      <c r="Y18" s="160"/>
      <c r="Z18" s="142"/>
      <c r="AA18" s="142"/>
    </row>
    <row r="20" spans="1:27" ht="15.75" customHeight="1"/>
    <row r="21" spans="1:27" ht="27" customHeight="1">
      <c r="A21" s="125">
        <v>4</v>
      </c>
      <c r="B21" s="126" t="s">
        <v>398</v>
      </c>
      <c r="C21" s="127" t="s">
        <v>400</v>
      </c>
      <c r="D21" s="127"/>
      <c r="E21" s="127"/>
      <c r="F21" s="128" t="s">
        <v>2</v>
      </c>
      <c r="G21" s="129" t="s">
        <v>415</v>
      </c>
      <c r="H21" s="129" t="s">
        <v>424</v>
      </c>
      <c r="I21" s="130">
        <v>44958</v>
      </c>
      <c r="J21" s="130">
        <v>45046</v>
      </c>
      <c r="K21" s="130">
        <v>44958</v>
      </c>
      <c r="L21" s="130"/>
      <c r="M21" s="131" t="s">
        <v>145</v>
      </c>
      <c r="N21" s="132" t="str">
        <f t="shared" ref="N21" si="9">IF(L21&lt;&gt;"",IF(K21&lt;&gt;"",L21-K21,""),"")</f>
        <v/>
      </c>
      <c r="O21" s="133">
        <v>0.1</v>
      </c>
      <c r="P21" s="134">
        <f t="shared" ref="P21:P24" si="10">IF(L21="",IF(K21="",3,2),IF(L21&lt;J21,1,IF(J21=L21,0,-1)))</f>
        <v>2</v>
      </c>
      <c r="Q21" s="135" t="str">
        <f t="shared" ref="Q21" si="11">IF(P21=3,"未开始",IF(P21=2,"进行中",IF(P21=1,"提前完成",IF(P21=0,"按期完成","超期完成"))))</f>
        <v>进行中</v>
      </c>
      <c r="R21" s="136" t="str">
        <f ca="1">IF(L21&lt;&gt;"",IF(J21&lt;&gt;"",L21-J21,""),IF(J21&lt;&gt;"",IF(TODAY()&gt;J21,TODAY()*J21,"")))</f>
        <v/>
      </c>
      <c r="S21" s="137" t="str">
        <f t="shared" ref="S21" ca="1" si="12">IF(L21&lt;&gt;"","",IF(AND($J21&lt;=TODAY()+7,$J21&gt;TODAY()),"★",""))</f>
        <v/>
      </c>
      <c r="T21" s="138" t="s">
        <v>156</v>
      </c>
      <c r="U21" s="139"/>
      <c r="V21" s="140"/>
      <c r="W21" s="140"/>
      <c r="X21" s="140"/>
      <c r="Y21" s="140"/>
      <c r="Z21" s="140"/>
      <c r="AA21" s="140"/>
    </row>
    <row r="22" spans="1:27" s="142" customFormat="1" ht="91.5" customHeight="1">
      <c r="A22" s="67" t="s">
        <v>412</v>
      </c>
      <c r="B22" s="67" t="s">
        <v>416</v>
      </c>
      <c r="C22" s="162"/>
      <c r="F22" s="141" t="s">
        <v>409</v>
      </c>
      <c r="G22" s="141" t="s">
        <v>415</v>
      </c>
      <c r="H22" s="141" t="s">
        <v>423</v>
      </c>
      <c r="I22" s="143">
        <v>44958</v>
      </c>
      <c r="J22" s="143">
        <v>44990</v>
      </c>
      <c r="K22" s="143">
        <v>44958</v>
      </c>
      <c r="L22" s="143"/>
      <c r="M22" s="141" t="s">
        <v>411</v>
      </c>
      <c r="O22" s="40">
        <v>1</v>
      </c>
      <c r="P22" s="145">
        <f t="shared" si="10"/>
        <v>2</v>
      </c>
      <c r="Q22" s="48" t="str">
        <f>IF(P22=3,"未开始",IF(P22=2,"进行中",IF(P22=1,"提前完成",IF(P22=0,"按期完成","超期完成"))))</f>
        <v>进行中</v>
      </c>
      <c r="R22" s="146">
        <f ca="1">IF(L22&lt;&gt;"",IF(J22&lt;&gt;"",L22-J22,""),IF(J22&lt;&gt;"",IF(TODAY()&gt;J22,TODAY()*J22,"")))</f>
        <v>2025449800</v>
      </c>
      <c r="V22" s="160"/>
      <c r="W22" s="160"/>
      <c r="X22" s="160"/>
      <c r="Y22" s="160"/>
    </row>
    <row r="23" spans="1:27" s="142" customFormat="1" ht="91.5" customHeight="1">
      <c r="A23" s="67" t="s">
        <v>412</v>
      </c>
      <c r="B23" s="19" t="s">
        <v>427</v>
      </c>
      <c r="C23" s="162"/>
      <c r="F23" s="141" t="s">
        <v>409</v>
      </c>
      <c r="G23" s="141" t="s">
        <v>415</v>
      </c>
      <c r="H23" s="164" t="s">
        <v>414</v>
      </c>
      <c r="I23" s="143">
        <v>44986</v>
      </c>
      <c r="J23" s="143">
        <v>45016</v>
      </c>
      <c r="K23" s="143">
        <v>44986</v>
      </c>
      <c r="L23" s="144"/>
      <c r="M23" s="141" t="s">
        <v>248</v>
      </c>
      <c r="O23" s="40">
        <v>0.8</v>
      </c>
      <c r="P23" s="145">
        <f t="shared" si="10"/>
        <v>2</v>
      </c>
      <c r="Q23" s="48" t="str">
        <f>IF(P23=3,"未开始",IF(P23=2,"进行中",IF(P23=1,"提前完成",IF(P23=0,"按期完成","超期完成"))))</f>
        <v>进行中</v>
      </c>
      <c r="R23" s="146"/>
      <c r="V23" s="165"/>
      <c r="W23" s="160"/>
      <c r="X23" s="160"/>
      <c r="Y23" s="160"/>
    </row>
    <row r="24" spans="1:27" s="142" customFormat="1" ht="91.5" customHeight="1">
      <c r="A24" s="67" t="s">
        <v>412</v>
      </c>
      <c r="B24" s="19" t="s">
        <v>429</v>
      </c>
      <c r="C24" s="162" t="s">
        <v>432</v>
      </c>
      <c r="F24" s="141" t="s">
        <v>409</v>
      </c>
      <c r="G24" s="141" t="s">
        <v>415</v>
      </c>
      <c r="H24" s="164"/>
      <c r="I24" s="143">
        <v>45017</v>
      </c>
      <c r="J24" s="175" t="s">
        <v>430</v>
      </c>
      <c r="K24" s="143">
        <v>45017</v>
      </c>
      <c r="L24" s="144"/>
      <c r="M24" s="141" t="s">
        <v>248</v>
      </c>
      <c r="O24" s="40">
        <v>0</v>
      </c>
      <c r="P24" s="145">
        <f t="shared" si="10"/>
        <v>2</v>
      </c>
      <c r="Q24" s="48" t="str">
        <f>IF(P24=3,"未开始",IF(P24=2,"进行中",IF(P24=1,"提前完成",IF(P24=0,"按期完成","超期完成"))))</f>
        <v>进行中</v>
      </c>
      <c r="R24" s="146"/>
      <c r="X24" s="160"/>
      <c r="Y24" s="160"/>
    </row>
    <row r="25" spans="1:27" s="142" customFormat="1" ht="80.25" customHeight="1">
      <c r="A25" s="67" t="s">
        <v>412</v>
      </c>
      <c r="B25" s="19" t="s">
        <v>431</v>
      </c>
      <c r="C25" s="160"/>
      <c r="F25" s="141" t="s">
        <v>409</v>
      </c>
      <c r="G25" s="164"/>
      <c r="H25" s="141"/>
      <c r="I25" s="143">
        <v>44986</v>
      </c>
      <c r="J25" s="143">
        <v>45016</v>
      </c>
      <c r="K25" s="143">
        <v>44958</v>
      </c>
      <c r="L25" s="144"/>
      <c r="M25" s="141" t="s">
        <v>411</v>
      </c>
      <c r="O25" s="40">
        <v>0</v>
      </c>
      <c r="P25" s="145">
        <f t="shared" ref="P25" si="13">IF(L25="",IF(K25="",3,2),IF(L25&lt;J25,1,IF(J25=L25,0,-1)))</f>
        <v>2</v>
      </c>
      <c r="Q25" s="48" t="str">
        <f t="shared" ref="Q25" si="14">IF(P25=3,"未开始",IF(P25=2,"进行中",IF(P25=1,"提前完成",IF(P25=0,"按期完成","超期完成"))))</f>
        <v>进行中</v>
      </c>
      <c r="R25" s="146"/>
      <c r="V25" s="160"/>
      <c r="W25" s="166"/>
      <c r="X25" s="160"/>
      <c r="Y25" s="160"/>
    </row>
    <row r="26" spans="1:27" s="149" customFormat="1" ht="16.5" customHeight="1">
      <c r="A26" s="147"/>
      <c r="B26" s="147"/>
      <c r="C26" s="148"/>
      <c r="F26" s="150"/>
      <c r="G26" s="150"/>
      <c r="H26" s="150"/>
      <c r="I26" s="151"/>
      <c r="J26" s="151"/>
      <c r="K26" s="151"/>
      <c r="L26" s="152"/>
      <c r="M26" s="150"/>
      <c r="O26" s="153"/>
      <c r="P26" s="154"/>
      <c r="Q26" s="155"/>
      <c r="R26" s="156"/>
    </row>
    <row r="29" spans="1:27" ht="24.75" customHeight="1">
      <c r="A29" s="125">
        <v>4</v>
      </c>
      <c r="B29" s="126" t="s">
        <v>402</v>
      </c>
      <c r="C29" s="127" t="s">
        <v>401</v>
      </c>
      <c r="D29" s="127"/>
      <c r="E29" s="127"/>
      <c r="F29" s="128" t="s">
        <v>2</v>
      </c>
      <c r="G29" s="129" t="s">
        <v>406</v>
      </c>
      <c r="H29" s="129" t="s">
        <v>413</v>
      </c>
      <c r="I29" s="130">
        <v>44958</v>
      </c>
      <c r="J29" s="130">
        <v>45046</v>
      </c>
      <c r="K29" s="130">
        <v>44958</v>
      </c>
      <c r="L29" s="130"/>
      <c r="M29" s="131" t="s">
        <v>145</v>
      </c>
      <c r="N29" s="132" t="str">
        <f t="shared" ref="N29" si="15">IF(L29&lt;&gt;"",IF(K29&lt;&gt;"",L29-K29,""),"")</f>
        <v/>
      </c>
      <c r="O29" s="133">
        <v>0.1</v>
      </c>
      <c r="P29" s="134">
        <f t="shared" ref="P29:P30" si="16">IF(L29="",IF(K29="",3,2),IF(L29&lt;J29,1,IF(J29=L29,0,-1)))</f>
        <v>2</v>
      </c>
      <c r="Q29" s="135" t="str">
        <f t="shared" ref="Q29:Q30" si="17">IF(P29=3,"未开始",IF(P29=2,"进行中",IF(P29=1,"提前完成",IF(P29=0,"按期完成","超期完成"))))</f>
        <v>进行中</v>
      </c>
      <c r="R29" s="136" t="str">
        <f t="shared" ref="R29:R30" ca="1" si="18">IF(L29&lt;&gt;"",IF(J29&lt;&gt;"",L29-J29,""),IF(J29&lt;&gt;"",IF(TODAY()&gt;J29,TODAY()*J29,"")))</f>
        <v/>
      </c>
      <c r="S29" s="137" t="str">
        <f t="shared" ref="S29" ca="1" si="19">IF(L29&lt;&gt;"","",IF(AND($J29&lt;=TODAY()+7,$J29&gt;TODAY()),"★",""))</f>
        <v/>
      </c>
      <c r="T29" s="138" t="s">
        <v>156</v>
      </c>
      <c r="U29" s="139"/>
      <c r="V29" s="140"/>
      <c r="W29" s="140"/>
      <c r="X29" s="140"/>
      <c r="Y29" s="140"/>
      <c r="Z29" s="140"/>
      <c r="AA29" s="140"/>
    </row>
    <row r="30" spans="1:27" s="142" customFormat="1" ht="107.25" customHeight="1">
      <c r="A30" s="67" t="s">
        <v>412</v>
      </c>
      <c r="B30" s="67" t="s">
        <v>428</v>
      </c>
      <c r="C30" s="162"/>
      <c r="F30" s="141" t="s">
        <v>409</v>
      </c>
      <c r="G30" s="141" t="s">
        <v>406</v>
      </c>
      <c r="H30" s="141" t="s">
        <v>405</v>
      </c>
      <c r="I30" s="143">
        <v>44986</v>
      </c>
      <c r="J30" s="143">
        <v>45016</v>
      </c>
      <c r="K30" s="143">
        <v>44986</v>
      </c>
      <c r="L30" s="144"/>
      <c r="M30" s="141" t="s">
        <v>411</v>
      </c>
      <c r="O30" s="40">
        <v>0.6</v>
      </c>
      <c r="P30" s="145">
        <f t="shared" si="16"/>
        <v>2</v>
      </c>
      <c r="Q30" s="48" t="str">
        <f t="shared" si="17"/>
        <v>进行中</v>
      </c>
      <c r="R30" s="146">
        <f t="shared" ca="1" si="18"/>
        <v>2026620320</v>
      </c>
      <c r="V30" s="160"/>
      <c r="W30" s="160"/>
      <c r="X30" s="160"/>
      <c r="Y30" s="160"/>
    </row>
    <row r="34" spans="1:27" ht="21.75" customHeight="1">
      <c r="A34" s="125">
        <v>4</v>
      </c>
      <c r="B34" s="126" t="s">
        <v>407</v>
      </c>
      <c r="C34" s="127" t="s">
        <v>403</v>
      </c>
      <c r="D34" s="127"/>
      <c r="E34" s="127"/>
      <c r="F34" s="128" t="s">
        <v>2</v>
      </c>
      <c r="G34" s="129" t="s">
        <v>225</v>
      </c>
      <c r="H34" s="129" t="s">
        <v>410</v>
      </c>
      <c r="I34" s="130">
        <v>44958</v>
      </c>
      <c r="J34" s="130">
        <v>45291</v>
      </c>
      <c r="K34" s="130">
        <v>44958</v>
      </c>
      <c r="L34" s="130"/>
      <c r="M34" s="131" t="s">
        <v>145</v>
      </c>
      <c r="N34" s="132" t="str">
        <f t="shared" ref="N34" si="20">IF(L34&lt;&gt;"",IF(K34&lt;&gt;"",L34-K34,""),"")</f>
        <v/>
      </c>
      <c r="O34" s="133">
        <v>0.05</v>
      </c>
      <c r="P34" s="134">
        <f t="shared" ref="P34:P35" si="21">IF(L34="",IF(K34="",3,2),IF(L34&lt;J34,1,IF(J34=L34,0,-1)))</f>
        <v>2</v>
      </c>
      <c r="Q34" s="135" t="str">
        <f t="shared" ref="Q34:Q35" si="22">IF(P34=3,"未开始",IF(P34=2,"进行中",IF(P34=1,"提前完成",IF(P34=0,"按期完成","超期完成"))))</f>
        <v>进行中</v>
      </c>
      <c r="R34" s="136" t="str">
        <f t="shared" ref="R34:R35" ca="1" si="23">IF(L34&lt;&gt;"",IF(J34&lt;&gt;"",L34-J34,""),IF(J34&lt;&gt;"",IF(TODAY()&gt;J34,TODAY()*J34,"")))</f>
        <v/>
      </c>
      <c r="S34" s="137" t="str">
        <f t="shared" ref="S34" ca="1" si="24">IF(L34&lt;&gt;"","",IF(AND($J34&lt;=TODAY()+7,$J34&gt;TODAY()),"★",""))</f>
        <v/>
      </c>
      <c r="T34" s="138" t="s">
        <v>156</v>
      </c>
      <c r="U34" s="139"/>
      <c r="V34" s="140"/>
      <c r="W34" s="140"/>
      <c r="X34" s="140"/>
      <c r="Y34" s="140"/>
      <c r="Z34" s="140"/>
      <c r="AA34" s="140"/>
    </row>
    <row r="35" spans="1:27" s="142" customFormat="1" ht="81" customHeight="1">
      <c r="A35" s="141">
        <v>5</v>
      </c>
      <c r="B35" s="67" t="s">
        <v>408</v>
      </c>
      <c r="C35" s="163"/>
      <c r="F35" s="141" t="s">
        <v>409</v>
      </c>
      <c r="G35" s="141" t="s">
        <v>114</v>
      </c>
      <c r="H35" s="141" t="s">
        <v>404</v>
      </c>
      <c r="I35" s="143">
        <v>44958</v>
      </c>
      <c r="J35" s="143">
        <v>45016</v>
      </c>
      <c r="K35" s="143">
        <v>44958</v>
      </c>
      <c r="L35" s="144"/>
      <c r="M35" s="141" t="s">
        <v>411</v>
      </c>
      <c r="O35" s="40">
        <v>0.4</v>
      </c>
      <c r="P35" s="145">
        <f t="shared" si="21"/>
        <v>2</v>
      </c>
      <c r="Q35" s="48" t="str">
        <f t="shared" si="22"/>
        <v>进行中</v>
      </c>
      <c r="R35" s="146">
        <f t="shared" ca="1" si="23"/>
        <v>2026620320</v>
      </c>
      <c r="V35" s="160"/>
      <c r="W35" s="160"/>
      <c r="X35" s="160"/>
      <c r="Y35" s="161"/>
    </row>
  </sheetData>
  <autoFilter ref="A10:AC14" xr:uid="{00000000-0009-0000-0000-00000B000000}"/>
  <mergeCells count="5">
    <mergeCell ref="O4:P4"/>
    <mergeCell ref="O5:P5"/>
    <mergeCell ref="B8:U8"/>
    <mergeCell ref="B9:U9"/>
    <mergeCell ref="P10:Q10"/>
  </mergeCells>
  <phoneticPr fontId="31" type="noConversion"/>
  <conditionalFormatting sqref="F19:F20 F27:F28 F31:F33 F36:F1048576 F10:F15">
    <cfRule type="cellIs" dxfId="22" priority="79" operator="equal">
      <formula>"中"</formula>
    </cfRule>
    <cfRule type="cellIs" dxfId="21" priority="80" operator="equal">
      <formula>"高"</formula>
    </cfRule>
    <cfRule type="cellIs" dxfId="20" priority="81" operator="equal">
      <formula>"紧急"</formula>
    </cfRule>
  </conditionalFormatting>
  <conditionalFormatting sqref="L11:O11">
    <cfRule type="dataBar" priority="102">
      <dataBar>
        <cfvo type="num" val="0"/>
        <cfvo type="num" val="1"/>
        <color indexed="65"/>
      </dataBar>
      <extLst>
        <ext xmlns:x14="http://schemas.microsoft.com/office/spreadsheetml/2009/9/main" uri="{B025F937-C7B1-47D3-B67F-A62EFF666E3E}">
          <x14:id>{B22C9665-001B-49E6-A5D8-BC2928A27958}</x14:id>
        </ext>
      </extLst>
    </cfRule>
  </conditionalFormatting>
  <conditionalFormatting sqref="O14">
    <cfRule type="dataBar" priority="127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{7C7F2685-B2A0-4E2A-AE6D-E4B956EF19A5}</x14:id>
        </ext>
      </extLst>
    </cfRule>
  </conditionalFormatting>
  <conditionalFormatting sqref="M14:M15">
    <cfRule type="cellIs" dxfId="19" priority="86" operator="equal">
      <formula>"是"</formula>
    </cfRule>
  </conditionalFormatting>
  <conditionalFormatting sqref="F1:F9">
    <cfRule type="cellIs" dxfId="18" priority="82" operator="equal">
      <formula>"中"</formula>
    </cfRule>
    <cfRule type="cellIs" dxfId="17" priority="83" operator="equal">
      <formula>"高"</formula>
    </cfRule>
    <cfRule type="cellIs" dxfId="16" priority="84" operator="equal">
      <formula>"紧急"</formula>
    </cfRule>
  </conditionalFormatting>
  <conditionalFormatting sqref="O15">
    <cfRule type="dataBar" priority="7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{1A57C1B7-8D9A-441B-AC28-8A461FD4E3EA}</x14:id>
        </ext>
      </extLst>
    </cfRule>
  </conditionalFormatting>
  <conditionalFormatting sqref="F16">
    <cfRule type="cellIs" dxfId="15" priority="29" operator="equal">
      <formula>"中"</formula>
    </cfRule>
    <cfRule type="cellIs" dxfId="14" priority="30" operator="equal">
      <formula>"高"</formula>
    </cfRule>
    <cfRule type="cellIs" dxfId="13" priority="31" operator="equal">
      <formula>"紧急"</formula>
    </cfRule>
  </conditionalFormatting>
  <conditionalFormatting sqref="O16">
    <cfRule type="dataBar" priority="3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{AEE880BE-73F0-49A2-84A9-1F20FDFA595A}</x14:id>
        </ext>
      </extLst>
    </cfRule>
  </conditionalFormatting>
  <conditionalFormatting sqref="M16">
    <cfRule type="cellIs" dxfId="12" priority="32" operator="equal">
      <formula>"是"</formula>
    </cfRule>
  </conditionalFormatting>
  <conditionalFormatting sqref="F21">
    <cfRule type="cellIs" dxfId="11" priority="23" operator="equal">
      <formula>"中"</formula>
    </cfRule>
    <cfRule type="cellIs" dxfId="10" priority="24" operator="equal">
      <formula>"高"</formula>
    </cfRule>
    <cfRule type="cellIs" dxfId="9" priority="25" operator="equal">
      <formula>"紧急"</formula>
    </cfRule>
  </conditionalFormatting>
  <conditionalFormatting sqref="O21">
    <cfRule type="dataBar" priority="27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{5BD07394-2437-4A6C-B452-045FE0B3D56F}</x14:id>
        </ext>
      </extLst>
    </cfRule>
  </conditionalFormatting>
  <conditionalFormatting sqref="M21">
    <cfRule type="cellIs" dxfId="8" priority="26" operator="equal">
      <formula>"是"</formula>
    </cfRule>
  </conditionalFormatting>
  <conditionalFormatting sqref="F29">
    <cfRule type="cellIs" dxfId="7" priority="17" operator="equal">
      <formula>"中"</formula>
    </cfRule>
    <cfRule type="cellIs" dxfId="6" priority="18" operator="equal">
      <formula>"高"</formula>
    </cfRule>
    <cfRule type="cellIs" dxfId="5" priority="19" operator="equal">
      <formula>"紧急"</formula>
    </cfRule>
  </conditionalFormatting>
  <conditionalFormatting sqref="O29">
    <cfRule type="dataBar" priority="2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{88B1F903-0965-46D9-8407-9FE6D44CEF71}</x14:id>
        </ext>
      </extLst>
    </cfRule>
  </conditionalFormatting>
  <conditionalFormatting sqref="M29">
    <cfRule type="cellIs" dxfId="4" priority="20" operator="equal">
      <formula>"是"</formula>
    </cfRule>
  </conditionalFormatting>
  <conditionalFormatting sqref="F34">
    <cfRule type="cellIs" dxfId="3" priority="11" operator="equal">
      <formula>"中"</formula>
    </cfRule>
    <cfRule type="cellIs" dxfId="2" priority="12" operator="equal">
      <formula>"高"</formula>
    </cfRule>
    <cfRule type="cellIs" dxfId="1" priority="13" operator="equal">
      <formula>"紧急"</formula>
    </cfRule>
  </conditionalFormatting>
  <conditionalFormatting sqref="O34">
    <cfRule type="dataBar" priority="1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{A7B5AD12-3EA8-4164-A6CD-89C97295984B}</x14:id>
        </ext>
      </extLst>
    </cfRule>
  </conditionalFormatting>
  <conditionalFormatting sqref="M34">
    <cfRule type="cellIs" dxfId="0" priority="14" operator="equal">
      <formula>"是"</formula>
    </cfRule>
  </conditionalFormatting>
  <conditionalFormatting sqref="O35">
    <cfRule type="dataBar" priority="10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{D4CE5180-47C0-4230-AA58-CE4BD029D951}</x14:id>
        </ext>
      </extLst>
    </cfRule>
  </conditionalFormatting>
  <conditionalFormatting sqref="O30">
    <cfRule type="dataBar" priority="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{C50AFF06-81DC-4DBA-85FC-C0A77508DFF7}</x14:id>
        </ext>
      </extLst>
    </cfRule>
  </conditionalFormatting>
  <conditionalFormatting sqref="O22:O24">
    <cfRule type="dataBar" priority="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{2E3E4EE0-7A83-4609-9BB3-74B61D20C231}</x14:id>
        </ext>
      </extLst>
    </cfRule>
  </conditionalFormatting>
  <conditionalFormatting sqref="O25:O26">
    <cfRule type="dataBar" priority="4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{D698BCD3-9060-4EAE-8873-A4F86AF5F229}</x14:id>
        </ext>
      </extLst>
    </cfRule>
  </conditionalFormatting>
  <conditionalFormatting sqref="O17:O18">
    <cfRule type="dataBar" priority="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{B347D966-1DC7-4B80-8A96-48D055DE0A5F}</x14:id>
        </ext>
      </extLst>
    </cfRule>
  </conditionalFormatting>
  <dataValidations disablePrompts="1" count="3">
    <dataValidation type="list" allowBlank="1" showInputMessage="1" showErrorMessage="1" sqref="T21 T29 T34 T13:T16" xr:uid="{00000000-0002-0000-0B00-000000000000}">
      <formula1>"软件模块,软件测试版本,软件发布版本,整机,结构件,电路板,技术文档,测试报告,业务单据,备案表,其他"</formula1>
    </dataValidation>
    <dataValidation type="list" allowBlank="1" showInputMessage="1" showErrorMessage="1" sqref="F21 F29 F34 F14:F16" xr:uid="{00000000-0002-0000-0B00-000001000000}">
      <formula1>"低,中,高,紧急"</formula1>
    </dataValidation>
    <dataValidation type="list" allowBlank="1" showInputMessage="1" showErrorMessage="1" sqref="M21 M29 M34 M14:M16" xr:uid="{00000000-0002-0000-0B00-000002000000}">
      <formula1>"是,否"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2C9665-001B-49E6-A5D8-BC2928A27958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L11:O11</xm:sqref>
        </x14:conditionalFormatting>
        <x14:conditionalFormatting xmlns:xm="http://schemas.microsoft.com/office/excel/2006/main">
          <x14:cfRule type="dataBar" id="{7C7F2685-B2A0-4E2A-AE6D-E4B956EF19A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O14</xm:sqref>
        </x14:conditionalFormatting>
        <x14:conditionalFormatting xmlns:xm="http://schemas.microsoft.com/office/excel/2006/main">
          <x14:cfRule type="dataBar" id="{1A57C1B7-8D9A-441B-AC28-8A461FD4E3E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O15</xm:sqref>
        </x14:conditionalFormatting>
        <x14:conditionalFormatting xmlns:xm="http://schemas.microsoft.com/office/excel/2006/main">
          <x14:cfRule type="dataBar" id="{AEE880BE-73F0-49A2-84A9-1F20FDFA59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5BD07394-2437-4A6C-B452-045FE0B3D56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O21</xm:sqref>
        </x14:conditionalFormatting>
        <x14:conditionalFormatting xmlns:xm="http://schemas.microsoft.com/office/excel/2006/main">
          <x14:cfRule type="dataBar" id="{88B1F903-0965-46D9-8407-9FE6D44CEF7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O29</xm:sqref>
        </x14:conditionalFormatting>
        <x14:conditionalFormatting xmlns:xm="http://schemas.microsoft.com/office/excel/2006/main">
          <x14:cfRule type="dataBar" id="{A7B5AD12-3EA8-4164-A6CD-89C97295984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O34</xm:sqref>
        </x14:conditionalFormatting>
        <x14:conditionalFormatting xmlns:xm="http://schemas.microsoft.com/office/excel/2006/main">
          <x14:cfRule type="dataBar" id="{D4CE5180-47C0-4230-AA58-CE4BD029D95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O35</xm:sqref>
        </x14:conditionalFormatting>
        <x14:conditionalFormatting xmlns:xm="http://schemas.microsoft.com/office/excel/2006/main">
          <x14:cfRule type="dataBar" id="{C50AFF06-81DC-4DBA-85FC-C0A77508DFF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O30</xm:sqref>
        </x14:conditionalFormatting>
        <x14:conditionalFormatting xmlns:xm="http://schemas.microsoft.com/office/excel/2006/main">
          <x14:cfRule type="dataBar" id="{2E3E4EE0-7A83-4609-9BB3-74B61D20C23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O22:O24</xm:sqref>
        </x14:conditionalFormatting>
        <x14:conditionalFormatting xmlns:xm="http://schemas.microsoft.com/office/excel/2006/main">
          <x14:cfRule type="dataBar" id="{D698BCD3-9060-4EAE-8873-A4F86AF5F2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O25:O26</xm:sqref>
        </x14:conditionalFormatting>
        <x14:conditionalFormatting xmlns:xm="http://schemas.microsoft.com/office/excel/2006/main">
          <x14:cfRule type="dataBar" id="{B347D966-1DC7-4B80-8A96-48D055DE0A5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O17:O18</xm:sqref>
        </x14:conditionalFormatting>
        <x14:conditionalFormatting xmlns:xm="http://schemas.microsoft.com/office/excel/2006/main">
          <x14:cfRule type="iconSet" priority="140" id="{E0C633D7-1EB8-42AB-B6FE-559BC4D96CDF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71" id="{4156A742-1C0D-474A-A7FE-28883C9B5FCC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34" id="{0A00118E-F227-4167-8EAB-C62E8EFAA2E5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28" id="{28DD3074-9A39-4168-BCFD-1705EED39572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P21</xm:sqref>
        </x14:conditionalFormatting>
        <x14:conditionalFormatting xmlns:xm="http://schemas.microsoft.com/office/excel/2006/main">
          <x14:cfRule type="iconSet" priority="22" id="{6F07F923-9AB4-4E48-A400-62251ED400DC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P29</xm:sqref>
        </x14:conditionalFormatting>
        <x14:conditionalFormatting xmlns:xm="http://schemas.microsoft.com/office/excel/2006/main">
          <x14:cfRule type="iconSet" priority="16" id="{108F9631-64E5-457F-80B7-5DE9AE11A4C6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P34</xm:sqref>
        </x14:conditionalFormatting>
        <x14:conditionalFormatting xmlns:xm="http://schemas.microsoft.com/office/excel/2006/main">
          <x14:cfRule type="iconSet" priority="9" id="{CDCD9A25-C34B-4D8F-A45E-BC309F156D66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P35</xm:sqref>
        </x14:conditionalFormatting>
        <x14:conditionalFormatting xmlns:xm="http://schemas.microsoft.com/office/excel/2006/main">
          <x14:cfRule type="iconSet" priority="7" id="{45E17A09-68E9-4FAD-87A2-71A3FF05D57B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5" id="{9A9407C3-9D9D-4EF8-9C5F-E192A3CAEA0A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P22:P24</xm:sqref>
        </x14:conditionalFormatting>
        <x14:conditionalFormatting xmlns:xm="http://schemas.microsoft.com/office/excel/2006/main">
          <x14:cfRule type="iconSet" priority="3" id="{A5846EB0-7124-41A4-B0D2-70CDDF1D73D9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P25:P26</xm:sqref>
        </x14:conditionalFormatting>
        <x14:conditionalFormatting xmlns:xm="http://schemas.microsoft.com/office/excel/2006/main">
          <x14:cfRule type="iconSet" priority="1" id="{8BE5C842-0B0F-4307-9E45-9C00EE3A4150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P17:P18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6"/>
  <sheetViews>
    <sheetView topLeftCell="M10" workbookViewId="0">
      <selection activeCell="V19" sqref="V19"/>
    </sheetView>
  </sheetViews>
  <sheetFormatPr defaultColWidth="9" defaultRowHeight="14.25"/>
  <cols>
    <col min="1" max="1" width="5.125" customWidth="1"/>
    <col min="2" max="2" width="12.25" customWidth="1"/>
    <col min="3" max="3" width="39.375" customWidth="1"/>
    <col min="9" max="13" width="10" customWidth="1"/>
    <col min="14" max="15" width="9.125" customWidth="1"/>
    <col min="18" max="18" width="9.125" customWidth="1"/>
    <col min="20" max="20" width="11.625" customWidth="1"/>
    <col min="21" max="21" width="39.5" customWidth="1"/>
    <col min="22" max="29" width="25.625" customWidth="1"/>
  </cols>
  <sheetData>
    <row r="1" spans="1:37" s="1" customFormat="1" ht="13.5" hidden="1">
      <c r="B1" s="7"/>
      <c r="C1" s="8"/>
      <c r="D1" s="8"/>
      <c r="E1" s="8"/>
      <c r="F1" s="8"/>
      <c r="G1" s="9"/>
      <c r="H1" s="9"/>
      <c r="P1" s="8"/>
      <c r="Q1" s="8"/>
      <c r="U1" s="42"/>
    </row>
    <row r="2" spans="1:37" s="1" customFormat="1" ht="18" hidden="1">
      <c r="B2" s="7"/>
      <c r="C2" s="8"/>
      <c r="J2" s="23">
        <f>COUNTIF(F13:F100164,"紧急")</f>
        <v>0</v>
      </c>
      <c r="K2" s="24">
        <f>COUNTIF(F13:F100164,"高")</f>
        <v>3</v>
      </c>
      <c r="L2" s="25">
        <f>COUNTIF(F13:F100164,"中")</f>
        <v>0</v>
      </c>
      <c r="M2" s="25"/>
      <c r="N2" s="26">
        <f>COUNTIF(F13:F100164,"低")</f>
        <v>0</v>
      </c>
      <c r="O2" s="27">
        <f ca="1">COUNTIF(R:R,"&gt;0")</f>
        <v>2</v>
      </c>
      <c r="P2" s="27">
        <f ca="1">COUNTIF(S:S,"=★")</f>
        <v>0</v>
      </c>
      <c r="Q2" s="8"/>
      <c r="U2" s="42"/>
    </row>
    <row r="3" spans="1:37" s="1" customFormat="1" ht="16.5" hidden="1">
      <c r="B3" s="7"/>
      <c r="C3" s="8"/>
      <c r="J3" s="28" t="s">
        <v>0</v>
      </c>
      <c r="K3" s="28" t="s">
        <v>1</v>
      </c>
      <c r="L3" s="28" t="s">
        <v>2</v>
      </c>
      <c r="M3" s="28"/>
      <c r="N3" s="28" t="s">
        <v>3</v>
      </c>
      <c r="O3" s="29" t="s">
        <v>4</v>
      </c>
      <c r="P3" s="29" t="s">
        <v>5</v>
      </c>
      <c r="Q3" s="8"/>
      <c r="U3" s="42"/>
    </row>
    <row r="4" spans="1:37" s="1" customFormat="1" ht="22.5" hidden="1">
      <c r="B4" s="7"/>
      <c r="C4" s="8"/>
      <c r="J4" s="30">
        <f>COUNTIF(Q:Q,"提前完成")</f>
        <v>0</v>
      </c>
      <c r="K4" s="30">
        <f>COUNTIF(Q:Q,"按期完成")</f>
        <v>1</v>
      </c>
      <c r="L4" s="30">
        <f>COUNTIF(Q:Q,"超期完成")</f>
        <v>0</v>
      </c>
      <c r="M4" s="30"/>
      <c r="N4" s="30">
        <f>COUNTIF(Q:Q,"进行中")</f>
        <v>2</v>
      </c>
      <c r="O4" s="167">
        <f>COUNTIF(Q:Q,"未开始")</f>
        <v>0</v>
      </c>
      <c r="P4" s="167"/>
      <c r="Q4" s="8"/>
      <c r="U4" s="42"/>
    </row>
    <row r="5" spans="1:37" s="1" customFormat="1" ht="15" hidden="1">
      <c r="B5" s="7"/>
      <c r="C5" s="8"/>
      <c r="J5" s="31" t="s">
        <v>6</v>
      </c>
      <c r="K5" s="31" t="s">
        <v>7</v>
      </c>
      <c r="L5" s="31" t="s">
        <v>8</v>
      </c>
      <c r="M5" s="31"/>
      <c r="N5" s="31" t="s">
        <v>9</v>
      </c>
      <c r="O5" s="168" t="s">
        <v>10</v>
      </c>
      <c r="P5" s="168"/>
      <c r="Q5" s="8"/>
      <c r="U5" s="42"/>
    </row>
    <row r="6" spans="1:37" s="1" customFormat="1" ht="13.5" hidden="1">
      <c r="B6" s="7"/>
      <c r="C6" s="8"/>
      <c r="D6" s="8"/>
      <c r="E6" s="8"/>
      <c r="F6" s="8"/>
      <c r="G6" s="9"/>
      <c r="H6" s="9"/>
      <c r="P6" s="8"/>
      <c r="Q6" s="8"/>
      <c r="U6" s="42"/>
    </row>
    <row r="7" spans="1:37" s="1" customFormat="1" ht="13.5" hidden="1">
      <c r="B7" s="7"/>
      <c r="C7" s="8"/>
      <c r="D7" s="8"/>
      <c r="E7" s="8"/>
      <c r="F7" s="8"/>
      <c r="G7" s="9"/>
      <c r="H7" s="9"/>
      <c r="P7" s="8"/>
      <c r="Q7" s="8"/>
      <c r="U7" s="42"/>
    </row>
    <row r="8" spans="1:37" s="2" customFormat="1" ht="30" hidden="1" customHeight="1">
      <c r="B8" s="169" t="s">
        <v>11</v>
      </c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</row>
    <row r="9" spans="1:37" s="2" customFormat="1" ht="30" hidden="1" customHeight="1">
      <c r="B9" s="171" t="s">
        <v>12</v>
      </c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</row>
    <row r="10" spans="1:37" s="3" customFormat="1" ht="25.5">
      <c r="A10" s="10" t="s">
        <v>13</v>
      </c>
      <c r="B10" s="10" t="s">
        <v>14</v>
      </c>
      <c r="C10" s="10" t="s">
        <v>15</v>
      </c>
      <c r="D10" s="10" t="s">
        <v>16</v>
      </c>
      <c r="E10" s="10" t="s">
        <v>17</v>
      </c>
      <c r="F10" s="10" t="s">
        <v>18</v>
      </c>
      <c r="G10" s="10" t="s">
        <v>19</v>
      </c>
      <c r="H10" s="10" t="s">
        <v>20</v>
      </c>
      <c r="I10" s="10" t="s">
        <v>21</v>
      </c>
      <c r="J10" s="10" t="s">
        <v>22</v>
      </c>
      <c r="K10" s="10" t="s">
        <v>23</v>
      </c>
      <c r="L10" s="10" t="s">
        <v>24</v>
      </c>
      <c r="M10" s="10" t="s">
        <v>25</v>
      </c>
      <c r="N10" s="10" t="s">
        <v>26</v>
      </c>
      <c r="O10" s="10" t="s">
        <v>27</v>
      </c>
      <c r="P10" s="173" t="s">
        <v>28</v>
      </c>
      <c r="Q10" s="174"/>
      <c r="R10" s="10" t="s">
        <v>29</v>
      </c>
      <c r="S10" s="10" t="s">
        <v>30</v>
      </c>
      <c r="T10" s="10" t="s">
        <v>31</v>
      </c>
      <c r="U10" s="10" t="s">
        <v>32</v>
      </c>
      <c r="V10" s="43">
        <v>44835</v>
      </c>
      <c r="W10" s="43">
        <v>44866</v>
      </c>
      <c r="X10" s="43">
        <v>44896</v>
      </c>
      <c r="Y10" s="43">
        <v>44927</v>
      </c>
      <c r="Z10" s="43">
        <v>44958</v>
      </c>
      <c r="AA10" s="43">
        <v>44986</v>
      </c>
      <c r="AB10" s="43">
        <v>45017</v>
      </c>
      <c r="AC10" s="43">
        <v>45047</v>
      </c>
      <c r="AD10" s="10"/>
      <c r="AE10" s="10"/>
      <c r="AF10" s="10"/>
      <c r="AG10" s="10"/>
      <c r="AH10" s="10"/>
      <c r="AI10" s="10"/>
      <c r="AJ10" s="55"/>
      <c r="AK10" s="55"/>
    </row>
    <row r="11" spans="1:37" s="4" customFormat="1" ht="21" customHeight="1">
      <c r="A11" s="11" t="s">
        <v>33</v>
      </c>
      <c r="B11" s="12"/>
      <c r="C11" s="62" t="s">
        <v>352</v>
      </c>
      <c r="D11" s="13"/>
      <c r="E11" s="13"/>
      <c r="F11" s="13"/>
      <c r="G11" s="13"/>
      <c r="H11" s="13"/>
      <c r="I11" s="33">
        <v>2022.01</v>
      </c>
      <c r="J11" s="33"/>
      <c r="K11" s="33">
        <v>2022.01</v>
      </c>
      <c r="L11" s="34"/>
      <c r="M11" s="35"/>
      <c r="N11" s="35"/>
      <c r="O11" s="35"/>
      <c r="P11" s="32"/>
      <c r="Q11" s="32"/>
      <c r="R11" s="44"/>
      <c r="S11" s="44"/>
      <c r="T11" s="45"/>
      <c r="U11" s="46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7" s="5" customFormat="1" ht="17.45" customHeight="1">
      <c r="A12" s="14">
        <v>2</v>
      </c>
      <c r="B12" s="63" t="s">
        <v>128</v>
      </c>
      <c r="C12" s="65" t="s">
        <v>129</v>
      </c>
      <c r="D12" s="14"/>
      <c r="E12" s="14"/>
      <c r="F12" s="14"/>
      <c r="G12" s="14"/>
      <c r="H12" s="14"/>
      <c r="I12" s="14" t="s">
        <v>36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spans="1:37" s="6" customFormat="1" ht="12.75">
      <c r="A13" s="16" t="s">
        <v>37</v>
      </c>
      <c r="B13" s="64" t="s">
        <v>130</v>
      </c>
      <c r="C13" s="66" t="s">
        <v>131</v>
      </c>
      <c r="D13" s="16" t="s">
        <v>40</v>
      </c>
      <c r="E13" s="16" t="s">
        <v>41</v>
      </c>
      <c r="F13" s="16"/>
      <c r="G13" s="16"/>
      <c r="H13" s="16"/>
      <c r="I13" s="16" t="s">
        <v>36</v>
      </c>
      <c r="J13" s="16"/>
      <c r="K13" s="16"/>
      <c r="L13" s="16"/>
      <c r="M13" s="16"/>
      <c r="N13" s="16"/>
      <c r="O13" s="36">
        <f>COUNTIF(P14:P16,"&lt;=1")/COUNTIF(P14:P16,"&lt;=3")</f>
        <v>0.33333333333333331</v>
      </c>
      <c r="P13" s="16"/>
      <c r="Q13" s="16"/>
      <c r="R13" s="16"/>
      <c r="S13" s="16"/>
      <c r="T13" s="16"/>
      <c r="U13" s="47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7" s="75" customFormat="1" ht="87.75" customHeight="1">
      <c r="A14" s="76">
        <v>4</v>
      </c>
      <c r="B14" s="77" t="s">
        <v>132</v>
      </c>
      <c r="C14" s="78" t="s">
        <v>133</v>
      </c>
      <c r="D14" s="79"/>
      <c r="E14" s="79"/>
      <c r="F14" s="80" t="s">
        <v>1</v>
      </c>
      <c r="G14" s="81" t="s">
        <v>136</v>
      </c>
      <c r="H14" s="79" t="s">
        <v>43</v>
      </c>
      <c r="I14" s="82">
        <v>44774</v>
      </c>
      <c r="J14" s="82">
        <v>44926</v>
      </c>
      <c r="K14" s="82">
        <v>44774</v>
      </c>
      <c r="L14" s="82"/>
      <c r="M14" s="83" t="s">
        <v>145</v>
      </c>
      <c r="N14" s="84" t="str">
        <f>IF(L14&lt;&gt;"",IF(K14&lt;&gt;"",L14-K14+1,""),"")</f>
        <v/>
      </c>
      <c r="O14" s="85">
        <v>0.8</v>
      </c>
      <c r="P14" s="86">
        <f>IF(L14="",IF(K14="",3,2),IF(L14&lt;J14,1,IF(J14=L14,0,-1)))</f>
        <v>2</v>
      </c>
      <c r="Q14" s="87" t="str">
        <f>IF(P14=3,"未开始",IF(P14=2,"进行中",IF(P14=1,"提前完成",IF(P14=0,"按期完成","超期完成"))))</f>
        <v>进行中</v>
      </c>
      <c r="R14" s="88">
        <f ca="1">IF(L14&lt;&gt;"",IF(J14&lt;&gt;"",L14-J14,""),IF(J14&lt;&gt;"",IF(TODAY()&gt;J14,TODAY()*J14,"")))</f>
        <v>2022568520</v>
      </c>
      <c r="S14" s="89" t="str">
        <f ca="1">IF(L14&lt;&gt;"","",IF(AND($J14&lt;=TODAY()+7,$J14&gt;TODAY()),"★",""))</f>
        <v/>
      </c>
      <c r="T14" s="90" t="s">
        <v>146</v>
      </c>
      <c r="U14" s="91"/>
      <c r="V14" s="92" t="s">
        <v>44</v>
      </c>
      <c r="W14" s="93" t="s">
        <v>144</v>
      </c>
      <c r="X14" s="92"/>
      <c r="Y14" s="92"/>
      <c r="Z14" s="92"/>
      <c r="AA14" s="92"/>
      <c r="AB14" s="92"/>
      <c r="AC14" s="92"/>
    </row>
    <row r="15" spans="1:37" ht="87.75" customHeight="1">
      <c r="A15" s="18">
        <v>5</v>
      </c>
      <c r="B15" s="67" t="s">
        <v>134</v>
      </c>
      <c r="C15" s="20" t="s">
        <v>192</v>
      </c>
      <c r="D15" s="22"/>
      <c r="E15" s="22"/>
      <c r="F15" s="21" t="s">
        <v>1</v>
      </c>
      <c r="G15" s="22" t="s">
        <v>46</v>
      </c>
      <c r="H15" s="22" t="s">
        <v>43</v>
      </c>
      <c r="I15" s="37">
        <v>44866</v>
      </c>
      <c r="J15" s="37">
        <v>44895</v>
      </c>
      <c r="K15" s="37">
        <v>44866</v>
      </c>
      <c r="L15" s="37">
        <v>44895</v>
      </c>
      <c r="M15" s="38" t="s">
        <v>145</v>
      </c>
      <c r="N15" s="39">
        <f>IF(L15&lt;&gt;"",IF(K15&lt;&gt;"",L15-K15+1,""),"")</f>
        <v>30</v>
      </c>
      <c r="O15" s="40">
        <v>1</v>
      </c>
      <c r="P15" s="41">
        <f>IF(L15="",IF(K15="",3,2),IF(L15&lt;J15,1,IF(J15=L15,0,-1)))</f>
        <v>0</v>
      </c>
      <c r="Q15" s="48" t="str">
        <f>IF(P15=3,"未开始",IF(P15=2,"进行中",IF(P15=1,"提前完成",IF(P15=0,"按期完成","超期完成"))))</f>
        <v>按期完成</v>
      </c>
      <c r="R15" s="49">
        <f ca="1">IF(L15&lt;&gt;"",IF(J15&lt;&gt;"",L15-J15,""),IF(J15&lt;&gt;"",IF(TODAY()&gt;J15,TODAY()*J15,"")))</f>
        <v>0</v>
      </c>
      <c r="S15" s="50" t="str">
        <f ca="1">IF(L15&lt;&gt;"","",IF(AND($J15&lt;=TODAY()+7,$J15&gt;TODAY()),"★",""))</f>
        <v/>
      </c>
      <c r="T15" s="51" t="s">
        <v>148</v>
      </c>
      <c r="U15" s="56"/>
      <c r="V15" s="53"/>
      <c r="W15" s="53" t="s">
        <v>193</v>
      </c>
      <c r="X15" s="53"/>
      <c r="Y15" s="53"/>
      <c r="Z15" s="53"/>
      <c r="AA15" s="53"/>
      <c r="AB15" s="53"/>
      <c r="AC15" s="53"/>
    </row>
    <row r="16" spans="1:37" ht="87.75" customHeight="1">
      <c r="A16" s="18">
        <v>5</v>
      </c>
      <c r="B16" s="67" t="s">
        <v>194</v>
      </c>
      <c r="C16" s="68" t="s">
        <v>135</v>
      </c>
      <c r="D16" s="22"/>
      <c r="E16" s="22"/>
      <c r="F16" s="21" t="s">
        <v>1</v>
      </c>
      <c r="G16" s="22" t="s">
        <v>46</v>
      </c>
      <c r="H16" s="22" t="s">
        <v>43</v>
      </c>
      <c r="I16" s="71">
        <v>44896</v>
      </c>
      <c r="J16" s="71">
        <v>44957</v>
      </c>
      <c r="K16" s="71">
        <v>44896</v>
      </c>
      <c r="L16" s="37"/>
      <c r="M16" s="38" t="s">
        <v>145</v>
      </c>
      <c r="N16" s="39" t="str">
        <f>IF(L16&lt;&gt;"",IF(K16&lt;&gt;"",L16-K16+1,""),"")</f>
        <v/>
      </c>
      <c r="O16" s="40">
        <v>0.5</v>
      </c>
      <c r="P16" s="41">
        <f>IF(L16="",IF(K16="",3,2),IF(L16&lt;J16,1,IF(J16=L16,0,-1)))</f>
        <v>2</v>
      </c>
      <c r="Q16" s="48" t="str">
        <f>IF(P16=3,"未开始",IF(P16=2,"进行中",IF(P16=1,"提前完成",IF(P16=0,"按期完成","超期完成"))))</f>
        <v>进行中</v>
      </c>
      <c r="R16" s="49">
        <f ca="1">IF(L16&lt;&gt;"",IF(J16&lt;&gt;"",L16-J16,""),IF(J16&lt;&gt;"",IF(TODAY()&gt;J16,TODAY()*J16,"")))</f>
        <v>2023964140</v>
      </c>
      <c r="S16" s="50" t="str">
        <f ca="1">IF(L16&lt;&gt;"","",IF(AND($J16&lt;=TODAY()+7,$J16&gt;TODAY()),"★",""))</f>
        <v/>
      </c>
      <c r="T16" s="51" t="s">
        <v>147</v>
      </c>
      <c r="U16" s="56"/>
      <c r="V16" s="53"/>
      <c r="W16" s="70"/>
      <c r="X16" s="53" t="s">
        <v>376</v>
      </c>
      <c r="Y16" s="53" t="s">
        <v>377</v>
      </c>
      <c r="Z16" s="53"/>
      <c r="AA16" s="53"/>
      <c r="AB16" s="53"/>
      <c r="AC16" s="53"/>
    </row>
  </sheetData>
  <mergeCells count="5">
    <mergeCell ref="O4:P4"/>
    <mergeCell ref="O5:P5"/>
    <mergeCell ref="B8:U8"/>
    <mergeCell ref="B9:U9"/>
    <mergeCell ref="P10:Q10"/>
  </mergeCells>
  <phoneticPr fontId="33" type="noConversion"/>
  <conditionalFormatting sqref="F10:F14 F16:F1048576">
    <cfRule type="cellIs" dxfId="261" priority="7" operator="equal">
      <formula>"中"</formula>
    </cfRule>
    <cfRule type="cellIs" dxfId="260" priority="8" operator="equal">
      <formula>"高"</formula>
    </cfRule>
    <cfRule type="cellIs" dxfId="259" priority="9" operator="equal">
      <formula>"紧急"</formula>
    </cfRule>
  </conditionalFormatting>
  <conditionalFormatting sqref="L11:O11">
    <cfRule type="dataBar" priority="14">
      <dataBar>
        <cfvo type="num" val="0"/>
        <cfvo type="num" val="1"/>
        <color indexed="65"/>
      </dataBar>
      <extLst>
        <ext xmlns:x14="http://schemas.microsoft.com/office/spreadsheetml/2009/9/main" uri="{B025F937-C7B1-47D3-B67F-A62EFF666E3E}">
          <x14:id>{41B05520-F708-461F-A903-22DC419E826F}</x14:id>
        </ext>
      </extLst>
    </cfRule>
  </conditionalFormatting>
  <conditionalFormatting sqref="M14 M16">
    <cfRule type="cellIs" dxfId="258" priority="13" operator="equal">
      <formula>"是"</formula>
    </cfRule>
  </conditionalFormatting>
  <conditionalFormatting sqref="O14 O16">
    <cfRule type="dataBar" priority="17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{8D7900E2-8458-4F8D-8E71-DD42165BF50A}</x14:id>
        </ext>
      </extLst>
    </cfRule>
  </conditionalFormatting>
  <conditionalFormatting sqref="F1:F9">
    <cfRule type="cellIs" dxfId="257" priority="10" operator="equal">
      <formula>"中"</formula>
    </cfRule>
    <cfRule type="cellIs" dxfId="256" priority="11" operator="equal">
      <formula>"高"</formula>
    </cfRule>
    <cfRule type="cellIs" dxfId="255" priority="12" operator="equal">
      <formula>"紧急"</formula>
    </cfRule>
  </conditionalFormatting>
  <conditionalFormatting sqref="M15">
    <cfRule type="cellIs" dxfId="254" priority="4" operator="equal">
      <formula>"是"</formula>
    </cfRule>
  </conditionalFormatting>
  <conditionalFormatting sqref="O15">
    <cfRule type="dataBar" priority="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{A3ABE908-B4F4-4F50-85CF-80D3467C6469}</x14:id>
        </ext>
      </extLst>
    </cfRule>
  </conditionalFormatting>
  <conditionalFormatting sqref="F15">
    <cfRule type="cellIs" dxfId="253" priority="1" operator="equal">
      <formula>"中"</formula>
    </cfRule>
    <cfRule type="cellIs" dxfId="252" priority="2" operator="equal">
      <formula>"高"</formula>
    </cfRule>
    <cfRule type="cellIs" dxfId="251" priority="3" operator="equal">
      <formula>"紧急"</formula>
    </cfRule>
  </conditionalFormatting>
  <dataValidations count="3">
    <dataValidation type="list" allowBlank="1" showInputMessage="1" showErrorMessage="1" sqref="M14:M16" xr:uid="{00000000-0002-0000-0100-000000000000}">
      <formula1>"是,否"</formula1>
    </dataValidation>
    <dataValidation type="list" allowBlank="1" showInputMessage="1" showErrorMessage="1" sqref="F14:F16" xr:uid="{00000000-0002-0000-0100-000001000000}">
      <formula1>"低,中,高,紧急"</formula1>
    </dataValidation>
    <dataValidation type="list" allowBlank="1" showInputMessage="1" showErrorMessage="1" sqref="T13:T16" xr:uid="{00000000-0002-0000-0100-000002000000}">
      <formula1>"软件模块,软件测试版本,软件发布版本,整机,结构件,电路板,技术文档,测试报告,业务单据,备案表,其他"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B05520-F708-461F-A903-22DC419E826F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L11:O11</xm:sqref>
        </x14:conditionalFormatting>
        <x14:conditionalFormatting xmlns:xm="http://schemas.microsoft.com/office/excel/2006/main">
          <x14:cfRule type="dataBar" id="{8D7900E2-8458-4F8D-8E71-DD42165BF5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O14 O16</xm:sqref>
        </x14:conditionalFormatting>
        <x14:conditionalFormatting xmlns:xm="http://schemas.microsoft.com/office/excel/2006/main">
          <x14:cfRule type="dataBar" id="{A3ABE908-B4F4-4F50-85CF-80D3467C64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O15</xm:sqref>
        </x14:conditionalFormatting>
        <x14:conditionalFormatting xmlns:xm="http://schemas.microsoft.com/office/excel/2006/main">
          <x14:cfRule type="iconSet" priority="18" id="{8BCFA504-B634-434A-AD41-45D1C54420CE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P14 P16</xm:sqref>
        </x14:conditionalFormatting>
        <x14:conditionalFormatting xmlns:xm="http://schemas.microsoft.com/office/excel/2006/main">
          <x14:cfRule type="iconSet" priority="6" id="{CD60D720-E8BE-4176-9473-93B0C310F0BC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outlinePr summaryBelow="0"/>
  </sheetPr>
  <dimension ref="A1:AK16"/>
  <sheetViews>
    <sheetView topLeftCell="A10" workbookViewId="0">
      <pane xSplit="3" ySplit="4" topLeftCell="W14" activePane="bottomRight" state="frozen"/>
      <selection pane="topRight"/>
      <selection pane="bottomLeft"/>
      <selection pane="bottomRight" activeCell="W29" sqref="W29"/>
    </sheetView>
  </sheetViews>
  <sheetFormatPr defaultColWidth="9" defaultRowHeight="14.25"/>
  <cols>
    <col min="1" max="1" width="5.125" customWidth="1"/>
    <col min="2" max="2" width="14.875" customWidth="1"/>
    <col min="3" max="3" width="39.375" customWidth="1"/>
    <col min="9" max="13" width="10" customWidth="1"/>
    <col min="14" max="15" width="9.125" customWidth="1"/>
    <col min="18" max="18" width="9.125" customWidth="1"/>
    <col min="20" max="20" width="13.75" customWidth="1"/>
    <col min="21" max="21" width="39.5" customWidth="1"/>
    <col min="22" max="29" width="25.625" customWidth="1"/>
  </cols>
  <sheetData>
    <row r="1" spans="1:37" s="1" customFormat="1" ht="13.5" hidden="1">
      <c r="B1" s="7"/>
      <c r="C1" s="8"/>
      <c r="D1" s="8"/>
      <c r="E1" s="8"/>
      <c r="F1" s="8"/>
      <c r="G1" s="9"/>
      <c r="H1" s="9"/>
      <c r="P1" s="8"/>
      <c r="Q1" s="8"/>
      <c r="U1" s="42"/>
    </row>
    <row r="2" spans="1:37" s="1" customFormat="1" ht="18" hidden="1">
      <c r="B2" s="7"/>
      <c r="C2" s="8"/>
      <c r="J2" s="23">
        <f>COUNTIF(F13:F100163,"紧急")</f>
        <v>0</v>
      </c>
      <c r="K2" s="24">
        <f>COUNTIF(F13:F100163,"高")</f>
        <v>3</v>
      </c>
      <c r="L2" s="25">
        <f>COUNTIF(F13:F100163,"中")</f>
        <v>0</v>
      </c>
      <c r="M2" s="25"/>
      <c r="N2" s="26">
        <f>COUNTIF(F13:F100163,"低")</f>
        <v>0</v>
      </c>
      <c r="O2" s="27">
        <f ca="1">COUNTIF(R:R,"&gt;0")</f>
        <v>2</v>
      </c>
      <c r="P2" s="27">
        <f>COUNTIF(S:S,"=★")</f>
        <v>0</v>
      </c>
      <c r="Q2" s="8"/>
      <c r="U2" s="42"/>
    </row>
    <row r="3" spans="1:37" s="1" customFormat="1" ht="16.5" hidden="1">
      <c r="B3" s="7"/>
      <c r="C3" s="8"/>
      <c r="J3" s="28" t="s">
        <v>0</v>
      </c>
      <c r="K3" s="28" t="s">
        <v>1</v>
      </c>
      <c r="L3" s="28" t="s">
        <v>2</v>
      </c>
      <c r="M3" s="28"/>
      <c r="N3" s="28" t="s">
        <v>3</v>
      </c>
      <c r="O3" s="29" t="s">
        <v>4</v>
      </c>
      <c r="P3" s="29" t="s">
        <v>5</v>
      </c>
      <c r="Q3" s="8"/>
      <c r="U3" s="42"/>
    </row>
    <row r="4" spans="1:37" s="1" customFormat="1" ht="22.5" hidden="1">
      <c r="B4" s="7"/>
      <c r="C4" s="8"/>
      <c r="J4" s="30">
        <f>COUNTIF(Q:Q,"提前完成")</f>
        <v>0</v>
      </c>
      <c r="K4" s="30">
        <f>COUNTIF(Q:Q,"按期完成")</f>
        <v>1</v>
      </c>
      <c r="L4" s="30">
        <f>COUNTIF(Q:Q,"超期完成")</f>
        <v>0</v>
      </c>
      <c r="M4" s="30"/>
      <c r="N4" s="30">
        <f>COUNTIF(Q:Q,"进行中")</f>
        <v>2</v>
      </c>
      <c r="O4" s="167">
        <f>COUNTIF(Q:Q,"未开始")</f>
        <v>0</v>
      </c>
      <c r="P4" s="167"/>
      <c r="Q4" s="8"/>
      <c r="U4" s="42"/>
    </row>
    <row r="5" spans="1:37" s="1" customFormat="1" ht="15" hidden="1">
      <c r="B5" s="7"/>
      <c r="C5" s="8"/>
      <c r="J5" s="31" t="s">
        <v>6</v>
      </c>
      <c r="K5" s="31" t="s">
        <v>7</v>
      </c>
      <c r="L5" s="31" t="s">
        <v>8</v>
      </c>
      <c r="M5" s="31"/>
      <c r="N5" s="31" t="s">
        <v>9</v>
      </c>
      <c r="O5" s="168" t="s">
        <v>10</v>
      </c>
      <c r="P5" s="168"/>
      <c r="Q5" s="8"/>
      <c r="U5" s="42"/>
    </row>
    <row r="6" spans="1:37" s="1" customFormat="1" ht="13.5" hidden="1">
      <c r="B6" s="7"/>
      <c r="C6" s="8"/>
      <c r="D6" s="8"/>
      <c r="E6" s="8"/>
      <c r="F6" s="8"/>
      <c r="G6" s="9"/>
      <c r="H6" s="9"/>
      <c r="P6" s="8"/>
      <c r="Q6" s="8"/>
      <c r="U6" s="42"/>
    </row>
    <row r="7" spans="1:37" s="1" customFormat="1" ht="13.5" hidden="1">
      <c r="B7" s="7"/>
      <c r="C7" s="8"/>
      <c r="D7" s="8"/>
      <c r="E7" s="8"/>
      <c r="F7" s="8"/>
      <c r="G7" s="9"/>
      <c r="H7" s="9"/>
      <c r="P7" s="8"/>
      <c r="Q7" s="8"/>
      <c r="U7" s="42"/>
    </row>
    <row r="8" spans="1:37" s="2" customFormat="1" ht="30" hidden="1" customHeight="1">
      <c r="B8" s="169" t="s">
        <v>11</v>
      </c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</row>
    <row r="9" spans="1:37" s="2" customFormat="1" ht="30" hidden="1" customHeight="1">
      <c r="B9" s="171" t="s">
        <v>12</v>
      </c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</row>
    <row r="10" spans="1:37" s="3" customFormat="1" ht="25.5">
      <c r="A10" s="10" t="s">
        <v>13</v>
      </c>
      <c r="B10" s="10" t="s">
        <v>14</v>
      </c>
      <c r="C10" s="10" t="s">
        <v>15</v>
      </c>
      <c r="D10" s="10" t="s">
        <v>16</v>
      </c>
      <c r="E10" s="10" t="s">
        <v>17</v>
      </c>
      <c r="F10" s="10" t="s">
        <v>18</v>
      </c>
      <c r="G10" s="10" t="s">
        <v>19</v>
      </c>
      <c r="H10" s="10" t="s">
        <v>20</v>
      </c>
      <c r="I10" s="10" t="s">
        <v>21</v>
      </c>
      <c r="J10" s="10" t="s">
        <v>22</v>
      </c>
      <c r="K10" s="10" t="s">
        <v>23</v>
      </c>
      <c r="L10" s="10" t="s">
        <v>24</v>
      </c>
      <c r="M10" s="10" t="s">
        <v>25</v>
      </c>
      <c r="N10" s="10" t="s">
        <v>26</v>
      </c>
      <c r="O10" s="10" t="s">
        <v>27</v>
      </c>
      <c r="P10" s="173" t="s">
        <v>28</v>
      </c>
      <c r="Q10" s="174"/>
      <c r="R10" s="10" t="s">
        <v>29</v>
      </c>
      <c r="S10" s="10" t="s">
        <v>30</v>
      </c>
      <c r="T10" s="10" t="s">
        <v>31</v>
      </c>
      <c r="U10" s="10" t="s">
        <v>32</v>
      </c>
      <c r="V10" s="43">
        <v>44835</v>
      </c>
      <c r="W10" s="43">
        <v>44866</v>
      </c>
      <c r="X10" s="43">
        <v>44896</v>
      </c>
      <c r="Y10" s="43">
        <v>44927</v>
      </c>
      <c r="Z10" s="43">
        <v>44958</v>
      </c>
      <c r="AA10" s="43">
        <v>44986</v>
      </c>
      <c r="AB10" s="43">
        <v>45017</v>
      </c>
      <c r="AC10" s="43">
        <v>45047</v>
      </c>
      <c r="AD10" s="10"/>
      <c r="AE10" s="10"/>
      <c r="AF10" s="10"/>
      <c r="AG10" s="10"/>
      <c r="AH10" s="10"/>
      <c r="AI10" s="10"/>
      <c r="AJ10" s="55"/>
      <c r="AK10" s="55"/>
    </row>
    <row r="11" spans="1:37" s="4" customFormat="1" ht="21" customHeight="1">
      <c r="A11" s="11" t="s">
        <v>33</v>
      </c>
      <c r="B11" s="12"/>
      <c r="C11" s="62" t="s">
        <v>354</v>
      </c>
      <c r="D11" s="13"/>
      <c r="E11" s="13"/>
      <c r="F11" s="13"/>
      <c r="G11" s="13"/>
      <c r="H11" s="13"/>
      <c r="I11" s="33">
        <v>2022.06</v>
      </c>
      <c r="J11" s="33"/>
      <c r="K11" s="33">
        <v>2022.06</v>
      </c>
      <c r="L11" s="34"/>
      <c r="M11" s="35"/>
      <c r="N11" s="35"/>
      <c r="O11" s="35"/>
      <c r="P11" s="32"/>
      <c r="Q11" s="32"/>
      <c r="R11" s="44"/>
      <c r="S11" s="44"/>
      <c r="T11" s="45"/>
      <c r="U11" s="46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7" s="5" customFormat="1" ht="17.45" customHeight="1">
      <c r="A12" s="14">
        <v>2</v>
      </c>
      <c r="B12" s="63" t="s">
        <v>128</v>
      </c>
      <c r="C12" s="65" t="s">
        <v>137</v>
      </c>
      <c r="D12" s="14"/>
      <c r="E12" s="14"/>
      <c r="F12" s="14"/>
      <c r="G12" s="14"/>
      <c r="H12" s="14"/>
      <c r="I12" s="14" t="s">
        <v>36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spans="1:37" s="6" customFormat="1" ht="12.75">
      <c r="A13" s="16" t="s">
        <v>37</v>
      </c>
      <c r="B13" s="64" t="s">
        <v>138</v>
      </c>
      <c r="C13" s="66" t="s">
        <v>139</v>
      </c>
      <c r="D13" s="16" t="s">
        <v>40</v>
      </c>
      <c r="E13" s="16" t="s">
        <v>41</v>
      </c>
      <c r="F13" s="16"/>
      <c r="G13" s="16"/>
      <c r="H13" s="16"/>
      <c r="I13" s="16" t="s">
        <v>36</v>
      </c>
      <c r="J13" s="16"/>
      <c r="K13" s="16"/>
      <c r="L13" s="16"/>
      <c r="M13" s="16"/>
      <c r="N13" s="16"/>
      <c r="O13" s="36">
        <f>COUNTIF(P14:P15,"&lt;=1")/COUNTIF(P14:P15,"&lt;=3")</f>
        <v>0.5</v>
      </c>
      <c r="P13" s="16"/>
      <c r="Q13" s="16"/>
      <c r="R13" s="16"/>
      <c r="S13" s="16"/>
      <c r="T13" s="16"/>
      <c r="U13" s="47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7" ht="85.5" customHeight="1">
      <c r="A14" s="94">
        <v>4</v>
      </c>
      <c r="B14" s="95" t="s">
        <v>140</v>
      </c>
      <c r="C14" s="96" t="s">
        <v>143</v>
      </c>
      <c r="D14" s="97"/>
      <c r="E14" s="97"/>
      <c r="F14" s="98" t="s">
        <v>1</v>
      </c>
      <c r="G14" s="97" t="s">
        <v>46</v>
      </c>
      <c r="H14" s="97" t="s">
        <v>43</v>
      </c>
      <c r="I14" s="99">
        <v>44866</v>
      </c>
      <c r="J14" s="99">
        <v>44926</v>
      </c>
      <c r="K14" s="99">
        <v>44866</v>
      </c>
      <c r="L14" s="99"/>
      <c r="M14" s="100" t="s">
        <v>151</v>
      </c>
      <c r="N14" s="101" t="str">
        <f>IF(L14&lt;&gt;"",IF(K14&lt;&gt;"",L14-K14+1,""),"")</f>
        <v/>
      </c>
      <c r="O14" s="102">
        <v>0.5</v>
      </c>
      <c r="P14" s="103">
        <f>IF(L14="",IF(K14="",3,2),IF(L14&lt;J14,1,IF(J14=L14,0,-1)))</f>
        <v>2</v>
      </c>
      <c r="Q14" s="104" t="str">
        <f>IF(P14=3,"未开始",IF(P14=2,"进行中",IF(P14=1,"提前完成",IF(P14=0,"按期完成","超期完成"))))</f>
        <v>进行中</v>
      </c>
      <c r="R14" s="105">
        <f ca="1">IF(L14&lt;&gt;"",IF(J14&lt;&gt;"",L14-J14,""),IF(J14&lt;&gt;"",IF(TODAY()&gt;J14,TODAY()*J14,"")))</f>
        <v>2022568520</v>
      </c>
      <c r="S14" s="106"/>
      <c r="T14" s="107" t="s">
        <v>148</v>
      </c>
      <c r="U14" s="108"/>
      <c r="V14" s="109" t="s">
        <v>48</v>
      </c>
      <c r="W14" s="110" t="s">
        <v>116</v>
      </c>
      <c r="X14" s="111"/>
      <c r="Y14" s="111"/>
      <c r="Z14" s="111"/>
      <c r="AA14" s="111"/>
      <c r="AB14" s="111"/>
      <c r="AC14" s="111"/>
    </row>
    <row r="15" spans="1:37" ht="75" customHeight="1">
      <c r="A15" s="18">
        <v>5</v>
      </c>
      <c r="B15" s="67" t="s">
        <v>141</v>
      </c>
      <c r="C15" s="20" t="s">
        <v>50</v>
      </c>
      <c r="D15" s="22"/>
      <c r="E15" s="22"/>
      <c r="F15" s="21" t="s">
        <v>1</v>
      </c>
      <c r="G15" s="22" t="s">
        <v>46</v>
      </c>
      <c r="H15" s="22" t="s">
        <v>43</v>
      </c>
      <c r="I15" s="37" t="s">
        <v>51</v>
      </c>
      <c r="J15" s="37">
        <v>44895</v>
      </c>
      <c r="K15" s="37">
        <v>44886</v>
      </c>
      <c r="L15" s="37">
        <v>44895</v>
      </c>
      <c r="M15" s="38" t="s">
        <v>145</v>
      </c>
      <c r="N15" s="39">
        <f>IF(L15&lt;&gt;"",IF(K15&lt;&gt;"",L15-K15+1,""),"")</f>
        <v>10</v>
      </c>
      <c r="O15" s="40">
        <v>1</v>
      </c>
      <c r="P15" s="41">
        <f>IF(L15="",IF(K15="",3,2),IF(L15&lt;J15,1,IF(J15=L15,0,-1)))</f>
        <v>0</v>
      </c>
      <c r="Q15" s="48" t="str">
        <f>IF(P15=3,"未开始",IF(P15=2,"进行中",IF(P15=1,"提前完成",IF(P15=0,"按期完成","超期完成"))))</f>
        <v>按期完成</v>
      </c>
      <c r="R15" s="49">
        <f ca="1">IF(L15&lt;&gt;"",IF(J15&lt;&gt;"",L15-J15,""),IF(J15&lt;&gt;"",IF(TODAY()&gt;J15,TODAY()*J15,"")))</f>
        <v>0</v>
      </c>
      <c r="S15" s="50"/>
      <c r="T15" s="51" t="s">
        <v>148</v>
      </c>
      <c r="U15" s="60"/>
      <c r="V15" s="53"/>
      <c r="W15" s="70" t="s">
        <v>116</v>
      </c>
      <c r="X15" s="54"/>
      <c r="Y15" s="54"/>
      <c r="Z15" s="54"/>
      <c r="AA15" s="54"/>
      <c r="AB15" s="54"/>
      <c r="AC15" s="54"/>
    </row>
    <row r="16" spans="1:37" ht="75" customHeight="1">
      <c r="A16" s="18">
        <v>5</v>
      </c>
      <c r="B16" s="67" t="s">
        <v>142</v>
      </c>
      <c r="C16" s="68" t="s">
        <v>149</v>
      </c>
      <c r="D16" s="22"/>
      <c r="E16" s="22"/>
      <c r="F16" s="21" t="s">
        <v>1</v>
      </c>
      <c r="G16" s="69" t="s">
        <v>136</v>
      </c>
      <c r="H16" s="69" t="s">
        <v>150</v>
      </c>
      <c r="I16" s="71">
        <v>44896</v>
      </c>
      <c r="J16" s="71">
        <v>44957</v>
      </c>
      <c r="K16" s="71">
        <v>44896</v>
      </c>
      <c r="L16" s="37"/>
      <c r="M16" s="38" t="s">
        <v>145</v>
      </c>
      <c r="N16" s="39" t="str">
        <f>IF(L16&lt;&gt;"",IF(K16&lt;&gt;"",L16-K16+1,""),"")</f>
        <v/>
      </c>
      <c r="O16" s="40">
        <v>0.75</v>
      </c>
      <c r="P16" s="41">
        <f>IF(L16="",IF(K16="",3,2),IF(L16&lt;J16,1,IF(J16=L16,0,-1)))</f>
        <v>2</v>
      </c>
      <c r="Q16" s="48" t="str">
        <f>IF(P16=3,"未开始",IF(P16=2,"进行中",IF(P16=1,"提前完成",IF(P16=0,"按期完成","超期完成"))))</f>
        <v>进行中</v>
      </c>
      <c r="R16" s="49">
        <f ca="1">IF(L16&lt;&gt;"",IF(J16&lt;&gt;"",L16-J16,""),IF(J16&lt;&gt;"",IF(TODAY()&gt;J16,TODAY()*J16,"")))</f>
        <v>2023964140</v>
      </c>
      <c r="S16" s="50"/>
      <c r="T16" s="51" t="s">
        <v>148</v>
      </c>
      <c r="U16" s="60"/>
      <c r="V16" s="53"/>
      <c r="W16" s="53"/>
      <c r="X16" s="53" t="s">
        <v>213</v>
      </c>
      <c r="Y16" s="53" t="s">
        <v>375</v>
      </c>
      <c r="Z16" s="54"/>
      <c r="AA16" s="54"/>
      <c r="AB16" s="54"/>
      <c r="AC16" s="54"/>
    </row>
  </sheetData>
  <autoFilter ref="A10:AK15" xr:uid="{00000000-0009-0000-0000-000002000000}"/>
  <mergeCells count="5">
    <mergeCell ref="O4:P4"/>
    <mergeCell ref="O5:P5"/>
    <mergeCell ref="B8:U8"/>
    <mergeCell ref="B9:U9"/>
    <mergeCell ref="P10:Q10"/>
  </mergeCells>
  <phoneticPr fontId="31" type="noConversion"/>
  <conditionalFormatting sqref="F10:F1048576">
    <cfRule type="cellIs" dxfId="250" priority="1" operator="equal">
      <formula>"中"</formula>
    </cfRule>
    <cfRule type="cellIs" dxfId="249" priority="2" operator="equal">
      <formula>"高"</formula>
    </cfRule>
    <cfRule type="cellIs" dxfId="248" priority="3" operator="equal">
      <formula>"紧急"</formula>
    </cfRule>
  </conditionalFormatting>
  <conditionalFormatting sqref="L11:O11">
    <cfRule type="dataBar" priority="64">
      <dataBar>
        <cfvo type="num" val="0"/>
        <cfvo type="num" val="1"/>
        <color indexed="65"/>
      </dataBar>
      <extLst>
        <ext xmlns:x14="http://schemas.microsoft.com/office/spreadsheetml/2009/9/main" uri="{B025F937-C7B1-47D3-B67F-A62EFF666E3E}">
          <x14:id>{2A3619DF-50C3-4A1A-9D7C-880C602C09F5}</x14:id>
        </ext>
      </extLst>
    </cfRule>
  </conditionalFormatting>
  <conditionalFormatting sqref="O14:O16">
    <cfRule type="dataBar" priority="760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{4EDFAEF5-EC36-4412-A0B8-2C22140CC67C}</x14:id>
        </ext>
      </extLst>
    </cfRule>
  </conditionalFormatting>
  <conditionalFormatting sqref="M14:M16">
    <cfRule type="cellIs" dxfId="247" priority="54" operator="equal">
      <formula>"是"</formula>
    </cfRule>
  </conditionalFormatting>
  <conditionalFormatting sqref="F1:F9">
    <cfRule type="cellIs" dxfId="246" priority="4" operator="equal">
      <formula>"中"</formula>
    </cfRule>
    <cfRule type="cellIs" dxfId="245" priority="5" operator="equal">
      <formula>"高"</formula>
    </cfRule>
    <cfRule type="cellIs" dxfId="244" priority="6" operator="equal">
      <formula>"紧急"</formula>
    </cfRule>
  </conditionalFormatting>
  <dataValidations count="3">
    <dataValidation type="list" allowBlank="1" showInputMessage="1" showErrorMessage="1" sqref="T13:T16" xr:uid="{00000000-0002-0000-0200-000000000000}">
      <formula1>"软件模块,软件测试版本,软件发布版本,整机,结构件,电路板,技术文档,测试报告,业务单据,备案表,其他"</formula1>
    </dataValidation>
    <dataValidation type="list" allowBlank="1" showInputMessage="1" showErrorMessage="1" sqref="F14:F16" xr:uid="{00000000-0002-0000-0200-000001000000}">
      <formula1>"低,中,高,紧急"</formula1>
    </dataValidation>
    <dataValidation type="list" allowBlank="1" showInputMessage="1" showErrorMessage="1" sqref="M14:M16" xr:uid="{00000000-0002-0000-0200-000002000000}">
      <formula1>"是,否"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3619DF-50C3-4A1A-9D7C-880C602C09F5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L11:O11</xm:sqref>
        </x14:conditionalFormatting>
        <x14:conditionalFormatting xmlns:xm="http://schemas.microsoft.com/office/excel/2006/main">
          <x14:cfRule type="dataBar" id="{4EDFAEF5-EC36-4412-A0B8-2C22140CC67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O14:O16</xm:sqref>
        </x14:conditionalFormatting>
        <x14:conditionalFormatting xmlns:xm="http://schemas.microsoft.com/office/excel/2006/main">
          <x14:cfRule type="iconSet" priority="446" id="{48151937-FAD1-4843-B774-5F2AFCF60BFB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242" id="{914DB1AF-9FF8-4AC5-9008-7FFA40152AAA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P15:P16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outlinePr summaryBelow="0"/>
  </sheetPr>
  <dimension ref="A1:AK33"/>
  <sheetViews>
    <sheetView workbookViewId="0">
      <pane xSplit="3" ySplit="13" topLeftCell="U26" activePane="bottomRight" state="frozen"/>
      <selection pane="topRight"/>
      <selection pane="bottomLeft"/>
      <selection pane="bottomRight" activeCell="Y14" sqref="Y14"/>
    </sheetView>
  </sheetViews>
  <sheetFormatPr defaultColWidth="9" defaultRowHeight="14.25"/>
  <cols>
    <col min="1" max="1" width="5.125" customWidth="1"/>
    <col min="2" max="2" width="10.125" customWidth="1"/>
    <col min="3" max="3" width="39.375" customWidth="1"/>
    <col min="9" max="13" width="10" customWidth="1"/>
    <col min="14" max="15" width="9.125" customWidth="1"/>
    <col min="18" max="18" width="9.125" customWidth="1"/>
    <col min="20" max="20" width="14.125" customWidth="1"/>
    <col min="21" max="21" width="39.5" customWidth="1"/>
    <col min="22" max="29" width="25.625" customWidth="1"/>
  </cols>
  <sheetData>
    <row r="1" spans="1:37" s="1" customFormat="1" ht="13.5" hidden="1">
      <c r="B1" s="7"/>
      <c r="C1" s="8"/>
      <c r="D1" s="8"/>
      <c r="E1" s="8"/>
      <c r="F1" s="8"/>
      <c r="G1" s="9"/>
      <c r="H1" s="9"/>
      <c r="P1" s="8"/>
      <c r="Q1" s="8"/>
      <c r="U1" s="42"/>
    </row>
    <row r="2" spans="1:37" s="1" customFormat="1" ht="18" hidden="1">
      <c r="B2" s="7"/>
      <c r="C2" s="8"/>
      <c r="J2" s="23">
        <f>COUNTIF(F13:F100179,"紧急")</f>
        <v>0</v>
      </c>
      <c r="K2" s="24">
        <f>COUNTIF(F13:F100179,"高")</f>
        <v>16</v>
      </c>
      <c r="L2" s="25">
        <f>COUNTIF(F13:F100179,"中")</f>
        <v>2</v>
      </c>
      <c r="M2" s="25"/>
      <c r="N2" s="26">
        <f>COUNTIF(F13:F100179,"低")</f>
        <v>0</v>
      </c>
      <c r="O2" s="27">
        <f ca="1">COUNTIF(R:R,"&gt;0")</f>
        <v>6</v>
      </c>
      <c r="P2" s="27">
        <f ca="1">COUNTIF(S:S,"=★")</f>
        <v>0</v>
      </c>
      <c r="Q2" s="8"/>
      <c r="U2" s="42"/>
    </row>
    <row r="3" spans="1:37" s="1" customFormat="1" ht="16.5" hidden="1">
      <c r="B3" s="7"/>
      <c r="C3" s="8"/>
      <c r="J3" s="28" t="s">
        <v>0</v>
      </c>
      <c r="K3" s="28" t="s">
        <v>1</v>
      </c>
      <c r="L3" s="28" t="s">
        <v>2</v>
      </c>
      <c r="M3" s="28"/>
      <c r="N3" s="28" t="s">
        <v>3</v>
      </c>
      <c r="O3" s="29" t="s">
        <v>4</v>
      </c>
      <c r="P3" s="29" t="s">
        <v>5</v>
      </c>
      <c r="Q3" s="8"/>
      <c r="U3" s="42"/>
    </row>
    <row r="4" spans="1:37" s="1" customFormat="1" ht="22.5" hidden="1">
      <c r="B4" s="7"/>
      <c r="C4" s="8"/>
      <c r="J4" s="30">
        <f>COUNTIF(Q:Q,"提前完成")</f>
        <v>0</v>
      </c>
      <c r="K4" s="30">
        <f>COUNTIF(Q:Q,"按期完成")</f>
        <v>11</v>
      </c>
      <c r="L4" s="30">
        <f>COUNTIF(Q:Q,"超期完成")</f>
        <v>0</v>
      </c>
      <c r="M4" s="30"/>
      <c r="N4" s="30">
        <f>COUNTIF(Q:Q,"进行中")</f>
        <v>6</v>
      </c>
      <c r="O4" s="167">
        <f>COUNTIF(Q:Q,"未开始")</f>
        <v>0</v>
      </c>
      <c r="P4" s="167"/>
      <c r="Q4" s="8"/>
      <c r="U4" s="42"/>
    </row>
    <row r="5" spans="1:37" s="1" customFormat="1" ht="15" hidden="1">
      <c r="B5" s="7"/>
      <c r="C5" s="8"/>
      <c r="J5" s="31" t="s">
        <v>6</v>
      </c>
      <c r="K5" s="31" t="s">
        <v>7</v>
      </c>
      <c r="L5" s="31" t="s">
        <v>8</v>
      </c>
      <c r="M5" s="31"/>
      <c r="N5" s="31" t="s">
        <v>9</v>
      </c>
      <c r="O5" s="168" t="s">
        <v>10</v>
      </c>
      <c r="P5" s="168"/>
      <c r="Q5" s="8"/>
      <c r="U5" s="42"/>
    </row>
    <row r="6" spans="1:37" s="1" customFormat="1" ht="13.5" hidden="1">
      <c r="B6" s="7"/>
      <c r="C6" s="8"/>
      <c r="D6" s="8"/>
      <c r="E6" s="8"/>
      <c r="F6" s="8"/>
      <c r="G6" s="9"/>
      <c r="H6" s="9"/>
      <c r="P6" s="8"/>
      <c r="Q6" s="8"/>
      <c r="U6" s="42"/>
    </row>
    <row r="7" spans="1:37" s="1" customFormat="1" ht="13.5" hidden="1">
      <c r="B7" s="7"/>
      <c r="C7" s="8"/>
      <c r="D7" s="8"/>
      <c r="E7" s="8"/>
      <c r="F7" s="8"/>
      <c r="G7" s="9"/>
      <c r="H7" s="9"/>
      <c r="P7" s="8"/>
      <c r="Q7" s="8"/>
      <c r="U7" s="42"/>
    </row>
    <row r="8" spans="1:37" s="2" customFormat="1" ht="30" hidden="1" customHeight="1">
      <c r="B8" s="169" t="s">
        <v>11</v>
      </c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</row>
    <row r="9" spans="1:37" s="2" customFormat="1" ht="30" hidden="1" customHeight="1">
      <c r="B9" s="171" t="s">
        <v>12</v>
      </c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</row>
    <row r="10" spans="1:37" s="3" customFormat="1" ht="25.5">
      <c r="A10" s="10" t="s">
        <v>13</v>
      </c>
      <c r="B10" s="10" t="s">
        <v>14</v>
      </c>
      <c r="C10" s="10" t="s">
        <v>15</v>
      </c>
      <c r="D10" s="10" t="s">
        <v>16</v>
      </c>
      <c r="E10" s="10" t="s">
        <v>17</v>
      </c>
      <c r="F10" s="10" t="s">
        <v>18</v>
      </c>
      <c r="G10" s="10" t="s">
        <v>19</v>
      </c>
      <c r="H10" s="10" t="s">
        <v>20</v>
      </c>
      <c r="I10" s="10" t="s">
        <v>21</v>
      </c>
      <c r="J10" s="10" t="s">
        <v>22</v>
      </c>
      <c r="K10" s="10" t="s">
        <v>23</v>
      </c>
      <c r="L10" s="10" t="s">
        <v>24</v>
      </c>
      <c r="M10" s="10" t="s">
        <v>25</v>
      </c>
      <c r="N10" s="10" t="s">
        <v>26</v>
      </c>
      <c r="O10" s="10" t="s">
        <v>27</v>
      </c>
      <c r="P10" s="173" t="s">
        <v>28</v>
      </c>
      <c r="Q10" s="174"/>
      <c r="R10" s="10" t="s">
        <v>29</v>
      </c>
      <c r="S10" s="10" t="s">
        <v>30</v>
      </c>
      <c r="T10" s="10" t="s">
        <v>31</v>
      </c>
      <c r="U10" s="10" t="s">
        <v>32</v>
      </c>
      <c r="V10" s="43">
        <v>44835</v>
      </c>
      <c r="W10" s="43">
        <v>44866</v>
      </c>
      <c r="X10" s="43">
        <v>44896</v>
      </c>
      <c r="Y10" s="43">
        <v>44927</v>
      </c>
      <c r="Z10" s="43">
        <v>44958</v>
      </c>
      <c r="AA10" s="43">
        <v>44986</v>
      </c>
      <c r="AB10" s="43">
        <v>45017</v>
      </c>
      <c r="AC10" s="43">
        <v>45047</v>
      </c>
      <c r="AD10" s="10"/>
      <c r="AE10" s="10"/>
      <c r="AF10" s="10"/>
      <c r="AG10" s="10"/>
      <c r="AH10" s="10"/>
      <c r="AI10" s="10"/>
      <c r="AJ10" s="55"/>
      <c r="AK10" s="55"/>
    </row>
    <row r="11" spans="1:37" s="4" customFormat="1" ht="21" customHeight="1">
      <c r="A11" s="11" t="s">
        <v>33</v>
      </c>
      <c r="B11" s="12"/>
      <c r="C11" s="13" t="s">
        <v>355</v>
      </c>
      <c r="D11" s="13"/>
      <c r="E11" s="13"/>
      <c r="F11" s="13"/>
      <c r="G11" s="13"/>
      <c r="H11" s="13"/>
      <c r="I11" s="33">
        <v>2016.05</v>
      </c>
      <c r="J11" s="33"/>
      <c r="K11" s="33">
        <v>2016.05</v>
      </c>
      <c r="L11" s="34"/>
      <c r="M11" s="35"/>
      <c r="N11" s="35"/>
      <c r="O11" s="35"/>
      <c r="P11" s="32"/>
      <c r="Q11" s="32"/>
      <c r="R11" s="44"/>
      <c r="S11" s="44"/>
      <c r="T11" s="45"/>
      <c r="U11" s="46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7" s="5" customFormat="1" ht="17.45" customHeight="1">
      <c r="A12" s="14">
        <v>2</v>
      </c>
      <c r="B12" s="63" t="s">
        <v>117</v>
      </c>
      <c r="C12" s="65" t="s">
        <v>152</v>
      </c>
      <c r="D12" s="14"/>
      <c r="E12" s="14"/>
      <c r="F12" s="14"/>
      <c r="G12" s="14"/>
      <c r="H12" s="14"/>
      <c r="I12" s="14" t="s">
        <v>36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spans="1:37" s="6" customFormat="1" ht="12.75">
      <c r="A13" s="16" t="s">
        <v>37</v>
      </c>
      <c r="B13" s="64" t="s">
        <v>119</v>
      </c>
      <c r="C13" s="17" t="s">
        <v>39</v>
      </c>
      <c r="D13" s="16" t="s">
        <v>40</v>
      </c>
      <c r="E13" s="16" t="s">
        <v>41</v>
      </c>
      <c r="F13" s="16"/>
      <c r="G13" s="16"/>
      <c r="H13" s="16"/>
      <c r="I13" s="16" t="s">
        <v>36</v>
      </c>
      <c r="J13" s="16"/>
      <c r="K13" s="16"/>
      <c r="L13" s="16"/>
      <c r="M13" s="16"/>
      <c r="N13" s="16"/>
      <c r="O13" s="58">
        <f>COUNTIF(P14:P29,"&lt;=1")/COUNTIF(P14:P29,"&lt;=3")</f>
        <v>0.6875</v>
      </c>
      <c r="P13" s="16"/>
      <c r="Q13" s="16"/>
      <c r="R13" s="16"/>
      <c r="S13" s="16"/>
      <c r="T13" s="16"/>
      <c r="U13" s="47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7" ht="103.5" customHeight="1">
      <c r="A14" s="94">
        <v>4</v>
      </c>
      <c r="B14" s="112" t="s">
        <v>42</v>
      </c>
      <c r="C14" s="113" t="s">
        <v>53</v>
      </c>
      <c r="D14" s="97"/>
      <c r="E14" s="97"/>
      <c r="F14" s="98" t="s">
        <v>1</v>
      </c>
      <c r="G14" s="118" t="s">
        <v>195</v>
      </c>
      <c r="H14" s="114" t="s">
        <v>150</v>
      </c>
      <c r="I14" s="99">
        <v>44562</v>
      </c>
      <c r="J14" s="99">
        <v>44926</v>
      </c>
      <c r="K14" s="99">
        <v>44562</v>
      </c>
      <c r="L14" s="99"/>
      <c r="M14" s="100" t="s">
        <v>145</v>
      </c>
      <c r="N14" s="101" t="str">
        <f t="shared" ref="N14:N27" si="0">IF(L14&lt;&gt;"",IF(K14&lt;&gt;"",L14-K14+1,""),"")</f>
        <v/>
      </c>
      <c r="O14" s="102">
        <v>0.8</v>
      </c>
      <c r="P14" s="103">
        <f t="shared" ref="P14:P29" si="1">IF(L14="",IF(K14="",3,2),IF(L14&lt;J14,1,IF(J14=L14,0,-1)))</f>
        <v>2</v>
      </c>
      <c r="Q14" s="104" t="str">
        <f t="shared" ref="Q14:Q29" si="2">IF(P14=3,"未开始",IF(P14=2,"进行中",IF(P14=1,"提前完成",IF(P14=0,"按期完成","超期完成"))))</f>
        <v>进行中</v>
      </c>
      <c r="R14" s="105">
        <f t="shared" ref="R14:R27" ca="1" si="3">IF(L14&lt;&gt;"",IF(J14&lt;&gt;"",L14-J14,""),IF(J14&lt;&gt;"",IF(TODAY()&gt;J14,TODAY()*J14,"")))</f>
        <v>2022568520</v>
      </c>
      <c r="S14" s="106" t="str">
        <f ca="1">IF(L14&lt;&gt;"","",IF(AND($J14&lt;=TODAY()+7,$J14&gt;TODAY()),"★",""))</f>
        <v/>
      </c>
      <c r="T14" s="107" t="s">
        <v>146</v>
      </c>
      <c r="U14" s="119"/>
      <c r="V14" s="109" t="s">
        <v>54</v>
      </c>
      <c r="W14" s="110" t="s">
        <v>157</v>
      </c>
      <c r="X14" s="109"/>
      <c r="Y14" s="109" t="s">
        <v>381</v>
      </c>
      <c r="Z14" s="109"/>
      <c r="AA14" s="109"/>
      <c r="AB14" s="109"/>
      <c r="AC14" s="109"/>
    </row>
    <row r="15" spans="1:37" ht="66" customHeight="1">
      <c r="A15" s="18">
        <v>5</v>
      </c>
      <c r="B15" s="67" t="s">
        <v>226</v>
      </c>
      <c r="C15" s="68" t="s">
        <v>227</v>
      </c>
      <c r="D15" s="22"/>
      <c r="E15" s="22"/>
      <c r="F15" s="21" t="s">
        <v>1</v>
      </c>
      <c r="G15" s="69" t="s">
        <v>228</v>
      </c>
      <c r="H15" s="57" t="s">
        <v>229</v>
      </c>
      <c r="I15" s="37">
        <v>44842</v>
      </c>
      <c r="J15" s="37">
        <v>44926</v>
      </c>
      <c r="K15" s="37">
        <v>44842</v>
      </c>
      <c r="L15" s="37">
        <v>44926</v>
      </c>
      <c r="M15" s="38" t="s">
        <v>145</v>
      </c>
      <c r="N15" s="39"/>
      <c r="O15" s="40">
        <v>1</v>
      </c>
      <c r="P15" s="41">
        <f t="shared" si="1"/>
        <v>0</v>
      </c>
      <c r="Q15" s="48" t="str">
        <f t="shared" si="2"/>
        <v>按期完成</v>
      </c>
      <c r="R15" s="49"/>
      <c r="S15" s="50"/>
      <c r="T15" s="51" t="s">
        <v>146</v>
      </c>
      <c r="U15" s="59"/>
      <c r="V15" s="70" t="s">
        <v>230</v>
      </c>
      <c r="W15" s="70"/>
      <c r="X15" s="70"/>
      <c r="Y15" s="53"/>
      <c r="Z15" s="53"/>
      <c r="AA15" s="53"/>
      <c r="AB15" s="53"/>
      <c r="AC15" s="53"/>
    </row>
    <row r="16" spans="1:37" ht="67.5" customHeight="1">
      <c r="A16" s="18">
        <v>5</v>
      </c>
      <c r="B16" s="67" t="s">
        <v>231</v>
      </c>
      <c r="C16" s="68" t="s">
        <v>232</v>
      </c>
      <c r="D16" s="22"/>
      <c r="E16" s="22"/>
      <c r="F16" s="21" t="s">
        <v>1</v>
      </c>
      <c r="G16" s="69" t="s">
        <v>233</v>
      </c>
      <c r="H16" s="57" t="s">
        <v>234</v>
      </c>
      <c r="I16" s="37">
        <v>44842</v>
      </c>
      <c r="J16" s="37">
        <v>44895</v>
      </c>
      <c r="K16" s="37">
        <v>44842</v>
      </c>
      <c r="L16" s="37">
        <v>44895</v>
      </c>
      <c r="M16" s="38" t="s">
        <v>145</v>
      </c>
      <c r="N16" s="39"/>
      <c r="O16" s="40">
        <v>1</v>
      </c>
      <c r="P16" s="41">
        <f t="shared" si="1"/>
        <v>0</v>
      </c>
      <c r="Q16" s="48" t="str">
        <f>IF(P16=3,"未开始",IF(P16=2,"进行中",IF(P16=1,"提前完成",IF(P16=0,"按期完成","超期完成"))))</f>
        <v>按期完成</v>
      </c>
      <c r="R16" s="49"/>
      <c r="S16" s="50"/>
      <c r="T16" s="51" t="s">
        <v>148</v>
      </c>
      <c r="U16" s="59"/>
      <c r="V16" s="70" t="s">
        <v>235</v>
      </c>
      <c r="W16" s="70" t="s">
        <v>236</v>
      </c>
      <c r="X16" s="70"/>
      <c r="Y16" s="53"/>
      <c r="Z16" s="53"/>
      <c r="AA16" s="53"/>
      <c r="AB16" s="53"/>
      <c r="AC16" s="53"/>
    </row>
    <row r="17" spans="1:29" ht="69.75" customHeight="1">
      <c r="A17" s="18">
        <v>5</v>
      </c>
      <c r="B17" s="67" t="s">
        <v>237</v>
      </c>
      <c r="C17" s="68" t="s">
        <v>238</v>
      </c>
      <c r="D17" s="22"/>
      <c r="E17" s="22"/>
      <c r="F17" s="21" t="s">
        <v>1</v>
      </c>
      <c r="G17" s="69" t="s">
        <v>239</v>
      </c>
      <c r="H17" s="57" t="s">
        <v>240</v>
      </c>
      <c r="I17" s="37">
        <v>44896</v>
      </c>
      <c r="J17" s="37">
        <v>44925</v>
      </c>
      <c r="K17" s="37">
        <v>44896</v>
      </c>
      <c r="L17" s="37">
        <v>44925</v>
      </c>
      <c r="M17" s="38" t="s">
        <v>145</v>
      </c>
      <c r="N17" s="39"/>
      <c r="O17" s="40">
        <v>1</v>
      </c>
      <c r="P17" s="41">
        <f t="shared" si="1"/>
        <v>0</v>
      </c>
      <c r="Q17" s="48" t="str">
        <f>IF(P17=3,"未开始",IF(P17=2,"进行中",IF(P17=1,"提前完成",IF(P17=0,"按期完成","超期完成"))))</f>
        <v>按期完成</v>
      </c>
      <c r="R17" s="49"/>
      <c r="S17" s="50"/>
      <c r="T17" s="51" t="s">
        <v>148</v>
      </c>
      <c r="U17" s="59"/>
      <c r="V17" s="70"/>
      <c r="W17" s="70"/>
      <c r="X17" s="70" t="s">
        <v>241</v>
      </c>
      <c r="Y17" s="53"/>
      <c r="Z17" s="53"/>
      <c r="AA17" s="53"/>
      <c r="AB17" s="53"/>
      <c r="AC17" s="53"/>
    </row>
    <row r="18" spans="1:29" ht="42" customHeight="1">
      <c r="A18" s="18">
        <v>5</v>
      </c>
      <c r="B18" s="67" t="s">
        <v>242</v>
      </c>
      <c r="C18" s="20" t="s">
        <v>55</v>
      </c>
      <c r="D18" s="22"/>
      <c r="E18" s="22"/>
      <c r="F18" s="21" t="s">
        <v>1</v>
      </c>
      <c r="G18" s="22" t="s">
        <v>56</v>
      </c>
      <c r="H18" s="57" t="s">
        <v>57</v>
      </c>
      <c r="I18" s="37">
        <v>44866</v>
      </c>
      <c r="J18" s="37">
        <v>44895</v>
      </c>
      <c r="K18" s="37">
        <v>44866</v>
      </c>
      <c r="L18" s="37">
        <v>44895</v>
      </c>
      <c r="M18" s="38" t="s">
        <v>145</v>
      </c>
      <c r="N18" s="39"/>
      <c r="O18" s="40">
        <v>1</v>
      </c>
      <c r="P18" s="41">
        <f t="shared" si="1"/>
        <v>0</v>
      </c>
      <c r="Q18" s="48" t="str">
        <f t="shared" ref="Q18:Q20" si="4">IF(P18=3,"未开始",IF(P18=2,"进行中",IF(P18=1,"提前完成",IF(P18=0,"按期完成","超期完成"))))</f>
        <v>按期完成</v>
      </c>
      <c r="R18" s="49">
        <f t="shared" ref="R18" ca="1" si="5">IF(L18&lt;&gt;"",IF(J18&lt;&gt;"",L18-J18,""),IF(J18&lt;&gt;"",IF(TODAY()&gt;J18,TODAY()*J18,"")))</f>
        <v>0</v>
      </c>
      <c r="S18" s="50" t="str">
        <f ca="1">IF(L18&lt;&gt;"","",IF(AND($J18&lt;=TODAY()+7,$J18&gt;TODAY()),"★",""))</f>
        <v/>
      </c>
      <c r="T18" s="51" t="s">
        <v>156</v>
      </c>
      <c r="U18" s="59"/>
      <c r="V18" s="70" t="s">
        <v>243</v>
      </c>
      <c r="W18" s="70" t="s">
        <v>244</v>
      </c>
      <c r="X18" s="70" t="s">
        <v>245</v>
      </c>
      <c r="Y18" s="53"/>
      <c r="Z18" s="53"/>
      <c r="AA18" s="53"/>
      <c r="AB18" s="53"/>
      <c r="AC18" s="53"/>
    </row>
    <row r="19" spans="1:29" ht="69.75" customHeight="1">
      <c r="A19" s="18">
        <v>5</v>
      </c>
      <c r="B19" s="67" t="s">
        <v>104</v>
      </c>
      <c r="C19" s="68" t="s">
        <v>246</v>
      </c>
      <c r="D19" s="22"/>
      <c r="E19" s="22"/>
      <c r="F19" s="21" t="s">
        <v>1</v>
      </c>
      <c r="G19" s="69" t="s">
        <v>247</v>
      </c>
      <c r="H19" s="57" t="s">
        <v>57</v>
      </c>
      <c r="I19" s="37">
        <v>44866</v>
      </c>
      <c r="J19" s="37">
        <v>44895</v>
      </c>
      <c r="K19" s="37">
        <v>44866</v>
      </c>
      <c r="L19" s="37">
        <v>44895</v>
      </c>
      <c r="M19" s="72" t="s">
        <v>248</v>
      </c>
      <c r="N19" s="39"/>
      <c r="O19" s="40">
        <v>1</v>
      </c>
      <c r="P19" s="41">
        <f t="shared" si="1"/>
        <v>0</v>
      </c>
      <c r="Q19" s="48" t="str">
        <f t="shared" si="4"/>
        <v>按期完成</v>
      </c>
      <c r="R19" s="49"/>
      <c r="S19" s="50"/>
      <c r="T19" s="73" t="s">
        <v>249</v>
      </c>
      <c r="U19" s="59"/>
      <c r="V19" s="53"/>
      <c r="W19" s="70" t="s">
        <v>250</v>
      </c>
      <c r="X19" s="70"/>
      <c r="Y19" s="53"/>
      <c r="Z19" s="53"/>
      <c r="AA19" s="53"/>
      <c r="AB19" s="53"/>
      <c r="AC19" s="53"/>
    </row>
    <row r="20" spans="1:29" ht="42" customHeight="1">
      <c r="A20" s="18">
        <v>5</v>
      </c>
      <c r="B20" s="67" t="s">
        <v>203</v>
      </c>
      <c r="C20" s="68" t="s">
        <v>251</v>
      </c>
      <c r="D20" s="22"/>
      <c r="E20" s="22"/>
      <c r="F20" s="21" t="s">
        <v>1</v>
      </c>
      <c r="G20" s="69" t="s">
        <v>252</v>
      </c>
      <c r="H20" s="57" t="s">
        <v>150</v>
      </c>
      <c r="I20" s="71">
        <v>44896</v>
      </c>
      <c r="J20" s="71">
        <v>44925</v>
      </c>
      <c r="K20" s="37">
        <v>44896</v>
      </c>
      <c r="L20" s="71">
        <v>44925</v>
      </c>
      <c r="M20" s="38" t="s">
        <v>145</v>
      </c>
      <c r="N20" s="39"/>
      <c r="O20" s="40">
        <v>1</v>
      </c>
      <c r="P20" s="41">
        <f t="shared" ref="P20" si="6">IF(L20="",IF(K20="",3,2),IF(L20&lt;J20,1,IF(J20=L20,0,-1)))</f>
        <v>0</v>
      </c>
      <c r="Q20" s="48" t="str">
        <f t="shared" si="4"/>
        <v>按期完成</v>
      </c>
      <c r="R20" s="49">
        <f t="shared" ref="R20" ca="1" si="7">IF(L20&lt;&gt;"",IF(J20&lt;&gt;"",L20-J20,""),IF(J20&lt;&gt;"",IF(TODAY()&gt;J20,TODAY()*J20,"")))</f>
        <v>0</v>
      </c>
      <c r="S20" s="50" t="str">
        <f ca="1">IF(L20&lt;&gt;"","",IF(AND($J20&lt;=TODAY()+7,$J20&gt;TODAY()),"★",""))</f>
        <v/>
      </c>
      <c r="T20" s="51" t="s">
        <v>146</v>
      </c>
      <c r="U20" s="59"/>
      <c r="V20" s="53"/>
      <c r="W20" s="53"/>
      <c r="X20" s="70" t="s">
        <v>253</v>
      </c>
      <c r="Y20" s="53"/>
      <c r="Z20" s="53"/>
      <c r="AA20" s="53"/>
      <c r="AB20" s="53"/>
      <c r="AC20" s="53"/>
    </row>
    <row r="21" spans="1:29" ht="42" customHeight="1">
      <c r="A21" s="18">
        <v>5</v>
      </c>
      <c r="B21" s="67" t="s">
        <v>372</v>
      </c>
      <c r="C21" s="68" t="s">
        <v>373</v>
      </c>
      <c r="D21" s="22"/>
      <c r="E21" s="22"/>
      <c r="F21" s="21" t="s">
        <v>1</v>
      </c>
      <c r="G21" s="69" t="s">
        <v>136</v>
      </c>
      <c r="H21" s="57"/>
      <c r="I21" s="71">
        <v>44928</v>
      </c>
      <c r="J21" s="71">
        <v>44932</v>
      </c>
      <c r="K21" s="71">
        <v>44928</v>
      </c>
      <c r="L21" s="71">
        <v>44932</v>
      </c>
      <c r="M21" s="38" t="s">
        <v>145</v>
      </c>
      <c r="N21" s="39"/>
      <c r="O21" s="40">
        <v>1</v>
      </c>
      <c r="P21" s="41">
        <f t="shared" si="1"/>
        <v>0</v>
      </c>
      <c r="Q21" s="48" t="str">
        <f t="shared" si="2"/>
        <v>按期完成</v>
      </c>
      <c r="R21" s="49">
        <f t="shared" ref="R21" ca="1" si="8">IF(L21&lt;&gt;"",IF(J21&lt;&gt;"",L21-J21,""),IF(J21&lt;&gt;"",IF(TODAY()&gt;J21,TODAY()*J21,"")))</f>
        <v>0</v>
      </c>
      <c r="S21" s="50" t="str">
        <f ca="1">IF(L21&lt;&gt;"","",IF(AND($J21&lt;=TODAY()+7,$J21&gt;TODAY()),"★",""))</f>
        <v/>
      </c>
      <c r="T21" s="51" t="s">
        <v>146</v>
      </c>
      <c r="U21" s="59"/>
      <c r="V21" s="53"/>
      <c r="W21" s="53"/>
      <c r="X21" s="70"/>
      <c r="Y21" s="53" t="s">
        <v>374</v>
      </c>
      <c r="Z21" s="53"/>
      <c r="AA21" s="53"/>
      <c r="AB21" s="53"/>
      <c r="AC21" s="53"/>
    </row>
    <row r="22" spans="1:29" ht="132.75" customHeight="1">
      <c r="A22" s="94">
        <v>4</v>
      </c>
      <c r="B22" s="112" t="s">
        <v>45</v>
      </c>
      <c r="C22" s="113" t="s">
        <v>58</v>
      </c>
      <c r="D22" s="97"/>
      <c r="E22" s="97"/>
      <c r="F22" s="98" t="s">
        <v>1</v>
      </c>
      <c r="G22" s="114" t="s">
        <v>136</v>
      </c>
      <c r="H22" s="114" t="s">
        <v>43</v>
      </c>
      <c r="I22" s="99">
        <v>44562</v>
      </c>
      <c r="J22" s="99">
        <v>44926</v>
      </c>
      <c r="K22" s="99">
        <v>44562</v>
      </c>
      <c r="L22" s="99"/>
      <c r="M22" s="100" t="s">
        <v>145</v>
      </c>
      <c r="N22" s="101" t="str">
        <f t="shared" si="0"/>
        <v/>
      </c>
      <c r="O22" s="102">
        <v>0.8</v>
      </c>
      <c r="P22" s="103">
        <f t="shared" si="1"/>
        <v>2</v>
      </c>
      <c r="Q22" s="104" t="str">
        <f t="shared" si="2"/>
        <v>进行中</v>
      </c>
      <c r="R22" s="105">
        <f t="shared" ca="1" si="3"/>
        <v>2022568520</v>
      </c>
      <c r="S22" s="106"/>
      <c r="T22" s="107" t="s">
        <v>146</v>
      </c>
      <c r="U22" s="115"/>
      <c r="V22" s="109" t="s">
        <v>59</v>
      </c>
      <c r="W22" s="110" t="s">
        <v>159</v>
      </c>
      <c r="X22" s="109" t="s">
        <v>214</v>
      </c>
      <c r="Y22" s="109"/>
      <c r="Z22" s="109"/>
      <c r="AA22" s="109"/>
      <c r="AB22" s="109"/>
      <c r="AC22" s="109"/>
    </row>
    <row r="23" spans="1:29" ht="90" customHeight="1">
      <c r="A23" s="18">
        <v>5</v>
      </c>
      <c r="B23" s="67" t="s">
        <v>254</v>
      </c>
      <c r="C23" s="20" t="s">
        <v>61</v>
      </c>
      <c r="D23" s="22"/>
      <c r="E23" s="22"/>
      <c r="F23" s="21" t="s">
        <v>1</v>
      </c>
      <c r="G23" s="22" t="s">
        <v>62</v>
      </c>
      <c r="H23" s="57" t="s">
        <v>43</v>
      </c>
      <c r="I23" s="37">
        <v>44866</v>
      </c>
      <c r="J23" s="37">
        <v>44895</v>
      </c>
      <c r="K23" s="37">
        <v>44866</v>
      </c>
      <c r="L23" s="37">
        <v>44895</v>
      </c>
      <c r="M23" s="38" t="s">
        <v>145</v>
      </c>
      <c r="N23" s="39"/>
      <c r="O23" s="40">
        <v>1</v>
      </c>
      <c r="P23" s="41">
        <f t="shared" si="1"/>
        <v>0</v>
      </c>
      <c r="Q23" s="48" t="str">
        <f t="shared" si="2"/>
        <v>按期完成</v>
      </c>
      <c r="R23" s="49">
        <f t="shared" ca="1" si="3"/>
        <v>0</v>
      </c>
      <c r="S23" s="50"/>
      <c r="T23" s="51" t="s">
        <v>146</v>
      </c>
      <c r="U23" s="56"/>
      <c r="V23" s="53"/>
      <c r="W23" s="70" t="s">
        <v>255</v>
      </c>
      <c r="X23" s="120" t="s">
        <v>256</v>
      </c>
      <c r="Y23" s="53"/>
      <c r="Z23" s="53"/>
      <c r="AA23" s="53"/>
      <c r="AB23" s="53"/>
      <c r="AC23" s="53"/>
    </row>
    <row r="24" spans="1:29" ht="90" customHeight="1">
      <c r="A24" s="18">
        <v>5</v>
      </c>
      <c r="B24" s="67" t="s">
        <v>78</v>
      </c>
      <c r="C24" s="68" t="s">
        <v>257</v>
      </c>
      <c r="D24" s="22"/>
      <c r="E24" s="22"/>
      <c r="F24" s="21" t="s">
        <v>1</v>
      </c>
      <c r="G24" s="69" t="s">
        <v>258</v>
      </c>
      <c r="H24" s="57" t="s">
        <v>259</v>
      </c>
      <c r="I24" s="37">
        <v>44866</v>
      </c>
      <c r="J24" s="37">
        <v>44895</v>
      </c>
      <c r="K24" s="37">
        <v>44866</v>
      </c>
      <c r="L24" s="37">
        <v>44895</v>
      </c>
      <c r="M24" s="38" t="s">
        <v>145</v>
      </c>
      <c r="N24" s="39"/>
      <c r="O24" s="40">
        <v>1</v>
      </c>
      <c r="P24" s="41">
        <f t="shared" si="1"/>
        <v>0</v>
      </c>
      <c r="Q24" s="48" t="str">
        <f t="shared" si="2"/>
        <v>按期完成</v>
      </c>
      <c r="R24" s="49"/>
      <c r="S24" s="50"/>
      <c r="T24" s="51" t="s">
        <v>148</v>
      </c>
      <c r="U24" s="56"/>
      <c r="V24" s="53"/>
      <c r="W24" s="70" t="s">
        <v>260</v>
      </c>
      <c r="X24" s="70"/>
      <c r="Y24" s="53"/>
      <c r="Z24" s="53"/>
      <c r="AA24" s="53"/>
      <c r="AB24" s="53"/>
      <c r="AC24" s="53"/>
    </row>
    <row r="25" spans="1:29" ht="66" customHeight="1">
      <c r="A25" s="18">
        <v>5</v>
      </c>
      <c r="B25" s="67" t="s">
        <v>83</v>
      </c>
      <c r="C25" s="68" t="s">
        <v>154</v>
      </c>
      <c r="D25" s="22"/>
      <c r="E25" s="22"/>
      <c r="F25" s="21" t="s">
        <v>1</v>
      </c>
      <c r="G25" s="69" t="s">
        <v>155</v>
      </c>
      <c r="H25" s="57" t="s">
        <v>136</v>
      </c>
      <c r="I25" s="71">
        <v>44896</v>
      </c>
      <c r="J25" s="71">
        <v>44925</v>
      </c>
      <c r="K25" s="37">
        <v>44896</v>
      </c>
      <c r="L25" s="37"/>
      <c r="M25" s="38" t="s">
        <v>145</v>
      </c>
      <c r="N25" s="39"/>
      <c r="O25" s="40">
        <v>0.9</v>
      </c>
      <c r="P25" s="41">
        <f t="shared" si="1"/>
        <v>2</v>
      </c>
      <c r="Q25" s="48" t="str">
        <f t="shared" si="2"/>
        <v>进行中</v>
      </c>
      <c r="R25" s="49">
        <f t="shared" ref="R25:R26" ca="1" si="9">IF(L25&lt;&gt;"",IF(J25&lt;&gt;"",L25-J25,""),IF(J25&lt;&gt;"",IF(TODAY()&gt;J25,TODAY()*J25,"")))</f>
        <v>2022523500</v>
      </c>
      <c r="S25" s="50"/>
      <c r="T25" s="51" t="s">
        <v>156</v>
      </c>
      <c r="U25" s="56"/>
      <c r="V25" s="53"/>
      <c r="W25" s="53"/>
      <c r="X25" s="70" t="s">
        <v>261</v>
      </c>
      <c r="Y25" s="53" t="s">
        <v>371</v>
      </c>
      <c r="Z25" s="53"/>
      <c r="AA25" s="53"/>
      <c r="AB25" s="53"/>
      <c r="AC25" s="53"/>
    </row>
    <row r="26" spans="1:29" ht="66" customHeight="1">
      <c r="A26" s="18">
        <v>5</v>
      </c>
      <c r="B26" s="67" t="s">
        <v>191</v>
      </c>
      <c r="C26" s="53" t="s">
        <v>59</v>
      </c>
      <c r="D26" s="22"/>
      <c r="E26" s="22"/>
      <c r="F26" s="21" t="s">
        <v>223</v>
      </c>
      <c r="G26" s="69" t="s">
        <v>262</v>
      </c>
      <c r="H26" s="57" t="s">
        <v>263</v>
      </c>
      <c r="I26" s="37">
        <v>44842</v>
      </c>
      <c r="J26" s="37">
        <v>44895</v>
      </c>
      <c r="K26" s="37">
        <v>44842</v>
      </c>
      <c r="L26" s="37"/>
      <c r="M26" s="38" t="s">
        <v>145</v>
      </c>
      <c r="N26" s="39"/>
      <c r="O26" s="40">
        <v>0.8</v>
      </c>
      <c r="P26" s="41">
        <f t="shared" si="1"/>
        <v>2</v>
      </c>
      <c r="Q26" s="48" t="str">
        <f t="shared" si="2"/>
        <v>进行中</v>
      </c>
      <c r="R26" s="49">
        <f t="shared" ca="1" si="9"/>
        <v>2021172900</v>
      </c>
      <c r="S26" s="50"/>
      <c r="T26" s="51" t="s">
        <v>156</v>
      </c>
      <c r="U26" s="56"/>
      <c r="V26" s="121" t="s">
        <v>264</v>
      </c>
      <c r="W26" s="53"/>
      <c r="X26" s="70"/>
      <c r="Y26" s="53"/>
      <c r="Z26" s="53"/>
      <c r="AA26" s="53"/>
      <c r="AB26" s="53"/>
      <c r="AC26" s="53"/>
    </row>
    <row r="27" spans="1:29" ht="102.75" customHeight="1">
      <c r="A27" s="94">
        <v>4</v>
      </c>
      <c r="B27" s="112" t="s">
        <v>47</v>
      </c>
      <c r="C27" s="113" t="s">
        <v>63</v>
      </c>
      <c r="D27" s="97"/>
      <c r="E27" s="97"/>
      <c r="F27" s="98" t="s">
        <v>1</v>
      </c>
      <c r="G27" s="114" t="s">
        <v>46</v>
      </c>
      <c r="H27" s="114" t="s">
        <v>43</v>
      </c>
      <c r="I27" s="99">
        <v>44562</v>
      </c>
      <c r="J27" s="99">
        <v>44926</v>
      </c>
      <c r="K27" s="99">
        <v>44562</v>
      </c>
      <c r="L27" s="99"/>
      <c r="M27" s="100" t="s">
        <v>145</v>
      </c>
      <c r="N27" s="101" t="str">
        <f t="shared" si="0"/>
        <v/>
      </c>
      <c r="O27" s="102">
        <v>0.8</v>
      </c>
      <c r="P27" s="103">
        <f t="shared" si="1"/>
        <v>2</v>
      </c>
      <c r="Q27" s="104" t="str">
        <f t="shared" si="2"/>
        <v>进行中</v>
      </c>
      <c r="R27" s="105">
        <f t="shared" ca="1" si="3"/>
        <v>2022568520</v>
      </c>
      <c r="S27" s="106"/>
      <c r="T27" s="107" t="s">
        <v>146</v>
      </c>
      <c r="U27" s="116"/>
      <c r="V27" s="109" t="s">
        <v>64</v>
      </c>
      <c r="W27" s="110" t="s">
        <v>158</v>
      </c>
      <c r="X27" s="109" t="s">
        <v>216</v>
      </c>
      <c r="Y27" s="109"/>
      <c r="Z27" s="109"/>
      <c r="AA27" s="109"/>
      <c r="AB27" s="109"/>
      <c r="AC27" s="109"/>
    </row>
    <row r="28" spans="1:29" ht="102.75" customHeight="1">
      <c r="A28" s="18">
        <v>5</v>
      </c>
      <c r="B28" s="67" t="s">
        <v>265</v>
      </c>
      <c r="C28" s="68" t="s">
        <v>266</v>
      </c>
      <c r="D28" s="22"/>
      <c r="E28" s="22"/>
      <c r="F28" s="21" t="s">
        <v>1</v>
      </c>
      <c r="G28" s="57" t="s">
        <v>267</v>
      </c>
      <c r="H28" s="57" t="s">
        <v>43</v>
      </c>
      <c r="I28" s="37">
        <v>44842</v>
      </c>
      <c r="J28" s="37">
        <v>44895</v>
      </c>
      <c r="K28" s="37">
        <v>44842</v>
      </c>
      <c r="L28" s="37">
        <v>44895</v>
      </c>
      <c r="M28" s="38" t="s">
        <v>145</v>
      </c>
      <c r="N28" s="39"/>
      <c r="O28" s="40">
        <v>1</v>
      </c>
      <c r="P28" s="41">
        <f t="shared" si="1"/>
        <v>0</v>
      </c>
      <c r="Q28" s="48" t="str">
        <f t="shared" si="2"/>
        <v>按期完成</v>
      </c>
      <c r="R28" s="49"/>
      <c r="S28" s="50"/>
      <c r="T28" s="51" t="s">
        <v>148</v>
      </c>
      <c r="U28" s="52"/>
      <c r="V28" s="70" t="s">
        <v>268</v>
      </c>
      <c r="W28" s="70" t="s">
        <v>269</v>
      </c>
      <c r="X28" s="70"/>
      <c r="Y28" s="53"/>
      <c r="Z28" s="53"/>
      <c r="AA28" s="53"/>
      <c r="AB28" s="53"/>
      <c r="AC28" s="53"/>
    </row>
    <row r="29" spans="1:29" ht="102.75" customHeight="1">
      <c r="A29" s="18">
        <v>5</v>
      </c>
      <c r="B29" s="67" t="s">
        <v>270</v>
      </c>
      <c r="C29" s="68" t="s">
        <v>271</v>
      </c>
      <c r="D29" s="22"/>
      <c r="E29" s="22"/>
      <c r="F29" s="21" t="s">
        <v>1</v>
      </c>
      <c r="G29" s="57" t="s">
        <v>263</v>
      </c>
      <c r="H29" s="57" t="s">
        <v>195</v>
      </c>
      <c r="I29" s="37">
        <v>44866</v>
      </c>
      <c r="J29" s="37">
        <v>44925</v>
      </c>
      <c r="K29" s="37">
        <v>44866</v>
      </c>
      <c r="L29" s="37">
        <v>44925</v>
      </c>
      <c r="M29" s="38" t="s">
        <v>145</v>
      </c>
      <c r="N29" s="39"/>
      <c r="O29" s="40">
        <v>1</v>
      </c>
      <c r="P29" s="41">
        <f t="shared" si="1"/>
        <v>0</v>
      </c>
      <c r="Q29" s="48" t="str">
        <f t="shared" si="2"/>
        <v>按期完成</v>
      </c>
      <c r="R29" s="49"/>
      <c r="S29" s="50"/>
      <c r="T29" s="51" t="s">
        <v>148</v>
      </c>
      <c r="U29" s="52"/>
      <c r="V29" s="53"/>
      <c r="W29" s="70" t="s">
        <v>272</v>
      </c>
      <c r="X29" s="70" t="s">
        <v>273</v>
      </c>
      <c r="Y29" s="53"/>
      <c r="Z29" s="53"/>
      <c r="AA29" s="53"/>
      <c r="AB29" s="53"/>
      <c r="AC29" s="53"/>
    </row>
    <row r="30" spans="1:29" ht="102.75" customHeight="1">
      <c r="A30" s="94">
        <v>4</v>
      </c>
      <c r="B30" s="112" t="s">
        <v>49</v>
      </c>
      <c r="C30" s="96" t="s">
        <v>275</v>
      </c>
      <c r="D30" s="97"/>
      <c r="E30" s="97"/>
      <c r="F30" s="98" t="s">
        <v>2</v>
      </c>
      <c r="G30" s="114"/>
      <c r="H30" s="114"/>
      <c r="I30" s="99">
        <v>44866</v>
      </c>
      <c r="J30" s="99">
        <v>45016</v>
      </c>
      <c r="K30" s="99">
        <v>44866</v>
      </c>
      <c r="L30" s="99"/>
      <c r="M30" s="100"/>
      <c r="N30" s="101"/>
      <c r="O30" s="102">
        <v>0.5</v>
      </c>
      <c r="P30" s="103"/>
      <c r="Q30" s="104"/>
      <c r="R30" s="105"/>
      <c r="S30" s="106"/>
      <c r="T30" s="107"/>
      <c r="U30" s="116" t="s">
        <v>67</v>
      </c>
      <c r="V30" s="109"/>
      <c r="W30" s="110"/>
      <c r="X30" s="110"/>
      <c r="Y30" s="109"/>
      <c r="Z30" s="109"/>
      <c r="AA30" s="109"/>
      <c r="AB30" s="109"/>
      <c r="AC30" s="109"/>
    </row>
    <row r="31" spans="1:29" ht="114.75" customHeight="1">
      <c r="A31" s="18">
        <v>5</v>
      </c>
      <c r="B31" s="67" t="s">
        <v>276</v>
      </c>
      <c r="C31" s="68" t="s">
        <v>277</v>
      </c>
      <c r="D31" s="22"/>
      <c r="E31" s="22"/>
      <c r="F31" s="21" t="s">
        <v>2</v>
      </c>
      <c r="G31" s="57" t="s">
        <v>247</v>
      </c>
      <c r="H31" s="57" t="s">
        <v>43</v>
      </c>
      <c r="I31" s="37">
        <v>44866</v>
      </c>
      <c r="J31" s="37">
        <v>44985</v>
      </c>
      <c r="K31" s="37">
        <v>44866</v>
      </c>
      <c r="L31" s="37"/>
      <c r="M31" s="38" t="s">
        <v>145</v>
      </c>
      <c r="N31" s="39" t="str">
        <f t="shared" ref="N31" si="10">IF(L31&lt;&gt;"",IF(K31&lt;&gt;"",L31-K31+1,""),"")</f>
        <v/>
      </c>
      <c r="O31" s="40">
        <v>0.5</v>
      </c>
      <c r="P31" s="41">
        <f t="shared" ref="P31" si="11">IF(L31="",IF(K31="",3,2),IF(L31&lt;J31,1,IF(J31=L31,0,-1)))</f>
        <v>2</v>
      </c>
      <c r="Q31" s="48" t="str">
        <f t="shared" ref="Q31" si="12">IF(P31=3,"未开始",IF(P31=2,"进行中",IF(P31=1,"提前完成",IF(P31=0,"按期完成","超期完成"))))</f>
        <v>进行中</v>
      </c>
      <c r="R31" s="49">
        <f t="shared" ref="R31" ca="1" si="13">IF(L31&lt;&gt;"",IF(J31&lt;&gt;"",L31-J31,""),IF(J31&lt;&gt;"",IF(TODAY()&gt;J31,TODAY()*J31,"")))</f>
        <v>2025224700</v>
      </c>
      <c r="S31" s="50"/>
      <c r="T31" s="51" t="s">
        <v>66</v>
      </c>
      <c r="U31" s="52"/>
      <c r="V31" s="53"/>
      <c r="W31" s="70" t="s">
        <v>278</v>
      </c>
      <c r="X31" s="53" t="s">
        <v>274</v>
      </c>
      <c r="Y31" s="53" t="s">
        <v>274</v>
      </c>
      <c r="Z31" s="53"/>
      <c r="AA31" s="53"/>
      <c r="AB31" s="53"/>
      <c r="AC31" s="53"/>
    </row>
    <row r="32" spans="1:29" ht="102.75" customHeight="1"/>
    <row r="33" ht="114.75" customHeight="1"/>
  </sheetData>
  <autoFilter ref="A10:AK29" xr:uid="{00000000-0009-0000-0000-000003000000}"/>
  <mergeCells count="5">
    <mergeCell ref="O4:P4"/>
    <mergeCell ref="O5:P5"/>
    <mergeCell ref="B8:U8"/>
    <mergeCell ref="B9:U9"/>
    <mergeCell ref="P10:Q10"/>
  </mergeCells>
  <phoneticPr fontId="31" type="noConversion"/>
  <conditionalFormatting sqref="F10">
    <cfRule type="cellIs" dxfId="243" priority="37" operator="equal">
      <formula>"中"</formula>
    </cfRule>
    <cfRule type="cellIs" dxfId="242" priority="38" operator="equal">
      <formula>"高"</formula>
    </cfRule>
    <cfRule type="cellIs" dxfId="241" priority="39" operator="equal">
      <formula>"紧急"</formula>
    </cfRule>
  </conditionalFormatting>
  <conditionalFormatting sqref="L11:O11">
    <cfRule type="dataBar" priority="100">
      <dataBar>
        <cfvo type="num" val="0"/>
        <cfvo type="num" val="1"/>
        <color indexed="65"/>
      </dataBar>
      <extLst>
        <ext xmlns:x14="http://schemas.microsoft.com/office/spreadsheetml/2009/9/main" uri="{B025F937-C7B1-47D3-B67F-A62EFF666E3E}">
          <x14:id>{17BD26FD-05B3-473C-B95D-D131B11BFBEB}</x14:id>
        </ext>
      </extLst>
    </cfRule>
  </conditionalFormatting>
  <conditionalFormatting sqref="O14">
    <cfRule type="dataBar" priority="304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{BEAA41FB-E1E3-46A5-85E9-0EEAE88FE305}</x14:id>
        </ext>
      </extLst>
    </cfRule>
  </conditionalFormatting>
  <conditionalFormatting sqref="O22">
    <cfRule type="dataBar" priority="29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{0EBB2585-26F0-4082-B81D-21F18DF12648}</x14:id>
        </ext>
      </extLst>
    </cfRule>
  </conditionalFormatting>
  <conditionalFormatting sqref="O27">
    <cfRule type="dataBar" priority="14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{7AD99B84-8639-4CD1-A705-E5EA04DEE847}</x14:id>
        </ext>
      </extLst>
    </cfRule>
  </conditionalFormatting>
  <conditionalFormatting sqref="M14 M22 M27">
    <cfRule type="cellIs" dxfId="240" priority="53" operator="equal">
      <formula>"是"</formula>
    </cfRule>
  </conditionalFormatting>
  <conditionalFormatting sqref="F1:F9 F11:F14 F22 F27 F32:F1048576">
    <cfRule type="cellIs" dxfId="239" priority="40" operator="equal">
      <formula>"中"</formula>
    </cfRule>
    <cfRule type="cellIs" dxfId="238" priority="41" operator="equal">
      <formula>"高"</formula>
    </cfRule>
    <cfRule type="cellIs" dxfId="237" priority="42" operator="equal">
      <formula>"紧急"</formula>
    </cfRule>
  </conditionalFormatting>
  <conditionalFormatting sqref="F15:F19 F21">
    <cfRule type="cellIs" dxfId="236" priority="31" operator="equal">
      <formula>"中"</formula>
    </cfRule>
    <cfRule type="cellIs" dxfId="235" priority="32" operator="equal">
      <formula>"高"</formula>
    </cfRule>
    <cfRule type="cellIs" dxfId="234" priority="33" operator="equal">
      <formula>"紧急"</formula>
    </cfRule>
  </conditionalFormatting>
  <conditionalFormatting sqref="O18:O19 O21">
    <cfRule type="dataBar" priority="3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{0840CE9A-3DE5-49D5-87C5-83A3FED677D5}</x14:id>
        </ext>
      </extLst>
    </cfRule>
  </conditionalFormatting>
  <conditionalFormatting sqref="M15:M19 M21">
    <cfRule type="cellIs" dxfId="233" priority="34" operator="equal">
      <formula>"是"</formula>
    </cfRule>
  </conditionalFormatting>
  <conditionalFormatting sqref="O15:O17">
    <cfRule type="dataBar" priority="30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{53D9D192-ABBF-49D8-ACE8-C4C2B6AFD7FB}</x14:id>
        </ext>
      </extLst>
    </cfRule>
  </conditionalFormatting>
  <conditionalFormatting sqref="F23:F26">
    <cfRule type="cellIs" dxfId="232" priority="21" operator="equal">
      <formula>"中"</formula>
    </cfRule>
    <cfRule type="cellIs" dxfId="231" priority="22" operator="equal">
      <formula>"高"</formula>
    </cfRule>
    <cfRule type="cellIs" dxfId="230" priority="23" operator="equal">
      <formula>"紧急"</formula>
    </cfRule>
  </conditionalFormatting>
  <conditionalFormatting sqref="O23:O26">
    <cfRule type="dataBar" priority="2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{AACE9D38-9E27-4ACB-B0C4-AEC83B0EC26D}</x14:id>
        </ext>
      </extLst>
    </cfRule>
  </conditionalFormatting>
  <conditionalFormatting sqref="M23:M26">
    <cfRule type="cellIs" dxfId="229" priority="24" operator="equal">
      <formula>"是"</formula>
    </cfRule>
  </conditionalFormatting>
  <conditionalFormatting sqref="F28:F29">
    <cfRule type="cellIs" dxfId="228" priority="15" operator="equal">
      <formula>"中"</formula>
    </cfRule>
    <cfRule type="cellIs" dxfId="227" priority="16" operator="equal">
      <formula>"高"</formula>
    </cfRule>
    <cfRule type="cellIs" dxfId="226" priority="17" operator="equal">
      <formula>"紧急"</formula>
    </cfRule>
  </conditionalFormatting>
  <conditionalFormatting sqref="O28:O29">
    <cfRule type="dataBar" priority="19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{BE7DAD71-B7FA-4ACE-952E-70C9629877C0}</x14:id>
        </ext>
      </extLst>
    </cfRule>
  </conditionalFormatting>
  <conditionalFormatting sqref="M28:M29">
    <cfRule type="cellIs" dxfId="225" priority="18" operator="equal">
      <formula>"是"</formula>
    </cfRule>
  </conditionalFormatting>
  <conditionalFormatting sqref="F30:F31">
    <cfRule type="cellIs" dxfId="224" priority="7" operator="equal">
      <formula>"中"</formula>
    </cfRule>
    <cfRule type="cellIs" dxfId="223" priority="8" operator="equal">
      <formula>"高"</formula>
    </cfRule>
    <cfRule type="cellIs" dxfId="222" priority="9" operator="equal">
      <formula>"紧急"</formula>
    </cfRule>
  </conditionalFormatting>
  <conditionalFormatting sqref="O30">
    <cfRule type="dataBar" priority="1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{8B4B0CBC-39A5-4045-A4A6-1AE4D12FDA48}</x14:id>
        </ext>
      </extLst>
    </cfRule>
  </conditionalFormatting>
  <conditionalFormatting sqref="O31">
    <cfRule type="dataBar" priority="1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{DB03D2EE-3ADC-44E3-ABBB-D7BC89871773}</x14:id>
        </ext>
      </extLst>
    </cfRule>
  </conditionalFormatting>
  <conditionalFormatting sqref="M30:M31">
    <cfRule type="cellIs" dxfId="221" priority="10" operator="equal">
      <formula>"是"</formula>
    </cfRule>
  </conditionalFormatting>
  <conditionalFormatting sqref="F20">
    <cfRule type="cellIs" dxfId="220" priority="1" operator="equal">
      <formula>"中"</formula>
    </cfRule>
    <cfRule type="cellIs" dxfId="219" priority="2" operator="equal">
      <formula>"高"</formula>
    </cfRule>
    <cfRule type="cellIs" dxfId="218" priority="3" operator="equal">
      <formula>"紧急"</formula>
    </cfRule>
  </conditionalFormatting>
  <conditionalFormatting sqref="O20">
    <cfRule type="dataBar" priority="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{ABC23290-A1E1-4269-B87B-57356558715C}</x14:id>
        </ext>
      </extLst>
    </cfRule>
  </conditionalFormatting>
  <conditionalFormatting sqref="M20">
    <cfRule type="cellIs" dxfId="217" priority="4" operator="equal">
      <formula>"是"</formula>
    </cfRule>
  </conditionalFormatting>
  <dataValidations count="3">
    <dataValidation type="list" allowBlank="1" showInputMessage="1" showErrorMessage="1" sqref="T13:T31" xr:uid="{00000000-0002-0000-0300-000000000000}">
      <formula1>"软件模块,软件测试版本,软件发布版本,整机,结构件,电路板,技术文档,测试报告,业务单据,备案表,其他"</formula1>
    </dataValidation>
    <dataValidation type="list" allowBlank="1" showInputMessage="1" showErrorMessage="1" sqref="F14:F31" xr:uid="{00000000-0002-0000-0300-000001000000}">
      <formula1>"低,中,高,紧急"</formula1>
    </dataValidation>
    <dataValidation type="list" allowBlank="1" showInputMessage="1" showErrorMessage="1" sqref="M14:M31" xr:uid="{00000000-0002-0000-0300-000002000000}">
      <formula1>"是,否"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BD26FD-05B3-473C-B95D-D131B11BFBEB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L11:O11</xm:sqref>
        </x14:conditionalFormatting>
        <x14:conditionalFormatting xmlns:xm="http://schemas.microsoft.com/office/excel/2006/main">
          <x14:cfRule type="dataBar" id="{BEAA41FB-E1E3-46A5-85E9-0EEAE88FE30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O14</xm:sqref>
        </x14:conditionalFormatting>
        <x14:conditionalFormatting xmlns:xm="http://schemas.microsoft.com/office/excel/2006/main">
          <x14:cfRule type="dataBar" id="{0EBB2585-26F0-4082-B81D-21F18DF126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O22</xm:sqref>
        </x14:conditionalFormatting>
        <x14:conditionalFormatting xmlns:xm="http://schemas.microsoft.com/office/excel/2006/main">
          <x14:cfRule type="dataBar" id="{7AD99B84-8639-4CD1-A705-E5EA04DEE84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O27</xm:sqref>
        </x14:conditionalFormatting>
        <x14:conditionalFormatting xmlns:xm="http://schemas.microsoft.com/office/excel/2006/main">
          <x14:cfRule type="dataBar" id="{0840CE9A-3DE5-49D5-87C5-83A3FED677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O18:O19 O21</xm:sqref>
        </x14:conditionalFormatting>
        <x14:conditionalFormatting xmlns:xm="http://schemas.microsoft.com/office/excel/2006/main">
          <x14:cfRule type="dataBar" id="{53D9D192-ABBF-49D8-ACE8-C4C2B6AFD7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O15:O17</xm:sqref>
        </x14:conditionalFormatting>
        <x14:conditionalFormatting xmlns:xm="http://schemas.microsoft.com/office/excel/2006/main">
          <x14:cfRule type="dataBar" id="{AACE9D38-9E27-4ACB-B0C4-AEC83B0EC26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O23:O26</xm:sqref>
        </x14:conditionalFormatting>
        <x14:conditionalFormatting xmlns:xm="http://schemas.microsoft.com/office/excel/2006/main">
          <x14:cfRule type="dataBar" id="{BE7DAD71-B7FA-4ACE-952E-70C9629877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O28:O29</xm:sqref>
        </x14:conditionalFormatting>
        <x14:conditionalFormatting xmlns:xm="http://schemas.microsoft.com/office/excel/2006/main">
          <x14:cfRule type="dataBar" id="{8B4B0CBC-39A5-4045-A4A6-1AE4D12FDA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O30</xm:sqref>
        </x14:conditionalFormatting>
        <x14:conditionalFormatting xmlns:xm="http://schemas.microsoft.com/office/excel/2006/main">
          <x14:cfRule type="dataBar" id="{DB03D2EE-3ADC-44E3-ABBB-D7BC898717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O31</xm:sqref>
        </x14:conditionalFormatting>
        <x14:conditionalFormatting xmlns:xm="http://schemas.microsoft.com/office/excel/2006/main">
          <x14:cfRule type="dataBar" id="{ABC23290-A1E1-4269-B87B-5735655871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O20</xm:sqref>
        </x14:conditionalFormatting>
        <x14:conditionalFormatting xmlns:xm="http://schemas.microsoft.com/office/excel/2006/main">
          <x14:cfRule type="iconSet" priority="294" id="{18BFD18D-4A76-43B6-A102-C49316FCD7A7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P22</xm:sqref>
        </x14:conditionalFormatting>
        <x14:conditionalFormatting xmlns:xm="http://schemas.microsoft.com/office/excel/2006/main">
          <x14:cfRule type="iconSet" priority="149" id="{694F06C5-A311-453D-8BD6-817CB269735D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P27</xm:sqref>
        </x14:conditionalFormatting>
        <x14:conditionalFormatting xmlns:xm="http://schemas.microsoft.com/office/excel/2006/main">
          <x14:cfRule type="iconSet" priority="36" id="{58E432FF-FF26-4E34-9A28-D093E7005B9F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P18:P19 P21</xm:sqref>
        </x14:conditionalFormatting>
        <x14:conditionalFormatting xmlns:xm="http://schemas.microsoft.com/office/excel/2006/main">
          <x14:cfRule type="iconSet" priority="29" id="{2B04DC8A-DDE9-498B-B9B1-8F0D6156D7DB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P17</xm:sqref>
        </x14:conditionalFormatting>
        <x14:conditionalFormatting xmlns:xm="http://schemas.microsoft.com/office/excel/2006/main">
          <x14:cfRule type="iconSet" priority="28" id="{F11C0EC1-7925-40CB-B435-68C3350DD008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27" id="{9C84D5D8-D545-47CE-B3FA-1576A0C3CD2A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25" id="{6DD3BA51-504E-417B-BA6A-5DDFA7FCA5EB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P23:P26</xm:sqref>
        </x14:conditionalFormatting>
        <x14:conditionalFormatting xmlns:xm="http://schemas.microsoft.com/office/excel/2006/main">
          <x14:cfRule type="iconSet" priority="20" id="{0E194BE5-6409-4FA5-A421-6D028FF5D877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P28:P29</xm:sqref>
        </x14:conditionalFormatting>
        <x14:conditionalFormatting xmlns:xm="http://schemas.microsoft.com/office/excel/2006/main">
          <x14:cfRule type="iconSet" priority="12" id="{3AAAD54B-97E6-4C15-9777-B4AD6994B214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14" id="{BC07471F-0AD9-4B53-BDBB-7D2442ECC8BC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P31</xm:sqref>
        </x14:conditionalFormatting>
        <x14:conditionalFormatting xmlns:xm="http://schemas.microsoft.com/office/excel/2006/main">
          <x14:cfRule type="iconSet" priority="987" id="{5FC6C9C2-8DD3-4F5A-8421-092853ED4BEC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6" id="{A0C95C3D-359B-432E-BFE6-2AEBDF63E709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outlinePr summaryBelow="0"/>
  </sheetPr>
  <dimension ref="A1:AK26"/>
  <sheetViews>
    <sheetView topLeftCell="A10" workbookViewId="0">
      <pane xSplit="3" ySplit="4" topLeftCell="V14" activePane="bottomRight" state="frozen"/>
      <selection pane="topRight"/>
      <selection pane="bottomLeft"/>
      <selection pane="bottomRight" activeCell="Y16" sqref="Y16"/>
    </sheetView>
  </sheetViews>
  <sheetFormatPr defaultColWidth="9" defaultRowHeight="14.25"/>
  <cols>
    <col min="1" max="1" width="5.125" customWidth="1"/>
    <col min="2" max="2" width="14.625" customWidth="1"/>
    <col min="3" max="3" width="39.375" customWidth="1"/>
    <col min="9" max="13" width="10" customWidth="1"/>
    <col min="14" max="15" width="9.125" customWidth="1"/>
    <col min="18" max="18" width="9.125" customWidth="1"/>
    <col min="20" max="20" width="20" customWidth="1"/>
    <col min="21" max="21" width="39.5" customWidth="1"/>
    <col min="22" max="29" width="25.625" customWidth="1"/>
  </cols>
  <sheetData>
    <row r="1" spans="1:37" s="1" customFormat="1" ht="13.5" hidden="1">
      <c r="B1" s="7"/>
      <c r="C1" s="8"/>
      <c r="D1" s="8"/>
      <c r="E1" s="8"/>
      <c r="F1" s="8"/>
      <c r="G1" s="9"/>
      <c r="H1" s="9"/>
      <c r="P1" s="8"/>
      <c r="Q1" s="8"/>
      <c r="U1" s="42"/>
    </row>
    <row r="2" spans="1:37" s="1" customFormat="1" ht="18" hidden="1">
      <c r="B2" s="7"/>
      <c r="C2" s="8"/>
      <c r="J2" s="23">
        <f>COUNTIF(F13:F100169,"紧急")</f>
        <v>0</v>
      </c>
      <c r="K2" s="24">
        <f>COUNTIF(F13:F100169,"高")</f>
        <v>12</v>
      </c>
      <c r="L2" s="25">
        <f>COUNTIF(F13:F100169,"中")</f>
        <v>0</v>
      </c>
      <c r="M2" s="25"/>
      <c r="N2" s="26">
        <f>COUNTIF(F13:F100169,"低")</f>
        <v>0</v>
      </c>
      <c r="O2" s="27">
        <f ca="1">COUNTIF(R:R,"&gt;0")</f>
        <v>4</v>
      </c>
      <c r="P2" s="27">
        <f ca="1">COUNTIF(S:S,"=★")</f>
        <v>0</v>
      </c>
      <c r="Q2" s="8"/>
      <c r="U2" s="42"/>
    </row>
    <row r="3" spans="1:37" s="1" customFormat="1" ht="16.5" hidden="1">
      <c r="B3" s="7"/>
      <c r="C3" s="8"/>
      <c r="J3" s="28" t="s">
        <v>0</v>
      </c>
      <c r="K3" s="28" t="s">
        <v>1</v>
      </c>
      <c r="L3" s="28" t="s">
        <v>2</v>
      </c>
      <c r="M3" s="28"/>
      <c r="N3" s="28" t="s">
        <v>3</v>
      </c>
      <c r="O3" s="29" t="s">
        <v>4</v>
      </c>
      <c r="P3" s="29" t="s">
        <v>5</v>
      </c>
      <c r="Q3" s="8"/>
      <c r="U3" s="42"/>
    </row>
    <row r="4" spans="1:37" s="1" customFormat="1" ht="22.5" hidden="1">
      <c r="B4" s="7"/>
      <c r="C4" s="8"/>
      <c r="J4" s="30">
        <f>COUNTIF(Q:Q,"提前完成")</f>
        <v>0</v>
      </c>
      <c r="K4" s="30">
        <f>COUNTIF(Q:Q,"按期完成")</f>
        <v>7</v>
      </c>
      <c r="L4" s="30">
        <f>COUNTIF(Q:Q,"超期完成")</f>
        <v>0</v>
      </c>
      <c r="M4" s="30"/>
      <c r="N4" s="30">
        <f>COUNTIF(Q:Q,"进行中")</f>
        <v>5</v>
      </c>
      <c r="O4" s="167">
        <f>COUNTIF(Q:Q,"未开始")</f>
        <v>0</v>
      </c>
      <c r="P4" s="167"/>
      <c r="Q4" s="8"/>
      <c r="U4" s="42"/>
    </row>
    <row r="5" spans="1:37" s="1" customFormat="1" ht="15" hidden="1">
      <c r="B5" s="7"/>
      <c r="C5" s="8"/>
      <c r="J5" s="31" t="s">
        <v>6</v>
      </c>
      <c r="K5" s="31" t="s">
        <v>7</v>
      </c>
      <c r="L5" s="31" t="s">
        <v>8</v>
      </c>
      <c r="M5" s="31"/>
      <c r="N5" s="31" t="s">
        <v>9</v>
      </c>
      <c r="O5" s="168" t="s">
        <v>10</v>
      </c>
      <c r="P5" s="168"/>
      <c r="Q5" s="8"/>
      <c r="U5" s="42"/>
    </row>
    <row r="6" spans="1:37" s="1" customFormat="1" ht="13.5" hidden="1">
      <c r="B6" s="7"/>
      <c r="C6" s="8"/>
      <c r="D6" s="8"/>
      <c r="E6" s="8"/>
      <c r="F6" s="8"/>
      <c r="G6" s="9"/>
      <c r="H6" s="9"/>
      <c r="P6" s="8"/>
      <c r="Q6" s="8"/>
      <c r="U6" s="42"/>
    </row>
    <row r="7" spans="1:37" s="1" customFormat="1" ht="13.5" hidden="1">
      <c r="B7" s="7"/>
      <c r="C7" s="8"/>
      <c r="D7" s="8"/>
      <c r="E7" s="8"/>
      <c r="F7" s="8"/>
      <c r="G7" s="9"/>
      <c r="H7" s="9"/>
      <c r="P7" s="8"/>
      <c r="Q7" s="8"/>
      <c r="U7" s="42"/>
    </row>
    <row r="8" spans="1:37" s="2" customFormat="1" ht="30" hidden="1" customHeight="1">
      <c r="B8" s="169" t="s">
        <v>11</v>
      </c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</row>
    <row r="9" spans="1:37" s="2" customFormat="1" ht="30" hidden="1" customHeight="1">
      <c r="B9" s="171" t="s">
        <v>12</v>
      </c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</row>
    <row r="10" spans="1:37" s="3" customFormat="1" ht="25.5">
      <c r="A10" s="10" t="s">
        <v>13</v>
      </c>
      <c r="B10" s="10" t="s">
        <v>14</v>
      </c>
      <c r="C10" s="10" t="s">
        <v>15</v>
      </c>
      <c r="D10" s="10" t="s">
        <v>16</v>
      </c>
      <c r="E10" s="10" t="s">
        <v>17</v>
      </c>
      <c r="F10" s="10" t="s">
        <v>18</v>
      </c>
      <c r="G10" s="10" t="s">
        <v>19</v>
      </c>
      <c r="H10" s="10" t="s">
        <v>20</v>
      </c>
      <c r="I10" s="10" t="s">
        <v>21</v>
      </c>
      <c r="J10" s="10" t="s">
        <v>22</v>
      </c>
      <c r="K10" s="10" t="s">
        <v>23</v>
      </c>
      <c r="L10" s="10" t="s">
        <v>24</v>
      </c>
      <c r="M10" s="10" t="s">
        <v>25</v>
      </c>
      <c r="N10" s="10" t="s">
        <v>26</v>
      </c>
      <c r="O10" s="10" t="s">
        <v>27</v>
      </c>
      <c r="P10" s="173" t="s">
        <v>28</v>
      </c>
      <c r="Q10" s="174"/>
      <c r="R10" s="10" t="s">
        <v>29</v>
      </c>
      <c r="S10" s="10" t="s">
        <v>30</v>
      </c>
      <c r="T10" s="10" t="s">
        <v>31</v>
      </c>
      <c r="U10" s="10" t="s">
        <v>32</v>
      </c>
      <c r="V10" s="43">
        <v>44835</v>
      </c>
      <c r="W10" s="43">
        <v>44866</v>
      </c>
      <c r="X10" s="43">
        <v>44896</v>
      </c>
      <c r="Y10" s="43">
        <v>44927</v>
      </c>
      <c r="Z10" s="43">
        <v>44958</v>
      </c>
      <c r="AA10" s="43">
        <v>44986</v>
      </c>
      <c r="AB10" s="43">
        <v>45017</v>
      </c>
      <c r="AC10" s="43">
        <v>45047</v>
      </c>
      <c r="AD10" s="10"/>
      <c r="AE10" s="10"/>
      <c r="AF10" s="10"/>
      <c r="AG10" s="10"/>
      <c r="AH10" s="10"/>
      <c r="AI10" s="10"/>
      <c r="AJ10" s="55"/>
      <c r="AK10" s="55"/>
    </row>
    <row r="11" spans="1:37" s="4" customFormat="1" ht="21" customHeight="1">
      <c r="A11" s="11" t="s">
        <v>33</v>
      </c>
      <c r="B11" s="12"/>
      <c r="C11" s="13" t="s">
        <v>356</v>
      </c>
      <c r="D11" s="13"/>
      <c r="E11" s="13"/>
      <c r="F11" s="13"/>
      <c r="G11" s="13"/>
      <c r="H11" s="13"/>
      <c r="I11" s="33">
        <v>2022.09</v>
      </c>
      <c r="J11" s="33"/>
      <c r="K11" s="33">
        <v>2022.09</v>
      </c>
      <c r="L11" s="34"/>
      <c r="M11" s="35"/>
      <c r="N11" s="35"/>
      <c r="O11" s="35"/>
      <c r="P11" s="32"/>
      <c r="Q11" s="32"/>
      <c r="R11" s="44"/>
      <c r="S11" s="44"/>
      <c r="T11" s="45"/>
      <c r="U11" s="46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7" s="5" customFormat="1" ht="17.45" customHeight="1">
      <c r="A12" s="14">
        <v>2</v>
      </c>
      <c r="B12" s="63" t="s">
        <v>160</v>
      </c>
      <c r="C12" s="65" t="s">
        <v>161</v>
      </c>
      <c r="D12" s="14"/>
      <c r="E12" s="14"/>
      <c r="F12" s="14"/>
      <c r="G12" s="14"/>
      <c r="H12" s="14"/>
      <c r="I12" s="14" t="s">
        <v>36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spans="1:37" s="6" customFormat="1" ht="12.75">
      <c r="A13" s="16" t="s">
        <v>37</v>
      </c>
      <c r="B13" s="64" t="s">
        <v>162</v>
      </c>
      <c r="C13" s="17" t="s">
        <v>39</v>
      </c>
      <c r="D13" s="16" t="s">
        <v>40</v>
      </c>
      <c r="E13" s="16" t="s">
        <v>41</v>
      </c>
      <c r="F13" s="16"/>
      <c r="G13" s="16"/>
      <c r="H13" s="16"/>
      <c r="I13" s="16" t="s">
        <v>36</v>
      </c>
      <c r="J13" s="16"/>
      <c r="K13" s="16"/>
      <c r="L13" s="16"/>
      <c r="M13" s="16"/>
      <c r="N13" s="16"/>
      <c r="O13" s="36">
        <f>COUNTIF(P14:P20,"&lt;=1")/COUNTIF(P14:P20,"&lt;=3")</f>
        <v>0.7142857142857143</v>
      </c>
      <c r="P13" s="16"/>
      <c r="Q13" s="16"/>
      <c r="R13" s="16"/>
      <c r="S13" s="16"/>
      <c r="T13" s="16"/>
      <c r="U13" s="47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7" ht="102.75" customHeight="1">
      <c r="A14" s="94">
        <v>4</v>
      </c>
      <c r="B14" s="95" t="s">
        <v>163</v>
      </c>
      <c r="C14" s="113" t="s">
        <v>69</v>
      </c>
      <c r="D14" s="113"/>
      <c r="E14" s="113"/>
      <c r="F14" s="98" t="s">
        <v>1</v>
      </c>
      <c r="G14" s="114" t="s">
        <v>195</v>
      </c>
      <c r="H14" s="114" t="s">
        <v>43</v>
      </c>
      <c r="I14" s="99">
        <v>44621</v>
      </c>
      <c r="J14" s="99">
        <v>44926</v>
      </c>
      <c r="K14" s="99">
        <v>44621</v>
      </c>
      <c r="L14" s="99"/>
      <c r="M14" s="100" t="s">
        <v>145</v>
      </c>
      <c r="N14" s="101" t="str">
        <f>IF(L14&lt;&gt;"",IF(K14&lt;&gt;"",L14-K14+1,""),"")</f>
        <v/>
      </c>
      <c r="O14" s="102">
        <v>0.8</v>
      </c>
      <c r="P14" s="103">
        <f t="shared" ref="P14:P23" si="0">IF(L14="",IF(K14="",3,2),IF(L14&lt;J14,1,IF(J14=L14,0,-1)))</f>
        <v>2</v>
      </c>
      <c r="Q14" s="104" t="str">
        <f t="shared" ref="Q14:Q23" si="1">IF(P14=3,"未开始",IF(P14=2,"进行中",IF(P14=1,"提前完成",IF(P14=0,"按期完成","超期完成"))))</f>
        <v>进行中</v>
      </c>
      <c r="R14" s="105">
        <f t="shared" ref="R14:R20" ca="1" si="2">IF(L14&lt;&gt;"",IF(J14&lt;&gt;"",L14-J14,""),IF(J14&lt;&gt;"",IF(TODAY()&gt;J14,TODAY()*J14,"")))</f>
        <v>2022568520</v>
      </c>
      <c r="S14" s="106" t="str">
        <f ca="1">IF(L14&lt;&gt;"","",IF(AND($J14&lt;=TODAY()+7,$J14&gt;TODAY()),"★",""))</f>
        <v/>
      </c>
      <c r="T14" s="107" t="s">
        <v>148</v>
      </c>
      <c r="U14" s="116"/>
      <c r="V14" s="109" t="s">
        <v>70</v>
      </c>
      <c r="W14" s="110" t="s">
        <v>164</v>
      </c>
      <c r="X14" s="109"/>
      <c r="Y14" s="109" t="s">
        <v>379</v>
      </c>
      <c r="Z14" s="109"/>
      <c r="AA14" s="109"/>
      <c r="AB14" s="109"/>
      <c r="AC14" s="109"/>
    </row>
    <row r="15" spans="1:37" ht="69" customHeight="1">
      <c r="A15" s="18">
        <v>5</v>
      </c>
      <c r="B15" s="67" t="s">
        <v>279</v>
      </c>
      <c r="C15" s="20" t="s">
        <v>71</v>
      </c>
      <c r="D15" s="20"/>
      <c r="E15" s="20"/>
      <c r="F15" s="21" t="s">
        <v>1</v>
      </c>
      <c r="G15" s="22" t="s">
        <v>72</v>
      </c>
      <c r="H15" s="57" t="s">
        <v>43</v>
      </c>
      <c r="I15" s="37">
        <v>44866</v>
      </c>
      <c r="J15" s="37">
        <v>44895</v>
      </c>
      <c r="K15" s="37">
        <v>44866</v>
      </c>
      <c r="L15" s="37">
        <v>44895</v>
      </c>
      <c r="M15" s="38" t="s">
        <v>145</v>
      </c>
      <c r="N15" s="39"/>
      <c r="O15" s="40">
        <v>1</v>
      </c>
      <c r="P15" s="41">
        <f t="shared" ref="P15:P19" si="3">IF(L15="",IF(K15="",3,2),IF(L15&lt;J15,1,IF(J15=L15,0,-1)))</f>
        <v>0</v>
      </c>
      <c r="Q15" s="48" t="str">
        <f t="shared" ref="Q15:Q19" si="4">IF(P15=3,"未开始",IF(P15=2,"进行中",IF(P15=1,"提前完成",IF(P15=0,"按期完成","超期完成"))))</f>
        <v>按期完成</v>
      </c>
      <c r="R15" s="49">
        <f t="shared" ref="R15:R19" ca="1" si="5">IF(L15&lt;&gt;"",IF(J15&lt;&gt;"",L15-J15,""),IF(J15&lt;&gt;"",IF(TODAY()&gt;J15,TODAY()*J15,"")))</f>
        <v>0</v>
      </c>
      <c r="S15" s="50" t="str">
        <f ca="1">IF(L15&lt;&gt;"","",IF(AND($J15&lt;=TODAY()+7,$J15&gt;TODAY()),"★",""))</f>
        <v/>
      </c>
      <c r="T15" s="51" t="s">
        <v>148</v>
      </c>
      <c r="U15" s="52"/>
      <c r="V15" s="53"/>
      <c r="W15" s="70" t="s">
        <v>290</v>
      </c>
      <c r="X15" s="53"/>
      <c r="Y15" s="53"/>
      <c r="Z15" s="53"/>
      <c r="AA15" s="53"/>
      <c r="AB15" s="53"/>
      <c r="AC15" s="53"/>
    </row>
    <row r="16" spans="1:37" ht="69" customHeight="1">
      <c r="A16" s="18">
        <v>5</v>
      </c>
      <c r="B16" s="67" t="s">
        <v>280</v>
      </c>
      <c r="C16" s="68" t="s">
        <v>281</v>
      </c>
      <c r="D16" s="20"/>
      <c r="E16" s="20"/>
      <c r="F16" s="21" t="s">
        <v>1</v>
      </c>
      <c r="G16" s="69" t="s">
        <v>282</v>
      </c>
      <c r="H16" s="57" t="s">
        <v>259</v>
      </c>
      <c r="I16" s="37">
        <v>44866</v>
      </c>
      <c r="J16" s="37">
        <v>44895</v>
      </c>
      <c r="K16" s="37">
        <v>44866</v>
      </c>
      <c r="L16" s="37">
        <v>44895</v>
      </c>
      <c r="M16" s="38" t="s">
        <v>145</v>
      </c>
      <c r="N16" s="39"/>
      <c r="O16" s="40">
        <v>1</v>
      </c>
      <c r="P16" s="41">
        <f t="shared" si="3"/>
        <v>0</v>
      </c>
      <c r="Q16" s="48" t="str">
        <f t="shared" si="4"/>
        <v>按期完成</v>
      </c>
      <c r="R16" s="49">
        <f t="shared" ca="1" si="5"/>
        <v>0</v>
      </c>
      <c r="S16" s="50"/>
      <c r="T16" s="51" t="s">
        <v>156</v>
      </c>
      <c r="U16" s="52"/>
      <c r="V16" s="53"/>
      <c r="W16" s="70"/>
      <c r="X16" s="53"/>
      <c r="Y16" s="53"/>
      <c r="Z16" s="53"/>
      <c r="AA16" s="53"/>
      <c r="AB16" s="53"/>
      <c r="AC16" s="53"/>
    </row>
    <row r="17" spans="1:35" ht="69" customHeight="1">
      <c r="A17" s="18">
        <v>5</v>
      </c>
      <c r="B17" s="67" t="s">
        <v>169</v>
      </c>
      <c r="C17" s="68" t="s">
        <v>291</v>
      </c>
      <c r="D17" s="20"/>
      <c r="E17" s="20"/>
      <c r="F17" s="21" t="s">
        <v>1</v>
      </c>
      <c r="G17" s="69" t="s">
        <v>263</v>
      </c>
      <c r="H17" s="57" t="s">
        <v>126</v>
      </c>
      <c r="I17" s="37">
        <v>44866</v>
      </c>
      <c r="J17" s="37">
        <v>44895</v>
      </c>
      <c r="K17" s="37">
        <v>44866</v>
      </c>
      <c r="L17" s="37">
        <v>44895</v>
      </c>
      <c r="M17" s="38" t="s">
        <v>145</v>
      </c>
      <c r="N17" s="39"/>
      <c r="O17" s="40">
        <v>1</v>
      </c>
      <c r="P17" s="41">
        <f t="shared" si="3"/>
        <v>0</v>
      </c>
      <c r="Q17" s="48" t="str">
        <f t="shared" si="4"/>
        <v>按期完成</v>
      </c>
      <c r="R17" s="49">
        <f t="shared" ca="1" si="5"/>
        <v>0</v>
      </c>
      <c r="S17" s="50"/>
      <c r="T17" s="51" t="s">
        <v>156</v>
      </c>
      <c r="U17" s="52"/>
      <c r="V17" s="53"/>
      <c r="W17" s="70"/>
      <c r="X17" s="53"/>
      <c r="Y17" s="53"/>
      <c r="Z17" s="53"/>
      <c r="AA17" s="53"/>
      <c r="AB17" s="53"/>
      <c r="AC17" s="53"/>
    </row>
    <row r="18" spans="1:35" ht="87.6" customHeight="1">
      <c r="A18" s="18">
        <v>5</v>
      </c>
      <c r="B18" s="67" t="s">
        <v>283</v>
      </c>
      <c r="C18" s="68" t="s">
        <v>292</v>
      </c>
      <c r="D18" s="20"/>
      <c r="E18" s="20"/>
      <c r="F18" s="21" t="s">
        <v>1</v>
      </c>
      <c r="G18" s="69" t="s">
        <v>247</v>
      </c>
      <c r="H18" s="57" t="s">
        <v>43</v>
      </c>
      <c r="I18" s="37">
        <v>44866</v>
      </c>
      <c r="J18" s="37">
        <v>44895</v>
      </c>
      <c r="K18" s="37">
        <v>44866</v>
      </c>
      <c r="L18" s="37">
        <v>44895</v>
      </c>
      <c r="M18" s="38" t="s">
        <v>145</v>
      </c>
      <c r="N18" s="39"/>
      <c r="O18" s="40">
        <v>1</v>
      </c>
      <c r="P18" s="41">
        <f t="shared" si="3"/>
        <v>0</v>
      </c>
      <c r="Q18" s="48" t="str">
        <f t="shared" si="4"/>
        <v>按期完成</v>
      </c>
      <c r="R18" s="49">
        <f t="shared" ca="1" si="5"/>
        <v>0</v>
      </c>
      <c r="S18" s="50"/>
      <c r="T18" s="51" t="s">
        <v>156</v>
      </c>
      <c r="U18" s="52"/>
      <c r="V18" s="53"/>
      <c r="W18" s="70" t="s">
        <v>284</v>
      </c>
      <c r="X18" s="53"/>
      <c r="Y18" s="53"/>
      <c r="Z18" s="53"/>
      <c r="AA18" s="53"/>
      <c r="AB18" s="53"/>
      <c r="AC18" s="53"/>
    </row>
    <row r="19" spans="1:35" ht="87.6" customHeight="1">
      <c r="A19" s="18">
        <v>5</v>
      </c>
      <c r="B19" s="67" t="s">
        <v>285</v>
      </c>
      <c r="C19" s="68" t="s">
        <v>286</v>
      </c>
      <c r="D19" s="20"/>
      <c r="E19" s="20"/>
      <c r="F19" s="21" t="s">
        <v>1</v>
      </c>
      <c r="G19" s="69" t="s">
        <v>287</v>
      </c>
      <c r="H19" s="57" t="s">
        <v>288</v>
      </c>
      <c r="I19" s="71">
        <v>44896</v>
      </c>
      <c r="J19" s="71">
        <v>44925</v>
      </c>
      <c r="K19" s="37">
        <v>44896</v>
      </c>
      <c r="L19" s="71">
        <v>44925</v>
      </c>
      <c r="M19" s="38" t="s">
        <v>145</v>
      </c>
      <c r="N19" s="39"/>
      <c r="O19" s="40">
        <v>1</v>
      </c>
      <c r="P19" s="41">
        <f t="shared" si="3"/>
        <v>0</v>
      </c>
      <c r="Q19" s="48" t="str">
        <f t="shared" si="4"/>
        <v>按期完成</v>
      </c>
      <c r="R19" s="49">
        <f t="shared" ca="1" si="5"/>
        <v>0</v>
      </c>
      <c r="S19" s="50"/>
      <c r="T19" s="51" t="s">
        <v>156</v>
      </c>
      <c r="U19" s="52"/>
      <c r="V19" s="53"/>
      <c r="W19" s="70"/>
      <c r="X19" s="70" t="s">
        <v>289</v>
      </c>
      <c r="Y19" s="53"/>
      <c r="Z19" s="53"/>
      <c r="AA19" s="53"/>
      <c r="AB19" s="53"/>
      <c r="AC19" s="53"/>
    </row>
    <row r="20" spans="1:35" ht="69" customHeight="1">
      <c r="A20" s="94">
        <v>4</v>
      </c>
      <c r="B20" s="112" t="s">
        <v>45</v>
      </c>
      <c r="C20" s="113" t="s">
        <v>74</v>
      </c>
      <c r="D20" s="113"/>
      <c r="E20" s="113"/>
      <c r="F20" s="98" t="s">
        <v>1</v>
      </c>
      <c r="G20" s="114" t="s">
        <v>43</v>
      </c>
      <c r="H20" s="114"/>
      <c r="I20" s="99">
        <v>44621</v>
      </c>
      <c r="J20" s="99">
        <v>44926</v>
      </c>
      <c r="K20" s="99">
        <v>44621</v>
      </c>
      <c r="L20" s="99"/>
      <c r="M20" s="100" t="s">
        <v>145</v>
      </c>
      <c r="N20" s="101" t="str">
        <f>IF(L20&lt;&gt;"",IF(K20&lt;&gt;"",L20-K20+1,""),"")</f>
        <v/>
      </c>
      <c r="O20" s="102">
        <v>0.8</v>
      </c>
      <c r="P20" s="103">
        <f t="shared" si="0"/>
        <v>2</v>
      </c>
      <c r="Q20" s="104" t="str">
        <f t="shared" si="1"/>
        <v>进行中</v>
      </c>
      <c r="R20" s="105">
        <f t="shared" ca="1" si="2"/>
        <v>2022568520</v>
      </c>
      <c r="S20" s="106"/>
      <c r="T20" s="107" t="s">
        <v>148</v>
      </c>
      <c r="U20" s="116"/>
      <c r="V20" s="109"/>
      <c r="W20" s="110" t="s">
        <v>165</v>
      </c>
      <c r="X20" s="109"/>
      <c r="Y20" s="109" t="s">
        <v>380</v>
      </c>
      <c r="Z20" s="109"/>
      <c r="AA20" s="109"/>
      <c r="AB20" s="109"/>
      <c r="AC20" s="109"/>
    </row>
    <row r="21" spans="1:35" ht="43.5" customHeight="1">
      <c r="A21" s="18">
        <v>5</v>
      </c>
      <c r="B21" s="19" t="s">
        <v>60</v>
      </c>
      <c r="C21" s="20" t="s">
        <v>75</v>
      </c>
      <c r="D21" s="20"/>
      <c r="E21" s="20"/>
      <c r="F21" s="21" t="s">
        <v>1</v>
      </c>
      <c r="G21" s="22" t="s">
        <v>46</v>
      </c>
      <c r="H21" s="57" t="s">
        <v>76</v>
      </c>
      <c r="I21" s="37">
        <v>44866</v>
      </c>
      <c r="J21" s="37">
        <v>44895</v>
      </c>
      <c r="K21" s="37">
        <v>44866</v>
      </c>
      <c r="L21" s="37">
        <v>44895</v>
      </c>
      <c r="M21" s="38" t="s">
        <v>145</v>
      </c>
      <c r="N21" s="39"/>
      <c r="O21" s="40">
        <v>1</v>
      </c>
      <c r="P21" s="41">
        <f t="shared" si="0"/>
        <v>0</v>
      </c>
      <c r="Q21" s="48" t="str">
        <f t="shared" si="1"/>
        <v>按期完成</v>
      </c>
      <c r="R21" s="49"/>
      <c r="S21" s="50"/>
      <c r="T21" s="51" t="s">
        <v>156</v>
      </c>
      <c r="U21" s="52"/>
      <c r="V21" s="53"/>
      <c r="W21" s="53" t="s">
        <v>77</v>
      </c>
      <c r="X21" s="53"/>
      <c r="Y21" s="53"/>
      <c r="Z21" s="53"/>
      <c r="AA21" s="53"/>
      <c r="AB21" s="53"/>
      <c r="AC21" s="53"/>
    </row>
    <row r="22" spans="1:35" ht="77.45" customHeight="1">
      <c r="A22" s="18">
        <v>5</v>
      </c>
      <c r="B22" s="19" t="s">
        <v>78</v>
      </c>
      <c r="C22" s="20" t="s">
        <v>79</v>
      </c>
      <c r="D22" s="20"/>
      <c r="E22" s="20"/>
      <c r="F22" s="21" t="s">
        <v>1</v>
      </c>
      <c r="G22" s="22" t="s">
        <v>62</v>
      </c>
      <c r="H22" s="57" t="s">
        <v>43</v>
      </c>
      <c r="I22" s="37">
        <v>44866</v>
      </c>
      <c r="J22" s="71">
        <v>44925</v>
      </c>
      <c r="K22" s="37">
        <v>44866</v>
      </c>
      <c r="L22" s="37"/>
      <c r="M22" s="38" t="s">
        <v>145</v>
      </c>
      <c r="N22" s="39"/>
      <c r="O22" s="40">
        <v>0.7</v>
      </c>
      <c r="P22" s="41">
        <f t="shared" si="0"/>
        <v>2</v>
      </c>
      <c r="Q22" s="48" t="str">
        <f t="shared" si="1"/>
        <v>进行中</v>
      </c>
      <c r="R22" s="49"/>
      <c r="S22" s="50"/>
      <c r="T22" s="51" t="s">
        <v>156</v>
      </c>
      <c r="U22" s="52"/>
      <c r="V22" s="53"/>
      <c r="W22" s="70" t="s">
        <v>166</v>
      </c>
      <c r="X22" s="70" t="s">
        <v>295</v>
      </c>
      <c r="Y22" s="53"/>
      <c r="Z22" s="53"/>
      <c r="AA22" s="53"/>
      <c r="AB22" s="53"/>
      <c r="AC22" s="53"/>
    </row>
    <row r="23" spans="1:35" ht="77.45" customHeight="1">
      <c r="A23" s="18">
        <v>5</v>
      </c>
      <c r="B23" s="67" t="s">
        <v>167</v>
      </c>
      <c r="C23" s="68" t="s">
        <v>293</v>
      </c>
      <c r="D23" s="20"/>
      <c r="E23" s="20"/>
      <c r="F23" s="21" t="s">
        <v>1</v>
      </c>
      <c r="G23" s="69" t="s">
        <v>168</v>
      </c>
      <c r="H23" s="57" t="s">
        <v>150</v>
      </c>
      <c r="I23" s="71">
        <v>44896</v>
      </c>
      <c r="J23" s="71">
        <v>44925</v>
      </c>
      <c r="K23" s="71">
        <v>44896</v>
      </c>
      <c r="L23" s="71">
        <v>44925</v>
      </c>
      <c r="M23" s="38" t="s">
        <v>145</v>
      </c>
      <c r="N23" s="39"/>
      <c r="O23" s="40">
        <v>1</v>
      </c>
      <c r="P23" s="41">
        <f t="shared" si="0"/>
        <v>0</v>
      </c>
      <c r="Q23" s="48" t="str">
        <f t="shared" si="1"/>
        <v>按期完成</v>
      </c>
      <c r="R23" s="49"/>
      <c r="S23" s="50"/>
      <c r="T23" s="51" t="s">
        <v>156</v>
      </c>
      <c r="U23" s="52"/>
      <c r="V23" s="53"/>
      <c r="W23" s="70"/>
      <c r="X23" s="70" t="s">
        <v>294</v>
      </c>
      <c r="Y23" s="53"/>
      <c r="Z23" s="53"/>
      <c r="AA23" s="53"/>
      <c r="AB23" s="53"/>
      <c r="AC23" s="53"/>
    </row>
    <row r="24" spans="1:35" s="6" customFormat="1" ht="87.6" customHeight="1">
      <c r="A24" s="16" t="s">
        <v>37</v>
      </c>
      <c r="B24" s="64" t="s">
        <v>130</v>
      </c>
      <c r="C24" s="66" t="s">
        <v>139</v>
      </c>
      <c r="D24" s="16" t="s">
        <v>40</v>
      </c>
      <c r="E24" s="16" t="s">
        <v>41</v>
      </c>
      <c r="F24" s="16"/>
      <c r="G24" s="16"/>
      <c r="H24" s="16"/>
      <c r="I24" s="16" t="s">
        <v>36</v>
      </c>
      <c r="J24" s="16"/>
      <c r="K24" s="16"/>
      <c r="L24" s="16"/>
      <c r="M24" s="16"/>
      <c r="N24" s="16"/>
      <c r="O24" s="36">
        <f>COUNTIF(P25:P30,"&lt;=1")/COUNTIF(P25:P30,"&lt;=3")</f>
        <v>0</v>
      </c>
      <c r="P24" s="16"/>
      <c r="Q24" s="16"/>
      <c r="R24" s="16"/>
      <c r="S24" s="16"/>
      <c r="T24" s="16"/>
      <c r="U24" s="47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</row>
    <row r="25" spans="1:35" ht="102.75" customHeight="1">
      <c r="A25" s="94">
        <v>4</v>
      </c>
      <c r="B25" s="95" t="s">
        <v>170</v>
      </c>
      <c r="C25" s="96" t="s">
        <v>171</v>
      </c>
      <c r="D25" s="113"/>
      <c r="E25" s="113"/>
      <c r="F25" s="98" t="s">
        <v>1</v>
      </c>
      <c r="G25" s="114" t="s">
        <v>195</v>
      </c>
      <c r="H25" s="114" t="s">
        <v>43</v>
      </c>
      <c r="I25" s="99">
        <v>44896</v>
      </c>
      <c r="J25" s="99">
        <v>44985</v>
      </c>
      <c r="K25" s="99">
        <v>44896</v>
      </c>
      <c r="L25" s="99"/>
      <c r="M25" s="100" t="s">
        <v>145</v>
      </c>
      <c r="N25" s="101" t="str">
        <f>IF(L25&lt;&gt;"",IF(K25&lt;&gt;"",L25-K25+1,""),"")</f>
        <v/>
      </c>
      <c r="O25" s="102">
        <v>0.5</v>
      </c>
      <c r="P25" s="103">
        <f t="shared" ref="P25" si="6">IF(L25="",IF(K25="",3,2),IF(L25&lt;J25,1,IF(J25=L25,0,-1)))</f>
        <v>2</v>
      </c>
      <c r="Q25" s="104" t="str">
        <f t="shared" ref="Q25" si="7">IF(P25=3,"未开始",IF(P25=2,"进行中",IF(P25=1,"提前完成",IF(P25=0,"按期完成","超期完成"))))</f>
        <v>进行中</v>
      </c>
      <c r="R25" s="105">
        <f t="shared" ref="R25" ca="1" si="8">IF(L25&lt;&gt;"",IF(J25&lt;&gt;"",L25-J25,""),IF(J25&lt;&gt;"",IF(TODAY()&gt;J25,TODAY()*J25,"")))</f>
        <v>2025224700</v>
      </c>
      <c r="S25" s="106" t="str">
        <f ca="1">IF(L25&lt;&gt;"","",IF(AND($J25&lt;=TODAY()+7,$J25&gt;TODAY()),"★",""))</f>
        <v/>
      </c>
      <c r="T25" s="107" t="s">
        <v>148</v>
      </c>
      <c r="U25" s="116"/>
      <c r="V25" s="109"/>
      <c r="W25" s="110"/>
      <c r="X25" s="109"/>
      <c r="Y25" s="109"/>
      <c r="Z25" s="109"/>
      <c r="AA25" s="109"/>
      <c r="AB25" s="109"/>
      <c r="AC25" s="109"/>
    </row>
    <row r="26" spans="1:35" ht="203.25" customHeight="1">
      <c r="A26" s="18">
        <v>5</v>
      </c>
      <c r="B26" s="67" t="s">
        <v>172</v>
      </c>
      <c r="C26" s="68" t="s">
        <v>173</v>
      </c>
      <c r="D26" s="20"/>
      <c r="E26" s="20"/>
      <c r="F26" s="21" t="s">
        <v>1</v>
      </c>
      <c r="G26" s="69" t="s">
        <v>174</v>
      </c>
      <c r="H26" s="57" t="s">
        <v>150</v>
      </c>
      <c r="I26" s="71">
        <v>44896</v>
      </c>
      <c r="J26" s="71">
        <v>44957</v>
      </c>
      <c r="K26" s="37">
        <v>44896</v>
      </c>
      <c r="L26" s="37"/>
      <c r="M26" s="38" t="s">
        <v>145</v>
      </c>
      <c r="N26" s="39" t="str">
        <f>IF(L26&lt;&gt;"",IF(K26&lt;&gt;"",L26-K26+1,""),"")</f>
        <v/>
      </c>
      <c r="O26" s="40">
        <v>0.4</v>
      </c>
      <c r="P26" s="41">
        <f t="shared" ref="P26" si="9">IF(L26="",IF(K26="",3,2),IF(L26&lt;J26,1,IF(J26=L26,0,-1)))</f>
        <v>2</v>
      </c>
      <c r="Q26" s="48" t="str">
        <f t="shared" ref="Q26" si="10">IF(P26=3,"未开始",IF(P26=2,"进行中",IF(P26=1,"提前完成",IF(P26=0,"按期完成","超期完成"))))</f>
        <v>进行中</v>
      </c>
      <c r="R26" s="49">
        <f t="shared" ref="R26" ca="1" si="11">IF(L26&lt;&gt;"",IF(J26&lt;&gt;"",L26-J26,""),IF(J26&lt;&gt;"",IF(TODAY()&gt;J26,TODAY()*J26,"")))</f>
        <v>2023964140</v>
      </c>
      <c r="S26" s="50" t="str">
        <f ca="1">IF(L26&lt;&gt;"","",IF(AND($J26&lt;=TODAY()+7,$J26&gt;TODAY()),"★",""))</f>
        <v/>
      </c>
      <c r="T26" s="51" t="s">
        <v>147</v>
      </c>
      <c r="U26" s="52"/>
      <c r="V26" s="53"/>
      <c r="W26" s="70"/>
      <c r="X26" s="53" t="s">
        <v>215</v>
      </c>
      <c r="Y26" s="70" t="s">
        <v>378</v>
      </c>
      <c r="Z26" s="53"/>
      <c r="AA26" s="53"/>
      <c r="AB26" s="53"/>
      <c r="AC26" s="53"/>
    </row>
  </sheetData>
  <autoFilter ref="A10:AK20" xr:uid="{00000000-0009-0000-0000-000004000000}"/>
  <mergeCells count="5">
    <mergeCell ref="O4:P4"/>
    <mergeCell ref="O5:P5"/>
    <mergeCell ref="B8:U8"/>
    <mergeCell ref="B9:U9"/>
    <mergeCell ref="P10:Q10"/>
  </mergeCells>
  <phoneticPr fontId="31" type="noConversion"/>
  <conditionalFormatting sqref="F10">
    <cfRule type="cellIs" dxfId="216" priority="30" operator="equal">
      <formula>"中"</formula>
    </cfRule>
    <cfRule type="cellIs" dxfId="215" priority="31" operator="equal">
      <formula>"高"</formula>
    </cfRule>
    <cfRule type="cellIs" dxfId="214" priority="32" operator="equal">
      <formula>"紧急"</formula>
    </cfRule>
  </conditionalFormatting>
  <conditionalFormatting sqref="L11:O11">
    <cfRule type="dataBar" priority="89">
      <dataBar>
        <cfvo type="num" val="0"/>
        <cfvo type="num" val="1"/>
        <color indexed="65"/>
      </dataBar>
      <extLst>
        <ext xmlns:x14="http://schemas.microsoft.com/office/spreadsheetml/2009/9/main" uri="{B025F937-C7B1-47D3-B67F-A62EFF666E3E}">
          <x14:id>{609673E5-3CD6-4094-A166-D6D086AEC3C8}</x14:id>
        </ext>
      </extLst>
    </cfRule>
  </conditionalFormatting>
  <conditionalFormatting sqref="M14 M20">
    <cfRule type="cellIs" dxfId="213" priority="45" operator="equal">
      <formula>"是"</formula>
    </cfRule>
  </conditionalFormatting>
  <conditionalFormatting sqref="F1:F9 F11:F14 F20 F24:F1048576">
    <cfRule type="cellIs" dxfId="212" priority="33" operator="equal">
      <formula>"中"</formula>
    </cfRule>
    <cfRule type="cellIs" dxfId="211" priority="34" operator="equal">
      <formula>"高"</formula>
    </cfRule>
    <cfRule type="cellIs" dxfId="210" priority="35" operator="equal">
      <formula>"紧急"</formula>
    </cfRule>
  </conditionalFormatting>
  <conditionalFormatting sqref="O14 O20">
    <cfRule type="dataBar" priority="28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{943E1F82-6265-4297-9767-C936CCCB05C4}</x14:id>
        </ext>
      </extLst>
    </cfRule>
  </conditionalFormatting>
  <conditionalFormatting sqref="M25:M26">
    <cfRule type="cellIs" dxfId="209" priority="27" operator="equal">
      <formula>"是"</formula>
    </cfRule>
  </conditionalFormatting>
  <conditionalFormatting sqref="O25:O26">
    <cfRule type="dataBar" priority="2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{F2E08A0B-654A-4F0C-B928-15FEBBCB1BA8}</x14:id>
        </ext>
      </extLst>
    </cfRule>
  </conditionalFormatting>
  <conditionalFormatting sqref="F15:F19">
    <cfRule type="cellIs" dxfId="208" priority="19" operator="equal">
      <formula>"中"</formula>
    </cfRule>
    <cfRule type="cellIs" dxfId="207" priority="20" operator="equal">
      <formula>"高"</formula>
    </cfRule>
    <cfRule type="cellIs" dxfId="206" priority="21" operator="equal">
      <formula>"紧急"</formula>
    </cfRule>
  </conditionalFormatting>
  <conditionalFormatting sqref="M15:M19">
    <cfRule type="cellIs" dxfId="205" priority="22" operator="equal">
      <formula>"是"</formula>
    </cfRule>
  </conditionalFormatting>
  <conditionalFormatting sqref="O15:O19">
    <cfRule type="dataBar" priority="2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{3ACA9E5A-D3DE-41E1-82D5-5DAC55A2ACE6}</x14:id>
        </ext>
      </extLst>
    </cfRule>
  </conditionalFormatting>
  <conditionalFormatting sqref="O18:O19">
    <cfRule type="dataBar" priority="2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{92F21B49-06B6-4A4F-AD8E-7D5707AC7B8A}</x14:id>
        </ext>
      </extLst>
    </cfRule>
  </conditionalFormatting>
  <conditionalFormatting sqref="F21:F23">
    <cfRule type="cellIs" dxfId="204" priority="7" operator="equal">
      <formula>"中"</formula>
    </cfRule>
    <cfRule type="cellIs" dxfId="203" priority="8" operator="equal">
      <formula>"高"</formula>
    </cfRule>
    <cfRule type="cellIs" dxfId="202" priority="9" operator="equal">
      <formula>"紧急"</formula>
    </cfRule>
  </conditionalFormatting>
  <conditionalFormatting sqref="M21:M23">
    <cfRule type="cellIs" dxfId="201" priority="10" operator="equal">
      <formula>"是"</formula>
    </cfRule>
  </conditionalFormatting>
  <conditionalFormatting sqref="O21:O23">
    <cfRule type="dataBar" priority="1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{7A996199-E3AE-4FC3-AB09-E60955F03D15}</x14:id>
        </ext>
      </extLst>
    </cfRule>
  </conditionalFormatting>
  <dataValidations count="3">
    <dataValidation type="list" allowBlank="1" showInputMessage="1" showErrorMessage="1" sqref="F25:F26 F14:F23" xr:uid="{00000000-0002-0000-0400-000000000000}">
      <formula1>"低,中,高,紧急"</formula1>
    </dataValidation>
    <dataValidation type="list" allowBlank="1" showInputMessage="1" showErrorMessage="1" sqref="M25:M26 M14:M23" xr:uid="{00000000-0002-0000-0400-000001000000}">
      <formula1>"是,否"</formula1>
    </dataValidation>
    <dataValidation type="list" allowBlank="1" showInputMessage="1" showErrorMessage="1" sqref="T13:T26" xr:uid="{00000000-0002-0000-0400-000002000000}">
      <formula1>"软件模块,软件测试版本,软件发布版本,整机,结构件,电路板,技术文档,测试报告,业务单据,备案表,其他"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9673E5-3CD6-4094-A166-D6D086AEC3C8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L11:O11</xm:sqref>
        </x14:conditionalFormatting>
        <x14:conditionalFormatting xmlns:xm="http://schemas.microsoft.com/office/excel/2006/main">
          <x14:cfRule type="dataBar" id="{943E1F82-6265-4297-9767-C936CCCB05C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O14 O20</xm:sqref>
        </x14:conditionalFormatting>
        <x14:conditionalFormatting xmlns:xm="http://schemas.microsoft.com/office/excel/2006/main">
          <x14:cfRule type="dataBar" id="{F2E08A0B-654A-4F0C-B928-15FEBBCB1BA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O25:O26</xm:sqref>
        </x14:conditionalFormatting>
        <x14:conditionalFormatting xmlns:xm="http://schemas.microsoft.com/office/excel/2006/main">
          <x14:cfRule type="dataBar" id="{3ACA9E5A-D3DE-41E1-82D5-5DAC55A2AC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O15:O19</xm:sqref>
        </x14:conditionalFormatting>
        <x14:conditionalFormatting xmlns:xm="http://schemas.microsoft.com/office/excel/2006/main">
          <x14:cfRule type="dataBar" id="{92F21B49-06B6-4A4F-AD8E-7D5707AC7B8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O18:O19</xm:sqref>
        </x14:conditionalFormatting>
        <x14:conditionalFormatting xmlns:xm="http://schemas.microsoft.com/office/excel/2006/main">
          <x14:cfRule type="dataBar" id="{7A996199-E3AE-4FC3-AB09-E60955F03D1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O21:O23</xm:sqref>
        </x14:conditionalFormatting>
        <x14:conditionalFormatting xmlns:xm="http://schemas.microsoft.com/office/excel/2006/main">
          <x14:cfRule type="iconSet" priority="300" id="{E4511942-C8B3-4094-B062-FD91E4C80D0E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P20 P14</xm:sqref>
        </x14:conditionalFormatting>
        <x14:conditionalFormatting xmlns:xm="http://schemas.microsoft.com/office/excel/2006/main">
          <x14:cfRule type="iconSet" priority="29" id="{B2B87F9D-DEA3-44A6-B267-398CD0DC1BDE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P25:P26</xm:sqref>
        </x14:conditionalFormatting>
        <x14:conditionalFormatting xmlns:xm="http://schemas.microsoft.com/office/excel/2006/main">
          <x14:cfRule type="iconSet" priority="24" id="{1B5A16F1-6EDE-47E1-8DDB-E2B461732CB1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P15:P17</xm:sqref>
        </x14:conditionalFormatting>
        <x14:conditionalFormatting xmlns:xm="http://schemas.microsoft.com/office/excel/2006/main">
          <x14:cfRule type="iconSet" priority="26" id="{02AC67CE-FD8E-412A-9948-DDA90F82164D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P18:P19</xm:sqref>
        </x14:conditionalFormatting>
        <x14:conditionalFormatting xmlns:xm="http://schemas.microsoft.com/office/excel/2006/main">
          <x14:cfRule type="iconSet" priority="12" id="{453935C5-A981-42CE-B574-5112D15858DD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P21:P23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14"/>
  <sheetViews>
    <sheetView topLeftCell="A10" workbookViewId="0">
      <selection activeCell="K11" sqref="K11"/>
    </sheetView>
  </sheetViews>
  <sheetFormatPr defaultColWidth="9" defaultRowHeight="14.25"/>
  <cols>
    <col min="1" max="1" width="5.125" customWidth="1"/>
    <col min="2" max="2" width="10.125" customWidth="1"/>
    <col min="3" max="3" width="39.375" customWidth="1"/>
    <col min="9" max="13" width="10" customWidth="1"/>
    <col min="14" max="15" width="9.125" customWidth="1"/>
    <col min="18" max="18" width="9.125" customWidth="1"/>
    <col min="20" max="20" width="12.75" customWidth="1"/>
    <col min="21" max="21" width="39.5" customWidth="1"/>
    <col min="22" max="29" width="25.625" customWidth="1"/>
  </cols>
  <sheetData>
    <row r="1" spans="1:37" s="1" customFormat="1" ht="13.5" hidden="1">
      <c r="B1" s="7"/>
      <c r="C1" s="8"/>
      <c r="D1" s="8"/>
      <c r="E1" s="8"/>
      <c r="F1" s="8"/>
      <c r="G1" s="9"/>
      <c r="H1" s="9"/>
      <c r="P1" s="8"/>
      <c r="Q1" s="8"/>
      <c r="U1" s="42"/>
    </row>
    <row r="2" spans="1:37" s="1" customFormat="1" ht="18" hidden="1">
      <c r="B2" s="7"/>
      <c r="C2" s="8"/>
      <c r="J2" s="23">
        <f>COUNTIF(F13:F100162,"紧急")</f>
        <v>0</v>
      </c>
      <c r="K2" s="24">
        <f>COUNTIF(F13:F100162,"高")</f>
        <v>0</v>
      </c>
      <c r="L2" s="25">
        <f>COUNTIF(F13:F100162,"中")</f>
        <v>1</v>
      </c>
      <c r="M2" s="25"/>
      <c r="N2" s="26">
        <f>COUNTIF(F13:F100162,"低")</f>
        <v>0</v>
      </c>
      <c r="O2" s="27">
        <f ca="1">COUNTIF(R:R,"&gt;0")</f>
        <v>0</v>
      </c>
      <c r="P2" s="27">
        <f ca="1">COUNTIF(S:S,"=★")</f>
        <v>0</v>
      </c>
      <c r="Q2" s="8"/>
      <c r="U2" s="42"/>
    </row>
    <row r="3" spans="1:37" s="1" customFormat="1" ht="16.5" hidden="1">
      <c r="B3" s="7"/>
      <c r="C3" s="8"/>
      <c r="J3" s="28" t="s">
        <v>0</v>
      </c>
      <c r="K3" s="28" t="s">
        <v>1</v>
      </c>
      <c r="L3" s="28" t="s">
        <v>2</v>
      </c>
      <c r="M3" s="28"/>
      <c r="N3" s="28" t="s">
        <v>3</v>
      </c>
      <c r="O3" s="29" t="s">
        <v>4</v>
      </c>
      <c r="P3" s="29" t="s">
        <v>5</v>
      </c>
      <c r="Q3" s="8"/>
      <c r="U3" s="42"/>
    </row>
    <row r="4" spans="1:37" s="1" customFormat="1" ht="22.5" hidden="1">
      <c r="B4" s="7"/>
      <c r="C4" s="8"/>
      <c r="J4" s="30">
        <f>COUNTIF(Q:Q,"提前完成")</f>
        <v>0</v>
      </c>
      <c r="K4" s="30">
        <f>COUNTIF(Q:Q,"按期完成")</f>
        <v>1</v>
      </c>
      <c r="L4" s="30">
        <f>COUNTIF(Q:Q,"超期完成")</f>
        <v>0</v>
      </c>
      <c r="M4" s="30"/>
      <c r="N4" s="30">
        <f>COUNTIF(Q:Q,"进行中")</f>
        <v>0</v>
      </c>
      <c r="O4" s="167">
        <f>COUNTIF(Q:Q,"未开始")</f>
        <v>0</v>
      </c>
      <c r="P4" s="167"/>
      <c r="Q4" s="8"/>
      <c r="U4" s="42"/>
    </row>
    <row r="5" spans="1:37" s="1" customFormat="1" ht="15" hidden="1">
      <c r="B5" s="7"/>
      <c r="C5" s="8"/>
      <c r="J5" s="31" t="s">
        <v>6</v>
      </c>
      <c r="K5" s="31" t="s">
        <v>7</v>
      </c>
      <c r="L5" s="31" t="s">
        <v>8</v>
      </c>
      <c r="M5" s="31"/>
      <c r="N5" s="31" t="s">
        <v>9</v>
      </c>
      <c r="O5" s="168" t="s">
        <v>10</v>
      </c>
      <c r="P5" s="168"/>
      <c r="Q5" s="8"/>
      <c r="U5" s="42"/>
    </row>
    <row r="6" spans="1:37" s="1" customFormat="1" ht="13.5" hidden="1">
      <c r="B6" s="7"/>
      <c r="C6" s="8"/>
      <c r="D6" s="8"/>
      <c r="E6" s="8"/>
      <c r="F6" s="8"/>
      <c r="G6" s="9"/>
      <c r="H6" s="9"/>
      <c r="P6" s="8"/>
      <c r="Q6" s="8"/>
      <c r="U6" s="42"/>
    </row>
    <row r="7" spans="1:37" s="1" customFormat="1" ht="13.5" hidden="1">
      <c r="B7" s="7"/>
      <c r="C7" s="8"/>
      <c r="D7" s="8"/>
      <c r="E7" s="8"/>
      <c r="F7" s="8"/>
      <c r="G7" s="9"/>
      <c r="H7" s="9"/>
      <c r="P7" s="8"/>
      <c r="Q7" s="8"/>
      <c r="U7" s="42"/>
    </row>
    <row r="8" spans="1:37" s="2" customFormat="1" ht="30" hidden="1" customHeight="1">
      <c r="B8" s="169" t="s">
        <v>11</v>
      </c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</row>
    <row r="9" spans="1:37" s="2" customFormat="1" ht="30" hidden="1" customHeight="1">
      <c r="B9" s="171" t="s">
        <v>12</v>
      </c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</row>
    <row r="10" spans="1:37" s="3" customFormat="1" ht="25.5">
      <c r="A10" s="10" t="s">
        <v>13</v>
      </c>
      <c r="B10" s="10" t="s">
        <v>14</v>
      </c>
      <c r="C10" s="10" t="s">
        <v>15</v>
      </c>
      <c r="D10" s="10" t="s">
        <v>16</v>
      </c>
      <c r="E10" s="10" t="s">
        <v>17</v>
      </c>
      <c r="F10" s="10" t="s">
        <v>18</v>
      </c>
      <c r="G10" s="10" t="s">
        <v>19</v>
      </c>
      <c r="H10" s="10" t="s">
        <v>20</v>
      </c>
      <c r="I10" s="10" t="s">
        <v>21</v>
      </c>
      <c r="J10" s="10" t="s">
        <v>22</v>
      </c>
      <c r="K10" s="10" t="s">
        <v>23</v>
      </c>
      <c r="L10" s="10" t="s">
        <v>24</v>
      </c>
      <c r="M10" s="10" t="s">
        <v>25</v>
      </c>
      <c r="N10" s="10" t="s">
        <v>26</v>
      </c>
      <c r="O10" s="10" t="s">
        <v>27</v>
      </c>
      <c r="P10" s="173" t="s">
        <v>28</v>
      </c>
      <c r="Q10" s="174"/>
      <c r="R10" s="10" t="s">
        <v>29</v>
      </c>
      <c r="S10" s="10" t="s">
        <v>30</v>
      </c>
      <c r="T10" s="10" t="s">
        <v>31</v>
      </c>
      <c r="U10" s="10" t="s">
        <v>32</v>
      </c>
      <c r="V10" s="43">
        <v>44835</v>
      </c>
      <c r="W10" s="43">
        <v>44866</v>
      </c>
      <c r="X10" s="43">
        <v>44896</v>
      </c>
      <c r="Y10" s="43">
        <v>44927</v>
      </c>
      <c r="Z10" s="43">
        <v>44958</v>
      </c>
      <c r="AA10" s="43">
        <v>44986</v>
      </c>
      <c r="AB10" s="43">
        <v>45017</v>
      </c>
      <c r="AC10" s="43">
        <v>45047</v>
      </c>
      <c r="AD10" s="10"/>
      <c r="AE10" s="10"/>
      <c r="AF10" s="10"/>
      <c r="AG10" s="10"/>
      <c r="AH10" s="10"/>
      <c r="AI10" s="10"/>
      <c r="AJ10" s="55"/>
      <c r="AK10" s="55"/>
    </row>
    <row r="11" spans="1:37" s="4" customFormat="1" ht="21" customHeight="1">
      <c r="A11" s="11" t="s">
        <v>33</v>
      </c>
      <c r="B11" s="12"/>
      <c r="C11" s="13" t="s">
        <v>357</v>
      </c>
      <c r="D11" s="13"/>
      <c r="E11" s="13"/>
      <c r="F11" s="13"/>
      <c r="G11" s="13"/>
      <c r="H11" s="13"/>
      <c r="I11" s="33">
        <v>2014.05</v>
      </c>
      <c r="J11" s="33"/>
      <c r="K11" s="33">
        <v>2014.05</v>
      </c>
      <c r="L11" s="34"/>
      <c r="M11" s="35"/>
      <c r="N11" s="35"/>
      <c r="O11" s="35"/>
      <c r="P11" s="32"/>
      <c r="Q11" s="32"/>
      <c r="R11" s="44"/>
      <c r="S11" s="44"/>
      <c r="T11" s="45"/>
      <c r="U11" s="46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7" s="5" customFormat="1" ht="17.45" customHeight="1">
      <c r="A12" s="14">
        <v>2</v>
      </c>
      <c r="B12" s="14" t="s">
        <v>117</v>
      </c>
      <c r="C12" s="15" t="s">
        <v>118</v>
      </c>
      <c r="D12" s="14"/>
      <c r="E12" s="14"/>
      <c r="F12" s="14"/>
      <c r="G12" s="14"/>
      <c r="H12" s="14"/>
      <c r="I12" s="14" t="s">
        <v>36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spans="1:37" s="6" customFormat="1" ht="12.75">
      <c r="A13" s="16" t="s">
        <v>37</v>
      </c>
      <c r="B13" s="16" t="s">
        <v>119</v>
      </c>
      <c r="C13" s="17" t="s">
        <v>39</v>
      </c>
      <c r="D13" s="16" t="s">
        <v>40</v>
      </c>
      <c r="E13" s="16" t="s">
        <v>41</v>
      </c>
      <c r="F13" s="16"/>
      <c r="G13" s="16"/>
      <c r="H13" s="16"/>
      <c r="I13" s="16" t="s">
        <v>36</v>
      </c>
      <c r="J13" s="16"/>
      <c r="K13" s="16"/>
      <c r="L13" s="16"/>
      <c r="M13" s="16"/>
      <c r="N13" s="16"/>
      <c r="O13" s="36">
        <f>COUNTIF(P14:P14,"&lt;=1")/COUNTIF(P14:P14,"&lt;=3")</f>
        <v>1</v>
      </c>
      <c r="P13" s="16"/>
      <c r="Q13" s="16"/>
      <c r="R13" s="16"/>
      <c r="S13" s="16"/>
      <c r="T13" s="16"/>
      <c r="U13" s="47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7" ht="102.75" customHeight="1">
      <c r="A14" s="94">
        <v>4</v>
      </c>
      <c r="B14" s="112" t="s">
        <v>120</v>
      </c>
      <c r="C14" s="113" t="s">
        <v>122</v>
      </c>
      <c r="D14" s="113"/>
      <c r="E14" s="113"/>
      <c r="F14" s="117" t="s">
        <v>2</v>
      </c>
      <c r="G14" s="114" t="s">
        <v>195</v>
      </c>
      <c r="H14" s="114" t="s">
        <v>126</v>
      </c>
      <c r="I14" s="99">
        <v>44562</v>
      </c>
      <c r="J14" s="99">
        <v>44926</v>
      </c>
      <c r="K14" s="99">
        <v>44562</v>
      </c>
      <c r="L14" s="99">
        <v>44926</v>
      </c>
      <c r="M14" s="100" t="s">
        <v>145</v>
      </c>
      <c r="N14" s="101">
        <f>IF(L14&lt;&gt;"",IF(K14&lt;&gt;"",L14-K14+1,""),"")</f>
        <v>365</v>
      </c>
      <c r="O14" s="102">
        <v>1</v>
      </c>
      <c r="P14" s="103">
        <f t="shared" ref="P14" si="0">IF(L14="",IF(K14="",3,2),IF(L14&lt;J14,1,IF(J14=L14,0,-1)))</f>
        <v>0</v>
      </c>
      <c r="Q14" s="104" t="str">
        <f t="shared" ref="Q14" si="1">IF(P14=3,"未开始",IF(P14=2,"进行中",IF(P14=1,"提前完成",IF(P14=0,"按期完成","超期完成"))))</f>
        <v>按期完成</v>
      </c>
      <c r="R14" s="105">
        <f t="shared" ref="R14" ca="1" si="2">IF(L14&lt;&gt;"",IF(J14&lt;&gt;"",L14-J14,""),IF(J14&lt;&gt;"",IF(TODAY()&gt;J14,TODAY()*J14,"")))</f>
        <v>0</v>
      </c>
      <c r="S14" s="106" t="str">
        <f ca="1">IF(L14&lt;&gt;"","",IF(AND($J14&lt;=TODAY()+7,$J14&gt;TODAY()),"★",""))</f>
        <v/>
      </c>
      <c r="T14" s="107" t="s">
        <v>146</v>
      </c>
      <c r="U14" s="116"/>
      <c r="V14" s="109"/>
      <c r="W14" s="109"/>
      <c r="X14" s="109" t="s">
        <v>296</v>
      </c>
      <c r="Y14" s="109"/>
      <c r="Z14" s="109"/>
      <c r="AA14" s="109"/>
      <c r="AB14" s="109"/>
      <c r="AC14" s="109"/>
    </row>
  </sheetData>
  <mergeCells count="5">
    <mergeCell ref="O4:P4"/>
    <mergeCell ref="O5:P5"/>
    <mergeCell ref="B8:U8"/>
    <mergeCell ref="B9:U9"/>
    <mergeCell ref="P10:Q10"/>
  </mergeCells>
  <phoneticPr fontId="31" type="noConversion"/>
  <conditionalFormatting sqref="F10:F1048576">
    <cfRule type="cellIs" dxfId="200" priority="1" operator="equal">
      <formula>"中"</formula>
    </cfRule>
    <cfRule type="cellIs" dxfId="199" priority="2" operator="equal">
      <formula>"高"</formula>
    </cfRule>
    <cfRule type="cellIs" dxfId="198" priority="3" operator="equal">
      <formula>"紧急"</formula>
    </cfRule>
  </conditionalFormatting>
  <conditionalFormatting sqref="L11:O11">
    <cfRule type="dataBar" priority="8">
      <dataBar>
        <cfvo type="num" val="0"/>
        <cfvo type="num" val="1"/>
        <color indexed="65"/>
      </dataBar>
      <extLst>
        <ext xmlns:x14="http://schemas.microsoft.com/office/spreadsheetml/2009/9/main" uri="{B025F937-C7B1-47D3-B67F-A62EFF666E3E}">
          <x14:id>{17CDF56C-70D1-4616-9F6D-F6A09259F5FF}</x14:id>
        </ext>
      </extLst>
    </cfRule>
  </conditionalFormatting>
  <conditionalFormatting sqref="M14">
    <cfRule type="cellIs" dxfId="197" priority="7" operator="equal">
      <formula>"是"</formula>
    </cfRule>
  </conditionalFormatting>
  <conditionalFormatting sqref="F1:F9">
    <cfRule type="cellIs" dxfId="196" priority="4" operator="equal">
      <formula>"中"</formula>
    </cfRule>
    <cfRule type="cellIs" dxfId="195" priority="5" operator="equal">
      <formula>"高"</formula>
    </cfRule>
    <cfRule type="cellIs" dxfId="194" priority="6" operator="equal">
      <formula>"紧急"</formula>
    </cfRule>
  </conditionalFormatting>
  <conditionalFormatting sqref="O14">
    <cfRule type="dataBar" priority="1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{DD7D5FA3-5B09-4CFE-83F7-2F4D33F18689}</x14:id>
        </ext>
      </extLst>
    </cfRule>
  </conditionalFormatting>
  <dataValidations count="3">
    <dataValidation type="list" allowBlank="1" showInputMessage="1" showErrorMessage="1" sqref="M14" xr:uid="{00000000-0002-0000-0500-000000000000}">
      <formula1>"是,否"</formula1>
    </dataValidation>
    <dataValidation type="list" allowBlank="1" showInputMessage="1" showErrorMessage="1" sqref="F14" xr:uid="{00000000-0002-0000-0500-000001000000}">
      <formula1>"低,中,高,紧急"</formula1>
    </dataValidation>
    <dataValidation type="list" allowBlank="1" showInputMessage="1" showErrorMessage="1" sqref="T13:T14" xr:uid="{00000000-0002-0000-0500-000002000000}">
      <formula1>"软件模块,软件测试版本,软件发布版本,整机,结构件,电路板,技术文档,测试报告,业务单据,备案表,其他"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CDF56C-70D1-4616-9F6D-F6A09259F5FF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L11:O11</xm:sqref>
        </x14:conditionalFormatting>
        <x14:conditionalFormatting xmlns:xm="http://schemas.microsoft.com/office/excel/2006/main">
          <x14:cfRule type="dataBar" id="{DD7D5FA3-5B09-4CFE-83F7-2F4D33F186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O14</xm:sqref>
        </x14:conditionalFormatting>
        <x14:conditionalFormatting xmlns:xm="http://schemas.microsoft.com/office/excel/2006/main">
          <x14:cfRule type="iconSet" priority="770" id="{C624A008-0E70-4BEE-A22B-FA38EBD12751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20"/>
  <sheetViews>
    <sheetView topLeftCell="A10" workbookViewId="0">
      <pane xSplit="10" ySplit="12" topLeftCell="K22" activePane="bottomRight" state="frozen"/>
      <selection activeCell="A10" sqref="A10"/>
      <selection pane="topRight" activeCell="K10" sqref="K10"/>
      <selection pane="bottomLeft" activeCell="A18" sqref="A18"/>
      <selection pane="bottomRight" activeCell="L32" sqref="L32"/>
    </sheetView>
  </sheetViews>
  <sheetFormatPr defaultColWidth="9" defaultRowHeight="14.25"/>
  <cols>
    <col min="1" max="1" width="5.125" customWidth="1"/>
    <col min="2" max="2" width="10.125" customWidth="1"/>
    <col min="3" max="3" width="39.375" customWidth="1"/>
    <col min="9" max="13" width="10" customWidth="1"/>
    <col min="14" max="15" width="9.125" customWidth="1"/>
    <col min="18" max="18" width="9.125" customWidth="1"/>
    <col min="20" max="20" width="14" customWidth="1"/>
    <col min="21" max="21" width="39.5" customWidth="1"/>
    <col min="22" max="29" width="25.625" customWidth="1"/>
  </cols>
  <sheetData>
    <row r="1" spans="1:37" s="1" customFormat="1" ht="13.5" hidden="1">
      <c r="B1" s="7"/>
      <c r="C1" s="8"/>
      <c r="D1" s="8"/>
      <c r="E1" s="8"/>
      <c r="F1" s="8"/>
      <c r="G1" s="9"/>
      <c r="H1" s="9"/>
      <c r="P1" s="8"/>
      <c r="Q1" s="8"/>
      <c r="U1" s="42"/>
    </row>
    <row r="2" spans="1:37" s="1" customFormat="1" ht="18" hidden="1">
      <c r="B2" s="7"/>
      <c r="C2" s="8"/>
      <c r="J2" s="23">
        <f>COUNTIF(F13:F100166,"紧急")</f>
        <v>0</v>
      </c>
      <c r="K2" s="24">
        <f>COUNTIF(F13:F100166,"高")</f>
        <v>7</v>
      </c>
      <c r="L2" s="25">
        <f>COUNTIF(F13:F100166,"中")</f>
        <v>0</v>
      </c>
      <c r="M2" s="25"/>
      <c r="N2" s="26">
        <f>COUNTIF(F13:F100166,"低")</f>
        <v>0</v>
      </c>
      <c r="O2" s="27">
        <f ca="1">COUNTIF(R:R,"&gt;0")</f>
        <v>0</v>
      </c>
      <c r="P2" s="27">
        <f ca="1">COUNTIF(S:S,"=★")</f>
        <v>0</v>
      </c>
      <c r="Q2" s="8"/>
      <c r="U2" s="42"/>
    </row>
    <row r="3" spans="1:37" s="1" customFormat="1" ht="16.5" hidden="1">
      <c r="B3" s="7"/>
      <c r="C3" s="8"/>
      <c r="J3" s="28" t="s">
        <v>0</v>
      </c>
      <c r="K3" s="28" t="s">
        <v>1</v>
      </c>
      <c r="L3" s="28" t="s">
        <v>2</v>
      </c>
      <c r="M3" s="28"/>
      <c r="N3" s="28" t="s">
        <v>3</v>
      </c>
      <c r="O3" s="29" t="s">
        <v>4</v>
      </c>
      <c r="P3" s="29" t="s">
        <v>5</v>
      </c>
      <c r="Q3" s="8"/>
      <c r="U3" s="42"/>
    </row>
    <row r="4" spans="1:37" s="1" customFormat="1" ht="22.5" hidden="1">
      <c r="B4" s="7"/>
      <c r="C4" s="8"/>
      <c r="J4" s="30">
        <f>COUNTIF(Q:Q,"提前完成")</f>
        <v>0</v>
      </c>
      <c r="K4" s="30">
        <f>COUNTIF(Q:Q,"按期完成")</f>
        <v>6</v>
      </c>
      <c r="L4" s="30">
        <f>COUNTIF(Q:Q,"超期完成")</f>
        <v>0</v>
      </c>
      <c r="M4" s="30"/>
      <c r="N4" s="30">
        <f>COUNTIF(Q:Q,"进行中")</f>
        <v>0</v>
      </c>
      <c r="O4" s="167">
        <f>COUNTIF(Q:Q,"未开始")</f>
        <v>0</v>
      </c>
      <c r="P4" s="167"/>
      <c r="Q4" s="8"/>
      <c r="U4" s="42"/>
    </row>
    <row r="5" spans="1:37" s="1" customFormat="1" ht="15" hidden="1">
      <c r="B5" s="7"/>
      <c r="C5" s="8"/>
      <c r="J5" s="31" t="s">
        <v>6</v>
      </c>
      <c r="K5" s="31" t="s">
        <v>7</v>
      </c>
      <c r="L5" s="31" t="s">
        <v>8</v>
      </c>
      <c r="M5" s="31"/>
      <c r="N5" s="31" t="s">
        <v>9</v>
      </c>
      <c r="O5" s="168" t="s">
        <v>10</v>
      </c>
      <c r="P5" s="168"/>
      <c r="Q5" s="8"/>
      <c r="U5" s="42"/>
    </row>
    <row r="6" spans="1:37" s="1" customFormat="1" ht="13.5" hidden="1">
      <c r="B6" s="7"/>
      <c r="C6" s="8"/>
      <c r="D6" s="8"/>
      <c r="E6" s="8"/>
      <c r="F6" s="8"/>
      <c r="G6" s="9"/>
      <c r="H6" s="9"/>
      <c r="P6" s="8"/>
      <c r="Q6" s="8"/>
      <c r="U6" s="42"/>
    </row>
    <row r="7" spans="1:37" s="1" customFormat="1" ht="13.5" hidden="1">
      <c r="B7" s="7"/>
      <c r="C7" s="8"/>
      <c r="D7" s="8"/>
      <c r="E7" s="8"/>
      <c r="F7" s="8"/>
      <c r="G7" s="9"/>
      <c r="H7" s="9"/>
      <c r="P7" s="8"/>
      <c r="Q7" s="8"/>
      <c r="U7" s="42"/>
    </row>
    <row r="8" spans="1:37" s="2" customFormat="1" ht="30" hidden="1" customHeight="1">
      <c r="B8" s="169" t="s">
        <v>11</v>
      </c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</row>
    <row r="9" spans="1:37" s="2" customFormat="1" ht="30" hidden="1" customHeight="1">
      <c r="B9" s="171" t="s">
        <v>12</v>
      </c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</row>
    <row r="10" spans="1:37" s="3" customFormat="1" ht="25.5">
      <c r="A10" s="10" t="s">
        <v>13</v>
      </c>
      <c r="B10" s="10" t="s">
        <v>14</v>
      </c>
      <c r="C10" s="10" t="s">
        <v>15</v>
      </c>
      <c r="D10" s="10" t="s">
        <v>16</v>
      </c>
      <c r="E10" s="10" t="s">
        <v>17</v>
      </c>
      <c r="F10" s="10" t="s">
        <v>18</v>
      </c>
      <c r="G10" s="10" t="s">
        <v>19</v>
      </c>
      <c r="H10" s="10" t="s">
        <v>20</v>
      </c>
      <c r="I10" s="10" t="s">
        <v>21</v>
      </c>
      <c r="J10" s="10" t="s">
        <v>22</v>
      </c>
      <c r="K10" s="10" t="s">
        <v>23</v>
      </c>
      <c r="L10" s="10" t="s">
        <v>24</v>
      </c>
      <c r="M10" s="10" t="s">
        <v>25</v>
      </c>
      <c r="N10" s="10" t="s">
        <v>26</v>
      </c>
      <c r="O10" s="10" t="s">
        <v>27</v>
      </c>
      <c r="P10" s="173" t="s">
        <v>28</v>
      </c>
      <c r="Q10" s="174"/>
      <c r="R10" s="10" t="s">
        <v>29</v>
      </c>
      <c r="S10" s="10" t="s">
        <v>30</v>
      </c>
      <c r="T10" s="10" t="s">
        <v>31</v>
      </c>
      <c r="U10" s="10" t="s">
        <v>32</v>
      </c>
      <c r="V10" s="43">
        <v>44835</v>
      </c>
      <c r="W10" s="43">
        <v>44866</v>
      </c>
      <c r="X10" s="43">
        <v>44896</v>
      </c>
      <c r="Y10" s="43">
        <v>44927</v>
      </c>
      <c r="Z10" s="43">
        <v>44958</v>
      </c>
      <c r="AA10" s="43">
        <v>44986</v>
      </c>
      <c r="AB10" s="43">
        <v>45017</v>
      </c>
      <c r="AC10" s="43">
        <v>45047</v>
      </c>
      <c r="AD10" s="10"/>
      <c r="AE10" s="10"/>
      <c r="AF10" s="10"/>
      <c r="AG10" s="10"/>
      <c r="AH10" s="10"/>
      <c r="AI10" s="10"/>
      <c r="AJ10" s="55"/>
      <c r="AK10" s="55"/>
    </row>
    <row r="11" spans="1:37" s="4" customFormat="1" ht="21" customHeight="1">
      <c r="A11" s="11" t="s">
        <v>33</v>
      </c>
      <c r="B11" s="12"/>
      <c r="C11" s="13" t="s">
        <v>358</v>
      </c>
      <c r="D11" s="13"/>
      <c r="E11" s="13"/>
      <c r="F11" s="13"/>
      <c r="G11" s="13"/>
      <c r="H11" s="13"/>
      <c r="I11" s="33">
        <v>2013.11</v>
      </c>
      <c r="J11" s="33"/>
      <c r="K11" s="33">
        <v>2013.11</v>
      </c>
      <c r="L11" s="34"/>
      <c r="M11" s="35"/>
      <c r="N11" s="35"/>
      <c r="O11" s="35"/>
      <c r="P11" s="32"/>
      <c r="Q11" s="32"/>
      <c r="R11" s="44"/>
      <c r="S11" s="44"/>
      <c r="T11" s="45"/>
      <c r="U11" s="46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7" s="5" customFormat="1" ht="17.45" customHeight="1">
      <c r="A12" s="14">
        <v>2</v>
      </c>
      <c r="B12" s="14" t="s">
        <v>117</v>
      </c>
      <c r="C12" s="15" t="s">
        <v>118</v>
      </c>
      <c r="D12" s="14"/>
      <c r="E12" s="14"/>
      <c r="F12" s="14"/>
      <c r="G12" s="14"/>
      <c r="H12" s="14"/>
      <c r="I12" s="14" t="s">
        <v>36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spans="1:37" s="6" customFormat="1" ht="12.75">
      <c r="A13" s="16" t="s">
        <v>37</v>
      </c>
      <c r="B13" s="16" t="s">
        <v>119</v>
      </c>
      <c r="C13" s="17" t="s">
        <v>39</v>
      </c>
      <c r="D13" s="16" t="s">
        <v>125</v>
      </c>
      <c r="E13" s="16" t="s">
        <v>41</v>
      </c>
      <c r="F13" s="16"/>
      <c r="G13" s="16"/>
      <c r="H13" s="16"/>
      <c r="I13" s="16" t="s">
        <v>36</v>
      </c>
      <c r="J13" s="16"/>
      <c r="K13" s="16"/>
      <c r="L13" s="16"/>
      <c r="M13" s="16"/>
      <c r="N13" s="16"/>
      <c r="O13" s="36" t="e">
        <f>COUNTIF(P14:P14,"&lt;=1")/COUNTIF(P14:P14,"&lt;=3")</f>
        <v>#DIV/0!</v>
      </c>
      <c r="P13" s="16"/>
      <c r="Q13" s="16"/>
      <c r="R13" s="16"/>
      <c r="S13" s="16"/>
      <c r="T13" s="16"/>
      <c r="U13" s="47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7" ht="21" customHeight="1">
      <c r="A14" s="94">
        <v>4</v>
      </c>
      <c r="B14" s="112" t="s">
        <v>120</v>
      </c>
      <c r="C14" s="113" t="s">
        <v>123</v>
      </c>
      <c r="D14" s="113"/>
      <c r="E14" s="113"/>
      <c r="F14" s="117" t="s">
        <v>1</v>
      </c>
      <c r="G14" s="114"/>
      <c r="H14" s="114"/>
      <c r="I14" s="99"/>
      <c r="J14" s="99"/>
      <c r="K14" s="99"/>
      <c r="L14" s="99"/>
      <c r="M14" s="100"/>
      <c r="N14" s="101"/>
      <c r="O14" s="102"/>
      <c r="P14" s="103"/>
      <c r="Q14" s="104"/>
      <c r="R14" s="105"/>
      <c r="S14" s="106"/>
      <c r="T14" s="107"/>
      <c r="U14" s="116"/>
      <c r="V14" s="109"/>
      <c r="W14" s="109"/>
      <c r="X14" s="109"/>
      <c r="Y14" s="109"/>
      <c r="Z14" s="109"/>
      <c r="AA14" s="109"/>
      <c r="AB14" s="109"/>
      <c r="AC14" s="109"/>
    </row>
    <row r="15" spans="1:37" ht="21">
      <c r="A15" s="18">
        <v>5</v>
      </c>
      <c r="B15" s="19" t="s">
        <v>124</v>
      </c>
      <c r="C15" s="20" t="s">
        <v>297</v>
      </c>
      <c r="D15" s="20"/>
      <c r="E15" s="20"/>
      <c r="F15" s="61" t="s">
        <v>1</v>
      </c>
      <c r="G15" s="57" t="s">
        <v>125</v>
      </c>
      <c r="H15" s="57"/>
      <c r="I15" s="37">
        <v>44866</v>
      </c>
      <c r="J15" s="37">
        <v>44895</v>
      </c>
      <c r="K15" s="37">
        <v>44866</v>
      </c>
      <c r="L15" s="37">
        <v>44895</v>
      </c>
      <c r="M15" s="38" t="s">
        <v>145</v>
      </c>
      <c r="N15" s="39">
        <f t="shared" ref="N15:N20" si="0">IF(L15&lt;&gt;"",IF(K15&lt;&gt;"",L15-K15+1,""),"")</f>
        <v>30</v>
      </c>
      <c r="O15" s="40">
        <v>1</v>
      </c>
      <c r="P15" s="41">
        <f t="shared" ref="P15:P20" si="1">IF(L15="",IF(K15="",3,2),IF(L15&lt;J15,1,IF(J15=L15,0,-1)))</f>
        <v>0</v>
      </c>
      <c r="Q15" s="48" t="str">
        <f t="shared" ref="Q15:Q20" si="2">IF(P15=3,"未开始",IF(P15=2,"进行中",IF(P15=1,"提前完成",IF(P15=0,"按期完成","超期完成"))))</f>
        <v>按期完成</v>
      </c>
      <c r="R15" s="49">
        <f t="shared" ref="R15:R20" ca="1" si="3">IF(L15&lt;&gt;"",IF(J15&lt;&gt;"",L15-J15,""),IF(J15&lt;&gt;"",IF(TODAY()&gt;J15,TODAY()*J15,"")))</f>
        <v>0</v>
      </c>
      <c r="S15" s="50" t="str">
        <f t="shared" ref="S15:S20" ca="1" si="4">IF(L15&lt;&gt;"","",IF(AND($J15&lt;=TODAY()+7,$J15&gt;TODAY()),"★",""))</f>
        <v/>
      </c>
      <c r="T15" s="51" t="s">
        <v>146</v>
      </c>
      <c r="U15" s="52"/>
      <c r="V15" s="53"/>
      <c r="W15" s="53"/>
      <c r="X15" s="53"/>
      <c r="Y15" s="53"/>
      <c r="Z15" s="53"/>
      <c r="AA15" s="53"/>
      <c r="AB15" s="53"/>
      <c r="AC15" s="53"/>
    </row>
    <row r="16" spans="1:37" ht="21">
      <c r="A16" s="18">
        <v>5</v>
      </c>
      <c r="B16" s="19" t="s">
        <v>298</v>
      </c>
      <c r="C16" s="20" t="s">
        <v>299</v>
      </c>
      <c r="D16" s="20"/>
      <c r="E16" s="20"/>
      <c r="F16" s="61" t="s">
        <v>1</v>
      </c>
      <c r="G16" s="57" t="s">
        <v>125</v>
      </c>
      <c r="H16" s="57"/>
      <c r="I16" s="37">
        <v>44866</v>
      </c>
      <c r="J16" s="37">
        <v>44895</v>
      </c>
      <c r="K16" s="37">
        <v>44866</v>
      </c>
      <c r="L16" s="37">
        <v>44895</v>
      </c>
      <c r="M16" s="38" t="s">
        <v>145</v>
      </c>
      <c r="N16" s="39">
        <f t="shared" si="0"/>
        <v>30</v>
      </c>
      <c r="O16" s="40">
        <v>1</v>
      </c>
      <c r="P16" s="41">
        <f t="shared" si="1"/>
        <v>0</v>
      </c>
      <c r="Q16" s="48" t="str">
        <f t="shared" si="2"/>
        <v>按期完成</v>
      </c>
      <c r="R16" s="49">
        <f t="shared" ca="1" si="3"/>
        <v>0</v>
      </c>
      <c r="S16" s="50" t="str">
        <f t="shared" ca="1" si="4"/>
        <v/>
      </c>
      <c r="T16" s="51" t="s">
        <v>146</v>
      </c>
      <c r="U16" s="52"/>
      <c r="V16" s="53"/>
      <c r="W16" s="53"/>
      <c r="X16" s="53"/>
      <c r="Y16" s="53"/>
      <c r="Z16" s="53"/>
      <c r="AA16" s="53"/>
      <c r="AB16" s="53"/>
      <c r="AC16" s="53"/>
    </row>
    <row r="17" spans="1:29" ht="21">
      <c r="A17" s="18">
        <v>5</v>
      </c>
      <c r="B17" s="19" t="s">
        <v>300</v>
      </c>
      <c r="C17" s="20" t="s">
        <v>301</v>
      </c>
      <c r="D17" s="20"/>
      <c r="E17" s="20"/>
      <c r="F17" s="61" t="s">
        <v>1</v>
      </c>
      <c r="G17" s="57" t="s">
        <v>125</v>
      </c>
      <c r="H17" s="57"/>
      <c r="I17" s="37">
        <v>44866</v>
      </c>
      <c r="J17" s="37">
        <v>44895</v>
      </c>
      <c r="K17" s="37">
        <v>44866</v>
      </c>
      <c r="L17" s="37">
        <v>44895</v>
      </c>
      <c r="M17" s="38" t="s">
        <v>145</v>
      </c>
      <c r="N17" s="39">
        <f t="shared" si="0"/>
        <v>30</v>
      </c>
      <c r="O17" s="40">
        <v>1</v>
      </c>
      <c r="P17" s="41">
        <f t="shared" si="1"/>
        <v>0</v>
      </c>
      <c r="Q17" s="48" t="str">
        <f t="shared" si="2"/>
        <v>按期完成</v>
      </c>
      <c r="R17" s="49">
        <f t="shared" ca="1" si="3"/>
        <v>0</v>
      </c>
      <c r="S17" s="50" t="str">
        <f t="shared" ca="1" si="4"/>
        <v/>
      </c>
      <c r="T17" s="51" t="s">
        <v>146</v>
      </c>
      <c r="U17" s="52"/>
      <c r="V17" s="53"/>
      <c r="W17" s="53"/>
      <c r="X17" s="53"/>
      <c r="Y17" s="53"/>
      <c r="Z17" s="53"/>
      <c r="AA17" s="53"/>
      <c r="AB17" s="53"/>
      <c r="AC17" s="53"/>
    </row>
    <row r="18" spans="1:29" ht="21">
      <c r="A18" s="18">
        <v>5</v>
      </c>
      <c r="B18" s="19" t="s">
        <v>302</v>
      </c>
      <c r="C18" s="20" t="s">
        <v>303</v>
      </c>
      <c r="D18" s="20"/>
      <c r="E18" s="20"/>
      <c r="F18" s="61" t="s">
        <v>1</v>
      </c>
      <c r="G18" s="57" t="s">
        <v>125</v>
      </c>
      <c r="H18" s="57"/>
      <c r="I18" s="37">
        <v>44866</v>
      </c>
      <c r="J18" s="37">
        <v>44895</v>
      </c>
      <c r="K18" s="37">
        <v>44866</v>
      </c>
      <c r="L18" s="37">
        <v>44895</v>
      </c>
      <c r="M18" s="38" t="s">
        <v>145</v>
      </c>
      <c r="N18" s="39">
        <f t="shared" si="0"/>
        <v>30</v>
      </c>
      <c r="O18" s="40">
        <v>1</v>
      </c>
      <c r="P18" s="41">
        <f t="shared" si="1"/>
        <v>0</v>
      </c>
      <c r="Q18" s="48" t="str">
        <f t="shared" si="2"/>
        <v>按期完成</v>
      </c>
      <c r="R18" s="49">
        <f t="shared" ca="1" si="3"/>
        <v>0</v>
      </c>
      <c r="S18" s="50" t="str">
        <f t="shared" ca="1" si="4"/>
        <v/>
      </c>
      <c r="T18" s="51" t="s">
        <v>146</v>
      </c>
      <c r="U18" s="52"/>
      <c r="V18" s="53"/>
      <c r="W18" s="53"/>
      <c r="X18" s="53"/>
      <c r="Y18" s="53"/>
      <c r="Z18" s="53"/>
      <c r="AA18" s="53"/>
      <c r="AB18" s="53"/>
      <c r="AC18" s="53"/>
    </row>
    <row r="19" spans="1:29" ht="21">
      <c r="A19" s="18">
        <v>5</v>
      </c>
      <c r="B19" s="19" t="s">
        <v>304</v>
      </c>
      <c r="C19" s="20" t="s">
        <v>206</v>
      </c>
      <c r="D19" s="20"/>
      <c r="E19" s="20"/>
      <c r="F19" s="61" t="s">
        <v>1</v>
      </c>
      <c r="G19" s="57" t="s">
        <v>125</v>
      </c>
      <c r="H19" s="57"/>
      <c r="I19" s="37">
        <v>44896</v>
      </c>
      <c r="J19" s="37">
        <v>44926</v>
      </c>
      <c r="K19" s="37">
        <v>44896</v>
      </c>
      <c r="L19" s="37">
        <v>44926</v>
      </c>
      <c r="M19" s="38" t="s">
        <v>145</v>
      </c>
      <c r="N19" s="39">
        <f t="shared" si="0"/>
        <v>31</v>
      </c>
      <c r="O19" s="40">
        <v>1</v>
      </c>
      <c r="P19" s="41">
        <f t="shared" ref="P19" si="5">IF(L19="",IF(K19="",3,2),IF(L19&lt;J19,1,IF(J19=L19,0,-1)))</f>
        <v>0</v>
      </c>
      <c r="Q19" s="48" t="str">
        <f t="shared" ref="Q19" si="6">IF(P19=3,"未开始",IF(P19=2,"进行中",IF(P19=1,"提前完成",IF(P19=0,"按期完成","超期完成"))))</f>
        <v>按期完成</v>
      </c>
      <c r="R19" s="49">
        <f t="shared" ref="R19" ca="1" si="7">IF(L19&lt;&gt;"",IF(J19&lt;&gt;"",L19-J19,""),IF(J19&lt;&gt;"",IF(TODAY()&gt;J19,TODAY()*J19,"")))</f>
        <v>0</v>
      </c>
      <c r="S19" s="50" t="str">
        <f t="shared" ca="1" si="4"/>
        <v/>
      </c>
      <c r="T19" s="51" t="s">
        <v>146</v>
      </c>
      <c r="U19" s="52"/>
      <c r="V19" s="53"/>
      <c r="W19" s="70"/>
      <c r="X19" s="53"/>
      <c r="Y19" s="53"/>
      <c r="Z19" s="53"/>
      <c r="AA19" s="53"/>
      <c r="AB19" s="53"/>
      <c r="AC19" s="53"/>
    </row>
    <row r="20" spans="1:29" ht="21">
      <c r="A20" s="18">
        <v>5</v>
      </c>
      <c r="B20" s="19" t="s">
        <v>383</v>
      </c>
      <c r="C20" s="20" t="s">
        <v>391</v>
      </c>
      <c r="D20" s="20"/>
      <c r="E20" s="20"/>
      <c r="F20" s="61" t="s">
        <v>1</v>
      </c>
      <c r="G20" s="57" t="s">
        <v>331</v>
      </c>
      <c r="H20" s="57"/>
      <c r="I20" s="37">
        <v>44928</v>
      </c>
      <c r="J20" s="37">
        <v>44940</v>
      </c>
      <c r="K20" s="37">
        <v>44928</v>
      </c>
      <c r="L20" s="37">
        <v>44940</v>
      </c>
      <c r="M20" s="38" t="s">
        <v>145</v>
      </c>
      <c r="N20" s="39">
        <f t="shared" si="0"/>
        <v>13</v>
      </c>
      <c r="O20" s="40">
        <v>1</v>
      </c>
      <c r="P20" s="41">
        <f t="shared" si="1"/>
        <v>0</v>
      </c>
      <c r="Q20" s="48" t="str">
        <f t="shared" si="2"/>
        <v>按期完成</v>
      </c>
      <c r="R20" s="49">
        <f t="shared" ca="1" si="3"/>
        <v>0</v>
      </c>
      <c r="S20" s="50" t="str">
        <f t="shared" ca="1" si="4"/>
        <v/>
      </c>
      <c r="T20" s="51" t="s">
        <v>156</v>
      </c>
      <c r="U20" s="52"/>
      <c r="V20" s="53"/>
      <c r="W20" s="70"/>
      <c r="X20" s="53"/>
      <c r="Y20" s="53"/>
      <c r="Z20" s="53"/>
      <c r="AA20" s="53"/>
      <c r="AB20" s="53"/>
      <c r="AC20" s="53"/>
    </row>
  </sheetData>
  <mergeCells count="5">
    <mergeCell ref="O4:P4"/>
    <mergeCell ref="O5:P5"/>
    <mergeCell ref="B8:U8"/>
    <mergeCell ref="B9:U9"/>
    <mergeCell ref="P10:Q10"/>
  </mergeCells>
  <phoneticPr fontId="31" type="noConversion"/>
  <conditionalFormatting sqref="F10:F14 F21:F1048576">
    <cfRule type="cellIs" dxfId="193" priority="78" operator="equal">
      <formula>"中"</formula>
    </cfRule>
    <cfRule type="cellIs" dxfId="192" priority="79" operator="equal">
      <formula>"高"</formula>
    </cfRule>
    <cfRule type="cellIs" dxfId="191" priority="80" operator="equal">
      <formula>"紧急"</formula>
    </cfRule>
  </conditionalFormatting>
  <conditionalFormatting sqref="L11:O11">
    <cfRule type="dataBar" priority="85">
      <dataBar>
        <cfvo type="num" val="0"/>
        <cfvo type="num" val="1"/>
        <color indexed="65"/>
      </dataBar>
      <extLst>
        <ext xmlns:x14="http://schemas.microsoft.com/office/spreadsheetml/2009/9/main" uri="{B025F937-C7B1-47D3-B67F-A62EFF666E3E}">
          <x14:id>{62D69E0F-752A-48A4-BB20-FB8613218F27}</x14:id>
        </ext>
      </extLst>
    </cfRule>
  </conditionalFormatting>
  <conditionalFormatting sqref="M14">
    <cfRule type="cellIs" dxfId="190" priority="84" operator="equal">
      <formula>"是"</formula>
    </cfRule>
  </conditionalFormatting>
  <conditionalFormatting sqref="F1:F9">
    <cfRule type="cellIs" dxfId="189" priority="81" operator="equal">
      <formula>"中"</formula>
    </cfRule>
    <cfRule type="cellIs" dxfId="188" priority="82" operator="equal">
      <formula>"高"</formula>
    </cfRule>
    <cfRule type="cellIs" dxfId="187" priority="83" operator="equal">
      <formula>"紧急"</formula>
    </cfRule>
  </conditionalFormatting>
  <conditionalFormatting sqref="O14">
    <cfRule type="dataBar" priority="8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{F76193D9-DC3D-4F32-9BB3-17E51BA462C6}</x14:id>
        </ext>
      </extLst>
    </cfRule>
  </conditionalFormatting>
  <conditionalFormatting sqref="F15:F18">
    <cfRule type="cellIs" dxfId="186" priority="66" operator="equal">
      <formula>"中"</formula>
    </cfRule>
    <cfRule type="cellIs" dxfId="185" priority="67" operator="equal">
      <formula>"高"</formula>
    </cfRule>
    <cfRule type="cellIs" dxfId="184" priority="68" operator="equal">
      <formula>"紧急"</formula>
    </cfRule>
  </conditionalFormatting>
  <conditionalFormatting sqref="M15:M18">
    <cfRule type="cellIs" dxfId="183" priority="69" operator="equal">
      <formula>"是"</formula>
    </cfRule>
  </conditionalFormatting>
  <conditionalFormatting sqref="O15:O18">
    <cfRule type="dataBar" priority="70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{9FA2C183-277A-4889-8F2C-440001986B1A}</x14:id>
        </ext>
      </extLst>
    </cfRule>
  </conditionalFormatting>
  <conditionalFormatting sqref="F20">
    <cfRule type="cellIs" dxfId="182" priority="61" operator="equal">
      <formula>"中"</formula>
    </cfRule>
    <cfRule type="cellIs" dxfId="181" priority="62" operator="equal">
      <formula>"高"</formula>
    </cfRule>
    <cfRule type="cellIs" dxfId="180" priority="63" operator="equal">
      <formula>"紧急"</formula>
    </cfRule>
  </conditionalFormatting>
  <conditionalFormatting sqref="M20">
    <cfRule type="cellIs" dxfId="179" priority="64" operator="equal">
      <formula>"是"</formula>
    </cfRule>
  </conditionalFormatting>
  <conditionalFormatting sqref="O20">
    <cfRule type="dataBar" priority="6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{B48604E4-53B0-4DF3-BC8C-4F37E3636980}</x14:id>
        </ext>
      </extLst>
    </cfRule>
  </conditionalFormatting>
  <conditionalFormatting sqref="F15:F18">
    <cfRule type="cellIs" dxfId="178" priority="58" operator="equal">
      <formula>"中"</formula>
    </cfRule>
    <cfRule type="cellIs" dxfId="177" priority="59" operator="equal">
      <formula>"高"</formula>
    </cfRule>
    <cfRule type="cellIs" dxfId="176" priority="60" operator="equal">
      <formula>"紧急"</formula>
    </cfRule>
  </conditionalFormatting>
  <conditionalFormatting sqref="M15:M18">
    <cfRule type="cellIs" dxfId="175" priority="57" operator="equal">
      <formula>"是"</formula>
    </cfRule>
  </conditionalFormatting>
  <conditionalFormatting sqref="O15:O18">
    <cfRule type="dataBar" priority="5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{85D17ABE-1C26-41BF-A822-7F58148AFB54}</x14:id>
        </ext>
      </extLst>
    </cfRule>
  </conditionalFormatting>
  <conditionalFormatting sqref="F20">
    <cfRule type="cellIs" dxfId="174" priority="53" operator="equal">
      <formula>"中"</formula>
    </cfRule>
    <cfRule type="cellIs" dxfId="173" priority="54" operator="equal">
      <formula>"高"</formula>
    </cfRule>
    <cfRule type="cellIs" dxfId="172" priority="55" operator="equal">
      <formula>"紧急"</formula>
    </cfRule>
  </conditionalFormatting>
  <conditionalFormatting sqref="M20">
    <cfRule type="cellIs" dxfId="171" priority="52" operator="equal">
      <formula>"是"</formula>
    </cfRule>
  </conditionalFormatting>
  <conditionalFormatting sqref="O20">
    <cfRule type="dataBar" priority="5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{208D5885-3478-4708-A956-04FBCC020D6C}</x14:id>
        </ext>
      </extLst>
    </cfRule>
  </conditionalFormatting>
  <conditionalFormatting sqref="F20">
    <cfRule type="cellIs" dxfId="170" priority="48" operator="equal">
      <formula>"中"</formula>
    </cfRule>
    <cfRule type="cellIs" dxfId="169" priority="49" operator="equal">
      <formula>"高"</formula>
    </cfRule>
    <cfRule type="cellIs" dxfId="168" priority="50" operator="equal">
      <formula>"紧急"</formula>
    </cfRule>
  </conditionalFormatting>
  <conditionalFormatting sqref="M20">
    <cfRule type="cellIs" dxfId="167" priority="47" operator="equal">
      <formula>"是"</formula>
    </cfRule>
  </conditionalFormatting>
  <conditionalFormatting sqref="O20">
    <cfRule type="dataBar" priority="4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{DFE878FA-43A5-4497-B4D4-41852E081E2A}</x14:id>
        </ext>
      </extLst>
    </cfRule>
  </conditionalFormatting>
  <conditionalFormatting sqref="F15:F18">
    <cfRule type="cellIs" dxfId="166" priority="43" operator="equal">
      <formula>"中"</formula>
    </cfRule>
    <cfRule type="cellIs" dxfId="165" priority="44" operator="equal">
      <formula>"高"</formula>
    </cfRule>
    <cfRule type="cellIs" dxfId="164" priority="45" operator="equal">
      <formula>"紧急"</formula>
    </cfRule>
  </conditionalFormatting>
  <conditionalFormatting sqref="M15:M18">
    <cfRule type="cellIs" dxfId="163" priority="42" operator="equal">
      <formula>"是"</formula>
    </cfRule>
  </conditionalFormatting>
  <conditionalFormatting sqref="O15:O18">
    <cfRule type="dataBar" priority="4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{CB046591-EC73-4786-91B4-7FCEB2806853}</x14:id>
        </ext>
      </extLst>
    </cfRule>
  </conditionalFormatting>
  <conditionalFormatting sqref="F15:F18">
    <cfRule type="cellIs" dxfId="162" priority="38" operator="equal">
      <formula>"中"</formula>
    </cfRule>
    <cfRule type="cellIs" dxfId="161" priority="39" operator="equal">
      <formula>"高"</formula>
    </cfRule>
    <cfRule type="cellIs" dxfId="160" priority="40" operator="equal">
      <formula>"紧急"</formula>
    </cfRule>
  </conditionalFormatting>
  <conditionalFormatting sqref="M15:M18">
    <cfRule type="cellIs" dxfId="159" priority="37" operator="equal">
      <formula>"是"</formula>
    </cfRule>
  </conditionalFormatting>
  <conditionalFormatting sqref="O15:O18">
    <cfRule type="dataBar" priority="3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{FB3C92E2-6D49-4156-95CB-EED422C97B85}</x14:id>
        </ext>
      </extLst>
    </cfRule>
  </conditionalFormatting>
  <conditionalFormatting sqref="F15:F18">
    <cfRule type="cellIs" dxfId="158" priority="33" operator="equal">
      <formula>"中"</formula>
    </cfRule>
    <cfRule type="cellIs" dxfId="157" priority="34" operator="equal">
      <formula>"高"</formula>
    </cfRule>
    <cfRule type="cellIs" dxfId="156" priority="35" operator="equal">
      <formula>"紧急"</formula>
    </cfRule>
  </conditionalFormatting>
  <conditionalFormatting sqref="M15:M18">
    <cfRule type="cellIs" dxfId="155" priority="32" operator="equal">
      <formula>"是"</formula>
    </cfRule>
  </conditionalFormatting>
  <conditionalFormatting sqref="O15:O18">
    <cfRule type="dataBar" priority="3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{C3028631-F7C6-4EDA-BD16-D1EB8697C7ED}</x14:id>
        </ext>
      </extLst>
    </cfRule>
  </conditionalFormatting>
  <conditionalFormatting sqref="F19">
    <cfRule type="cellIs" dxfId="154" priority="11" operator="equal">
      <formula>"中"</formula>
    </cfRule>
    <cfRule type="cellIs" dxfId="153" priority="12" operator="equal">
      <formula>"高"</formula>
    </cfRule>
    <cfRule type="cellIs" dxfId="152" priority="13" operator="equal">
      <formula>"紧急"</formula>
    </cfRule>
  </conditionalFormatting>
  <conditionalFormatting sqref="M19">
    <cfRule type="cellIs" dxfId="151" priority="14" operator="equal">
      <formula>"是"</formula>
    </cfRule>
  </conditionalFormatting>
  <conditionalFormatting sqref="O19">
    <cfRule type="dataBar" priority="1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{7F34A9D4-0C6A-42AF-89E4-DAAA9ABC1055}</x14:id>
        </ext>
      </extLst>
    </cfRule>
  </conditionalFormatting>
  <conditionalFormatting sqref="F19">
    <cfRule type="cellIs" dxfId="150" priority="8" operator="equal">
      <formula>"中"</formula>
    </cfRule>
    <cfRule type="cellIs" dxfId="149" priority="9" operator="equal">
      <formula>"高"</formula>
    </cfRule>
    <cfRule type="cellIs" dxfId="148" priority="10" operator="equal">
      <formula>"紧急"</formula>
    </cfRule>
  </conditionalFormatting>
  <conditionalFormatting sqref="M19">
    <cfRule type="cellIs" dxfId="147" priority="7" operator="equal">
      <formula>"是"</formula>
    </cfRule>
  </conditionalFormatting>
  <conditionalFormatting sqref="O19">
    <cfRule type="dataBar" priority="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{AB741C09-3BD7-4DAE-9899-1B4134D43640}</x14:id>
        </ext>
      </extLst>
    </cfRule>
  </conditionalFormatting>
  <conditionalFormatting sqref="F19">
    <cfRule type="cellIs" dxfId="146" priority="3" operator="equal">
      <formula>"中"</formula>
    </cfRule>
    <cfRule type="cellIs" dxfId="145" priority="4" operator="equal">
      <formula>"高"</formula>
    </cfRule>
    <cfRule type="cellIs" dxfId="144" priority="5" operator="equal">
      <formula>"紧急"</formula>
    </cfRule>
  </conditionalFormatting>
  <conditionalFormatting sqref="M19">
    <cfRule type="cellIs" dxfId="143" priority="2" operator="equal">
      <formula>"是"</formula>
    </cfRule>
  </conditionalFormatting>
  <conditionalFormatting sqref="O19">
    <cfRule type="dataBar" priority="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{4A99FB27-CA45-4CC4-9046-D779C4C5A3FA}</x14:id>
        </ext>
      </extLst>
    </cfRule>
  </conditionalFormatting>
  <dataValidations count="3">
    <dataValidation type="list" allowBlank="1" showInputMessage="1" showErrorMessage="1" sqref="T13:T20" xr:uid="{00000000-0002-0000-0600-000000000000}">
      <formula1>"软件模块,软件测试版本,软件发布版本,整机,结构件,电路板,技术文档,测试报告,业务单据,备案表,其他"</formula1>
    </dataValidation>
    <dataValidation type="list" allowBlank="1" showInputMessage="1" showErrorMessage="1" sqref="F14:F20" xr:uid="{00000000-0002-0000-0600-000001000000}">
      <formula1>"低,中,高,紧急"</formula1>
    </dataValidation>
    <dataValidation type="list" allowBlank="1" showInputMessage="1" showErrorMessage="1" sqref="M14:M20" xr:uid="{00000000-0002-0000-0600-000002000000}">
      <formula1>"是,否"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D69E0F-752A-48A4-BB20-FB8613218F27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L11:O11</xm:sqref>
        </x14:conditionalFormatting>
        <x14:conditionalFormatting xmlns:xm="http://schemas.microsoft.com/office/excel/2006/main">
          <x14:cfRule type="dataBar" id="{F76193D9-DC3D-4F32-9BB3-17E51BA462C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O14</xm:sqref>
        </x14:conditionalFormatting>
        <x14:conditionalFormatting xmlns:xm="http://schemas.microsoft.com/office/excel/2006/main">
          <x14:cfRule type="dataBar" id="{9FA2C183-277A-4889-8F2C-440001986B1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O15:O18</xm:sqref>
        </x14:conditionalFormatting>
        <x14:conditionalFormatting xmlns:xm="http://schemas.microsoft.com/office/excel/2006/main">
          <x14:cfRule type="dataBar" id="{B48604E4-53B0-4DF3-BC8C-4F37E363698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O20</xm:sqref>
        </x14:conditionalFormatting>
        <x14:conditionalFormatting xmlns:xm="http://schemas.microsoft.com/office/excel/2006/main">
          <x14:cfRule type="dataBar" id="{85D17ABE-1C26-41BF-A822-7F58148AFB5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O15:O18</xm:sqref>
        </x14:conditionalFormatting>
        <x14:conditionalFormatting xmlns:xm="http://schemas.microsoft.com/office/excel/2006/main">
          <x14:cfRule type="dataBar" id="{208D5885-3478-4708-A956-04FBCC020D6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O20</xm:sqref>
        </x14:conditionalFormatting>
        <x14:conditionalFormatting xmlns:xm="http://schemas.microsoft.com/office/excel/2006/main">
          <x14:cfRule type="dataBar" id="{DFE878FA-43A5-4497-B4D4-41852E081E2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O20</xm:sqref>
        </x14:conditionalFormatting>
        <x14:conditionalFormatting xmlns:xm="http://schemas.microsoft.com/office/excel/2006/main">
          <x14:cfRule type="dataBar" id="{CB046591-EC73-4786-91B4-7FCEB28068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O15:O18</xm:sqref>
        </x14:conditionalFormatting>
        <x14:conditionalFormatting xmlns:xm="http://schemas.microsoft.com/office/excel/2006/main">
          <x14:cfRule type="dataBar" id="{FB3C92E2-6D49-4156-95CB-EED422C97B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O15:O18</xm:sqref>
        </x14:conditionalFormatting>
        <x14:conditionalFormatting xmlns:xm="http://schemas.microsoft.com/office/excel/2006/main">
          <x14:cfRule type="dataBar" id="{C3028631-F7C6-4EDA-BD16-D1EB8697C7E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O15:O18</xm:sqref>
        </x14:conditionalFormatting>
        <x14:conditionalFormatting xmlns:xm="http://schemas.microsoft.com/office/excel/2006/main">
          <x14:cfRule type="dataBar" id="{7F34A9D4-0C6A-42AF-89E4-DAAA9ABC10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O19</xm:sqref>
        </x14:conditionalFormatting>
        <x14:conditionalFormatting xmlns:xm="http://schemas.microsoft.com/office/excel/2006/main">
          <x14:cfRule type="dataBar" id="{AB741C09-3BD7-4DAE-9899-1B4134D4364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O19</xm:sqref>
        </x14:conditionalFormatting>
        <x14:conditionalFormatting xmlns:xm="http://schemas.microsoft.com/office/excel/2006/main">
          <x14:cfRule type="dataBar" id="{4A99FB27-CA45-4CC4-9046-D779C4C5A3F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O19</xm:sqref>
        </x14:conditionalFormatting>
        <x14:conditionalFormatting xmlns:xm="http://schemas.microsoft.com/office/excel/2006/main">
          <x14:cfRule type="iconSet" priority="87" id="{DC0AA268-9923-4F35-B4E7-98751D78AFDA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71" id="{95E181A4-C1BB-4CBB-B5AA-8FA75B578DFA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P15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outlinePr summaryBelow="0"/>
  </sheetPr>
  <dimension ref="A1:AK48"/>
  <sheetViews>
    <sheetView topLeftCell="A10" workbookViewId="0">
      <pane xSplit="3" ySplit="4" topLeftCell="Y17" activePane="bottomRight" state="frozen"/>
      <selection pane="topRight"/>
      <selection pane="bottomLeft"/>
      <selection pane="bottomRight" activeCell="AB32" sqref="AB32"/>
    </sheetView>
  </sheetViews>
  <sheetFormatPr defaultColWidth="9" defaultRowHeight="14.25"/>
  <cols>
    <col min="1" max="1" width="5.125" customWidth="1"/>
    <col min="2" max="2" width="10.125" customWidth="1"/>
    <col min="3" max="3" width="44.25" customWidth="1"/>
    <col min="9" max="13" width="10" customWidth="1"/>
    <col min="14" max="15" width="9.125" customWidth="1"/>
    <col min="18" max="18" width="9.125" customWidth="1"/>
    <col min="20" max="20" width="14.75" customWidth="1"/>
    <col min="21" max="21" width="39.5" customWidth="1"/>
    <col min="22" max="29" width="25.625" customWidth="1"/>
  </cols>
  <sheetData>
    <row r="1" spans="1:37" s="1" customFormat="1" ht="13.5" hidden="1">
      <c r="B1" s="7"/>
      <c r="C1" s="8"/>
      <c r="D1" s="8"/>
      <c r="E1" s="8"/>
      <c r="F1" s="8"/>
      <c r="G1" s="9"/>
      <c r="H1" s="9"/>
      <c r="P1" s="8"/>
      <c r="Q1" s="8"/>
      <c r="U1" s="42"/>
    </row>
    <row r="2" spans="1:37" s="1" customFormat="1" ht="18" hidden="1">
      <c r="B2" s="7"/>
      <c r="C2" s="8"/>
      <c r="J2" s="23">
        <f>COUNTIF(F13:F100040,"紧急")</f>
        <v>0</v>
      </c>
      <c r="K2" s="24">
        <f>COUNTIF(F13:F100040,"高")</f>
        <v>3</v>
      </c>
      <c r="L2" s="25">
        <f>COUNTIF(F13:F100040,"中")</f>
        <v>26</v>
      </c>
      <c r="M2" s="25"/>
      <c r="N2" s="26">
        <f>COUNTIF(F13:F100040,"低")</f>
        <v>0</v>
      </c>
      <c r="O2" s="27">
        <f ca="1">COUNTIF(R:R,"&gt;0")</f>
        <v>7</v>
      </c>
      <c r="P2" s="27">
        <f ca="1">COUNTIF(S:S,"=★")</f>
        <v>0</v>
      </c>
      <c r="Q2" s="8"/>
      <c r="U2" s="42"/>
    </row>
    <row r="3" spans="1:37" s="1" customFormat="1" ht="16.5" hidden="1">
      <c r="B3" s="7"/>
      <c r="C3" s="8"/>
      <c r="J3" s="28" t="s">
        <v>0</v>
      </c>
      <c r="K3" s="28" t="s">
        <v>1</v>
      </c>
      <c r="L3" s="28" t="s">
        <v>2</v>
      </c>
      <c r="M3" s="28"/>
      <c r="N3" s="28" t="s">
        <v>3</v>
      </c>
      <c r="O3" s="29" t="s">
        <v>4</v>
      </c>
      <c r="P3" s="29" t="s">
        <v>5</v>
      </c>
      <c r="Q3" s="8"/>
      <c r="U3" s="42"/>
    </row>
    <row r="4" spans="1:37" s="1" customFormat="1" ht="22.5" hidden="1">
      <c r="B4" s="7"/>
      <c r="C4" s="8"/>
      <c r="J4" s="30">
        <f>COUNTIF(Q:Q,"提前完成")</f>
        <v>2</v>
      </c>
      <c r="K4" s="30">
        <f>COUNTIF(Q:Q,"按期完成")</f>
        <v>12</v>
      </c>
      <c r="L4" s="30">
        <f>COUNTIF(Q:Q,"超期完成")</f>
        <v>0</v>
      </c>
      <c r="M4" s="30"/>
      <c r="N4" s="30">
        <f>COUNTIF(Q:Q,"进行中")</f>
        <v>8</v>
      </c>
      <c r="O4" s="167">
        <f>COUNTIF(Q:Q,"未开始")</f>
        <v>1</v>
      </c>
      <c r="P4" s="167"/>
      <c r="Q4" s="8"/>
      <c r="U4" s="42"/>
    </row>
    <row r="5" spans="1:37" s="1" customFormat="1" ht="15" hidden="1">
      <c r="B5" s="7"/>
      <c r="C5" s="8"/>
      <c r="J5" s="31" t="s">
        <v>6</v>
      </c>
      <c r="K5" s="31" t="s">
        <v>7</v>
      </c>
      <c r="L5" s="31" t="s">
        <v>8</v>
      </c>
      <c r="M5" s="31"/>
      <c r="N5" s="31" t="s">
        <v>9</v>
      </c>
      <c r="O5" s="168" t="s">
        <v>10</v>
      </c>
      <c r="P5" s="168"/>
      <c r="Q5" s="8"/>
      <c r="U5" s="42"/>
    </row>
    <row r="6" spans="1:37" s="1" customFormat="1" ht="13.5" hidden="1">
      <c r="B6" s="7"/>
      <c r="C6" s="8"/>
      <c r="D6" s="8"/>
      <c r="E6" s="8"/>
      <c r="F6" s="8"/>
      <c r="G6" s="9"/>
      <c r="H6" s="9"/>
      <c r="P6" s="8"/>
      <c r="Q6" s="8"/>
      <c r="U6" s="42"/>
    </row>
    <row r="7" spans="1:37" s="1" customFormat="1" ht="13.5" hidden="1">
      <c r="B7" s="7"/>
      <c r="C7" s="8"/>
      <c r="D7" s="8"/>
      <c r="E7" s="8"/>
      <c r="F7" s="8"/>
      <c r="G7" s="9"/>
      <c r="H7" s="9"/>
      <c r="P7" s="8"/>
      <c r="Q7" s="8"/>
      <c r="U7" s="42"/>
    </row>
    <row r="8" spans="1:37" s="2" customFormat="1" ht="30" hidden="1" customHeight="1">
      <c r="B8" s="169" t="s">
        <v>11</v>
      </c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</row>
    <row r="9" spans="1:37" s="2" customFormat="1" ht="30" hidden="1" customHeight="1">
      <c r="B9" s="171" t="s">
        <v>12</v>
      </c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</row>
    <row r="10" spans="1:37" s="3" customFormat="1" ht="25.5">
      <c r="A10" s="10" t="s">
        <v>13</v>
      </c>
      <c r="B10" s="10" t="s">
        <v>14</v>
      </c>
      <c r="C10" s="10" t="s">
        <v>15</v>
      </c>
      <c r="D10" s="10" t="s">
        <v>16</v>
      </c>
      <c r="E10" s="10" t="s">
        <v>17</v>
      </c>
      <c r="F10" s="10" t="s">
        <v>18</v>
      </c>
      <c r="G10" s="10" t="s">
        <v>19</v>
      </c>
      <c r="H10" s="10" t="s">
        <v>20</v>
      </c>
      <c r="I10" s="10" t="s">
        <v>21</v>
      </c>
      <c r="J10" s="10" t="s">
        <v>22</v>
      </c>
      <c r="K10" s="10" t="s">
        <v>23</v>
      </c>
      <c r="L10" s="10" t="s">
        <v>24</v>
      </c>
      <c r="M10" s="10" t="s">
        <v>25</v>
      </c>
      <c r="N10" s="10" t="s">
        <v>26</v>
      </c>
      <c r="O10" s="10" t="s">
        <v>27</v>
      </c>
      <c r="P10" s="173" t="s">
        <v>28</v>
      </c>
      <c r="Q10" s="174"/>
      <c r="R10" s="10" t="s">
        <v>29</v>
      </c>
      <c r="S10" s="10" t="s">
        <v>30</v>
      </c>
      <c r="T10" s="10" t="s">
        <v>31</v>
      </c>
      <c r="U10" s="10" t="s">
        <v>32</v>
      </c>
      <c r="V10" s="43">
        <v>44835</v>
      </c>
      <c r="W10" s="43">
        <v>44866</v>
      </c>
      <c r="X10" s="43">
        <v>44896</v>
      </c>
      <c r="Y10" s="43">
        <v>44927</v>
      </c>
      <c r="Z10" s="43">
        <v>44958</v>
      </c>
      <c r="AA10" s="43">
        <v>44986</v>
      </c>
      <c r="AB10" s="43">
        <v>45017</v>
      </c>
      <c r="AC10" s="43">
        <v>45047</v>
      </c>
      <c r="AD10" s="10"/>
      <c r="AE10" s="10"/>
      <c r="AF10" s="10"/>
      <c r="AG10" s="10"/>
      <c r="AH10" s="10"/>
      <c r="AI10" s="10"/>
      <c r="AJ10" s="55"/>
      <c r="AK10" s="55"/>
    </row>
    <row r="11" spans="1:37" s="4" customFormat="1" ht="21" customHeight="1">
      <c r="A11" s="11" t="s">
        <v>33</v>
      </c>
      <c r="B11" s="12"/>
      <c r="C11" s="13" t="s">
        <v>360</v>
      </c>
      <c r="D11" s="13"/>
      <c r="E11" s="13"/>
      <c r="F11" s="13"/>
      <c r="G11" s="13"/>
      <c r="H11" s="13"/>
      <c r="I11" s="33">
        <v>2021.01</v>
      </c>
      <c r="J11" s="33"/>
      <c r="K11" s="33">
        <v>2021.01</v>
      </c>
      <c r="L11" s="34"/>
      <c r="M11" s="35"/>
      <c r="N11" s="35"/>
      <c r="O11" s="35"/>
      <c r="P11" s="32"/>
      <c r="Q11" s="32"/>
      <c r="R11" s="44"/>
      <c r="S11" s="44"/>
      <c r="T11" s="45"/>
      <c r="U11" s="46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7" s="5" customFormat="1" ht="17.45" customHeight="1">
      <c r="A12" s="14">
        <v>2</v>
      </c>
      <c r="B12" s="14" t="s">
        <v>34</v>
      </c>
      <c r="C12" s="15" t="s">
        <v>35</v>
      </c>
      <c r="D12" s="14"/>
      <c r="E12" s="14"/>
      <c r="F12" s="14"/>
      <c r="G12" s="14"/>
      <c r="H12" s="14"/>
      <c r="I12" s="14" t="s">
        <v>36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spans="1:37" s="6" customFormat="1" ht="12.75">
      <c r="A13" s="16" t="s">
        <v>37</v>
      </c>
      <c r="B13" s="16" t="s">
        <v>38</v>
      </c>
      <c r="C13" s="17" t="s">
        <v>39</v>
      </c>
      <c r="D13" s="16" t="s">
        <v>81</v>
      </c>
      <c r="E13" s="16" t="s">
        <v>41</v>
      </c>
      <c r="F13" s="16"/>
      <c r="G13" s="16"/>
      <c r="H13" s="16"/>
      <c r="I13" s="16" t="s">
        <v>36</v>
      </c>
      <c r="J13" s="16"/>
      <c r="K13" s="16"/>
      <c r="L13" s="16"/>
      <c r="M13" s="16"/>
      <c r="N13" s="16"/>
      <c r="O13" s="36" t="e">
        <f>COUNTIF(#REF!,"&lt;=1")/COUNTIF(#REF!,"&lt;=3")</f>
        <v>#REF!</v>
      </c>
      <c r="P13" s="16"/>
      <c r="Q13" s="16"/>
      <c r="R13" s="16"/>
      <c r="S13" s="16"/>
      <c r="T13" s="16"/>
      <c r="U13" s="47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7" ht="191.25">
      <c r="A14" s="94">
        <v>4</v>
      </c>
      <c r="B14" s="95" t="s">
        <v>178</v>
      </c>
      <c r="C14" s="96" t="s">
        <v>309</v>
      </c>
      <c r="D14" s="97"/>
      <c r="E14" s="97"/>
      <c r="F14" s="98" t="s">
        <v>1</v>
      </c>
      <c r="G14" s="97"/>
      <c r="H14" s="118"/>
      <c r="I14" s="99"/>
      <c r="J14" s="99"/>
      <c r="K14" s="99"/>
      <c r="L14" s="99"/>
      <c r="M14" s="100"/>
      <c r="N14" s="101"/>
      <c r="O14" s="102"/>
      <c r="P14" s="103"/>
      <c r="Q14" s="104"/>
      <c r="R14" s="105"/>
      <c r="S14" s="106"/>
      <c r="T14" s="107"/>
      <c r="U14" s="116"/>
      <c r="V14" s="110" t="s">
        <v>181</v>
      </c>
      <c r="W14" s="110" t="s">
        <v>182</v>
      </c>
      <c r="X14" s="109" t="s">
        <v>217</v>
      </c>
      <c r="Y14" s="111"/>
      <c r="Z14" s="111"/>
      <c r="AA14" s="111"/>
      <c r="AB14" s="111"/>
      <c r="AC14" s="111"/>
    </row>
    <row r="15" spans="1:37" ht="21">
      <c r="A15" s="18">
        <v>5</v>
      </c>
      <c r="B15" s="67" t="s">
        <v>153</v>
      </c>
      <c r="C15" s="68" t="s">
        <v>310</v>
      </c>
      <c r="D15" s="22"/>
      <c r="E15" s="22"/>
      <c r="F15" s="21" t="s">
        <v>1</v>
      </c>
      <c r="G15" s="22" t="s">
        <v>81</v>
      </c>
      <c r="H15" s="69"/>
      <c r="I15" s="71">
        <v>44866</v>
      </c>
      <c r="J15" s="71">
        <v>44895</v>
      </c>
      <c r="K15" s="71">
        <v>44866</v>
      </c>
      <c r="L15" s="71">
        <v>44895</v>
      </c>
      <c r="M15" s="38"/>
      <c r="N15" s="39"/>
      <c r="O15" s="40">
        <v>1</v>
      </c>
      <c r="P15" s="41"/>
      <c r="Q15" s="48"/>
      <c r="R15" s="49"/>
      <c r="S15" s="50"/>
      <c r="T15" s="51" t="s">
        <v>146</v>
      </c>
      <c r="U15" s="52"/>
      <c r="V15" s="70"/>
      <c r="W15" s="70"/>
      <c r="X15" s="53"/>
      <c r="Y15" s="54"/>
      <c r="Z15" s="54"/>
      <c r="AA15" s="54"/>
      <c r="AB15" s="54"/>
      <c r="AC15" s="54"/>
    </row>
    <row r="16" spans="1:37" ht="21">
      <c r="A16" s="18">
        <v>5</v>
      </c>
      <c r="B16" s="67" t="s">
        <v>73</v>
      </c>
      <c r="C16" s="68" t="s">
        <v>311</v>
      </c>
      <c r="D16" s="22"/>
      <c r="E16" s="22"/>
      <c r="F16" s="21" t="s">
        <v>1</v>
      </c>
      <c r="G16" s="69" t="s">
        <v>199</v>
      </c>
      <c r="H16" s="69"/>
      <c r="I16" s="71">
        <v>44866</v>
      </c>
      <c r="J16" s="71">
        <v>44895</v>
      </c>
      <c r="K16" s="71">
        <v>44866</v>
      </c>
      <c r="L16" s="71">
        <v>44895</v>
      </c>
      <c r="M16" s="38"/>
      <c r="N16" s="39"/>
      <c r="O16" s="40">
        <v>1</v>
      </c>
      <c r="P16" s="41"/>
      <c r="Q16" s="48"/>
      <c r="R16" s="49"/>
      <c r="S16" s="50"/>
      <c r="T16" s="51" t="s">
        <v>146</v>
      </c>
      <c r="U16" s="52"/>
      <c r="V16" s="70"/>
      <c r="W16" s="70"/>
      <c r="X16" s="53"/>
      <c r="Y16" s="54"/>
      <c r="Z16" s="54"/>
      <c r="AA16" s="54"/>
      <c r="AB16" s="54"/>
      <c r="AC16" s="54"/>
    </row>
    <row r="17" spans="1:29" ht="21">
      <c r="A17" s="18">
        <v>5</v>
      </c>
      <c r="B17" s="67" t="s">
        <v>102</v>
      </c>
      <c r="C17" s="68" t="s">
        <v>196</v>
      </c>
      <c r="D17" s="69"/>
      <c r="E17" s="69"/>
      <c r="F17" s="21" t="s">
        <v>2</v>
      </c>
      <c r="G17" s="69" t="s">
        <v>81</v>
      </c>
      <c r="H17" s="69" t="s">
        <v>82</v>
      </c>
      <c r="I17" s="71">
        <v>44866</v>
      </c>
      <c r="J17" s="71">
        <v>44880</v>
      </c>
      <c r="K17" s="71">
        <v>44866</v>
      </c>
      <c r="L17" s="71">
        <v>44880</v>
      </c>
      <c r="M17" s="38" t="s">
        <v>145</v>
      </c>
      <c r="N17" s="39">
        <f t="shared" ref="N17:N23" si="0">IF(L17&lt;&gt;"",IF(K17&lt;&gt;"",L17-K17,""),"")</f>
        <v>14</v>
      </c>
      <c r="O17" s="40">
        <v>1</v>
      </c>
      <c r="P17" s="41">
        <f t="shared" ref="P17:P23" si="1">IF(L17="",IF(K17="",3,2),IF(L17&lt;J17,1,IF(J17=L17,0,-1)))</f>
        <v>0</v>
      </c>
      <c r="Q17" s="48" t="str">
        <f t="shared" ref="Q17:Q23" si="2">IF(P17=3,"未开始",IF(P17=2,"进行中",IF(P17=1,"提前完成",IF(P17=0,"按期完成","超期完成"))))</f>
        <v>按期完成</v>
      </c>
      <c r="R17" s="49">
        <f t="shared" ref="R17" ca="1" si="3">IF(L17&lt;&gt;"",IF(J17&lt;&gt;"",L17-J17,""),IF(J17&lt;&gt;"",IF(TODAY()&gt;J17,TODAY()*J17,"")))</f>
        <v>0</v>
      </c>
      <c r="S17" s="50" t="str">
        <f t="shared" ref="S17" ca="1" si="4">IF(L17&lt;&gt;"","",IF(AND($J17&lt;=TODAY()+7,$J17&gt;TODAY()),"★",""))</f>
        <v/>
      </c>
      <c r="T17" s="73" t="s">
        <v>156</v>
      </c>
      <c r="U17" s="52"/>
      <c r="V17" s="70"/>
      <c r="W17" s="70" t="s">
        <v>77</v>
      </c>
      <c r="X17" s="74"/>
      <c r="Y17" s="74"/>
      <c r="Z17" s="74"/>
      <c r="AA17" s="74"/>
      <c r="AB17" s="74"/>
      <c r="AC17" s="74"/>
    </row>
    <row r="18" spans="1:29" ht="21">
      <c r="A18" s="18">
        <v>5</v>
      </c>
      <c r="B18" s="67" t="s">
        <v>103</v>
      </c>
      <c r="C18" s="68" t="s">
        <v>200</v>
      </c>
      <c r="D18" s="68"/>
      <c r="E18" s="68"/>
      <c r="F18" s="21" t="s">
        <v>2</v>
      </c>
      <c r="G18" s="69" t="s">
        <v>81</v>
      </c>
      <c r="H18" s="69" t="s">
        <v>82</v>
      </c>
      <c r="I18" s="71">
        <v>44866</v>
      </c>
      <c r="J18" s="71">
        <v>44895</v>
      </c>
      <c r="K18" s="71">
        <v>44866</v>
      </c>
      <c r="L18" s="71">
        <v>44884</v>
      </c>
      <c r="M18" s="38" t="s">
        <v>145</v>
      </c>
      <c r="N18" s="39">
        <f t="shared" si="0"/>
        <v>18</v>
      </c>
      <c r="O18" s="40">
        <v>1</v>
      </c>
      <c r="P18" s="41">
        <f t="shared" si="1"/>
        <v>1</v>
      </c>
      <c r="Q18" s="48" t="str">
        <f t="shared" si="2"/>
        <v>提前完成</v>
      </c>
      <c r="R18" s="49">
        <f t="shared" ref="R18:R23" ca="1" si="5">IF(L18&lt;&gt;"",IF(J18&lt;&gt;"",L18-J18,""),IF(J18&lt;&gt;"",IF(TODAY()&gt;J18,TODAY()*J18,"")))</f>
        <v>-11</v>
      </c>
      <c r="S18" s="50" t="str">
        <f t="shared" ref="S18:S23" ca="1" si="6">IF(L18&lt;&gt;"","",IF(AND($J18&lt;=TODAY()+7,$J18&gt;TODAY()),"★",""))</f>
        <v/>
      </c>
      <c r="T18" s="73" t="s">
        <v>156</v>
      </c>
      <c r="U18" s="52"/>
      <c r="V18" s="70"/>
      <c r="W18" s="70" t="s">
        <v>77</v>
      </c>
      <c r="X18" s="74"/>
      <c r="Y18" s="74"/>
      <c r="Z18" s="74"/>
      <c r="AA18" s="74"/>
      <c r="AB18" s="74"/>
      <c r="AC18" s="74"/>
    </row>
    <row r="19" spans="1:29" ht="21">
      <c r="A19" s="18">
        <v>5</v>
      </c>
      <c r="B19" s="67" t="s">
        <v>104</v>
      </c>
      <c r="C19" s="68" t="s">
        <v>205</v>
      </c>
      <c r="D19" s="69"/>
      <c r="E19" s="69"/>
      <c r="F19" s="21" t="s">
        <v>2</v>
      </c>
      <c r="G19" s="69" t="s">
        <v>81</v>
      </c>
      <c r="H19" s="69" t="s">
        <v>82</v>
      </c>
      <c r="I19" s="71">
        <v>44866</v>
      </c>
      <c r="J19" s="71">
        <v>44880</v>
      </c>
      <c r="K19" s="71">
        <v>44866</v>
      </c>
      <c r="L19" s="71">
        <v>44880</v>
      </c>
      <c r="M19" s="38" t="s">
        <v>145</v>
      </c>
      <c r="N19" s="39">
        <f t="shared" si="0"/>
        <v>14</v>
      </c>
      <c r="O19" s="40">
        <v>1</v>
      </c>
      <c r="P19" s="41">
        <f t="shared" si="1"/>
        <v>0</v>
      </c>
      <c r="Q19" s="48" t="str">
        <f t="shared" si="2"/>
        <v>按期完成</v>
      </c>
      <c r="R19" s="49"/>
      <c r="S19" s="50"/>
      <c r="T19" s="73" t="s">
        <v>156</v>
      </c>
      <c r="U19" s="52"/>
      <c r="V19" s="70"/>
      <c r="W19" s="70" t="s">
        <v>84</v>
      </c>
      <c r="X19" s="74"/>
      <c r="Y19" s="74"/>
      <c r="Z19" s="74"/>
      <c r="AA19" s="74"/>
      <c r="AB19" s="74"/>
      <c r="AC19" s="74"/>
    </row>
    <row r="20" spans="1:29" ht="21">
      <c r="A20" s="18">
        <v>5</v>
      </c>
      <c r="B20" s="67" t="s">
        <v>203</v>
      </c>
      <c r="C20" s="68" t="s">
        <v>201</v>
      </c>
      <c r="D20" s="68"/>
      <c r="E20" s="68"/>
      <c r="F20" s="21" t="s">
        <v>2</v>
      </c>
      <c r="G20" s="69" t="s">
        <v>81</v>
      </c>
      <c r="H20" s="69" t="s">
        <v>199</v>
      </c>
      <c r="I20" s="71">
        <v>44866</v>
      </c>
      <c r="J20" s="71">
        <v>44895</v>
      </c>
      <c r="K20" s="71">
        <v>44866</v>
      </c>
      <c r="L20" s="71">
        <v>44895</v>
      </c>
      <c r="M20" s="38" t="s">
        <v>145</v>
      </c>
      <c r="N20" s="39">
        <f t="shared" ref="N20:N22" si="7">IF(L20&lt;&gt;"",IF(K20&lt;&gt;"",L20-K20,""),"")</f>
        <v>29</v>
      </c>
      <c r="O20" s="40">
        <v>1</v>
      </c>
      <c r="P20" s="41">
        <f t="shared" ref="P20:P22" si="8">IF(L20="",IF(K20="",3,2),IF(L20&lt;J20,1,IF(J20=L20,0,-1)))</f>
        <v>0</v>
      </c>
      <c r="Q20" s="48" t="str">
        <f t="shared" ref="Q20:Q22" si="9">IF(P20=3,"未开始",IF(P20=2,"进行中",IF(P20=1,"提前完成",IF(P20=0,"按期完成","超期完成"))))</f>
        <v>按期完成</v>
      </c>
      <c r="R20" s="49">
        <f t="shared" ref="R20:R22" ca="1" si="10">IF(L20&lt;&gt;"",IF(J20&lt;&gt;"",L20-J20,""),IF(J20&lt;&gt;"",IF(TODAY()&gt;J20,TODAY()*J20,"")))</f>
        <v>0</v>
      </c>
      <c r="S20" s="50" t="str">
        <f t="shared" ref="S20:S22" ca="1" si="11">IF(L20&lt;&gt;"","",IF(AND($J20&lt;=TODAY()+7,$J20&gt;TODAY()),"★",""))</f>
        <v/>
      </c>
      <c r="T20" s="73" t="s">
        <v>156</v>
      </c>
      <c r="U20" s="52"/>
      <c r="V20" s="70"/>
      <c r="W20" s="70" t="s">
        <v>77</v>
      </c>
      <c r="X20" s="74"/>
      <c r="Y20" s="74"/>
      <c r="Z20" s="74"/>
      <c r="AA20" s="74"/>
      <c r="AB20" s="74"/>
      <c r="AC20" s="74"/>
    </row>
    <row r="21" spans="1:29" ht="21">
      <c r="A21" s="18">
        <v>5</v>
      </c>
      <c r="B21" s="67" t="s">
        <v>372</v>
      </c>
      <c r="C21" s="68" t="s">
        <v>384</v>
      </c>
      <c r="D21" s="68"/>
      <c r="E21" s="68"/>
      <c r="F21" s="21" t="s">
        <v>2</v>
      </c>
      <c r="G21" s="69" t="s">
        <v>385</v>
      </c>
      <c r="H21" s="69"/>
      <c r="I21" s="71">
        <v>44928</v>
      </c>
      <c r="J21" s="71">
        <v>44932</v>
      </c>
      <c r="K21" s="71">
        <v>44928</v>
      </c>
      <c r="L21" s="71">
        <v>44932</v>
      </c>
      <c r="M21" s="38" t="s">
        <v>145</v>
      </c>
      <c r="N21" s="39">
        <f t="shared" si="7"/>
        <v>4</v>
      </c>
      <c r="O21" s="40">
        <v>1</v>
      </c>
      <c r="P21" s="41">
        <f t="shared" si="8"/>
        <v>0</v>
      </c>
      <c r="Q21" s="48" t="str">
        <f t="shared" si="9"/>
        <v>按期完成</v>
      </c>
      <c r="R21" s="49">
        <f t="shared" ca="1" si="10"/>
        <v>0</v>
      </c>
      <c r="S21" s="50" t="str">
        <f t="shared" ca="1" si="11"/>
        <v/>
      </c>
      <c r="T21" s="73" t="s">
        <v>156</v>
      </c>
      <c r="U21" s="52"/>
      <c r="V21" s="70"/>
      <c r="W21" s="70" t="s">
        <v>77</v>
      </c>
      <c r="X21" s="74"/>
      <c r="Y21" s="74"/>
      <c r="Z21" s="74"/>
      <c r="AA21" s="74"/>
      <c r="AB21" s="74"/>
      <c r="AC21" s="74"/>
    </row>
    <row r="22" spans="1:29" ht="21">
      <c r="A22" s="18">
        <v>5</v>
      </c>
      <c r="B22" s="67" t="s">
        <v>389</v>
      </c>
      <c r="C22" s="68" t="s">
        <v>390</v>
      </c>
      <c r="D22" s="68"/>
      <c r="E22" s="68"/>
      <c r="F22" s="21" t="s">
        <v>2</v>
      </c>
      <c r="G22" s="69" t="s">
        <v>385</v>
      </c>
      <c r="H22" s="69"/>
      <c r="I22" s="71">
        <v>44935</v>
      </c>
      <c r="J22" s="71">
        <v>44940</v>
      </c>
      <c r="K22" s="71">
        <v>44935</v>
      </c>
      <c r="L22" s="71">
        <v>44940</v>
      </c>
      <c r="M22" s="38" t="s">
        <v>145</v>
      </c>
      <c r="N22" s="39">
        <f t="shared" si="7"/>
        <v>5</v>
      </c>
      <c r="O22" s="40">
        <v>1</v>
      </c>
      <c r="P22" s="41">
        <f t="shared" si="8"/>
        <v>0</v>
      </c>
      <c r="Q22" s="48" t="str">
        <f t="shared" si="9"/>
        <v>按期完成</v>
      </c>
      <c r="R22" s="49">
        <f t="shared" ca="1" si="10"/>
        <v>0</v>
      </c>
      <c r="S22" s="50" t="str">
        <f t="shared" ca="1" si="11"/>
        <v/>
      </c>
      <c r="T22" s="73" t="s">
        <v>156</v>
      </c>
      <c r="U22" s="52"/>
      <c r="V22" s="70"/>
      <c r="W22" s="70" t="s">
        <v>77</v>
      </c>
      <c r="X22" s="74"/>
      <c r="Y22" s="74"/>
      <c r="Z22" s="74"/>
      <c r="AA22" s="74"/>
      <c r="AB22" s="74"/>
      <c r="AC22" s="74"/>
    </row>
    <row r="23" spans="1:29" ht="114.75">
      <c r="A23" s="18">
        <v>5</v>
      </c>
      <c r="B23" s="67" t="s">
        <v>392</v>
      </c>
      <c r="C23" s="68" t="s">
        <v>393</v>
      </c>
      <c r="D23" s="68"/>
      <c r="E23" s="68"/>
      <c r="F23" s="21" t="s">
        <v>2</v>
      </c>
      <c r="G23" s="69" t="s">
        <v>394</v>
      </c>
      <c r="H23" s="69"/>
      <c r="I23" s="71">
        <v>44928</v>
      </c>
      <c r="J23" s="71">
        <v>44957</v>
      </c>
      <c r="K23" s="71">
        <v>44928</v>
      </c>
      <c r="L23" s="71"/>
      <c r="M23" s="38" t="s">
        <v>145</v>
      </c>
      <c r="N23" s="39" t="str">
        <f t="shared" si="0"/>
        <v/>
      </c>
      <c r="O23" s="40">
        <v>0.5</v>
      </c>
      <c r="P23" s="41">
        <f t="shared" si="1"/>
        <v>2</v>
      </c>
      <c r="Q23" s="48" t="str">
        <f t="shared" si="2"/>
        <v>进行中</v>
      </c>
      <c r="R23" s="49">
        <f t="shared" ca="1" si="5"/>
        <v>2023964140</v>
      </c>
      <c r="S23" s="50" t="str">
        <f t="shared" ca="1" si="6"/>
        <v/>
      </c>
      <c r="T23" s="73" t="s">
        <v>146</v>
      </c>
      <c r="U23" s="52"/>
      <c r="V23" s="70"/>
      <c r="W23" s="70"/>
      <c r="X23" s="74"/>
      <c r="Y23" s="70" t="s">
        <v>395</v>
      </c>
      <c r="Z23" s="74"/>
      <c r="AA23" s="74"/>
      <c r="AB23" s="74"/>
      <c r="AC23" s="74"/>
    </row>
    <row r="24" spans="1:29" ht="21">
      <c r="A24" s="94">
        <v>4</v>
      </c>
      <c r="B24" s="95" t="s">
        <v>179</v>
      </c>
      <c r="C24" s="96" t="s">
        <v>312</v>
      </c>
      <c r="D24" s="118"/>
      <c r="E24" s="118"/>
      <c r="F24" s="98"/>
      <c r="G24" s="118"/>
      <c r="H24" s="118"/>
      <c r="I24" s="122"/>
      <c r="J24" s="122"/>
      <c r="K24" s="122"/>
      <c r="L24" s="122"/>
      <c r="M24" s="100"/>
      <c r="N24" s="101"/>
      <c r="O24" s="102"/>
      <c r="P24" s="103"/>
      <c r="Q24" s="104"/>
      <c r="R24" s="105"/>
      <c r="S24" s="106"/>
      <c r="T24" s="123"/>
      <c r="U24" s="116"/>
      <c r="V24" s="110"/>
      <c r="W24" s="110" t="s">
        <v>77</v>
      </c>
      <c r="X24" s="124"/>
      <c r="Y24" s="124"/>
      <c r="Z24" s="124"/>
      <c r="AA24" s="124"/>
      <c r="AB24" s="124"/>
      <c r="AC24" s="124"/>
    </row>
    <row r="25" spans="1:29" ht="21">
      <c r="A25" s="18">
        <v>5</v>
      </c>
      <c r="B25" s="67" t="s">
        <v>180</v>
      </c>
      <c r="C25" s="68" t="s">
        <v>197</v>
      </c>
      <c r="D25" s="69"/>
      <c r="E25" s="69"/>
      <c r="F25" s="21" t="s">
        <v>2</v>
      </c>
      <c r="G25" s="69" t="s">
        <v>81</v>
      </c>
      <c r="H25" s="69" t="s">
        <v>82</v>
      </c>
      <c r="I25" s="71">
        <v>44866</v>
      </c>
      <c r="J25" s="71">
        <v>44880</v>
      </c>
      <c r="K25" s="71">
        <v>44866</v>
      </c>
      <c r="L25" s="71">
        <v>44880</v>
      </c>
      <c r="M25" s="38" t="s">
        <v>145</v>
      </c>
      <c r="N25" s="39">
        <f t="shared" ref="N25:N29" si="12">IF(L25&lt;&gt;"",IF(K25&lt;&gt;"",L25-K25,""),"")</f>
        <v>14</v>
      </c>
      <c r="O25" s="40">
        <v>1</v>
      </c>
      <c r="P25" s="41">
        <f t="shared" ref="P25:P29" si="13">IF(L25="",IF(K25="",3,2),IF(L25&lt;J25,1,IF(J25=L25,0,-1)))</f>
        <v>0</v>
      </c>
      <c r="Q25" s="48" t="str">
        <f t="shared" ref="Q25:Q27" si="14">IF(P25=3,"未开始",IF(P25=2,"进行中",IF(P25=1,"提前完成",IF(P25=0,"按期完成","超期完成"))))</f>
        <v>按期完成</v>
      </c>
      <c r="R25" s="49"/>
      <c r="S25" s="50"/>
      <c r="T25" s="73" t="s">
        <v>146</v>
      </c>
      <c r="U25" s="52"/>
      <c r="V25" s="70"/>
      <c r="W25" s="70" t="s">
        <v>77</v>
      </c>
      <c r="X25" s="74"/>
      <c r="Y25" s="74"/>
      <c r="Z25" s="74"/>
      <c r="AA25" s="74"/>
      <c r="AB25" s="74"/>
      <c r="AC25" s="74"/>
    </row>
    <row r="26" spans="1:29" ht="21">
      <c r="A26" s="18">
        <v>5</v>
      </c>
      <c r="B26" s="67" t="s">
        <v>313</v>
      </c>
      <c r="C26" s="68" t="s">
        <v>198</v>
      </c>
      <c r="D26" s="69"/>
      <c r="E26" s="69"/>
      <c r="F26" s="21" t="s">
        <v>2</v>
      </c>
      <c r="G26" s="69" t="s">
        <v>81</v>
      </c>
      <c r="H26" s="69" t="s">
        <v>199</v>
      </c>
      <c r="I26" s="71">
        <v>44866</v>
      </c>
      <c r="J26" s="71">
        <v>44880</v>
      </c>
      <c r="K26" s="71">
        <v>44866</v>
      </c>
      <c r="L26" s="71">
        <v>44880</v>
      </c>
      <c r="M26" s="38" t="s">
        <v>145</v>
      </c>
      <c r="N26" s="39">
        <f t="shared" si="12"/>
        <v>14</v>
      </c>
      <c r="O26" s="40">
        <v>1</v>
      </c>
      <c r="P26" s="41">
        <f t="shared" si="13"/>
        <v>0</v>
      </c>
      <c r="Q26" s="48" t="str">
        <f t="shared" si="14"/>
        <v>按期完成</v>
      </c>
      <c r="R26" s="49"/>
      <c r="S26" s="50"/>
      <c r="T26" s="73" t="s">
        <v>146</v>
      </c>
      <c r="U26" s="52"/>
      <c r="V26" s="70"/>
      <c r="W26" s="70" t="s">
        <v>77</v>
      </c>
      <c r="X26" s="74"/>
      <c r="Y26" s="74"/>
      <c r="Z26" s="74"/>
      <c r="AA26" s="74"/>
      <c r="AB26" s="74"/>
      <c r="AC26" s="74"/>
    </row>
    <row r="27" spans="1:29" ht="21">
      <c r="A27" s="18">
        <v>5</v>
      </c>
      <c r="B27" s="67" t="s">
        <v>167</v>
      </c>
      <c r="C27" s="68" t="s">
        <v>202</v>
      </c>
      <c r="D27" s="68"/>
      <c r="E27" s="68"/>
      <c r="F27" s="21" t="s">
        <v>2</v>
      </c>
      <c r="G27" s="69" t="s">
        <v>81</v>
      </c>
      <c r="H27" s="69" t="s">
        <v>82</v>
      </c>
      <c r="I27" s="71">
        <v>44866</v>
      </c>
      <c r="J27" s="71">
        <v>44880</v>
      </c>
      <c r="K27" s="71">
        <v>44875</v>
      </c>
      <c r="L27" s="71">
        <v>44880</v>
      </c>
      <c r="M27" s="38" t="s">
        <v>145</v>
      </c>
      <c r="N27" s="39">
        <f t="shared" si="12"/>
        <v>5</v>
      </c>
      <c r="O27" s="40">
        <v>1</v>
      </c>
      <c r="P27" s="41">
        <f t="shared" si="13"/>
        <v>0</v>
      </c>
      <c r="Q27" s="48" t="str">
        <f t="shared" si="14"/>
        <v>按期完成</v>
      </c>
      <c r="R27" s="49">
        <f t="shared" ref="R27:R29" ca="1" si="15">IF(L27&lt;&gt;"",IF(J27&lt;&gt;"",L27-J27,""),IF(J27&lt;&gt;"",IF(TODAY()&gt;J27,TODAY()*J27,"")))</f>
        <v>0</v>
      </c>
      <c r="S27" s="50" t="str">
        <f t="shared" ref="S27:S29" ca="1" si="16">IF(L27&lt;&gt;"","",IF(AND($J27&lt;=TODAY()+7,$J27&gt;TODAY()),"★",""))</f>
        <v/>
      </c>
      <c r="T27" s="73" t="s">
        <v>146</v>
      </c>
      <c r="U27" s="52"/>
      <c r="V27" s="70"/>
      <c r="W27" s="70" t="s">
        <v>77</v>
      </c>
      <c r="X27" s="74"/>
      <c r="Y27" s="74"/>
      <c r="Z27" s="74"/>
      <c r="AA27" s="74"/>
      <c r="AB27" s="74"/>
      <c r="AC27" s="74"/>
    </row>
    <row r="28" spans="1:29" ht="21">
      <c r="A28" s="18">
        <v>5</v>
      </c>
      <c r="B28" s="67" t="s">
        <v>314</v>
      </c>
      <c r="C28" s="68" t="s">
        <v>189</v>
      </c>
      <c r="D28" s="20"/>
      <c r="E28" s="20"/>
      <c r="F28" s="21" t="s">
        <v>2</v>
      </c>
      <c r="G28" s="69" t="s">
        <v>315</v>
      </c>
      <c r="H28" s="69"/>
      <c r="I28" s="71">
        <v>44896</v>
      </c>
      <c r="J28" s="71">
        <v>44926</v>
      </c>
      <c r="K28" s="71">
        <v>44896</v>
      </c>
      <c r="L28" s="71">
        <v>44926</v>
      </c>
      <c r="M28" s="38" t="s">
        <v>145</v>
      </c>
      <c r="N28" s="39">
        <f t="shared" si="12"/>
        <v>30</v>
      </c>
      <c r="O28" s="40">
        <v>1</v>
      </c>
      <c r="P28" s="41">
        <f t="shared" si="13"/>
        <v>0</v>
      </c>
      <c r="Q28" s="48" t="str">
        <f>IF(P28=3,"未开始",IF(P28=2,"进行中",IF(P28=1,"提前完成",IF(P28=0,"按期完成","超期完成"))))</f>
        <v>按期完成</v>
      </c>
      <c r="R28" s="49">
        <f t="shared" ca="1" si="15"/>
        <v>0</v>
      </c>
      <c r="S28" s="50" t="str">
        <f t="shared" ca="1" si="16"/>
        <v/>
      </c>
      <c r="T28" s="51" t="s">
        <v>146</v>
      </c>
      <c r="U28" s="52"/>
      <c r="V28" s="53"/>
      <c r="W28" s="53"/>
      <c r="X28" s="54"/>
      <c r="Y28" s="54"/>
      <c r="Z28" s="54"/>
      <c r="AA28" s="54"/>
      <c r="AB28" s="54"/>
      <c r="AC28" s="54"/>
    </row>
    <row r="29" spans="1:29" ht="21">
      <c r="A29" s="18">
        <v>5</v>
      </c>
      <c r="B29" s="67" t="s">
        <v>316</v>
      </c>
      <c r="C29" s="68" t="s">
        <v>317</v>
      </c>
      <c r="D29" s="68"/>
      <c r="E29" s="68"/>
      <c r="F29" s="21" t="s">
        <v>2</v>
      </c>
      <c r="G29" s="69" t="s">
        <v>81</v>
      </c>
      <c r="H29" s="69" t="s">
        <v>82</v>
      </c>
      <c r="I29" s="71">
        <v>44927</v>
      </c>
      <c r="J29" s="71">
        <v>44941</v>
      </c>
      <c r="K29" s="71">
        <v>44927</v>
      </c>
      <c r="L29" s="71"/>
      <c r="M29" s="38" t="s">
        <v>145</v>
      </c>
      <c r="N29" s="39" t="str">
        <f t="shared" si="12"/>
        <v/>
      </c>
      <c r="O29" s="40">
        <v>0.9</v>
      </c>
      <c r="P29" s="41">
        <f t="shared" si="13"/>
        <v>2</v>
      </c>
      <c r="Q29" s="48" t="str">
        <f t="shared" ref="Q29" si="17">IF(P29=3,"未开始",IF(P29=2,"进行中",IF(P29=1,"提前完成",IF(P29=0,"按期完成","超期完成"))))</f>
        <v>进行中</v>
      </c>
      <c r="R29" s="49">
        <f t="shared" ca="1" si="15"/>
        <v>2023243820</v>
      </c>
      <c r="S29" s="50" t="str">
        <f t="shared" ca="1" si="16"/>
        <v/>
      </c>
      <c r="T29" s="73" t="s">
        <v>146</v>
      </c>
      <c r="U29" s="52"/>
      <c r="V29" s="70"/>
      <c r="W29" s="70" t="s">
        <v>77</v>
      </c>
      <c r="X29" s="74"/>
      <c r="Y29" s="74"/>
      <c r="Z29" s="74"/>
      <c r="AA29" s="74"/>
      <c r="AB29" s="74"/>
      <c r="AC29" s="74"/>
    </row>
    <row r="30" spans="1:29" ht="21">
      <c r="A30" s="94">
        <v>4</v>
      </c>
      <c r="B30" s="95" t="s">
        <v>183</v>
      </c>
      <c r="C30" s="96" t="s">
        <v>318</v>
      </c>
      <c r="D30" s="118"/>
      <c r="E30" s="118"/>
      <c r="F30" s="98"/>
      <c r="G30" s="118"/>
      <c r="H30" s="118"/>
      <c r="I30" s="122"/>
      <c r="J30" s="122"/>
      <c r="K30" s="122"/>
      <c r="L30" s="122"/>
      <c r="M30" s="100"/>
      <c r="N30" s="101"/>
      <c r="O30" s="102"/>
      <c r="P30" s="103"/>
      <c r="Q30" s="104"/>
      <c r="R30" s="105"/>
      <c r="S30" s="106"/>
      <c r="T30" s="123"/>
      <c r="U30" s="116"/>
      <c r="V30" s="110"/>
      <c r="W30" s="110" t="s">
        <v>77</v>
      </c>
      <c r="X30" s="124"/>
      <c r="Y30" s="124"/>
      <c r="Z30" s="124"/>
      <c r="AA30" s="124"/>
      <c r="AB30" s="124"/>
      <c r="AC30" s="124"/>
    </row>
    <row r="31" spans="1:29" ht="21">
      <c r="A31" s="18">
        <v>5</v>
      </c>
      <c r="B31" s="67" t="s">
        <v>319</v>
      </c>
      <c r="C31" s="68" t="s">
        <v>190</v>
      </c>
      <c r="D31" s="22"/>
      <c r="E31" s="22"/>
      <c r="F31" s="21" t="s">
        <v>2</v>
      </c>
      <c r="G31" s="69" t="s">
        <v>188</v>
      </c>
      <c r="H31" s="69"/>
      <c r="I31" s="71">
        <v>44896</v>
      </c>
      <c r="J31" s="71">
        <v>44926</v>
      </c>
      <c r="K31" s="71">
        <v>44896</v>
      </c>
      <c r="L31" s="71">
        <v>44926</v>
      </c>
      <c r="M31" s="38" t="s">
        <v>145</v>
      </c>
      <c r="N31" s="39">
        <f t="shared" ref="N31:N32" si="18">IF(L31&lt;&gt;"",IF(K31&lt;&gt;"",L31-K31,""),"")</f>
        <v>30</v>
      </c>
      <c r="O31" s="40">
        <v>1</v>
      </c>
      <c r="P31" s="41">
        <f t="shared" ref="P31:P32" si="19">IF(L31="",IF(K31="",3,2),IF(L31&lt;J31,1,IF(J31=L31,0,-1)))</f>
        <v>0</v>
      </c>
      <c r="Q31" s="48" t="str">
        <f t="shared" ref="Q31:Q32" si="20">IF(P31=3,"未开始",IF(P31=2,"进行中",IF(P31=1,"提前完成",IF(P31=0,"按期完成","超期完成"))))</f>
        <v>按期完成</v>
      </c>
      <c r="R31" s="49"/>
      <c r="S31" s="50"/>
      <c r="T31" s="51" t="s">
        <v>146</v>
      </c>
      <c r="U31" s="52"/>
      <c r="V31" s="53"/>
      <c r="W31" s="53"/>
      <c r="X31" s="54"/>
      <c r="Y31" s="54"/>
      <c r="Z31" s="54"/>
      <c r="AA31" s="54"/>
      <c r="AB31" s="54"/>
      <c r="AC31" s="54"/>
    </row>
    <row r="32" spans="1:29" ht="21">
      <c r="A32" s="18">
        <v>5</v>
      </c>
      <c r="B32" s="67" t="s">
        <v>350</v>
      </c>
      <c r="C32" s="68" t="s">
        <v>320</v>
      </c>
      <c r="D32" s="22"/>
      <c r="E32" s="22"/>
      <c r="F32" s="21" t="s">
        <v>2</v>
      </c>
      <c r="G32" s="69" t="s">
        <v>188</v>
      </c>
      <c r="H32" s="69" t="s">
        <v>321</v>
      </c>
      <c r="I32" s="71">
        <v>44927</v>
      </c>
      <c r="J32" s="71">
        <v>44985</v>
      </c>
      <c r="K32" s="71">
        <v>44927</v>
      </c>
      <c r="L32" s="71"/>
      <c r="M32" s="38" t="s">
        <v>145</v>
      </c>
      <c r="N32" s="39" t="str">
        <f t="shared" si="18"/>
        <v/>
      </c>
      <c r="O32" s="40">
        <v>0.4</v>
      </c>
      <c r="P32" s="41">
        <f t="shared" si="19"/>
        <v>2</v>
      </c>
      <c r="Q32" s="48" t="str">
        <f t="shared" si="20"/>
        <v>进行中</v>
      </c>
      <c r="R32" s="49"/>
      <c r="S32" s="50"/>
      <c r="T32" s="51" t="s">
        <v>146</v>
      </c>
      <c r="U32" s="52"/>
      <c r="V32" s="53"/>
      <c r="W32" s="53"/>
      <c r="X32" s="54"/>
      <c r="Y32" s="54"/>
      <c r="Z32" s="54"/>
      <c r="AA32" s="54"/>
      <c r="AB32" s="54"/>
      <c r="AC32" s="54"/>
    </row>
    <row r="33" spans="1:35" ht="38.25">
      <c r="A33" s="94">
        <v>4</v>
      </c>
      <c r="B33" s="95" t="s">
        <v>186</v>
      </c>
      <c r="C33" s="96" t="s">
        <v>332</v>
      </c>
      <c r="D33" s="118"/>
      <c r="E33" s="118"/>
      <c r="F33" s="98"/>
      <c r="G33" s="118"/>
      <c r="H33" s="118"/>
      <c r="I33" s="122"/>
      <c r="J33" s="122"/>
      <c r="K33" s="122"/>
      <c r="L33" s="122"/>
      <c r="M33" s="100"/>
      <c r="N33" s="101"/>
      <c r="O33" s="102"/>
      <c r="P33" s="103"/>
      <c r="Q33" s="104"/>
      <c r="R33" s="105"/>
      <c r="S33" s="106"/>
      <c r="T33" s="123"/>
      <c r="U33" s="116"/>
      <c r="V33" s="110" t="s">
        <v>342</v>
      </c>
      <c r="W33" s="110"/>
      <c r="X33" s="124"/>
      <c r="Y33" s="124"/>
      <c r="Z33" s="124"/>
      <c r="AA33" s="124"/>
      <c r="AB33" s="124"/>
      <c r="AC33" s="124"/>
    </row>
    <row r="34" spans="1:35" ht="38.25">
      <c r="A34" s="18">
        <v>5</v>
      </c>
      <c r="B34" s="67" t="s">
        <v>322</v>
      </c>
      <c r="C34" s="68" t="s">
        <v>348</v>
      </c>
      <c r="D34" s="22"/>
      <c r="E34" s="22"/>
      <c r="F34" s="21" t="s">
        <v>2</v>
      </c>
      <c r="G34" s="69" t="s">
        <v>188</v>
      </c>
      <c r="H34" s="57"/>
      <c r="I34" s="71">
        <v>44896</v>
      </c>
      <c r="J34" s="71">
        <v>45169</v>
      </c>
      <c r="K34" s="71">
        <v>44896</v>
      </c>
      <c r="L34" s="37"/>
      <c r="M34" s="38" t="s">
        <v>145</v>
      </c>
      <c r="N34" s="39" t="str">
        <f t="shared" ref="N34" si="21">IF(L34&lt;&gt;"",IF(K34&lt;&gt;"",L34-K34,""),"")</f>
        <v/>
      </c>
      <c r="O34" s="40">
        <v>0.05</v>
      </c>
      <c r="P34" s="41">
        <f>IF(L34="",IF(K34="",3,2),IF(L34&lt;J34,1,IF(J34=L34,0,-1)))</f>
        <v>2</v>
      </c>
      <c r="Q34" s="48" t="str">
        <f t="shared" ref="Q34" si="22">IF(P34=3,"未开始",IF(P34=2,"进行中",IF(P34=1,"提前完成",IF(P34=0,"按期完成","超期完成"))))</f>
        <v>进行中</v>
      </c>
      <c r="R34" s="49" t="str">
        <f t="shared" ref="R34" ca="1" si="23">IF(L34&lt;&gt;"",IF(J34&lt;&gt;"",L34-J34,""),IF(J34&lt;&gt;"",IF(TODAY()&gt;J34,TODAY()*J34,"")))</f>
        <v/>
      </c>
      <c r="S34" s="50" t="str">
        <f ca="1">IF(L34&lt;&gt;"","",IF(AND($J34&lt;=TODAY()+7,$J34&gt;TODAY()),"★",""))</f>
        <v/>
      </c>
      <c r="T34" s="51" t="s">
        <v>146</v>
      </c>
      <c r="U34" s="52"/>
      <c r="V34" s="53"/>
      <c r="W34" s="53"/>
      <c r="X34" s="53" t="s">
        <v>343</v>
      </c>
      <c r="Y34" s="54"/>
      <c r="Z34" s="54"/>
      <c r="AA34" s="54"/>
      <c r="AB34" s="54"/>
      <c r="AC34" s="54"/>
    </row>
    <row r="35" spans="1:35" ht="38.25">
      <c r="A35" s="18">
        <v>5</v>
      </c>
      <c r="B35" s="67" t="s">
        <v>349</v>
      </c>
      <c r="C35" s="68" t="s">
        <v>347</v>
      </c>
      <c r="D35" s="22"/>
      <c r="E35" s="22"/>
      <c r="F35" s="21" t="s">
        <v>2</v>
      </c>
      <c r="G35" s="69" t="s">
        <v>177</v>
      </c>
      <c r="H35" s="57" t="s">
        <v>323</v>
      </c>
      <c r="I35" s="71">
        <v>44896</v>
      </c>
      <c r="J35" s="71">
        <v>44985</v>
      </c>
      <c r="K35" s="71">
        <v>44896</v>
      </c>
      <c r="L35" s="37"/>
      <c r="M35" s="38" t="s">
        <v>145</v>
      </c>
      <c r="N35" s="39" t="str">
        <f t="shared" ref="N35" si="24">IF(L35&lt;&gt;"",IF(K35&lt;&gt;"",L35-K35,""),"")</f>
        <v/>
      </c>
      <c r="O35" s="40">
        <v>0.6</v>
      </c>
      <c r="P35" s="41">
        <f>IF(L35="",IF(K35="",3,2),IF(L35&lt;J35,1,IF(J35=L35,0,-1)))</f>
        <v>2</v>
      </c>
      <c r="Q35" s="48" t="str">
        <f t="shared" ref="Q35" si="25">IF(P35=3,"未开始",IF(P35=2,"进行中",IF(P35=1,"提前完成",IF(P35=0,"按期完成","超期完成"))))</f>
        <v>进行中</v>
      </c>
      <c r="R35" s="49">
        <f t="shared" ref="R35" ca="1" si="26">IF(L35&lt;&gt;"",IF(J35&lt;&gt;"",L35-J35,""),IF(J35&lt;&gt;"",IF(TODAY()&gt;J35,TODAY()*J35,"")))</f>
        <v>2025224700</v>
      </c>
      <c r="S35" s="50" t="str">
        <f ca="1">IF(L35&lt;&gt;"","",IF(AND($J35&lt;=TODAY()+7,$J35&gt;TODAY()),"★",""))</f>
        <v/>
      </c>
      <c r="T35" s="51" t="s">
        <v>156</v>
      </c>
      <c r="U35" s="52"/>
      <c r="V35" s="53"/>
      <c r="W35" s="53"/>
      <c r="X35" s="53" t="s">
        <v>343</v>
      </c>
      <c r="Y35" s="53" t="s">
        <v>386</v>
      </c>
      <c r="Z35" s="54"/>
      <c r="AA35" s="54"/>
      <c r="AB35" s="54"/>
      <c r="AC35" s="54"/>
    </row>
    <row r="36" spans="1:35" ht="21">
      <c r="A36" s="94">
        <v>4</v>
      </c>
      <c r="B36" s="95" t="s">
        <v>324</v>
      </c>
      <c r="C36" s="96" t="s">
        <v>325</v>
      </c>
      <c r="D36" s="118"/>
      <c r="E36" s="118"/>
      <c r="F36" s="98"/>
      <c r="G36" s="118"/>
      <c r="H36" s="118"/>
      <c r="I36" s="122"/>
      <c r="J36" s="122"/>
      <c r="K36" s="122"/>
      <c r="L36" s="122"/>
      <c r="M36" s="100"/>
      <c r="N36" s="101"/>
      <c r="O36" s="102"/>
      <c r="P36" s="103"/>
      <c r="Q36" s="104"/>
      <c r="R36" s="105"/>
      <c r="S36" s="106"/>
      <c r="T36" s="123"/>
      <c r="U36" s="116"/>
      <c r="V36" s="110"/>
      <c r="W36" s="110" t="s">
        <v>77</v>
      </c>
      <c r="X36" s="124"/>
      <c r="Y36" s="124"/>
      <c r="Z36" s="124"/>
      <c r="AA36" s="124"/>
      <c r="AB36" s="124"/>
      <c r="AC36" s="124"/>
    </row>
    <row r="37" spans="1:35" ht="21">
      <c r="A37" s="18">
        <v>5</v>
      </c>
      <c r="B37" s="67" t="s">
        <v>326</v>
      </c>
      <c r="C37" s="68" t="s">
        <v>204</v>
      </c>
      <c r="D37" s="68"/>
      <c r="E37" s="68"/>
      <c r="F37" s="21" t="s">
        <v>2</v>
      </c>
      <c r="G37" s="69" t="s">
        <v>81</v>
      </c>
      <c r="H37" s="69" t="s">
        <v>199</v>
      </c>
      <c r="I37" s="71">
        <v>44866</v>
      </c>
      <c r="J37" s="71">
        <v>44880</v>
      </c>
      <c r="K37" s="71">
        <v>44866</v>
      </c>
      <c r="L37" s="71">
        <v>44880</v>
      </c>
      <c r="M37" s="38" t="s">
        <v>145</v>
      </c>
      <c r="N37" s="39">
        <f t="shared" ref="N37" si="27">IF(L37&lt;&gt;"",IF(K37&lt;&gt;"",L37-K37,""),"")</f>
        <v>14</v>
      </c>
      <c r="O37" s="40">
        <v>1</v>
      </c>
      <c r="P37" s="41">
        <f t="shared" ref="P37" si="28">IF(L37="",IF(K37="",3,2),IF(L37&lt;J37,1,IF(J37=L37,0,-1)))</f>
        <v>0</v>
      </c>
      <c r="Q37" s="48" t="str">
        <f t="shared" ref="Q37" si="29">IF(P37=3,"未开始",IF(P37=2,"进行中",IF(P37=1,"提前完成",IF(P37=0,"按期完成","超期完成"))))</f>
        <v>按期完成</v>
      </c>
      <c r="R37" s="49">
        <f t="shared" ref="R37" ca="1" si="30">IF(L37&lt;&gt;"",IF(J37&lt;&gt;"",L37-J37,""),IF(J37&lt;&gt;"",IF(TODAY()&gt;J37,TODAY()*J37,"")))</f>
        <v>0</v>
      </c>
      <c r="S37" s="50" t="str">
        <f t="shared" ref="S37" ca="1" si="31">IF(L37&lt;&gt;"","",IF(AND($J37&lt;=TODAY()+7,$J37&gt;TODAY()),"★",""))</f>
        <v/>
      </c>
      <c r="T37" s="73" t="s">
        <v>146</v>
      </c>
      <c r="U37" s="52"/>
      <c r="V37" s="70"/>
      <c r="W37" s="70" t="s">
        <v>84</v>
      </c>
      <c r="X37" s="74"/>
      <c r="Y37" s="74"/>
      <c r="Z37" s="74"/>
      <c r="AA37" s="74"/>
      <c r="AB37" s="74"/>
      <c r="AC37" s="74"/>
    </row>
    <row r="38" spans="1:35" ht="63.75">
      <c r="A38" s="94">
        <v>4</v>
      </c>
      <c r="B38" s="95" t="s">
        <v>327</v>
      </c>
      <c r="C38" s="96" t="s">
        <v>187</v>
      </c>
      <c r="D38" s="113"/>
      <c r="E38" s="113"/>
      <c r="F38" s="98"/>
      <c r="G38" s="118"/>
      <c r="H38" s="118"/>
      <c r="I38" s="122"/>
      <c r="J38" s="122"/>
      <c r="K38" s="122"/>
      <c r="L38" s="99"/>
      <c r="M38" s="100"/>
      <c r="N38" s="101"/>
      <c r="O38" s="102"/>
      <c r="P38" s="103"/>
      <c r="Q38" s="104"/>
      <c r="R38" s="105"/>
      <c r="S38" s="106"/>
      <c r="T38" s="107"/>
      <c r="U38" s="116"/>
      <c r="V38" s="110"/>
      <c r="W38" s="109"/>
      <c r="X38" s="109" t="s">
        <v>344</v>
      </c>
      <c r="Y38" s="111"/>
      <c r="Z38" s="111"/>
      <c r="AA38" s="111"/>
      <c r="AB38" s="111"/>
      <c r="AC38" s="111"/>
    </row>
    <row r="39" spans="1:35" ht="25.5">
      <c r="A39" s="18">
        <v>5</v>
      </c>
      <c r="B39" s="67" t="s">
        <v>328</v>
      </c>
      <c r="C39" s="68" t="s">
        <v>329</v>
      </c>
      <c r="D39" s="20"/>
      <c r="E39" s="20"/>
      <c r="F39" s="21" t="s">
        <v>2</v>
      </c>
      <c r="G39" s="69" t="s">
        <v>330</v>
      </c>
      <c r="H39" s="69" t="s">
        <v>331</v>
      </c>
      <c r="I39" s="71">
        <v>44927</v>
      </c>
      <c r="J39" s="71">
        <v>44957</v>
      </c>
      <c r="K39" s="71">
        <v>44927</v>
      </c>
      <c r="L39" s="71"/>
      <c r="M39" s="38" t="s">
        <v>145</v>
      </c>
      <c r="N39" s="39" t="str">
        <f t="shared" ref="N39:N41" si="32">IF(L39&lt;&gt;"",IF(K39&lt;&gt;"",L39-K39,""),"")</f>
        <v/>
      </c>
      <c r="O39" s="40">
        <v>0.5</v>
      </c>
      <c r="P39" s="41">
        <f t="shared" ref="P39:P41" si="33">IF(L39="",IF(K39="",3,2),IF(L39&lt;J39,1,IF(J39=L39,0,-1)))</f>
        <v>2</v>
      </c>
      <c r="Q39" s="48" t="str">
        <f>IF(P39=3,"未开始",IF(P39=2,"进行中",IF(P39=1,"提前完成",IF(P39=0,"按期完成","超期完成"))))</f>
        <v>进行中</v>
      </c>
      <c r="R39" s="49">
        <f t="shared" ref="R39:R40" ca="1" si="34">IF(L39&lt;&gt;"",IF(J39&lt;&gt;"",L39-J39,""),IF(J39&lt;&gt;"",IF(TODAY()&gt;J39,TODAY()*J39,"")))</f>
        <v>2023964140</v>
      </c>
      <c r="S39" s="50" t="str">
        <f t="shared" ref="S39:S40" ca="1" si="35">IF(L39&lt;&gt;"","",IF(AND($J39&lt;=TODAY()+7,$J39&gt;TODAY()),"★",""))</f>
        <v/>
      </c>
      <c r="T39" s="51" t="s">
        <v>146</v>
      </c>
      <c r="U39" s="52"/>
      <c r="V39" s="53"/>
      <c r="W39" s="53"/>
      <c r="X39" s="54"/>
      <c r="Y39" s="53" t="s">
        <v>382</v>
      </c>
      <c r="Z39" s="54"/>
      <c r="AA39" s="54"/>
      <c r="AB39" s="54"/>
      <c r="AC39" s="54"/>
    </row>
    <row r="40" spans="1:35" ht="21">
      <c r="A40" s="94">
        <v>4</v>
      </c>
      <c r="B40" s="95" t="s">
        <v>345</v>
      </c>
      <c r="C40" s="96" t="s">
        <v>185</v>
      </c>
      <c r="D40" s="113"/>
      <c r="E40" s="113"/>
      <c r="F40" s="98" t="s">
        <v>2</v>
      </c>
      <c r="G40" s="97" t="s">
        <v>81</v>
      </c>
      <c r="H40" s="97" t="s">
        <v>82</v>
      </c>
      <c r="I40" s="99">
        <v>44842</v>
      </c>
      <c r="J40" s="99">
        <v>44865</v>
      </c>
      <c r="K40" s="99">
        <v>44842</v>
      </c>
      <c r="L40" s="99">
        <v>44862</v>
      </c>
      <c r="M40" s="100" t="s">
        <v>145</v>
      </c>
      <c r="N40" s="101">
        <f t="shared" si="32"/>
        <v>20</v>
      </c>
      <c r="O40" s="102">
        <v>1</v>
      </c>
      <c r="P40" s="103">
        <f t="shared" si="33"/>
        <v>1</v>
      </c>
      <c r="Q40" s="104" t="str">
        <f t="shared" ref="Q40" si="36">IF(P40=3,"未开始",IF(P40=2,"进行中",IF(P40=1,"提前完成",IF(P40=0,"按期完成","超期完成"))))</f>
        <v>提前完成</v>
      </c>
      <c r="R40" s="105">
        <f t="shared" ca="1" si="34"/>
        <v>-3</v>
      </c>
      <c r="S40" s="106" t="str">
        <f t="shared" ca="1" si="35"/>
        <v/>
      </c>
      <c r="T40" s="107" t="s">
        <v>156</v>
      </c>
      <c r="U40" s="116"/>
      <c r="V40" s="110" t="s">
        <v>184</v>
      </c>
      <c r="W40" s="109"/>
      <c r="X40" s="111"/>
      <c r="Y40" s="111"/>
      <c r="Z40" s="111"/>
      <c r="AA40" s="111"/>
      <c r="AB40" s="111"/>
      <c r="AC40" s="111"/>
    </row>
    <row r="41" spans="1:35" ht="63" customHeight="1">
      <c r="A41" s="94">
        <v>4</v>
      </c>
      <c r="B41" s="112" t="s">
        <v>346</v>
      </c>
      <c r="C41" s="113" t="s">
        <v>65</v>
      </c>
      <c r="D41" s="97"/>
      <c r="E41" s="97"/>
      <c r="F41" s="98" t="s">
        <v>2</v>
      </c>
      <c r="G41" s="97" t="s">
        <v>81</v>
      </c>
      <c r="H41" s="97" t="s">
        <v>85</v>
      </c>
      <c r="I41" s="99">
        <v>44562</v>
      </c>
      <c r="J41" s="99">
        <v>44743</v>
      </c>
      <c r="K41" s="99">
        <v>44562</v>
      </c>
      <c r="L41" s="99">
        <v>44743</v>
      </c>
      <c r="M41" s="100" t="s">
        <v>145</v>
      </c>
      <c r="N41" s="101">
        <f t="shared" si="32"/>
        <v>181</v>
      </c>
      <c r="O41" s="102">
        <v>1</v>
      </c>
      <c r="P41" s="103">
        <f t="shared" si="33"/>
        <v>0</v>
      </c>
      <c r="Q41" s="104" t="str">
        <f t="shared" ref="Q41" si="37">IF(P41=3,"未开始",IF(P41=2,"进行中",IF(P41=1,"提前完成",IF(P41=0,"按期完成","超期完成"))))</f>
        <v>按期完成</v>
      </c>
      <c r="R41" s="105"/>
      <c r="S41" s="106"/>
      <c r="T41" s="107" t="s">
        <v>66</v>
      </c>
      <c r="U41" s="116" t="s">
        <v>86</v>
      </c>
      <c r="V41" s="109"/>
      <c r="W41" s="109"/>
      <c r="X41" s="111"/>
      <c r="Y41" s="111"/>
      <c r="Z41" s="111"/>
      <c r="AA41" s="111"/>
      <c r="AB41" s="111"/>
      <c r="AC41" s="111"/>
    </row>
    <row r="42" spans="1:35" s="6" customFormat="1" ht="12.75">
      <c r="A42" s="16" t="s">
        <v>37</v>
      </c>
      <c r="B42" s="16" t="s">
        <v>87</v>
      </c>
      <c r="C42" s="17" t="s">
        <v>88</v>
      </c>
      <c r="D42" s="16" t="s">
        <v>81</v>
      </c>
      <c r="E42" s="16" t="s">
        <v>41</v>
      </c>
      <c r="F42" s="16"/>
      <c r="G42" s="16"/>
      <c r="H42" s="16"/>
      <c r="I42" s="16" t="s">
        <v>36</v>
      </c>
      <c r="J42" s="16"/>
      <c r="K42" s="16"/>
      <c r="L42" s="16"/>
      <c r="M42" s="16"/>
      <c r="N42" s="16"/>
      <c r="O42" s="36"/>
      <c r="P42" s="16"/>
      <c r="Q42" s="16"/>
      <c r="R42" s="16"/>
      <c r="S42" s="16"/>
      <c r="T42" s="16"/>
      <c r="U42" s="47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</row>
    <row r="43" spans="1:35" ht="21">
      <c r="A43" s="94">
        <v>4</v>
      </c>
      <c r="B43" s="112" t="s">
        <v>89</v>
      </c>
      <c r="C43" s="113" t="s">
        <v>90</v>
      </c>
      <c r="D43" s="97"/>
      <c r="E43" s="97"/>
      <c r="F43" s="98" t="s">
        <v>2</v>
      </c>
      <c r="G43" s="118"/>
      <c r="H43" s="118"/>
      <c r="I43" s="99"/>
      <c r="J43" s="99"/>
      <c r="K43" s="99"/>
      <c r="L43" s="99"/>
      <c r="M43" s="100"/>
      <c r="N43" s="101"/>
      <c r="O43" s="102"/>
      <c r="P43" s="103"/>
      <c r="Q43" s="104"/>
      <c r="R43" s="105"/>
      <c r="S43" s="106"/>
      <c r="T43" s="107"/>
      <c r="U43" s="116"/>
      <c r="V43" s="109"/>
      <c r="W43" s="109"/>
      <c r="X43" s="109"/>
      <c r="Y43" s="109"/>
      <c r="Z43" s="109"/>
      <c r="AA43" s="109"/>
      <c r="AB43" s="109"/>
      <c r="AC43" s="109"/>
    </row>
    <row r="44" spans="1:35" ht="127.5">
      <c r="A44" s="18">
        <v>5</v>
      </c>
      <c r="B44" s="19" t="s">
        <v>93</v>
      </c>
      <c r="C44" s="20" t="s">
        <v>94</v>
      </c>
      <c r="D44" s="22"/>
      <c r="E44" s="22"/>
      <c r="F44" s="21" t="s">
        <v>2</v>
      </c>
      <c r="G44" s="22" t="s">
        <v>91</v>
      </c>
      <c r="H44" s="57" t="s">
        <v>340</v>
      </c>
      <c r="I44" s="37">
        <v>44866</v>
      </c>
      <c r="J44" s="37">
        <v>44957</v>
      </c>
      <c r="K44" s="37">
        <v>44866</v>
      </c>
      <c r="L44" s="37"/>
      <c r="M44" s="38" t="s">
        <v>145</v>
      </c>
      <c r="N44" s="39" t="str">
        <f t="shared" ref="N44:N46" si="38">IF(L44&lt;&gt;"",IF(K44&lt;&gt;"",L44-K44,""),"")</f>
        <v/>
      </c>
      <c r="O44" s="40">
        <v>0.8</v>
      </c>
      <c r="P44" s="41">
        <f t="shared" ref="P44:P46" si="39">IF(L44="",IF(K44="",3,2),IF(L44&lt;J44,1,IF(J44=L44,0,-1)))</f>
        <v>2</v>
      </c>
      <c r="Q44" s="48" t="str">
        <f t="shared" ref="Q44:Q46" si="40">IF(P44=3,"未开始",IF(P44=2,"进行中",IF(P44=1,"提前完成",IF(P44=0,"按期完成","超期完成"))))</f>
        <v>进行中</v>
      </c>
      <c r="R44" s="49">
        <f t="shared" ref="R44:R46" ca="1" si="41">IF(L44&lt;&gt;"",IF(J44&lt;&gt;"",L44-J44,""),IF(J44&lt;&gt;"",IF(TODAY()&gt;J44,TODAY()*J44,"")))</f>
        <v>2023964140</v>
      </c>
      <c r="S44" s="50" t="str">
        <f t="shared" ref="S44:S46" ca="1" si="42">IF(L44&lt;&gt;"","",IF(AND($J44&lt;=TODAY()+7,$J44&gt;TODAY()),"★",""))</f>
        <v/>
      </c>
      <c r="T44" s="51" t="s">
        <v>146</v>
      </c>
      <c r="U44" s="52"/>
      <c r="V44" s="53" t="s">
        <v>92</v>
      </c>
      <c r="W44" s="53" t="s">
        <v>95</v>
      </c>
      <c r="X44" s="53" t="s">
        <v>218</v>
      </c>
      <c r="Y44" s="53" t="s">
        <v>387</v>
      </c>
      <c r="Z44" s="54"/>
      <c r="AA44" s="54"/>
      <c r="AB44" s="54"/>
      <c r="AC44" s="54"/>
    </row>
    <row r="45" spans="1:35" ht="21">
      <c r="A45" s="94">
        <v>4</v>
      </c>
      <c r="B45" s="112" t="s">
        <v>96</v>
      </c>
      <c r="C45" s="113" t="s">
        <v>97</v>
      </c>
      <c r="D45" s="97"/>
      <c r="E45" s="97"/>
      <c r="F45" s="98" t="s">
        <v>2</v>
      </c>
      <c r="G45" s="118"/>
      <c r="H45" s="118"/>
      <c r="I45" s="99"/>
      <c r="J45" s="99"/>
      <c r="K45" s="99"/>
      <c r="L45" s="99"/>
      <c r="M45" s="100"/>
      <c r="N45" s="101"/>
      <c r="O45" s="102"/>
      <c r="P45" s="103"/>
      <c r="Q45" s="104"/>
      <c r="R45" s="105"/>
      <c r="S45" s="106"/>
      <c r="T45" s="107"/>
      <c r="U45" s="116"/>
      <c r="V45" s="109"/>
      <c r="W45" s="109"/>
      <c r="X45" s="109"/>
      <c r="Y45" s="109"/>
      <c r="Z45" s="109"/>
      <c r="AA45" s="109"/>
      <c r="AB45" s="109"/>
      <c r="AC45" s="109"/>
    </row>
    <row r="46" spans="1:35" ht="63.75">
      <c r="A46" s="18">
        <v>5</v>
      </c>
      <c r="B46" s="19" t="s">
        <v>99</v>
      </c>
      <c r="C46" s="20" t="s">
        <v>100</v>
      </c>
      <c r="D46" s="22"/>
      <c r="E46" s="22"/>
      <c r="F46" s="21" t="s">
        <v>2</v>
      </c>
      <c r="G46" s="22" t="s">
        <v>339</v>
      </c>
      <c r="H46" s="57" t="s">
        <v>341</v>
      </c>
      <c r="I46" s="37">
        <v>44866</v>
      </c>
      <c r="J46" s="37">
        <v>44957</v>
      </c>
      <c r="K46" s="37">
        <v>44866</v>
      </c>
      <c r="L46" s="37"/>
      <c r="M46" s="38" t="s">
        <v>145</v>
      </c>
      <c r="N46" s="39" t="str">
        <f t="shared" si="38"/>
        <v/>
      </c>
      <c r="O46" s="40">
        <v>0.8</v>
      </c>
      <c r="P46" s="41">
        <f t="shared" si="39"/>
        <v>2</v>
      </c>
      <c r="Q46" s="48" t="str">
        <f t="shared" si="40"/>
        <v>进行中</v>
      </c>
      <c r="R46" s="49">
        <f t="shared" ca="1" si="41"/>
        <v>2023964140</v>
      </c>
      <c r="S46" s="50" t="str">
        <f t="shared" ca="1" si="42"/>
        <v/>
      </c>
      <c r="T46" s="51" t="s">
        <v>146</v>
      </c>
      <c r="U46" s="52"/>
      <c r="V46" s="53" t="s">
        <v>92</v>
      </c>
      <c r="W46" s="53" t="s">
        <v>98</v>
      </c>
      <c r="X46" s="53" t="s">
        <v>211</v>
      </c>
      <c r="Y46" s="53" t="s">
        <v>388</v>
      </c>
      <c r="Z46" s="54"/>
      <c r="AA46" s="54"/>
      <c r="AB46" s="54"/>
      <c r="AC46" s="54"/>
    </row>
    <row r="47" spans="1:35" ht="21">
      <c r="A47" s="94">
        <v>4</v>
      </c>
      <c r="B47" s="112" t="s">
        <v>333</v>
      </c>
      <c r="C47" s="113" t="s">
        <v>334</v>
      </c>
      <c r="D47" s="97"/>
      <c r="E47" s="97"/>
      <c r="F47" s="98" t="s">
        <v>2</v>
      </c>
      <c r="G47" s="118"/>
      <c r="H47" s="118"/>
      <c r="I47" s="99"/>
      <c r="J47" s="99"/>
      <c r="K47" s="99"/>
      <c r="L47" s="99"/>
      <c r="M47" s="100"/>
      <c r="N47" s="101"/>
      <c r="O47" s="102"/>
      <c r="P47" s="103"/>
      <c r="Q47" s="104"/>
      <c r="R47" s="105"/>
      <c r="S47" s="106"/>
      <c r="T47" s="107"/>
      <c r="U47" s="116"/>
      <c r="V47" s="109"/>
      <c r="W47" s="109"/>
      <c r="X47" s="109"/>
      <c r="Y47" s="109"/>
      <c r="Z47" s="109"/>
      <c r="AA47" s="109"/>
      <c r="AB47" s="109"/>
      <c r="AC47" s="109"/>
    </row>
    <row r="48" spans="1:35" ht="25.5">
      <c r="A48" s="18">
        <v>5</v>
      </c>
      <c r="B48" s="19" t="s">
        <v>335</v>
      </c>
      <c r="C48" s="20" t="s">
        <v>338</v>
      </c>
      <c r="D48" s="22"/>
      <c r="E48" s="22"/>
      <c r="F48" s="21" t="s">
        <v>2</v>
      </c>
      <c r="G48" s="69" t="s">
        <v>336</v>
      </c>
      <c r="H48" s="69"/>
      <c r="I48" s="37">
        <v>44805</v>
      </c>
      <c r="J48" s="37">
        <v>44834</v>
      </c>
      <c r="K48" s="37"/>
      <c r="L48" s="37"/>
      <c r="M48" s="38" t="s">
        <v>151</v>
      </c>
      <c r="N48" s="39" t="str">
        <f t="shared" ref="N48" si="43">IF(L48&lt;&gt;"",IF(K48&lt;&gt;"",L48-K48,""),"")</f>
        <v/>
      </c>
      <c r="O48" s="40">
        <v>0</v>
      </c>
      <c r="P48" s="41">
        <f t="shared" ref="P48" si="44">IF(L48="",IF(K48="",3,2),IF(L48&lt;J48,1,IF(J48=L48,0,-1)))</f>
        <v>3</v>
      </c>
      <c r="Q48" s="48" t="str">
        <f t="shared" ref="Q48" si="45">IF(P48=3,"未开始",IF(P48=2,"进行中",IF(P48=1,"提前完成",IF(P48=0,"按期完成","超期完成"))))</f>
        <v>未开始</v>
      </c>
      <c r="R48" s="49">
        <f t="shared" ref="R48" ca="1" si="46">IF(L48&lt;&gt;"",IF(J48&lt;&gt;"",L48-J48,""),IF(J48&lt;&gt;"",IF(TODAY()&gt;J48,TODAY()*J48,"")))</f>
        <v>2018426680</v>
      </c>
      <c r="S48" s="50" t="str">
        <f t="shared" ref="S48" ca="1" si="47">IF(L48&lt;&gt;"","",IF(AND($J48&lt;=TODAY()+7,$J48&gt;TODAY()),"★",""))</f>
        <v/>
      </c>
      <c r="T48" s="51" t="s">
        <v>146</v>
      </c>
      <c r="U48" s="52"/>
      <c r="V48" s="53"/>
      <c r="W48" s="53"/>
      <c r="X48" s="53" t="s">
        <v>337</v>
      </c>
      <c r="Y48" s="53"/>
      <c r="Z48" s="53"/>
      <c r="AA48" s="53"/>
      <c r="AB48" s="53"/>
      <c r="AC48" s="53"/>
    </row>
  </sheetData>
  <autoFilter ref="A10:AK46" xr:uid="{00000000-0009-0000-0000-000007000000}"/>
  <mergeCells count="5">
    <mergeCell ref="O4:P4"/>
    <mergeCell ref="O5:P5"/>
    <mergeCell ref="B8:U8"/>
    <mergeCell ref="B9:U9"/>
    <mergeCell ref="P10:Q10"/>
  </mergeCells>
  <phoneticPr fontId="31" type="noConversion"/>
  <conditionalFormatting sqref="L11:O11">
    <cfRule type="dataBar" priority="329">
      <dataBar>
        <cfvo type="num" val="0"/>
        <cfvo type="num" val="1"/>
        <color indexed="65"/>
      </dataBar>
      <extLst>
        <ext xmlns:x14="http://schemas.microsoft.com/office/spreadsheetml/2009/9/main" uri="{B025F937-C7B1-47D3-B67F-A62EFF666E3E}">
          <x14:id>{2F3D69AF-4C37-4180-8EE4-506829C97BBD}</x14:id>
        </ext>
      </extLst>
    </cfRule>
  </conditionalFormatting>
  <conditionalFormatting sqref="O14 O17">
    <cfRule type="dataBar" priority="44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{04652F0A-7C94-4B4B-B8D2-FDF3FB780449}</x14:id>
        </ext>
      </extLst>
    </cfRule>
  </conditionalFormatting>
  <conditionalFormatting sqref="F1:F14 F49:F1048576 F17 F42">
    <cfRule type="cellIs" dxfId="142" priority="256" operator="equal">
      <formula>"中"</formula>
    </cfRule>
    <cfRule type="cellIs" dxfId="141" priority="257" operator="equal">
      <formula>"高"</formula>
    </cfRule>
    <cfRule type="cellIs" dxfId="140" priority="258" operator="equal">
      <formula>"紧急"</formula>
    </cfRule>
  </conditionalFormatting>
  <conditionalFormatting sqref="O43">
    <cfRule type="dataBar" priority="270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{34E28C96-6111-4B8F-91D5-0742DB1BCE2C}</x14:id>
        </ext>
      </extLst>
    </cfRule>
  </conditionalFormatting>
  <conditionalFormatting sqref="O44">
    <cfRule type="dataBar" priority="260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{A16D4CF1-332D-454B-BC8D-2A395D6DFF72}</x14:id>
        </ext>
      </extLst>
    </cfRule>
  </conditionalFormatting>
  <conditionalFormatting sqref="O45">
    <cfRule type="dataBar" priority="269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{5F3095E6-DF98-4A71-90CB-DD09537AA2C4}</x14:id>
        </ext>
      </extLst>
    </cfRule>
  </conditionalFormatting>
  <conditionalFormatting sqref="O46">
    <cfRule type="dataBar" priority="259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{15066E10-94F3-40A5-A6B5-C02659372A7D}</x14:id>
        </ext>
      </extLst>
    </cfRule>
  </conditionalFormatting>
  <conditionalFormatting sqref="M14 M17:M18 M23">
    <cfRule type="cellIs" dxfId="139" priority="288" operator="equal">
      <formula>"是"</formula>
    </cfRule>
  </conditionalFormatting>
  <conditionalFormatting sqref="M43:M46">
    <cfRule type="cellIs" dxfId="138" priority="255" operator="equal">
      <formula>"是"</formula>
    </cfRule>
  </conditionalFormatting>
  <conditionalFormatting sqref="F43:F46">
    <cfRule type="cellIs" dxfId="137" priority="277" operator="equal">
      <formula>"中"</formula>
    </cfRule>
    <cfRule type="cellIs" dxfId="136" priority="278" operator="equal">
      <formula>"高"</formula>
    </cfRule>
    <cfRule type="cellIs" dxfId="135" priority="279" operator="equal">
      <formula>"紧急"</formula>
    </cfRule>
  </conditionalFormatting>
  <conditionalFormatting sqref="F18 F23">
    <cfRule type="cellIs" dxfId="134" priority="236" operator="equal">
      <formula>"中"</formula>
    </cfRule>
    <cfRule type="cellIs" dxfId="133" priority="237" operator="equal">
      <formula>"高"</formula>
    </cfRule>
    <cfRule type="cellIs" dxfId="132" priority="238" operator="equal">
      <formula>"紧急"</formula>
    </cfRule>
  </conditionalFormatting>
  <conditionalFormatting sqref="O23 O18">
    <cfRule type="dataBar" priority="24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{01F7D310-5BC7-48AA-99E0-7672F680D800}</x14:id>
        </ext>
      </extLst>
    </cfRule>
  </conditionalFormatting>
  <conditionalFormatting sqref="O23 O18">
    <cfRule type="dataBar" priority="24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{CD682744-62DE-4A09-B70C-028013702878}</x14:id>
        </ext>
      </extLst>
    </cfRule>
  </conditionalFormatting>
  <conditionalFormatting sqref="O23">
    <cfRule type="dataBar" priority="240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{9650DA3A-A91C-46BE-BD92-73CDD465804A}</x14:id>
        </ext>
      </extLst>
    </cfRule>
  </conditionalFormatting>
  <conditionalFormatting sqref="O15:O16">
    <cfRule type="dataBar" priority="14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{B9C48F14-321D-4BF4-8311-93AD2BB0C569}</x14:id>
        </ext>
      </extLst>
    </cfRule>
  </conditionalFormatting>
  <conditionalFormatting sqref="F15:F16">
    <cfRule type="cellIs" dxfId="131" priority="142" operator="equal">
      <formula>"中"</formula>
    </cfRule>
    <cfRule type="cellIs" dxfId="130" priority="143" operator="equal">
      <formula>"高"</formula>
    </cfRule>
    <cfRule type="cellIs" dxfId="129" priority="144" operator="equal">
      <formula>"紧急"</formula>
    </cfRule>
  </conditionalFormatting>
  <conditionalFormatting sqref="M15:M16">
    <cfRule type="cellIs" dxfId="128" priority="145" operator="equal">
      <formula>"是"</formula>
    </cfRule>
  </conditionalFormatting>
  <conditionalFormatting sqref="O28:O29">
    <cfRule type="dataBar" priority="139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{4A286A3F-AB90-4A64-B473-EBF7A17995D5}</x14:id>
        </ext>
      </extLst>
    </cfRule>
  </conditionalFormatting>
  <conditionalFormatting sqref="O28:O29">
    <cfRule type="dataBar" priority="13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{88B0DDE1-18DB-4121-AB4F-E2A7DF6BAC93}</x14:id>
        </ext>
      </extLst>
    </cfRule>
  </conditionalFormatting>
  <conditionalFormatting sqref="F24:F29">
    <cfRule type="cellIs" dxfId="127" priority="134" operator="equal">
      <formula>"中"</formula>
    </cfRule>
    <cfRule type="cellIs" dxfId="126" priority="135" operator="equal">
      <formula>"高"</formula>
    </cfRule>
    <cfRule type="cellIs" dxfId="125" priority="136" operator="equal">
      <formula>"紧急"</formula>
    </cfRule>
  </conditionalFormatting>
  <conditionalFormatting sqref="M24:M29">
    <cfRule type="cellIs" dxfId="124" priority="137" operator="equal">
      <formula>"是"</formula>
    </cfRule>
  </conditionalFormatting>
  <conditionalFormatting sqref="O25:O29">
    <cfRule type="dataBar" priority="13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{3D0C0C85-3F08-4929-AEF2-B50AE810D955}</x14:id>
        </ext>
      </extLst>
    </cfRule>
  </conditionalFormatting>
  <conditionalFormatting sqref="O26:O29">
    <cfRule type="dataBar" priority="130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{02F540CF-2E1D-47BC-B24B-C2DFEF5FDCB2}</x14:id>
        </ext>
      </extLst>
    </cfRule>
  </conditionalFormatting>
  <conditionalFormatting sqref="O24:O29">
    <cfRule type="dataBar" priority="13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{38AE58E7-B2CB-4F18-BA3D-0CC4354480AD}</x14:id>
        </ext>
      </extLst>
    </cfRule>
  </conditionalFormatting>
  <conditionalFormatting sqref="O24:O29">
    <cfRule type="dataBar" priority="13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{9B676A4B-C491-46AF-B148-CA8C87C03A22}</x14:id>
        </ext>
      </extLst>
    </cfRule>
  </conditionalFormatting>
  <conditionalFormatting sqref="O27:O29">
    <cfRule type="dataBar" priority="129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{D010A52B-23CF-4E05-892F-5E1937B34496}</x14:id>
        </ext>
      </extLst>
    </cfRule>
  </conditionalFormatting>
  <conditionalFormatting sqref="O27:O29">
    <cfRule type="dataBar" priority="12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{4B2C1D6C-B3A6-414F-A173-2DEC0A5AE558}</x14:id>
        </ext>
      </extLst>
    </cfRule>
  </conditionalFormatting>
  <conditionalFormatting sqref="O27:O29">
    <cfRule type="dataBar" priority="127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{B332E9AB-F27E-40FA-BE27-61DA7563330D}</x14:id>
        </ext>
      </extLst>
    </cfRule>
  </conditionalFormatting>
  <conditionalFormatting sqref="F30:F32">
    <cfRule type="cellIs" dxfId="123" priority="121" operator="equal">
      <formula>"中"</formula>
    </cfRule>
    <cfRule type="cellIs" dxfId="122" priority="122" operator="equal">
      <formula>"高"</formula>
    </cfRule>
    <cfRule type="cellIs" dxfId="121" priority="123" operator="equal">
      <formula>"紧急"</formula>
    </cfRule>
  </conditionalFormatting>
  <conditionalFormatting sqref="M30:M32">
    <cfRule type="cellIs" dxfId="120" priority="124" operator="equal">
      <formula>"是"</formula>
    </cfRule>
  </conditionalFormatting>
  <conditionalFormatting sqref="O30:O32">
    <cfRule type="dataBar" priority="119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{7DDECEB7-E7C3-4960-A79A-CA0FAA44529B}</x14:id>
        </ext>
      </extLst>
    </cfRule>
  </conditionalFormatting>
  <conditionalFormatting sqref="O30:O32">
    <cfRule type="dataBar" priority="120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{297966E7-3E4C-410A-95D0-CDF86DFDE2DD}</x14:id>
        </ext>
      </extLst>
    </cfRule>
  </conditionalFormatting>
  <conditionalFormatting sqref="O31">
    <cfRule type="dataBar" priority="11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{95E619D7-DD95-409C-BE9D-AA7857B548BB}</x14:id>
        </ext>
      </extLst>
    </cfRule>
    <cfRule type="dataBar" priority="11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{6871BB71-74D0-4D7D-8C25-FBAFB7E26B76}</x14:id>
        </ext>
      </extLst>
    </cfRule>
    <cfRule type="dataBar" priority="114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{B1A1938B-3E86-4B48-9515-FA7E2C0A5D9E}</x14:id>
        </ext>
      </extLst>
    </cfRule>
    <cfRule type="dataBar" priority="11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{5398A6E9-15F7-41C6-947C-2777168DDD48}</x14:id>
        </ext>
      </extLst>
    </cfRule>
    <cfRule type="dataBar" priority="11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{D810D30F-9C3A-4EED-9519-AFD7BE81A1AF}</x14:id>
        </ext>
      </extLst>
    </cfRule>
    <cfRule type="dataBar" priority="117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{6430848D-EBF0-4593-9F37-076DBAD44AC2}</x14:id>
        </ext>
      </extLst>
    </cfRule>
    <cfRule type="dataBar" priority="11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{7B6B35A8-3B66-4782-8F71-FD0258AE5969}</x14:id>
        </ext>
      </extLst>
    </cfRule>
  </conditionalFormatting>
  <conditionalFormatting sqref="O32">
    <cfRule type="dataBar" priority="10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{08C132CD-98C0-46CD-95B1-D2E988946EF0}</x14:id>
        </ext>
      </extLst>
    </cfRule>
    <cfRule type="dataBar" priority="10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{B5F41F9E-24C4-45A6-BB0C-CC7373F31148}</x14:id>
        </ext>
      </extLst>
    </cfRule>
    <cfRule type="dataBar" priority="107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{910028CC-B697-4E70-888F-A822CFDCFFA1}</x14:id>
        </ext>
      </extLst>
    </cfRule>
    <cfRule type="dataBar" priority="10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{04BFC69C-202E-45FE-AC6E-174EE238ACF2}</x14:id>
        </ext>
      </extLst>
    </cfRule>
    <cfRule type="dataBar" priority="109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{5FA71070-98FB-4E4A-B633-32FBB6847515}</x14:id>
        </ext>
      </extLst>
    </cfRule>
    <cfRule type="dataBar" priority="110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{D4C93723-F30A-486C-A33B-F3A6EFABCB85}</x14:id>
        </ext>
      </extLst>
    </cfRule>
    <cfRule type="dataBar" priority="11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{8122E059-4C9E-4726-A901-A05EC2134D0A}</x14:id>
        </ext>
      </extLst>
    </cfRule>
  </conditionalFormatting>
  <conditionalFormatting sqref="O35">
    <cfRule type="dataBar" priority="104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{D0634ECC-2C6D-4D86-A9EC-2D37F9175DBD}</x14:id>
        </ext>
      </extLst>
    </cfRule>
  </conditionalFormatting>
  <conditionalFormatting sqref="F33 F35">
    <cfRule type="cellIs" dxfId="119" priority="100" operator="equal">
      <formula>"中"</formula>
    </cfRule>
    <cfRule type="cellIs" dxfId="118" priority="101" operator="equal">
      <formula>"高"</formula>
    </cfRule>
    <cfRule type="cellIs" dxfId="117" priority="102" operator="equal">
      <formula>"紧急"</formula>
    </cfRule>
  </conditionalFormatting>
  <conditionalFormatting sqref="M33 M35">
    <cfRule type="cellIs" dxfId="116" priority="103" operator="equal">
      <formula>"是"</formula>
    </cfRule>
  </conditionalFormatting>
  <conditionalFormatting sqref="O33 O35">
    <cfRule type="dataBar" priority="9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{FB7D996A-8DFD-475D-995F-8677AF33CD09}</x14:id>
        </ext>
      </extLst>
    </cfRule>
  </conditionalFormatting>
  <conditionalFormatting sqref="O33 O35">
    <cfRule type="dataBar" priority="99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{6A08DEA9-9E7C-4A4C-8713-2C05AA54FFF6}</x14:id>
        </ext>
      </extLst>
    </cfRule>
  </conditionalFormatting>
  <conditionalFormatting sqref="F36:F37">
    <cfRule type="cellIs" dxfId="115" priority="93" operator="equal">
      <formula>"中"</formula>
    </cfRule>
    <cfRule type="cellIs" dxfId="114" priority="94" operator="equal">
      <formula>"高"</formula>
    </cfRule>
    <cfRule type="cellIs" dxfId="113" priority="95" operator="equal">
      <formula>"紧急"</formula>
    </cfRule>
  </conditionalFormatting>
  <conditionalFormatting sqref="M36:M37">
    <cfRule type="cellIs" dxfId="112" priority="96" operator="equal">
      <formula>"是"</formula>
    </cfRule>
  </conditionalFormatting>
  <conditionalFormatting sqref="O36:O37">
    <cfRule type="dataBar" priority="9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{5EFA082C-E87F-4751-8304-42006C891690}</x14:id>
        </ext>
      </extLst>
    </cfRule>
  </conditionalFormatting>
  <conditionalFormatting sqref="O36:O37">
    <cfRule type="dataBar" priority="9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{1B82FC90-5422-4D0F-B7B9-4CD1D5CE434B}</x14:id>
        </ext>
      </extLst>
    </cfRule>
  </conditionalFormatting>
  <conditionalFormatting sqref="O37">
    <cfRule type="dataBar" priority="8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{39EABF55-BBD4-429B-9E26-8DDB84DE4A0B}</x14:id>
        </ext>
      </extLst>
    </cfRule>
  </conditionalFormatting>
  <conditionalFormatting sqref="O37">
    <cfRule type="dataBar" priority="89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{D9464601-83F0-4124-9911-478A387F9B60}</x14:id>
        </ext>
      </extLst>
    </cfRule>
  </conditionalFormatting>
  <conditionalFormatting sqref="O37">
    <cfRule type="dataBar" priority="8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{00BD3315-9884-40B6-952E-E4987BEE7624}</x14:id>
        </ext>
      </extLst>
    </cfRule>
  </conditionalFormatting>
  <conditionalFormatting sqref="O37">
    <cfRule type="dataBar" priority="87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{6550A634-954E-4BD3-A0ED-3F416CEC5687}</x14:id>
        </ext>
      </extLst>
    </cfRule>
  </conditionalFormatting>
  <conditionalFormatting sqref="O38:O39">
    <cfRule type="dataBar" priority="8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{F4B2C66A-8EB7-4FAA-9D20-75220E65084D}</x14:id>
        </ext>
      </extLst>
    </cfRule>
  </conditionalFormatting>
  <conditionalFormatting sqref="O39">
    <cfRule type="dataBar" priority="84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{F01C922A-9970-4FC3-97F2-454849D93CC2}</x14:id>
        </ext>
      </extLst>
    </cfRule>
  </conditionalFormatting>
  <conditionalFormatting sqref="F38:F39">
    <cfRule type="cellIs" dxfId="111" priority="80" operator="equal">
      <formula>"中"</formula>
    </cfRule>
    <cfRule type="cellIs" dxfId="110" priority="81" operator="equal">
      <formula>"高"</formula>
    </cfRule>
    <cfRule type="cellIs" dxfId="109" priority="82" operator="equal">
      <formula>"紧急"</formula>
    </cfRule>
  </conditionalFormatting>
  <conditionalFormatting sqref="M38:M39">
    <cfRule type="cellIs" dxfId="108" priority="83" operator="equal">
      <formula>"是"</formula>
    </cfRule>
  </conditionalFormatting>
  <conditionalFormatting sqref="O38:O39">
    <cfRule type="dataBar" priority="77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{5D141BA5-16A0-4880-B3D3-12CF921E7E42}</x14:id>
        </ext>
      </extLst>
    </cfRule>
  </conditionalFormatting>
  <conditionalFormatting sqref="O39">
    <cfRule type="dataBar" priority="7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{BA5D6DA8-3B9A-49C4-974C-672380238FCA}</x14:id>
        </ext>
      </extLst>
    </cfRule>
  </conditionalFormatting>
  <conditionalFormatting sqref="O38:O39">
    <cfRule type="dataBar" priority="7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{D049ED81-B392-4E07-AD3B-046B9EA93AC7}</x14:id>
        </ext>
      </extLst>
    </cfRule>
  </conditionalFormatting>
  <conditionalFormatting sqref="O38:O39">
    <cfRule type="dataBar" priority="79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{3E41170A-6DA4-44EB-BE78-C55EC86CB5F8}</x14:id>
        </ext>
      </extLst>
    </cfRule>
  </conditionalFormatting>
  <conditionalFormatting sqref="O39">
    <cfRule type="dataBar" priority="7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{B8AC58B3-ED7E-46DF-A309-2749C1C63652}</x14:id>
        </ext>
      </extLst>
    </cfRule>
  </conditionalFormatting>
  <conditionalFormatting sqref="O39">
    <cfRule type="dataBar" priority="74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{5750DE1A-0886-4BD7-8A53-CE22A7C08728}</x14:id>
        </ext>
      </extLst>
    </cfRule>
  </conditionalFormatting>
  <conditionalFormatting sqref="O39">
    <cfRule type="dataBar" priority="7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{F5D3E592-0B6E-4C2E-9B19-2BF45FB33FF1}</x14:id>
        </ext>
      </extLst>
    </cfRule>
  </conditionalFormatting>
  <conditionalFormatting sqref="O41">
    <cfRule type="dataBar" priority="6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{0CE4F21E-F980-45D7-AA8B-A25BB357A925}</x14:id>
        </ext>
      </extLst>
    </cfRule>
    <cfRule type="dataBar" priority="6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{77EA357C-232F-4306-A8B8-937487986297}</x14:id>
        </ext>
      </extLst>
    </cfRule>
    <cfRule type="dataBar" priority="67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{FB5F7E6E-A36D-4C2B-9D76-8BF686F1415C}</x14:id>
        </ext>
      </extLst>
    </cfRule>
    <cfRule type="dataBar" priority="6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{B33BB17E-E7AB-4D8A-9EC3-70509D0E403C}</x14:id>
        </ext>
      </extLst>
    </cfRule>
  </conditionalFormatting>
  <conditionalFormatting sqref="F41">
    <cfRule type="cellIs" dxfId="107" priority="61" operator="equal">
      <formula>"中"</formula>
    </cfRule>
    <cfRule type="cellIs" dxfId="106" priority="62" operator="equal">
      <formula>"高"</formula>
    </cfRule>
    <cfRule type="cellIs" dxfId="105" priority="63" operator="equal">
      <formula>"紧急"</formula>
    </cfRule>
  </conditionalFormatting>
  <conditionalFormatting sqref="M41">
    <cfRule type="cellIs" dxfId="104" priority="64" operator="equal">
      <formula>"是"</formula>
    </cfRule>
  </conditionalFormatting>
  <conditionalFormatting sqref="O41">
    <cfRule type="dataBar" priority="7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{A5A263AB-D100-4DC5-A8E4-BEBBEBE01DF5}</x14:id>
        </ext>
      </extLst>
    </cfRule>
  </conditionalFormatting>
  <conditionalFormatting sqref="O41">
    <cfRule type="dataBar" priority="70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{316A7DCD-F97A-4C23-AD57-46DC35C5D79C}</x14:id>
        </ext>
      </extLst>
    </cfRule>
  </conditionalFormatting>
  <conditionalFormatting sqref="O41">
    <cfRule type="dataBar" priority="69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{CE612FAD-40D2-4C64-ACCF-16BC52828EA7}</x14:id>
        </ext>
      </extLst>
    </cfRule>
  </conditionalFormatting>
  <conditionalFormatting sqref="M48">
    <cfRule type="cellIs" dxfId="103" priority="49" operator="equal">
      <formula>"是"</formula>
    </cfRule>
  </conditionalFormatting>
  <conditionalFormatting sqref="O47">
    <cfRule type="dataBar" priority="5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{84F20A38-141D-429D-8942-41E0192EE68E}</x14:id>
        </ext>
      </extLst>
    </cfRule>
  </conditionalFormatting>
  <conditionalFormatting sqref="M47">
    <cfRule type="cellIs" dxfId="102" priority="55" operator="equal">
      <formula>"是"</formula>
    </cfRule>
  </conditionalFormatting>
  <conditionalFormatting sqref="F47">
    <cfRule type="cellIs" dxfId="101" priority="58" operator="equal">
      <formula>"中"</formula>
    </cfRule>
    <cfRule type="cellIs" dxfId="100" priority="59" operator="equal">
      <formula>"高"</formula>
    </cfRule>
    <cfRule type="cellIs" dxfId="99" priority="60" operator="equal">
      <formula>"紧急"</formula>
    </cfRule>
  </conditionalFormatting>
  <conditionalFormatting sqref="O48">
    <cfRule type="dataBar" priority="50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{8BDFC6CD-B171-499F-B59D-2DFB698D4187}</x14:id>
        </ext>
      </extLst>
    </cfRule>
  </conditionalFormatting>
  <conditionalFormatting sqref="F48">
    <cfRule type="cellIs" dxfId="98" priority="52" operator="equal">
      <formula>"中"</formula>
    </cfRule>
    <cfRule type="cellIs" dxfId="97" priority="53" operator="equal">
      <formula>"高"</formula>
    </cfRule>
    <cfRule type="cellIs" dxfId="96" priority="54" operator="equal">
      <formula>"紧急"</formula>
    </cfRule>
  </conditionalFormatting>
  <conditionalFormatting sqref="M19">
    <cfRule type="cellIs" dxfId="95" priority="48" operator="equal">
      <formula>"是"</formula>
    </cfRule>
  </conditionalFormatting>
  <conditionalFormatting sqref="O19">
    <cfRule type="dataBar" priority="4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{213DDA59-4917-4A6B-AC98-2F0817C08770}</x14:id>
        </ext>
      </extLst>
    </cfRule>
    <cfRule type="dataBar" priority="4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{57D8B103-C40D-4E3D-9740-2DD40D5E1930}</x14:id>
        </ext>
      </extLst>
    </cfRule>
    <cfRule type="dataBar" priority="4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{F96407CE-FC81-496E-B607-C3A0B19DCEB2}</x14:id>
        </ext>
      </extLst>
    </cfRule>
    <cfRule type="dataBar" priority="44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{56442D70-A1B5-4E2B-9F44-6D40E3E15C2A}</x14:id>
        </ext>
      </extLst>
    </cfRule>
    <cfRule type="dataBar" priority="4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{CCFDC9F3-F5B3-49E3-933F-8E4DD27AAADE}</x14:id>
        </ext>
      </extLst>
    </cfRule>
    <cfRule type="dataBar" priority="4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{7FF9BDAA-6A29-4641-8DA1-232F0119282D}</x14:id>
        </ext>
      </extLst>
    </cfRule>
    <cfRule type="dataBar" priority="47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{E66CB12E-428B-417D-8ABC-A765E510ED2C}</x14:id>
        </ext>
      </extLst>
    </cfRule>
  </conditionalFormatting>
  <conditionalFormatting sqref="F19">
    <cfRule type="cellIs" dxfId="94" priority="38" operator="equal">
      <formula>"中"</formula>
    </cfRule>
    <cfRule type="cellIs" dxfId="93" priority="39" operator="equal">
      <formula>"高"</formula>
    </cfRule>
    <cfRule type="cellIs" dxfId="92" priority="40" operator="equal">
      <formula>"紧急"</formula>
    </cfRule>
  </conditionalFormatting>
  <conditionalFormatting sqref="O40">
    <cfRule type="dataBar" priority="3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{8BBC20CC-401B-4959-AB68-4A1AC357C577}</x14:id>
        </ext>
      </extLst>
    </cfRule>
  </conditionalFormatting>
  <conditionalFormatting sqref="F40">
    <cfRule type="cellIs" dxfId="91" priority="32" operator="equal">
      <formula>"中"</formula>
    </cfRule>
    <cfRule type="cellIs" dxfId="90" priority="33" operator="equal">
      <formula>"高"</formula>
    </cfRule>
    <cfRule type="cellIs" dxfId="89" priority="34" operator="equal">
      <formula>"紧急"</formula>
    </cfRule>
  </conditionalFormatting>
  <conditionalFormatting sqref="M40">
    <cfRule type="cellIs" dxfId="88" priority="35" operator="equal">
      <formula>"是"</formula>
    </cfRule>
  </conditionalFormatting>
  <conditionalFormatting sqref="O34">
    <cfRule type="dataBar" priority="3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{A933B678-C303-4D75-9270-7C5AB8019004}</x14:id>
        </ext>
      </extLst>
    </cfRule>
  </conditionalFormatting>
  <conditionalFormatting sqref="F34">
    <cfRule type="cellIs" dxfId="87" priority="27" operator="equal">
      <formula>"中"</formula>
    </cfRule>
    <cfRule type="cellIs" dxfId="86" priority="28" operator="equal">
      <formula>"高"</formula>
    </cfRule>
    <cfRule type="cellIs" dxfId="85" priority="29" operator="equal">
      <formula>"紧急"</formula>
    </cfRule>
  </conditionalFormatting>
  <conditionalFormatting sqref="M34">
    <cfRule type="cellIs" dxfId="84" priority="30" operator="equal">
      <formula>"是"</formula>
    </cfRule>
  </conditionalFormatting>
  <conditionalFormatting sqref="O34">
    <cfRule type="dataBar" priority="2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{604FCF14-33A4-443D-ADBE-816905624FA6}</x14:id>
        </ext>
      </extLst>
    </cfRule>
  </conditionalFormatting>
  <conditionalFormatting sqref="O34">
    <cfRule type="dataBar" priority="2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{3103285E-8503-4946-B77B-F3FB3C1C0F16}</x14:id>
        </ext>
      </extLst>
    </cfRule>
  </conditionalFormatting>
  <conditionalFormatting sqref="M20">
    <cfRule type="cellIs" dxfId="83" priority="23" operator="equal">
      <formula>"是"</formula>
    </cfRule>
  </conditionalFormatting>
  <conditionalFormatting sqref="F20">
    <cfRule type="cellIs" dxfId="82" priority="17" operator="equal">
      <formula>"中"</formula>
    </cfRule>
    <cfRule type="cellIs" dxfId="81" priority="18" operator="equal">
      <formula>"高"</formula>
    </cfRule>
    <cfRule type="cellIs" dxfId="80" priority="19" operator="equal">
      <formula>"紧急"</formula>
    </cfRule>
  </conditionalFormatting>
  <conditionalFormatting sqref="O20">
    <cfRule type="dataBar" priority="2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{FB6AC450-EB1C-4C0E-97C6-1EF8E8E1A668}</x14:id>
        </ext>
      </extLst>
    </cfRule>
  </conditionalFormatting>
  <conditionalFormatting sqref="O20">
    <cfRule type="dataBar" priority="2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{B7F7E64F-DE11-4280-8C5F-D01CBBE116F4}</x14:id>
        </ext>
      </extLst>
    </cfRule>
  </conditionalFormatting>
  <conditionalFormatting sqref="O20">
    <cfRule type="dataBar" priority="20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{73DD0F8F-E320-484E-8F20-CEF6B02DC29B}</x14:id>
        </ext>
      </extLst>
    </cfRule>
  </conditionalFormatting>
  <conditionalFormatting sqref="M21">
    <cfRule type="cellIs" dxfId="79" priority="15" operator="equal">
      <formula>"是"</formula>
    </cfRule>
  </conditionalFormatting>
  <conditionalFormatting sqref="F21">
    <cfRule type="cellIs" dxfId="78" priority="9" operator="equal">
      <formula>"中"</formula>
    </cfRule>
    <cfRule type="cellIs" dxfId="77" priority="10" operator="equal">
      <formula>"高"</formula>
    </cfRule>
    <cfRule type="cellIs" dxfId="76" priority="11" operator="equal">
      <formula>"紧急"</formula>
    </cfRule>
  </conditionalFormatting>
  <conditionalFormatting sqref="O21">
    <cfRule type="dataBar" priority="14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{FF60CFCD-46E5-4D3E-BE99-A8BE4D442E96}</x14:id>
        </ext>
      </extLst>
    </cfRule>
  </conditionalFormatting>
  <conditionalFormatting sqref="O21">
    <cfRule type="dataBar" priority="1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{D0F8639E-06DA-48CA-9B7E-59B20AB726E7}</x14:id>
        </ext>
      </extLst>
    </cfRule>
  </conditionalFormatting>
  <conditionalFormatting sqref="O21">
    <cfRule type="dataBar" priority="1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{7D56E9FC-BADD-41B7-BC4F-D98490E9CD01}</x14:id>
        </ext>
      </extLst>
    </cfRule>
  </conditionalFormatting>
  <conditionalFormatting sqref="M22">
    <cfRule type="cellIs" dxfId="75" priority="7" operator="equal">
      <formula>"是"</formula>
    </cfRule>
  </conditionalFormatting>
  <conditionalFormatting sqref="F22">
    <cfRule type="cellIs" dxfId="74" priority="1" operator="equal">
      <formula>"中"</formula>
    </cfRule>
    <cfRule type="cellIs" dxfId="73" priority="2" operator="equal">
      <formula>"高"</formula>
    </cfRule>
    <cfRule type="cellIs" dxfId="72" priority="3" operator="equal">
      <formula>"紧急"</formula>
    </cfRule>
  </conditionalFormatting>
  <conditionalFormatting sqref="O22">
    <cfRule type="dataBar" priority="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{B2438102-43D9-439D-BE7E-DCA70A03DDC8}</x14:id>
        </ext>
      </extLst>
    </cfRule>
  </conditionalFormatting>
  <conditionalFormatting sqref="O22">
    <cfRule type="dataBar" priority="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{0170EFF8-8E21-499C-8ECA-FF00B1E44B89}</x14:id>
        </ext>
      </extLst>
    </cfRule>
  </conditionalFormatting>
  <conditionalFormatting sqref="O22">
    <cfRule type="dataBar" priority="4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{7B60B6F1-1924-48F4-9257-01E248762419}</x14:id>
        </ext>
      </extLst>
    </cfRule>
  </conditionalFormatting>
  <dataValidations count="3">
    <dataValidation type="list" allowBlank="1" showInputMessage="1" showErrorMessage="1" sqref="T43:T48 T13:T41" xr:uid="{00000000-0002-0000-0700-000000000000}">
      <formula1>"软件模块,软件测试版本,软件发布版本,整机,结构件,电路板,技术文档,测试报告,业务单据,备案表,其他"</formula1>
    </dataValidation>
    <dataValidation type="list" allowBlank="1" showInputMessage="1" showErrorMessage="1" sqref="F43:F48 F14:F41" xr:uid="{00000000-0002-0000-0700-000001000000}">
      <formula1>"低,中,高,紧急"</formula1>
    </dataValidation>
    <dataValidation type="list" allowBlank="1" showInputMessage="1" showErrorMessage="1" sqref="M43:M48 M14:M41" xr:uid="{00000000-0002-0000-0700-000002000000}">
      <formula1>"是,否"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3D69AF-4C37-4180-8EE4-506829C97BBD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L11:O11</xm:sqref>
        </x14:conditionalFormatting>
        <x14:conditionalFormatting xmlns:xm="http://schemas.microsoft.com/office/excel/2006/main">
          <x14:cfRule type="dataBar" id="{04652F0A-7C94-4B4B-B8D2-FDF3FB78044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O14 O17</xm:sqref>
        </x14:conditionalFormatting>
        <x14:conditionalFormatting xmlns:xm="http://schemas.microsoft.com/office/excel/2006/main">
          <x14:cfRule type="dataBar" id="{34E28C96-6111-4B8F-91D5-0742DB1BCE2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O43</xm:sqref>
        </x14:conditionalFormatting>
        <x14:conditionalFormatting xmlns:xm="http://schemas.microsoft.com/office/excel/2006/main">
          <x14:cfRule type="dataBar" id="{A16D4CF1-332D-454B-BC8D-2A395D6DFF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O44</xm:sqref>
        </x14:conditionalFormatting>
        <x14:conditionalFormatting xmlns:xm="http://schemas.microsoft.com/office/excel/2006/main">
          <x14:cfRule type="dataBar" id="{5F3095E6-DF98-4A71-90CB-DD09537AA2C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O45</xm:sqref>
        </x14:conditionalFormatting>
        <x14:conditionalFormatting xmlns:xm="http://schemas.microsoft.com/office/excel/2006/main">
          <x14:cfRule type="dataBar" id="{15066E10-94F3-40A5-A6B5-C02659372A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O46</xm:sqref>
        </x14:conditionalFormatting>
        <x14:conditionalFormatting xmlns:xm="http://schemas.microsoft.com/office/excel/2006/main">
          <x14:cfRule type="dataBar" id="{01F7D310-5BC7-48AA-99E0-7672F680D8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O23 O18</xm:sqref>
        </x14:conditionalFormatting>
        <x14:conditionalFormatting xmlns:xm="http://schemas.microsoft.com/office/excel/2006/main">
          <x14:cfRule type="dataBar" id="{CD682744-62DE-4A09-B70C-02801370287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O23 O18</xm:sqref>
        </x14:conditionalFormatting>
        <x14:conditionalFormatting xmlns:xm="http://schemas.microsoft.com/office/excel/2006/main">
          <x14:cfRule type="dataBar" id="{9650DA3A-A91C-46BE-BD92-73CDD46580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O23</xm:sqref>
        </x14:conditionalFormatting>
        <x14:conditionalFormatting xmlns:xm="http://schemas.microsoft.com/office/excel/2006/main">
          <x14:cfRule type="dataBar" id="{B9C48F14-321D-4BF4-8311-93AD2BB0C5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O15:O16</xm:sqref>
        </x14:conditionalFormatting>
        <x14:conditionalFormatting xmlns:xm="http://schemas.microsoft.com/office/excel/2006/main">
          <x14:cfRule type="dataBar" id="{4A286A3F-AB90-4A64-B473-EBF7A17995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O28:O29</xm:sqref>
        </x14:conditionalFormatting>
        <x14:conditionalFormatting xmlns:xm="http://schemas.microsoft.com/office/excel/2006/main">
          <x14:cfRule type="dataBar" id="{88B0DDE1-18DB-4121-AB4F-E2A7DF6BAC9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O28:O29</xm:sqref>
        </x14:conditionalFormatting>
        <x14:conditionalFormatting xmlns:xm="http://schemas.microsoft.com/office/excel/2006/main">
          <x14:cfRule type="dataBar" id="{3D0C0C85-3F08-4929-AEF2-B50AE810D9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O25:O29</xm:sqref>
        </x14:conditionalFormatting>
        <x14:conditionalFormatting xmlns:xm="http://schemas.microsoft.com/office/excel/2006/main">
          <x14:cfRule type="dataBar" id="{02F540CF-2E1D-47BC-B24B-C2DFEF5FDCB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O26:O29</xm:sqref>
        </x14:conditionalFormatting>
        <x14:conditionalFormatting xmlns:xm="http://schemas.microsoft.com/office/excel/2006/main">
          <x14:cfRule type="dataBar" id="{38AE58E7-B2CB-4F18-BA3D-0CC4354480A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O24:O29</xm:sqref>
        </x14:conditionalFormatting>
        <x14:conditionalFormatting xmlns:xm="http://schemas.microsoft.com/office/excel/2006/main">
          <x14:cfRule type="dataBar" id="{9B676A4B-C491-46AF-B148-CA8C87C03A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O24:O29</xm:sqref>
        </x14:conditionalFormatting>
        <x14:conditionalFormatting xmlns:xm="http://schemas.microsoft.com/office/excel/2006/main">
          <x14:cfRule type="dataBar" id="{D010A52B-23CF-4E05-892F-5E1937B344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O27:O29</xm:sqref>
        </x14:conditionalFormatting>
        <x14:conditionalFormatting xmlns:xm="http://schemas.microsoft.com/office/excel/2006/main">
          <x14:cfRule type="dataBar" id="{4B2C1D6C-B3A6-414F-A173-2DEC0A5AE55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O27:O29</xm:sqref>
        </x14:conditionalFormatting>
        <x14:conditionalFormatting xmlns:xm="http://schemas.microsoft.com/office/excel/2006/main">
          <x14:cfRule type="dataBar" id="{B332E9AB-F27E-40FA-BE27-61DA7563330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O27:O29</xm:sqref>
        </x14:conditionalFormatting>
        <x14:conditionalFormatting xmlns:xm="http://schemas.microsoft.com/office/excel/2006/main">
          <x14:cfRule type="dataBar" id="{7DDECEB7-E7C3-4960-A79A-CA0FAA44529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O30:O32</xm:sqref>
        </x14:conditionalFormatting>
        <x14:conditionalFormatting xmlns:xm="http://schemas.microsoft.com/office/excel/2006/main">
          <x14:cfRule type="dataBar" id="{297966E7-3E4C-410A-95D0-CDF86DFDE2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O30:O32</xm:sqref>
        </x14:conditionalFormatting>
        <x14:conditionalFormatting xmlns:xm="http://schemas.microsoft.com/office/excel/2006/main">
          <x14:cfRule type="dataBar" id="{95E619D7-DD95-409C-BE9D-AA7857B548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871BB71-74D0-4D7D-8C25-FBAFB7E26B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1A1938B-3E86-4B48-9515-FA7E2C0A5D9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398A6E9-15F7-41C6-947C-2777168DDD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810D30F-9C3A-4EED-9519-AFD7BE81A1A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430848D-EBF0-4593-9F37-076DBAD44A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B6B35A8-3B66-4782-8F71-FD0258AE59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O31</xm:sqref>
        </x14:conditionalFormatting>
        <x14:conditionalFormatting xmlns:xm="http://schemas.microsoft.com/office/excel/2006/main">
          <x14:cfRule type="dataBar" id="{08C132CD-98C0-46CD-95B1-D2E988946EF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5F41F9E-24C4-45A6-BB0C-CC7373F311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910028CC-B697-4E70-888F-A822CFDCFF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04BFC69C-202E-45FE-AC6E-174EE238ACF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FA71070-98FB-4E4A-B633-32FBB684751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4C93723-F30A-486C-A33B-F3A6EFABCB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122E059-4C9E-4726-A901-A05EC2134D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O32</xm:sqref>
        </x14:conditionalFormatting>
        <x14:conditionalFormatting xmlns:xm="http://schemas.microsoft.com/office/excel/2006/main">
          <x14:cfRule type="dataBar" id="{D0634ECC-2C6D-4D86-A9EC-2D37F9175D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O35</xm:sqref>
        </x14:conditionalFormatting>
        <x14:conditionalFormatting xmlns:xm="http://schemas.microsoft.com/office/excel/2006/main">
          <x14:cfRule type="dataBar" id="{FB7D996A-8DFD-475D-995F-8677AF33CD0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O33 O35</xm:sqref>
        </x14:conditionalFormatting>
        <x14:conditionalFormatting xmlns:xm="http://schemas.microsoft.com/office/excel/2006/main">
          <x14:cfRule type="dataBar" id="{6A08DEA9-9E7C-4A4C-8713-2C05AA54FF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O33 O35</xm:sqref>
        </x14:conditionalFormatting>
        <x14:conditionalFormatting xmlns:xm="http://schemas.microsoft.com/office/excel/2006/main">
          <x14:cfRule type="dataBar" id="{5EFA082C-E87F-4751-8304-42006C8916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O36:O37</xm:sqref>
        </x14:conditionalFormatting>
        <x14:conditionalFormatting xmlns:xm="http://schemas.microsoft.com/office/excel/2006/main">
          <x14:cfRule type="dataBar" id="{1B82FC90-5422-4D0F-B7B9-4CD1D5CE434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O36:O37</xm:sqref>
        </x14:conditionalFormatting>
        <x14:conditionalFormatting xmlns:xm="http://schemas.microsoft.com/office/excel/2006/main">
          <x14:cfRule type="dataBar" id="{39EABF55-BBD4-429B-9E26-8DDB84DE4A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O37</xm:sqref>
        </x14:conditionalFormatting>
        <x14:conditionalFormatting xmlns:xm="http://schemas.microsoft.com/office/excel/2006/main">
          <x14:cfRule type="dataBar" id="{D9464601-83F0-4124-9911-478A387F9B6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O37</xm:sqref>
        </x14:conditionalFormatting>
        <x14:conditionalFormatting xmlns:xm="http://schemas.microsoft.com/office/excel/2006/main">
          <x14:cfRule type="dataBar" id="{00BD3315-9884-40B6-952E-E4987BEE762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O37</xm:sqref>
        </x14:conditionalFormatting>
        <x14:conditionalFormatting xmlns:xm="http://schemas.microsoft.com/office/excel/2006/main">
          <x14:cfRule type="dataBar" id="{6550A634-954E-4BD3-A0ED-3F416CEC56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O37</xm:sqref>
        </x14:conditionalFormatting>
        <x14:conditionalFormatting xmlns:xm="http://schemas.microsoft.com/office/excel/2006/main">
          <x14:cfRule type="dataBar" id="{F4B2C66A-8EB7-4FAA-9D20-75220E65084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O38:O39</xm:sqref>
        </x14:conditionalFormatting>
        <x14:conditionalFormatting xmlns:xm="http://schemas.microsoft.com/office/excel/2006/main">
          <x14:cfRule type="dataBar" id="{F01C922A-9970-4FC3-97F2-454849D93C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O39</xm:sqref>
        </x14:conditionalFormatting>
        <x14:conditionalFormatting xmlns:xm="http://schemas.microsoft.com/office/excel/2006/main">
          <x14:cfRule type="dataBar" id="{5D141BA5-16A0-4880-B3D3-12CF921E7E4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O38:O39</xm:sqref>
        </x14:conditionalFormatting>
        <x14:conditionalFormatting xmlns:xm="http://schemas.microsoft.com/office/excel/2006/main">
          <x14:cfRule type="dataBar" id="{BA5D6DA8-3B9A-49C4-974C-672380238FC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O39</xm:sqref>
        </x14:conditionalFormatting>
        <x14:conditionalFormatting xmlns:xm="http://schemas.microsoft.com/office/excel/2006/main">
          <x14:cfRule type="dataBar" id="{D049ED81-B392-4E07-AD3B-046B9EA93AC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O38:O39</xm:sqref>
        </x14:conditionalFormatting>
        <x14:conditionalFormatting xmlns:xm="http://schemas.microsoft.com/office/excel/2006/main">
          <x14:cfRule type="dataBar" id="{3E41170A-6DA4-44EB-BE78-C55EC86CB5F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O38:O39</xm:sqref>
        </x14:conditionalFormatting>
        <x14:conditionalFormatting xmlns:xm="http://schemas.microsoft.com/office/excel/2006/main">
          <x14:cfRule type="dataBar" id="{B8AC58B3-ED7E-46DF-A309-2749C1C6365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O39</xm:sqref>
        </x14:conditionalFormatting>
        <x14:conditionalFormatting xmlns:xm="http://schemas.microsoft.com/office/excel/2006/main">
          <x14:cfRule type="dataBar" id="{5750DE1A-0886-4BD7-8A53-CE22A7C0872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O39</xm:sqref>
        </x14:conditionalFormatting>
        <x14:conditionalFormatting xmlns:xm="http://schemas.microsoft.com/office/excel/2006/main">
          <x14:cfRule type="dataBar" id="{F5D3E592-0B6E-4C2E-9B19-2BF45FB33FF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O39</xm:sqref>
        </x14:conditionalFormatting>
        <x14:conditionalFormatting xmlns:xm="http://schemas.microsoft.com/office/excel/2006/main">
          <x14:cfRule type="dataBar" id="{0CE4F21E-F980-45D7-AA8B-A25BB357A9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7EA357C-232F-4306-A8B8-93748798629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FB5F7E6E-A36D-4C2B-9D76-8BF686F141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33BB17E-E7AB-4D8A-9EC3-70509D0E403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O41</xm:sqref>
        </x14:conditionalFormatting>
        <x14:conditionalFormatting xmlns:xm="http://schemas.microsoft.com/office/excel/2006/main">
          <x14:cfRule type="dataBar" id="{A5A263AB-D100-4DC5-A8E4-BEBBEBE01D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O41</xm:sqref>
        </x14:conditionalFormatting>
        <x14:conditionalFormatting xmlns:xm="http://schemas.microsoft.com/office/excel/2006/main">
          <x14:cfRule type="dataBar" id="{316A7DCD-F97A-4C23-AD57-46DC35C5D7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O41</xm:sqref>
        </x14:conditionalFormatting>
        <x14:conditionalFormatting xmlns:xm="http://schemas.microsoft.com/office/excel/2006/main">
          <x14:cfRule type="dataBar" id="{CE612FAD-40D2-4C64-ACCF-16BC52828EA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O41</xm:sqref>
        </x14:conditionalFormatting>
        <x14:conditionalFormatting xmlns:xm="http://schemas.microsoft.com/office/excel/2006/main">
          <x14:cfRule type="dataBar" id="{84F20A38-141D-429D-8942-41E0192EE6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O47</xm:sqref>
        </x14:conditionalFormatting>
        <x14:conditionalFormatting xmlns:xm="http://schemas.microsoft.com/office/excel/2006/main">
          <x14:cfRule type="dataBar" id="{8BDFC6CD-B171-499F-B59D-2DFB698D41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O48</xm:sqref>
        </x14:conditionalFormatting>
        <x14:conditionalFormatting xmlns:xm="http://schemas.microsoft.com/office/excel/2006/main">
          <x14:cfRule type="dataBar" id="{213DDA59-4917-4A6B-AC98-2F0817C087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7D8B103-C40D-4E3D-9740-2DD40D5E19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F96407CE-FC81-496E-B607-C3A0B19DCEB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6442D70-A1B5-4E2B-9F44-6D40E3E15C2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CCFDC9F3-F5B3-49E3-933F-8E4DD27AAAD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FF9BDAA-6A29-4641-8DA1-232F0119282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66CB12E-428B-417D-8ABC-A765E510ED2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O19</xm:sqref>
        </x14:conditionalFormatting>
        <x14:conditionalFormatting xmlns:xm="http://schemas.microsoft.com/office/excel/2006/main">
          <x14:cfRule type="dataBar" id="{8BBC20CC-401B-4959-AB68-4A1AC357C57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O40</xm:sqref>
        </x14:conditionalFormatting>
        <x14:conditionalFormatting xmlns:xm="http://schemas.microsoft.com/office/excel/2006/main">
          <x14:cfRule type="dataBar" id="{A933B678-C303-4D75-9270-7C5AB801900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O34</xm:sqref>
        </x14:conditionalFormatting>
        <x14:conditionalFormatting xmlns:xm="http://schemas.microsoft.com/office/excel/2006/main">
          <x14:cfRule type="dataBar" id="{604FCF14-33A4-443D-ADBE-816905624F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O34</xm:sqref>
        </x14:conditionalFormatting>
        <x14:conditionalFormatting xmlns:xm="http://schemas.microsoft.com/office/excel/2006/main">
          <x14:cfRule type="dataBar" id="{3103285E-8503-4946-B77B-F3FB3C1C0F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O34</xm:sqref>
        </x14:conditionalFormatting>
        <x14:conditionalFormatting xmlns:xm="http://schemas.microsoft.com/office/excel/2006/main">
          <x14:cfRule type="dataBar" id="{FB6AC450-EB1C-4C0E-97C6-1EF8E8E1A66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O20</xm:sqref>
        </x14:conditionalFormatting>
        <x14:conditionalFormatting xmlns:xm="http://schemas.microsoft.com/office/excel/2006/main">
          <x14:cfRule type="dataBar" id="{B7F7E64F-DE11-4280-8C5F-D01CBBE116F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O20</xm:sqref>
        </x14:conditionalFormatting>
        <x14:conditionalFormatting xmlns:xm="http://schemas.microsoft.com/office/excel/2006/main">
          <x14:cfRule type="dataBar" id="{73DD0F8F-E320-484E-8F20-CEF6B02DC29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O20</xm:sqref>
        </x14:conditionalFormatting>
        <x14:conditionalFormatting xmlns:xm="http://schemas.microsoft.com/office/excel/2006/main">
          <x14:cfRule type="dataBar" id="{FF60CFCD-46E5-4D3E-BE99-A8BE4D442E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O21</xm:sqref>
        </x14:conditionalFormatting>
        <x14:conditionalFormatting xmlns:xm="http://schemas.microsoft.com/office/excel/2006/main">
          <x14:cfRule type="dataBar" id="{D0F8639E-06DA-48CA-9B7E-59B20AB726E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O21</xm:sqref>
        </x14:conditionalFormatting>
        <x14:conditionalFormatting xmlns:xm="http://schemas.microsoft.com/office/excel/2006/main">
          <x14:cfRule type="dataBar" id="{7D56E9FC-BADD-41B7-BC4F-D98490E9CD0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O21</xm:sqref>
        </x14:conditionalFormatting>
        <x14:conditionalFormatting xmlns:xm="http://schemas.microsoft.com/office/excel/2006/main">
          <x14:cfRule type="dataBar" id="{B2438102-43D9-439D-BE7E-DCA70A03DDC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O22</xm:sqref>
        </x14:conditionalFormatting>
        <x14:conditionalFormatting xmlns:xm="http://schemas.microsoft.com/office/excel/2006/main">
          <x14:cfRule type="dataBar" id="{0170EFF8-8E21-499C-8ECA-FF00B1E44B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O22</xm:sqref>
        </x14:conditionalFormatting>
        <x14:conditionalFormatting xmlns:xm="http://schemas.microsoft.com/office/excel/2006/main">
          <x14:cfRule type="dataBar" id="{7B60B6F1-1924-48F4-9257-01E2487624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O22</xm:sqref>
        </x14:conditionalFormatting>
        <x14:conditionalFormatting xmlns:xm="http://schemas.microsoft.com/office/excel/2006/main">
          <x14:cfRule type="iconSet" priority="264" id="{7A432D9B-0511-4141-A4C5-7F0B9299CEE5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P44</xm:sqref>
        </x14:conditionalFormatting>
        <x14:conditionalFormatting xmlns:xm="http://schemas.microsoft.com/office/excel/2006/main">
          <x14:cfRule type="iconSet" priority="276" id="{55EE020E-C8FC-457A-BE16-0CCC2B0C8FC3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P46</xm:sqref>
        </x14:conditionalFormatting>
        <x14:conditionalFormatting xmlns:xm="http://schemas.microsoft.com/office/excel/2006/main">
          <x14:cfRule type="iconSet" priority="275" id="{9804EC63-55CD-433E-AE43-388CD8C948D4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P43 P45</xm:sqref>
        </x14:conditionalFormatting>
        <x14:conditionalFormatting xmlns:xm="http://schemas.microsoft.com/office/excel/2006/main">
          <x14:cfRule type="iconSet" priority="253" id="{7EDB8B0B-800F-4B88-9853-2886B442DB8E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P17</xm:sqref>
        </x14:conditionalFormatting>
        <x14:conditionalFormatting xmlns:xm="http://schemas.microsoft.com/office/excel/2006/main">
          <x14:cfRule type="iconSet" priority="147" id="{2336B28B-EA54-42E7-99F1-A47343918B60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148" id="{BCCA1E95-DB4B-4BB8-BC17-782646D7E618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140" id="{3FD905DB-AE66-478D-8A5B-DFEE11FD5E15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P27:P28</xm:sqref>
        </x14:conditionalFormatting>
        <x14:conditionalFormatting xmlns:xm="http://schemas.microsoft.com/office/excel/2006/main">
          <x14:cfRule type="iconSet" priority="141" id="{6E57E89D-6392-4D1C-91D6-6FF380E8488B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P29</xm:sqref>
        </x14:conditionalFormatting>
        <x14:conditionalFormatting xmlns:xm="http://schemas.microsoft.com/office/excel/2006/main">
          <x14:cfRule type="iconSet" priority="126" id="{0C210CB1-BE7D-4842-8D7A-753AA04D43B5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P24:P26</xm:sqref>
        </x14:conditionalFormatting>
        <x14:conditionalFormatting xmlns:xm="http://schemas.microsoft.com/office/excel/2006/main">
          <x14:cfRule type="iconSet" priority="125" id="{9E56C8BF-4460-47CD-AB9A-606E4CF2E120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97" id="{C9995BF5-3E48-480E-8F3C-F3096EB6AA08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P37</xm:sqref>
        </x14:conditionalFormatting>
        <x14:conditionalFormatting xmlns:xm="http://schemas.microsoft.com/office/excel/2006/main">
          <x14:cfRule type="iconSet" priority="90" id="{82731AC9-9610-4C2F-A2D7-B815BDE409BA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P36</xm:sqref>
        </x14:conditionalFormatting>
        <x14:conditionalFormatting xmlns:xm="http://schemas.microsoft.com/office/excel/2006/main">
          <x14:cfRule type="iconSet" priority="72" id="{29C6EA6A-D849-44D5-AABE-735D8C541AB3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P38</xm:sqref>
        </x14:conditionalFormatting>
        <x14:conditionalFormatting xmlns:xm="http://schemas.microsoft.com/office/excel/2006/main">
          <x14:cfRule type="iconSet" priority="57" id="{541F8FE4-148A-45B9-9C2F-BCB1213E65D3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P47</xm:sqref>
        </x14:conditionalFormatting>
        <x14:conditionalFormatting xmlns:xm="http://schemas.microsoft.com/office/excel/2006/main">
          <x14:cfRule type="iconSet" priority="51" id="{B943C11E-3E33-4638-BE75-6EF3EFBF6D14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P48</xm:sqref>
        </x14:conditionalFormatting>
        <x14:conditionalFormatting xmlns:xm="http://schemas.microsoft.com/office/excel/2006/main">
          <x14:cfRule type="iconSet" priority="1043" id="{D1014304-5546-468E-9730-809E3454382A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P18 P23</xm:sqref>
        </x14:conditionalFormatting>
        <x14:conditionalFormatting xmlns:xm="http://schemas.microsoft.com/office/excel/2006/main">
          <x14:cfRule type="iconSet" priority="37" id="{9DF797F6-DA0A-41E7-BC83-3970B9E2C26A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P40</xm:sqref>
        </x14:conditionalFormatting>
        <x14:conditionalFormatting xmlns:xm="http://schemas.microsoft.com/office/excel/2006/main">
          <x14:cfRule type="iconSet" priority="1047" id="{8FB7BD32-FAA1-4E60-93F6-9A640217D802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24" id="{0F19E5FB-F14E-43D0-A138-7A7703DB05BF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P20</xm:sqref>
        </x14:conditionalFormatting>
        <x14:conditionalFormatting xmlns:xm="http://schemas.microsoft.com/office/excel/2006/main">
          <x14:cfRule type="iconSet" priority="16" id="{4114F875-E0FD-4606-9A40-867CF8CD402F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P21</xm:sqref>
        </x14:conditionalFormatting>
        <x14:conditionalFormatting xmlns:xm="http://schemas.microsoft.com/office/excel/2006/main">
          <x14:cfRule type="iconSet" priority="8" id="{ACA6A16F-62F1-4420-9A03-15DAE45A9FBE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P22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K19"/>
  <sheetViews>
    <sheetView topLeftCell="A10" workbookViewId="0">
      <selection activeCell="L34" sqref="L34"/>
    </sheetView>
  </sheetViews>
  <sheetFormatPr defaultColWidth="9" defaultRowHeight="14.25"/>
  <cols>
    <col min="1" max="1" width="5.125" customWidth="1"/>
    <col min="2" max="2" width="10.125" customWidth="1"/>
    <col min="3" max="3" width="39.375" customWidth="1"/>
    <col min="9" max="13" width="10" customWidth="1"/>
    <col min="14" max="15" width="9.125" customWidth="1"/>
    <col min="18" max="18" width="9.125" customWidth="1"/>
    <col min="20" max="20" width="12.5" customWidth="1"/>
    <col min="21" max="21" width="39.5" customWidth="1"/>
    <col min="22" max="29" width="25.625" customWidth="1"/>
  </cols>
  <sheetData>
    <row r="1" spans="1:37" s="1" customFormat="1" ht="13.5" hidden="1">
      <c r="B1" s="7"/>
      <c r="C1" s="8"/>
      <c r="D1" s="8"/>
      <c r="E1" s="8"/>
      <c r="F1" s="8"/>
      <c r="G1" s="9"/>
      <c r="H1" s="9"/>
      <c r="P1" s="8"/>
      <c r="Q1" s="8"/>
      <c r="U1" s="42"/>
    </row>
    <row r="2" spans="1:37" s="1" customFormat="1" ht="18" hidden="1">
      <c r="B2" s="7"/>
      <c r="C2" s="8"/>
      <c r="J2" s="23">
        <f>COUNTIF(F13:F100165,"紧急")</f>
        <v>0</v>
      </c>
      <c r="K2" s="24">
        <f>COUNTIF(F13:F100165,"高")</f>
        <v>0</v>
      </c>
      <c r="L2" s="25">
        <f>COUNTIF(F13:F100165,"中")</f>
        <v>6</v>
      </c>
      <c r="M2" s="25"/>
      <c r="N2" s="26">
        <f>COUNTIF(F13:F100165,"低")</f>
        <v>0</v>
      </c>
      <c r="O2" s="27">
        <f ca="1">COUNTIF(R:R,"&gt;0")</f>
        <v>1</v>
      </c>
      <c r="P2" s="27">
        <f ca="1">COUNTIF(S:S,"=★")</f>
        <v>0</v>
      </c>
      <c r="Q2" s="8"/>
      <c r="U2" s="42"/>
    </row>
    <row r="3" spans="1:37" s="1" customFormat="1" ht="16.5" hidden="1">
      <c r="B3" s="7"/>
      <c r="C3" s="8"/>
      <c r="J3" s="28" t="s">
        <v>0</v>
      </c>
      <c r="K3" s="28" t="s">
        <v>1</v>
      </c>
      <c r="L3" s="28" t="s">
        <v>2</v>
      </c>
      <c r="M3" s="28"/>
      <c r="N3" s="28" t="s">
        <v>3</v>
      </c>
      <c r="O3" s="29" t="s">
        <v>4</v>
      </c>
      <c r="P3" s="29" t="s">
        <v>5</v>
      </c>
      <c r="Q3" s="8"/>
      <c r="U3" s="42"/>
    </row>
    <row r="4" spans="1:37" s="1" customFormat="1" ht="22.5" hidden="1">
      <c r="B4" s="7"/>
      <c r="C4" s="8"/>
      <c r="J4" s="30">
        <f>COUNTIF(Q:Q,"提前完成")</f>
        <v>0</v>
      </c>
      <c r="K4" s="30">
        <f>COUNTIF(Q:Q,"按期完成")</f>
        <v>4</v>
      </c>
      <c r="L4" s="30">
        <f>COUNTIF(Q:Q,"超期完成")</f>
        <v>0</v>
      </c>
      <c r="M4" s="30"/>
      <c r="N4" s="30">
        <f>COUNTIF(Q:Q,"进行中")</f>
        <v>1</v>
      </c>
      <c r="O4" s="167">
        <f>COUNTIF(Q:Q,"未开始")</f>
        <v>0</v>
      </c>
      <c r="P4" s="167"/>
      <c r="Q4" s="8"/>
      <c r="U4" s="42"/>
    </row>
    <row r="5" spans="1:37" s="1" customFormat="1" ht="15" hidden="1">
      <c r="B5" s="7"/>
      <c r="C5" s="8"/>
      <c r="J5" s="31" t="s">
        <v>6</v>
      </c>
      <c r="K5" s="31" t="s">
        <v>7</v>
      </c>
      <c r="L5" s="31" t="s">
        <v>8</v>
      </c>
      <c r="M5" s="31"/>
      <c r="N5" s="31" t="s">
        <v>9</v>
      </c>
      <c r="O5" s="168" t="s">
        <v>10</v>
      </c>
      <c r="P5" s="168"/>
      <c r="Q5" s="8"/>
      <c r="U5" s="42"/>
    </row>
    <row r="6" spans="1:37" s="1" customFormat="1" ht="13.5" hidden="1">
      <c r="B6" s="7"/>
      <c r="C6" s="8"/>
      <c r="D6" s="8"/>
      <c r="E6" s="8"/>
      <c r="F6" s="8"/>
      <c r="G6" s="9"/>
      <c r="H6" s="9"/>
      <c r="P6" s="8"/>
      <c r="Q6" s="8"/>
      <c r="U6" s="42"/>
    </row>
    <row r="7" spans="1:37" s="1" customFormat="1" ht="13.5" hidden="1">
      <c r="B7" s="7"/>
      <c r="C7" s="8"/>
      <c r="D7" s="8"/>
      <c r="E7" s="8"/>
      <c r="F7" s="8"/>
      <c r="G7" s="9"/>
      <c r="H7" s="9"/>
      <c r="P7" s="8"/>
      <c r="Q7" s="8"/>
      <c r="U7" s="42"/>
    </row>
    <row r="8" spans="1:37" s="2" customFormat="1" ht="30" hidden="1" customHeight="1">
      <c r="B8" s="169" t="s">
        <v>11</v>
      </c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</row>
    <row r="9" spans="1:37" s="2" customFormat="1" ht="30" hidden="1" customHeight="1">
      <c r="B9" s="171" t="s">
        <v>12</v>
      </c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</row>
    <row r="10" spans="1:37" s="3" customFormat="1" ht="25.5">
      <c r="A10" s="10" t="s">
        <v>13</v>
      </c>
      <c r="B10" s="10" t="s">
        <v>14</v>
      </c>
      <c r="C10" s="10" t="s">
        <v>15</v>
      </c>
      <c r="D10" s="10" t="s">
        <v>16</v>
      </c>
      <c r="E10" s="10" t="s">
        <v>17</v>
      </c>
      <c r="F10" s="10" t="s">
        <v>18</v>
      </c>
      <c r="G10" s="10" t="s">
        <v>19</v>
      </c>
      <c r="H10" s="10" t="s">
        <v>20</v>
      </c>
      <c r="I10" s="10" t="s">
        <v>21</v>
      </c>
      <c r="J10" s="10" t="s">
        <v>22</v>
      </c>
      <c r="K10" s="10" t="s">
        <v>23</v>
      </c>
      <c r="L10" s="10" t="s">
        <v>24</v>
      </c>
      <c r="M10" s="10" t="s">
        <v>25</v>
      </c>
      <c r="N10" s="10" t="s">
        <v>26</v>
      </c>
      <c r="O10" s="10" t="s">
        <v>27</v>
      </c>
      <c r="P10" s="173" t="s">
        <v>28</v>
      </c>
      <c r="Q10" s="174"/>
      <c r="R10" s="10" t="s">
        <v>29</v>
      </c>
      <c r="S10" s="10" t="s">
        <v>30</v>
      </c>
      <c r="T10" s="10" t="s">
        <v>31</v>
      </c>
      <c r="U10" s="10" t="s">
        <v>32</v>
      </c>
      <c r="V10" s="43">
        <v>44835</v>
      </c>
      <c r="W10" s="43">
        <v>44866</v>
      </c>
      <c r="X10" s="43">
        <v>44896</v>
      </c>
      <c r="Y10" s="43">
        <v>44927</v>
      </c>
      <c r="Z10" s="43">
        <v>44958</v>
      </c>
      <c r="AA10" s="43">
        <v>44986</v>
      </c>
      <c r="AB10" s="43">
        <v>45017</v>
      </c>
      <c r="AC10" s="43">
        <v>45047</v>
      </c>
      <c r="AD10" s="10"/>
      <c r="AE10" s="10"/>
      <c r="AF10" s="10"/>
      <c r="AG10" s="10"/>
      <c r="AH10" s="10"/>
      <c r="AI10" s="10"/>
      <c r="AJ10" s="55"/>
      <c r="AK10" s="55"/>
    </row>
    <row r="11" spans="1:37" s="4" customFormat="1" ht="21" customHeight="1">
      <c r="A11" s="11" t="s">
        <v>33</v>
      </c>
      <c r="B11" s="12"/>
      <c r="C11" s="13" t="s">
        <v>362</v>
      </c>
      <c r="D11" s="13"/>
      <c r="E11" s="13"/>
      <c r="F11" s="13"/>
      <c r="G11" s="13"/>
      <c r="H11" s="13"/>
      <c r="I11" s="33">
        <v>2014.03</v>
      </c>
      <c r="J11" s="33"/>
      <c r="K11" s="33">
        <v>2014.03</v>
      </c>
      <c r="L11" s="34"/>
      <c r="M11" s="35"/>
      <c r="N11" s="35"/>
      <c r="O11" s="35"/>
      <c r="P11" s="32"/>
      <c r="Q11" s="32"/>
      <c r="R11" s="44"/>
      <c r="S11" s="44"/>
      <c r="T11" s="45"/>
      <c r="U11" s="46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7" s="5" customFormat="1" ht="17.45" customHeight="1">
      <c r="A12" s="14">
        <v>2</v>
      </c>
      <c r="B12" s="14" t="s">
        <v>117</v>
      </c>
      <c r="C12" s="15" t="s">
        <v>118</v>
      </c>
      <c r="D12" s="14"/>
      <c r="E12" s="14"/>
      <c r="F12" s="14"/>
      <c r="G12" s="14"/>
      <c r="H12" s="14"/>
      <c r="I12" s="14" t="s">
        <v>36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spans="1:37" s="6" customFormat="1" ht="12.75">
      <c r="A13" s="16" t="s">
        <v>37</v>
      </c>
      <c r="B13" s="16" t="s">
        <v>119</v>
      </c>
      <c r="C13" s="17" t="s">
        <v>39</v>
      </c>
      <c r="D13" s="16" t="s">
        <v>125</v>
      </c>
      <c r="E13" s="16" t="s">
        <v>41</v>
      </c>
      <c r="F13" s="16"/>
      <c r="G13" s="16"/>
      <c r="H13" s="16"/>
      <c r="I13" s="16" t="s">
        <v>36</v>
      </c>
      <c r="J13" s="16"/>
      <c r="K13" s="16"/>
      <c r="L13" s="16"/>
      <c r="M13" s="16"/>
      <c r="N13" s="16"/>
      <c r="O13" s="36" t="e">
        <f>COUNTIF(P14:P14,"&lt;=1")/COUNTIF(P14:P14,"&lt;=3")</f>
        <v>#DIV/0!</v>
      </c>
      <c r="P13" s="16"/>
      <c r="Q13" s="16"/>
      <c r="R13" s="16"/>
      <c r="S13" s="16"/>
      <c r="T13" s="16"/>
      <c r="U13" s="47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7" ht="102.75" customHeight="1">
      <c r="A14" s="94">
        <v>4</v>
      </c>
      <c r="B14" s="112" t="s">
        <v>120</v>
      </c>
      <c r="C14" s="113" t="s">
        <v>127</v>
      </c>
      <c r="D14" s="113"/>
      <c r="E14" s="113"/>
      <c r="F14" s="117" t="s">
        <v>2</v>
      </c>
      <c r="G14" s="114"/>
      <c r="H14" s="114"/>
      <c r="I14" s="99"/>
      <c r="J14" s="99"/>
      <c r="K14" s="99"/>
      <c r="L14" s="99"/>
      <c r="M14" s="100"/>
      <c r="N14" s="101"/>
      <c r="O14" s="102"/>
      <c r="P14" s="103"/>
      <c r="Q14" s="104"/>
      <c r="R14" s="105"/>
      <c r="S14" s="106"/>
      <c r="T14" s="107"/>
      <c r="U14" s="116"/>
      <c r="V14" s="109"/>
      <c r="W14" s="110" t="s">
        <v>176</v>
      </c>
      <c r="X14" s="109" t="s">
        <v>212</v>
      </c>
      <c r="Y14" s="109"/>
      <c r="Z14" s="109"/>
      <c r="AA14" s="109"/>
      <c r="AB14" s="109"/>
      <c r="AC14" s="109"/>
    </row>
    <row r="15" spans="1:37" ht="25.5">
      <c r="A15" s="18">
        <v>5</v>
      </c>
      <c r="B15" s="19" t="s">
        <v>124</v>
      </c>
      <c r="C15" s="20" t="s">
        <v>305</v>
      </c>
      <c r="D15" s="20"/>
      <c r="E15" s="20"/>
      <c r="F15" s="61" t="s">
        <v>2</v>
      </c>
      <c r="G15" s="57" t="s">
        <v>175</v>
      </c>
      <c r="H15" s="57"/>
      <c r="I15" s="37">
        <v>44866</v>
      </c>
      <c r="J15" s="37">
        <v>44895</v>
      </c>
      <c r="K15" s="37">
        <v>44866</v>
      </c>
      <c r="L15" s="37">
        <v>44895</v>
      </c>
      <c r="M15" s="38" t="s">
        <v>145</v>
      </c>
      <c r="N15" s="39">
        <f>IF(L15&lt;&gt;"",IF(K15&lt;&gt;"",L15-K15+1,""),"")</f>
        <v>30</v>
      </c>
      <c r="O15" s="40">
        <v>1</v>
      </c>
      <c r="P15" s="41">
        <f t="shared" ref="P15:P18" si="0">IF(L15="",IF(K15="",3,2),IF(L15&lt;J15,1,IF(J15=L15,0,-1)))</f>
        <v>0</v>
      </c>
      <c r="Q15" s="48" t="str">
        <f t="shared" ref="Q15:Q18" si="1">IF(P15=3,"未开始",IF(P15=2,"进行中",IF(P15=1,"提前完成",IF(P15=0,"按期完成","超期完成"))))</f>
        <v>按期完成</v>
      </c>
      <c r="R15" s="49">
        <f t="shared" ref="R15:R18" ca="1" si="2">IF(L15&lt;&gt;"",IF(J15&lt;&gt;"",L15-J15,""),IF(J15&lt;&gt;"",IF(TODAY()&gt;J15,TODAY()*J15,"")))</f>
        <v>0</v>
      </c>
      <c r="S15" s="50" t="str">
        <f ca="1">IF(L15&lt;&gt;"","",IF(AND($J15&lt;=TODAY()+7,$J15&gt;TODAY()),"★",""))</f>
        <v/>
      </c>
      <c r="T15" s="51" t="s">
        <v>66</v>
      </c>
      <c r="U15" s="52"/>
      <c r="V15" s="53"/>
      <c r="W15" s="53"/>
      <c r="X15" s="53"/>
      <c r="Y15" s="53"/>
      <c r="Z15" s="53"/>
      <c r="AA15" s="53"/>
      <c r="AB15" s="53"/>
      <c r="AC15" s="53"/>
    </row>
    <row r="16" spans="1:37" ht="21">
      <c r="A16" s="18">
        <v>5</v>
      </c>
      <c r="B16" s="19" t="s">
        <v>298</v>
      </c>
      <c r="C16" s="20" t="s">
        <v>306</v>
      </c>
      <c r="D16" s="20"/>
      <c r="E16" s="20"/>
      <c r="F16" s="61" t="s">
        <v>2</v>
      </c>
      <c r="G16" s="57" t="s">
        <v>175</v>
      </c>
      <c r="H16" s="57"/>
      <c r="I16" s="37">
        <v>44866</v>
      </c>
      <c r="J16" s="37">
        <v>44895</v>
      </c>
      <c r="K16" s="37">
        <v>44866</v>
      </c>
      <c r="L16" s="37">
        <v>44895</v>
      </c>
      <c r="M16" s="38" t="s">
        <v>145</v>
      </c>
      <c r="N16" s="39">
        <f>IF(L16&lt;&gt;"",IF(K16&lt;&gt;"",L16-K16+1,""),"")</f>
        <v>30</v>
      </c>
      <c r="O16" s="40">
        <v>1</v>
      </c>
      <c r="P16" s="41">
        <f t="shared" si="0"/>
        <v>0</v>
      </c>
      <c r="Q16" s="48" t="str">
        <f t="shared" si="1"/>
        <v>按期完成</v>
      </c>
      <c r="R16" s="49">
        <f t="shared" ca="1" si="2"/>
        <v>0</v>
      </c>
      <c r="S16" s="50" t="str">
        <f ca="1">IF(L16&lt;&gt;"","",IF(AND($J16&lt;=TODAY()+7,$J16&gt;TODAY()),"★",""))</f>
        <v/>
      </c>
      <c r="T16" s="51" t="s">
        <v>66</v>
      </c>
      <c r="U16" s="52"/>
      <c r="V16" s="53"/>
      <c r="W16" s="53"/>
      <c r="X16" s="53"/>
      <c r="Y16" s="53"/>
      <c r="Z16" s="53"/>
      <c r="AA16" s="53"/>
      <c r="AB16" s="53"/>
      <c r="AC16" s="53"/>
    </row>
    <row r="17" spans="1:29" ht="21">
      <c r="A17" s="18">
        <v>5</v>
      </c>
      <c r="B17" s="19" t="s">
        <v>300</v>
      </c>
      <c r="C17" s="20" t="s">
        <v>307</v>
      </c>
      <c r="D17" s="20"/>
      <c r="E17" s="20"/>
      <c r="F17" s="61" t="s">
        <v>2</v>
      </c>
      <c r="G17" s="57" t="s">
        <v>175</v>
      </c>
      <c r="H17" s="57"/>
      <c r="I17" s="37">
        <v>44866</v>
      </c>
      <c r="J17" s="37">
        <v>44895</v>
      </c>
      <c r="K17" s="37">
        <v>44866</v>
      </c>
      <c r="L17" s="37">
        <v>44895</v>
      </c>
      <c r="M17" s="38" t="s">
        <v>145</v>
      </c>
      <c r="N17" s="39">
        <f>IF(L17&lt;&gt;"",IF(K17&lt;&gt;"",L17-K17+1,""),"")</f>
        <v>30</v>
      </c>
      <c r="O17" s="40">
        <v>1</v>
      </c>
      <c r="P17" s="41">
        <f t="shared" si="0"/>
        <v>0</v>
      </c>
      <c r="Q17" s="48" t="str">
        <f t="shared" si="1"/>
        <v>按期完成</v>
      </c>
      <c r="R17" s="49">
        <f t="shared" ca="1" si="2"/>
        <v>0</v>
      </c>
      <c r="S17" s="50" t="str">
        <f ca="1">IF(L17&lt;&gt;"","",IF(AND($J17&lt;=TODAY()+7,$J17&gt;TODAY()),"★",""))</f>
        <v/>
      </c>
      <c r="T17" s="51" t="s">
        <v>66</v>
      </c>
      <c r="U17" s="52"/>
      <c r="V17" s="53"/>
      <c r="W17" s="53"/>
      <c r="X17" s="53"/>
      <c r="Y17" s="53"/>
      <c r="Z17" s="53"/>
      <c r="AA17" s="53"/>
      <c r="AB17" s="53"/>
      <c r="AC17" s="53"/>
    </row>
    <row r="18" spans="1:29" ht="25.5">
      <c r="A18" s="18">
        <v>5</v>
      </c>
      <c r="B18" s="19" t="s">
        <v>302</v>
      </c>
      <c r="C18" s="20" t="s">
        <v>308</v>
      </c>
      <c r="D18" s="20"/>
      <c r="E18" s="20"/>
      <c r="F18" s="61" t="s">
        <v>2</v>
      </c>
      <c r="G18" s="57" t="s">
        <v>175</v>
      </c>
      <c r="H18" s="57"/>
      <c r="I18" s="37">
        <v>44896</v>
      </c>
      <c r="J18" s="37">
        <v>44926</v>
      </c>
      <c r="K18" s="37">
        <v>44896</v>
      </c>
      <c r="L18" s="37">
        <v>44926</v>
      </c>
      <c r="M18" s="38" t="s">
        <v>145</v>
      </c>
      <c r="N18" s="39">
        <f>IF(L18&lt;&gt;"",IF(K18&lt;&gt;"",L18-K18+1,""),"")</f>
        <v>31</v>
      </c>
      <c r="O18" s="40">
        <v>1</v>
      </c>
      <c r="P18" s="41">
        <f t="shared" si="0"/>
        <v>0</v>
      </c>
      <c r="Q18" s="48" t="str">
        <f t="shared" si="1"/>
        <v>按期完成</v>
      </c>
      <c r="R18" s="49">
        <f t="shared" ca="1" si="2"/>
        <v>0</v>
      </c>
      <c r="S18" s="50" t="str">
        <f ca="1">IF(L18&lt;&gt;"","",IF(AND($J18&lt;=TODAY()+7,$J18&gt;TODAY()),"★",""))</f>
        <v/>
      </c>
      <c r="T18" s="51" t="s">
        <v>66</v>
      </c>
      <c r="U18" s="52"/>
      <c r="V18" s="53"/>
      <c r="W18" s="70"/>
      <c r="X18" s="53"/>
      <c r="Y18" s="53"/>
      <c r="Z18" s="53"/>
      <c r="AA18" s="53"/>
      <c r="AB18" s="53"/>
      <c r="AC18" s="53"/>
    </row>
    <row r="19" spans="1:29" ht="21">
      <c r="A19" s="18">
        <v>5</v>
      </c>
      <c r="B19" s="19" t="s">
        <v>304</v>
      </c>
      <c r="C19" s="20" t="s">
        <v>396</v>
      </c>
      <c r="D19" s="20"/>
      <c r="E19" s="20"/>
      <c r="F19" s="61" t="s">
        <v>2</v>
      </c>
      <c r="G19" s="57" t="s">
        <v>175</v>
      </c>
      <c r="H19" s="57"/>
      <c r="I19" s="37">
        <v>44928</v>
      </c>
      <c r="J19" s="37">
        <v>44957</v>
      </c>
      <c r="K19" s="37">
        <v>44928</v>
      </c>
      <c r="L19" s="37"/>
      <c r="M19" s="38" t="s">
        <v>145</v>
      </c>
      <c r="N19" s="39" t="str">
        <f>IF(L19&lt;&gt;"",IF(K19&lt;&gt;"",L19-K19+1,""),"")</f>
        <v/>
      </c>
      <c r="O19" s="40">
        <v>0.4</v>
      </c>
      <c r="P19" s="41">
        <f t="shared" ref="P19" si="3">IF(L19="",IF(K19="",3,2),IF(L19&lt;J19,1,IF(J19=L19,0,-1)))</f>
        <v>2</v>
      </c>
      <c r="Q19" s="48" t="str">
        <f t="shared" ref="Q19" si="4">IF(P19=3,"未开始",IF(P19=2,"进行中",IF(P19=1,"提前完成",IF(P19=0,"按期完成","超期完成"))))</f>
        <v>进行中</v>
      </c>
      <c r="R19" s="49">
        <f t="shared" ref="R19" ca="1" si="5">IF(L19&lt;&gt;"",IF(J19&lt;&gt;"",L19-J19,""),IF(J19&lt;&gt;"",IF(TODAY()&gt;J19,TODAY()*J19,"")))</f>
        <v>2023964140</v>
      </c>
      <c r="S19" s="50" t="str">
        <f ca="1">IF(L19&lt;&gt;"","",IF(AND($J19&lt;=TODAY()+7,$J19&gt;TODAY()),"★",""))</f>
        <v/>
      </c>
      <c r="T19" s="51" t="s">
        <v>66</v>
      </c>
      <c r="U19" s="52"/>
      <c r="V19" s="53"/>
      <c r="W19" s="70"/>
      <c r="X19" s="53"/>
      <c r="Y19" s="53"/>
      <c r="Z19" s="53"/>
      <c r="AA19" s="53"/>
      <c r="AB19" s="53"/>
      <c r="AC19" s="53"/>
    </row>
  </sheetData>
  <mergeCells count="5">
    <mergeCell ref="O4:P4"/>
    <mergeCell ref="O5:P5"/>
    <mergeCell ref="B8:U8"/>
    <mergeCell ref="B9:U9"/>
    <mergeCell ref="P10:Q10"/>
  </mergeCells>
  <phoneticPr fontId="31" type="noConversion"/>
  <conditionalFormatting sqref="F10:F14 F20:F1048576">
    <cfRule type="cellIs" dxfId="71" priority="38" operator="equal">
      <formula>"中"</formula>
    </cfRule>
    <cfRule type="cellIs" dxfId="70" priority="39" operator="equal">
      <formula>"高"</formula>
    </cfRule>
    <cfRule type="cellIs" dxfId="69" priority="40" operator="equal">
      <formula>"紧急"</formula>
    </cfRule>
  </conditionalFormatting>
  <conditionalFormatting sqref="L11:O11">
    <cfRule type="dataBar" priority="45">
      <dataBar>
        <cfvo type="num" val="0"/>
        <cfvo type="num" val="1"/>
        <color indexed="65"/>
      </dataBar>
      <extLst>
        <ext xmlns:x14="http://schemas.microsoft.com/office/spreadsheetml/2009/9/main" uri="{B025F937-C7B1-47D3-B67F-A62EFF666E3E}">
          <x14:id>{40215BE2-93D7-4775-8783-80B93D899EA8}</x14:id>
        </ext>
      </extLst>
    </cfRule>
  </conditionalFormatting>
  <conditionalFormatting sqref="M14">
    <cfRule type="cellIs" dxfId="68" priority="44" operator="equal">
      <formula>"是"</formula>
    </cfRule>
  </conditionalFormatting>
  <conditionalFormatting sqref="F1:F9">
    <cfRule type="cellIs" dxfId="67" priority="41" operator="equal">
      <formula>"中"</formula>
    </cfRule>
    <cfRule type="cellIs" dxfId="66" priority="42" operator="equal">
      <formula>"高"</formula>
    </cfRule>
    <cfRule type="cellIs" dxfId="65" priority="43" operator="equal">
      <formula>"紧急"</formula>
    </cfRule>
  </conditionalFormatting>
  <conditionalFormatting sqref="O14">
    <cfRule type="dataBar" priority="4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{CE8B442E-D114-4E3F-B0AA-DC02D0652EA9}</x14:id>
        </ext>
      </extLst>
    </cfRule>
  </conditionalFormatting>
  <conditionalFormatting sqref="F15:F17">
    <cfRule type="cellIs" dxfId="64" priority="26" operator="equal">
      <formula>"中"</formula>
    </cfRule>
    <cfRule type="cellIs" dxfId="63" priority="27" operator="equal">
      <formula>"高"</formula>
    </cfRule>
    <cfRule type="cellIs" dxfId="62" priority="28" operator="equal">
      <formula>"紧急"</formula>
    </cfRule>
  </conditionalFormatting>
  <conditionalFormatting sqref="M15:M17">
    <cfRule type="cellIs" dxfId="61" priority="29" operator="equal">
      <formula>"是"</formula>
    </cfRule>
  </conditionalFormatting>
  <conditionalFormatting sqref="O15:O17">
    <cfRule type="dataBar" priority="30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{695F6A7C-1E12-425F-8D5C-543BEA669244}</x14:id>
        </ext>
      </extLst>
    </cfRule>
  </conditionalFormatting>
  <conditionalFormatting sqref="F18">
    <cfRule type="cellIs" dxfId="60" priority="21" operator="equal">
      <formula>"中"</formula>
    </cfRule>
    <cfRule type="cellIs" dxfId="59" priority="22" operator="equal">
      <formula>"高"</formula>
    </cfRule>
    <cfRule type="cellIs" dxfId="58" priority="23" operator="equal">
      <formula>"紧急"</formula>
    </cfRule>
  </conditionalFormatting>
  <conditionalFormatting sqref="M18">
    <cfRule type="cellIs" dxfId="57" priority="24" operator="equal">
      <formula>"是"</formula>
    </cfRule>
  </conditionalFormatting>
  <conditionalFormatting sqref="O18">
    <cfRule type="dataBar" priority="2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{2A01F58E-1D7B-4B54-BBC8-92B9A070ABA6}</x14:id>
        </ext>
      </extLst>
    </cfRule>
  </conditionalFormatting>
  <conditionalFormatting sqref="F17">
    <cfRule type="cellIs" dxfId="56" priority="18" operator="equal">
      <formula>"中"</formula>
    </cfRule>
    <cfRule type="cellIs" dxfId="55" priority="19" operator="equal">
      <formula>"高"</formula>
    </cfRule>
    <cfRule type="cellIs" dxfId="54" priority="20" operator="equal">
      <formula>"紧急"</formula>
    </cfRule>
  </conditionalFormatting>
  <conditionalFormatting sqref="M17">
    <cfRule type="cellIs" dxfId="53" priority="17" operator="equal">
      <formula>"是"</formula>
    </cfRule>
  </conditionalFormatting>
  <conditionalFormatting sqref="O17">
    <cfRule type="dataBar" priority="1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{097DB503-3E1B-441F-BDE1-EC8206FB3F18}</x14:id>
        </ext>
      </extLst>
    </cfRule>
  </conditionalFormatting>
  <conditionalFormatting sqref="F16">
    <cfRule type="cellIs" dxfId="52" priority="13" operator="equal">
      <formula>"中"</formula>
    </cfRule>
    <cfRule type="cellIs" dxfId="51" priority="14" operator="equal">
      <formula>"高"</formula>
    </cfRule>
    <cfRule type="cellIs" dxfId="50" priority="15" operator="equal">
      <formula>"紧急"</formula>
    </cfRule>
  </conditionalFormatting>
  <conditionalFormatting sqref="M16">
    <cfRule type="cellIs" dxfId="49" priority="12" operator="equal">
      <formula>"是"</formula>
    </cfRule>
  </conditionalFormatting>
  <conditionalFormatting sqref="O16">
    <cfRule type="dataBar" priority="1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{9FFB484F-17EC-4C55-8E52-166E6C608CA4}</x14:id>
        </ext>
      </extLst>
    </cfRule>
  </conditionalFormatting>
  <conditionalFormatting sqref="F15">
    <cfRule type="cellIs" dxfId="48" priority="8" operator="equal">
      <formula>"中"</formula>
    </cfRule>
    <cfRule type="cellIs" dxfId="47" priority="9" operator="equal">
      <formula>"高"</formula>
    </cfRule>
    <cfRule type="cellIs" dxfId="46" priority="10" operator="equal">
      <formula>"紧急"</formula>
    </cfRule>
  </conditionalFormatting>
  <conditionalFormatting sqref="M15">
    <cfRule type="cellIs" dxfId="45" priority="7" operator="equal">
      <formula>"是"</formula>
    </cfRule>
  </conditionalFormatting>
  <conditionalFormatting sqref="O15">
    <cfRule type="dataBar" priority="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{DDBC5C62-7EE1-4BA7-A6FC-7CA752F07F21}</x14:id>
        </ext>
      </extLst>
    </cfRule>
  </conditionalFormatting>
  <conditionalFormatting sqref="F19">
    <cfRule type="cellIs" dxfId="44" priority="1" operator="equal">
      <formula>"中"</formula>
    </cfRule>
    <cfRule type="cellIs" dxfId="43" priority="2" operator="equal">
      <formula>"高"</formula>
    </cfRule>
    <cfRule type="cellIs" dxfId="42" priority="3" operator="equal">
      <formula>"紧急"</formula>
    </cfRule>
  </conditionalFormatting>
  <conditionalFormatting sqref="M19">
    <cfRule type="cellIs" dxfId="41" priority="4" operator="equal">
      <formula>"是"</formula>
    </cfRule>
  </conditionalFormatting>
  <conditionalFormatting sqref="O19">
    <cfRule type="dataBar" priority="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{AF27C4CD-C9B4-48D5-AE1D-2D74374765C0}</x14:id>
        </ext>
      </extLst>
    </cfRule>
  </conditionalFormatting>
  <dataValidations count="3">
    <dataValidation type="list" allowBlank="1" showInputMessage="1" showErrorMessage="1" sqref="M14:M19" xr:uid="{00000000-0002-0000-0800-000000000000}">
      <formula1>"是,否"</formula1>
    </dataValidation>
    <dataValidation type="list" allowBlank="1" showInputMessage="1" showErrorMessage="1" sqref="F14:F19" xr:uid="{00000000-0002-0000-0800-000001000000}">
      <formula1>"低,中,高,紧急"</formula1>
    </dataValidation>
    <dataValidation type="list" allowBlank="1" showInputMessage="1" showErrorMessage="1" sqref="T13:T19" xr:uid="{00000000-0002-0000-0800-000002000000}">
      <formula1>"软件模块,软件测试版本,软件发布版本,整机,结构件,电路板,技术文档,测试报告,业务单据,备案表,其他"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215BE2-93D7-4775-8783-80B93D899EA8}">
            <x14:dataBar minLength="0" maxLength="100" negativeBarColorSameAsPositive="1" axisPosition="none">
              <x14:cfvo type="num">
                <xm:f>0</xm:f>
              </x14:cfvo>
              <x14:cfvo type="num">
                <xm:f>1</xm:f>
              </x14:cfvo>
            </x14:dataBar>
          </x14:cfRule>
          <xm:sqref>L11:O11</xm:sqref>
        </x14:conditionalFormatting>
        <x14:conditionalFormatting xmlns:xm="http://schemas.microsoft.com/office/excel/2006/main">
          <x14:cfRule type="dataBar" id="{CE8B442E-D114-4E3F-B0AA-DC02D0652E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O14</xm:sqref>
        </x14:conditionalFormatting>
        <x14:conditionalFormatting xmlns:xm="http://schemas.microsoft.com/office/excel/2006/main">
          <x14:cfRule type="dataBar" id="{695F6A7C-1E12-425F-8D5C-543BEA66924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O15:O17</xm:sqref>
        </x14:conditionalFormatting>
        <x14:conditionalFormatting xmlns:xm="http://schemas.microsoft.com/office/excel/2006/main">
          <x14:cfRule type="dataBar" id="{2A01F58E-1D7B-4B54-BBC8-92B9A070AB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O18</xm:sqref>
        </x14:conditionalFormatting>
        <x14:conditionalFormatting xmlns:xm="http://schemas.microsoft.com/office/excel/2006/main">
          <x14:cfRule type="dataBar" id="{097DB503-3E1B-441F-BDE1-EC8206FB3F1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O17</xm:sqref>
        </x14:conditionalFormatting>
        <x14:conditionalFormatting xmlns:xm="http://schemas.microsoft.com/office/excel/2006/main">
          <x14:cfRule type="dataBar" id="{9FFB484F-17EC-4C55-8E52-166E6C608CA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DDBC5C62-7EE1-4BA7-A6FC-7CA752F07F2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O15</xm:sqref>
        </x14:conditionalFormatting>
        <x14:conditionalFormatting xmlns:xm="http://schemas.microsoft.com/office/excel/2006/main">
          <x14:cfRule type="dataBar" id="{AF27C4CD-C9B4-48D5-AE1D-2D74374765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O19</xm:sqref>
        </x14:conditionalFormatting>
        <x14:conditionalFormatting xmlns:xm="http://schemas.microsoft.com/office/excel/2006/main">
          <x14:cfRule type="iconSet" priority="47" id="{7D1DDDEB-BDF5-4810-B1A8-8035C4BB5706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31" id="{1B3A5917-0D5F-4E40-842F-59610729820C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Flags" iconId="0"/>
              <x14:cfIcon iconSet="3Symbols" iconId="2"/>
              <x14:cfIcon iconSet="3Flags" iconId="2"/>
              <x14:cfIcon iconSet="5Quarters" iconId="1"/>
              <x14:cfIcon iconSet="3Symbols" iconId="0"/>
            </x14:iconSet>
          </x14:cfRule>
          <xm:sqref>P15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2"/>
  <pixelatorList sheetStid="3"/>
  <pixelatorList sheetStid="4"/>
</pixelators>
</file>

<file path=customXml/item2.xml><?xml version="1.0" encoding="utf-8"?>
<woProps xmlns="https://web.wps.cn/et/2018/main" xmlns:s="http://schemas.openxmlformats.org/spreadsheetml/2006/main">
  <woSheetsProps>
    <woSheetProps sheetStid="2" interlineOnOff="0" interlineColor="0" isDbSheet="0"/>
    <woSheetProps sheetStid="3" interlineOnOff="0" interlineColor="0" isDbSheet="0"/>
  </woSheetsProps>
  <woBookProps>
    <bookSettings isFilterShared="1" isAutoUpdatePaused="0" filterType="conn" isMergeTasksAutoUpdate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总表</vt:lpstr>
      <vt:lpstr>980TDc(全志+翼辉）系统</vt:lpstr>
      <vt:lpstr>980TDi（全志+翼辉）系统</vt:lpstr>
      <vt:lpstr>980TDi（1808平台）系统</vt:lpstr>
      <vt:lpstr>980TDi（ZYNQ平台）系统</vt:lpstr>
      <vt:lpstr>980TDc（1808平台）</vt:lpstr>
      <vt:lpstr>988TA（1808平台）系统</vt:lpstr>
      <vt:lpstr>988TA（ZYNQ平台)系统</vt:lpstr>
      <vt:lpstr>GPC1000A可编程控制系统</vt:lpstr>
      <vt:lpstr>988W木工板材系统</vt:lpstr>
      <vt:lpstr>988MA(138平台）系统</vt:lpstr>
      <vt:lpstr>GSK-PLC功能模块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</dc:creator>
  <cp:lastModifiedBy>admin</cp:lastModifiedBy>
  <dcterms:created xsi:type="dcterms:W3CDTF">2015-06-06T02:17:00Z</dcterms:created>
  <dcterms:modified xsi:type="dcterms:W3CDTF">2023-04-04T08:33:13Z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77BAD8BBCD9B4EA38DCAE0C0F14777DF</vt:lpwstr>
  </property>
  <property fmtid="{D5CDD505-2E9C-101B-9397-08002B2CF9AE}" pid="3" name="KSOProductBuildVer">
    <vt:lpwstr>2052-11.1.0.12358</vt:lpwstr>
  </property>
</Properties>
</file>