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ano\Documents\University\Project Portfolio\"/>
    </mc:Choice>
  </mc:AlternateContent>
  <xr:revisionPtr revIDLastSave="0" documentId="13_ncr:1_{B575FD6D-979C-4FA6-BAA2-49AC2BB2AA99}" xr6:coauthVersionLast="47" xr6:coauthVersionMax="47" xr10:uidLastSave="{00000000-0000-0000-0000-000000000000}"/>
  <bookViews>
    <workbookView xWindow="-108" yWindow="-108" windowWidth="23256" windowHeight="12456" activeTab="2" xr2:uid="{BC2BF2FC-C27E-49CA-8F10-3058C849B5C5}"/>
  </bookViews>
  <sheets>
    <sheet name="MM2 (Self-checkout)-Raw Data" sheetId="2" r:id="rId1"/>
    <sheet name="MM2 (Self-checkout)-Processed D" sheetId="5" r:id="rId2"/>
    <sheet name="MM2 (Self-checkout)-Analysis" sheetId="8" r:id="rId3"/>
    <sheet name="MM3 (Cashier)-Raw Data" sheetId="4" r:id="rId4"/>
    <sheet name="MM3 (Cashier)-Processed Data" sheetId="1" r:id="rId5"/>
    <sheet name="MM3 (Cashier)-Analysis" sheetId="7" r:id="rId6"/>
    <sheet name="MM1 (Coffee Shop)-Raw Data" sheetId="3" r:id="rId7"/>
    <sheet name="MM1 (Coffee Shop)-Processed D" sheetId="6" r:id="rId8"/>
    <sheet name="MM1 (Coffee Shop)-Analysis" sheetId="9" r:id="rId9"/>
    <sheet name="Jacobian Network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9" l="1"/>
  <c r="AB22" i="8"/>
  <c r="AA22" i="8"/>
  <c r="AB21" i="8"/>
  <c r="AA21" i="8"/>
  <c r="AB20" i="8"/>
  <c r="AA20" i="8"/>
  <c r="AB19" i="8"/>
  <c r="AA19" i="8"/>
  <c r="AB6" i="8"/>
  <c r="AA6" i="8"/>
  <c r="AB5" i="8"/>
  <c r="AA5" i="8"/>
  <c r="AB4" i="8"/>
  <c r="AA4" i="8"/>
  <c r="AB3" i="8"/>
  <c r="AA3" i="8"/>
  <c r="P20" i="8"/>
  <c r="T20" i="8"/>
  <c r="T18" i="8"/>
  <c r="U29" i="7"/>
  <c r="V27" i="7"/>
  <c r="V29" i="7"/>
  <c r="V31" i="7"/>
  <c r="V33" i="7"/>
  <c r="V25" i="7"/>
  <c r="S27" i="7"/>
  <c r="S29" i="7"/>
  <c r="S31" i="7"/>
  <c r="S25" i="7"/>
  <c r="R27" i="7"/>
  <c r="R25" i="7" s="1"/>
  <c r="Q24" i="9"/>
  <c r="N20" i="9"/>
  <c r="N22" i="9"/>
  <c r="N24" i="9"/>
  <c r="R21" i="7"/>
  <c r="U21" i="7"/>
  <c r="U19" i="7"/>
  <c r="R19" i="7"/>
  <c r="R23" i="7"/>
  <c r="R33" i="7" s="1"/>
  <c r="P18" i="8"/>
  <c r="P22" i="8" s="1"/>
  <c r="N16" i="9"/>
  <c r="Q26" i="9"/>
  <c r="Q22" i="9"/>
  <c r="Q20" i="9"/>
  <c r="Q16" i="9"/>
  <c r="E17" i="10"/>
  <c r="F17" i="10" s="1"/>
  <c r="F20" i="10"/>
  <c r="E20" i="10"/>
  <c r="E15" i="10"/>
  <c r="E12" i="10"/>
  <c r="E11" i="10"/>
  <c r="E13" i="10"/>
  <c r="D193" i="9"/>
  <c r="D194" i="9"/>
  <c r="D196" i="9"/>
  <c r="D197" i="9"/>
  <c r="D199" i="9"/>
  <c r="D200" i="9"/>
  <c r="D23" i="5"/>
  <c r="D24" i="5"/>
  <c r="D25" i="5"/>
  <c r="D26" i="5"/>
  <c r="D27" i="5"/>
  <c r="D28" i="5"/>
  <c r="D29" i="5"/>
  <c r="D30" i="5"/>
  <c r="L20" i="5"/>
  <c r="L21" i="5"/>
  <c r="L22" i="5"/>
  <c r="L23" i="5"/>
  <c r="L24" i="5"/>
  <c r="L25" i="5"/>
  <c r="L26" i="5"/>
  <c r="L27" i="5"/>
  <c r="L28" i="5"/>
  <c r="O21" i="5"/>
  <c r="O22" i="5"/>
  <c r="O23" i="5"/>
  <c r="O24" i="5"/>
  <c r="O25" i="5"/>
  <c r="O26" i="5"/>
  <c r="O27" i="5"/>
  <c r="O28" i="5"/>
  <c r="O20" i="5"/>
  <c r="N20" i="5"/>
  <c r="M20" i="5" s="1"/>
  <c r="N21" i="5"/>
  <c r="M21" i="5" s="1"/>
  <c r="N22" i="5"/>
  <c r="M22" i="5" s="1"/>
  <c r="N23" i="5"/>
  <c r="M23" i="5" s="1"/>
  <c r="N24" i="5"/>
  <c r="M24" i="5" s="1"/>
  <c r="N25" i="5"/>
  <c r="M25" i="5" s="1"/>
  <c r="N26" i="5"/>
  <c r="M26" i="5" s="1"/>
  <c r="N27" i="5"/>
  <c r="M27" i="5" s="1"/>
  <c r="N28" i="5"/>
  <c r="M28" i="5" s="1"/>
  <c r="G23" i="5"/>
  <c r="G24" i="5"/>
  <c r="G25" i="5"/>
  <c r="G26" i="5"/>
  <c r="G27" i="5"/>
  <c r="G28" i="5"/>
  <c r="G29" i="5"/>
  <c r="G30" i="5"/>
  <c r="T27" i="5"/>
  <c r="F23" i="5"/>
  <c r="E23" i="5" s="1"/>
  <c r="F24" i="5"/>
  <c r="E24" i="5" s="1"/>
  <c r="F25" i="5"/>
  <c r="E25" i="5" s="1"/>
  <c r="F26" i="5"/>
  <c r="E26" i="5" s="1"/>
  <c r="F27" i="5"/>
  <c r="E27" i="5" s="1"/>
  <c r="F28" i="5"/>
  <c r="E28" i="5" s="1"/>
  <c r="F29" i="5"/>
  <c r="E29" i="5" s="1"/>
  <c r="F30" i="5"/>
  <c r="E30" i="5" s="1"/>
  <c r="F21" i="5"/>
  <c r="T26" i="5"/>
  <c r="V26" i="5"/>
  <c r="U27" i="5"/>
  <c r="V16" i="5"/>
  <c r="U17" i="5"/>
  <c r="T16" i="5"/>
  <c r="T17" i="5"/>
  <c r="T18" i="5"/>
  <c r="T19" i="5"/>
  <c r="T6" i="5"/>
  <c r="V6" i="5"/>
  <c r="U7" i="5"/>
  <c r="T7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4" i="5"/>
  <c r="N5" i="5"/>
  <c r="N6" i="5"/>
  <c r="N7" i="5"/>
  <c r="N8" i="5"/>
  <c r="N9" i="5"/>
  <c r="N10" i="5"/>
  <c r="N11" i="5"/>
  <c r="N12" i="5"/>
  <c r="N13" i="5"/>
  <c r="N14" i="5"/>
  <c r="N15" i="5"/>
  <c r="N16" i="5"/>
  <c r="M16" i="5"/>
  <c r="N17" i="5"/>
  <c r="M17" i="5"/>
  <c r="N18" i="5"/>
  <c r="M18" i="5"/>
  <c r="N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4" i="5"/>
  <c r="D20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4" i="5"/>
  <c r="H5" i="5"/>
  <c r="G5" i="5"/>
  <c r="H6" i="5"/>
  <c r="H7" i="5"/>
  <c r="H8" i="5"/>
  <c r="H9" i="5"/>
  <c r="H10" i="5"/>
  <c r="H11" i="5"/>
  <c r="G11" i="5"/>
  <c r="H12" i="5"/>
  <c r="H13" i="5"/>
  <c r="H14" i="5"/>
  <c r="H15" i="5"/>
  <c r="H16" i="5"/>
  <c r="H17" i="5"/>
  <c r="G17" i="5"/>
  <c r="H18" i="5"/>
  <c r="H19" i="5"/>
  <c r="H20" i="5"/>
  <c r="H21" i="5"/>
  <c r="H4" i="5"/>
  <c r="F5" i="5"/>
  <c r="F6" i="5"/>
  <c r="F7" i="5"/>
  <c r="F8" i="5"/>
  <c r="F9" i="5"/>
  <c r="F10" i="5"/>
  <c r="F11" i="5"/>
  <c r="F12" i="5"/>
  <c r="F13" i="5"/>
  <c r="F14" i="5"/>
  <c r="F15" i="5"/>
  <c r="F16" i="5"/>
  <c r="E16" i="5"/>
  <c r="F17" i="5"/>
  <c r="E17" i="5"/>
  <c r="F18" i="5"/>
  <c r="E18" i="5"/>
  <c r="F19" i="5"/>
  <c r="F20" i="5"/>
  <c r="F4" i="5"/>
  <c r="E4" i="5"/>
  <c r="C5" i="5"/>
  <c r="C6" i="5"/>
  <c r="G6" i="5"/>
  <c r="C7" i="5"/>
  <c r="C8" i="5"/>
  <c r="C9" i="5"/>
  <c r="C10" i="5"/>
  <c r="C11" i="5"/>
  <c r="C12" i="5"/>
  <c r="C13" i="5"/>
  <c r="C14" i="5"/>
  <c r="G14" i="5"/>
  <c r="C15" i="5"/>
  <c r="G15" i="5"/>
  <c r="C16" i="5"/>
  <c r="C17" i="5"/>
  <c r="C18" i="5"/>
  <c r="C19" i="5"/>
  <c r="C20" i="5"/>
  <c r="C21" i="5"/>
  <c r="C4" i="5"/>
  <c r="H14" i="2"/>
  <c r="H15" i="2"/>
  <c r="H16" i="2"/>
  <c r="H17" i="2"/>
  <c r="H18" i="2"/>
  <c r="M5" i="5"/>
  <c r="M6" i="5"/>
  <c r="M7" i="5"/>
  <c r="M8" i="5"/>
  <c r="M9" i="5"/>
  <c r="M10" i="5"/>
  <c r="M11" i="5"/>
  <c r="M12" i="5"/>
  <c r="M13" i="5"/>
  <c r="M14" i="5"/>
  <c r="M15" i="5"/>
  <c r="M4" i="5"/>
  <c r="E5" i="5"/>
  <c r="E6" i="5"/>
  <c r="E7" i="5"/>
  <c r="E8" i="5"/>
  <c r="E9" i="5"/>
  <c r="E10" i="5"/>
  <c r="E11" i="5"/>
  <c r="E12" i="5"/>
  <c r="E13" i="5"/>
  <c r="E14" i="5"/>
  <c r="E15" i="5"/>
  <c r="E20" i="5"/>
  <c r="E4" i="6"/>
  <c r="G13" i="5"/>
  <c r="G16" i="5"/>
  <c r="O14" i="5"/>
  <c r="O15" i="5"/>
  <c r="O16" i="5"/>
  <c r="O18" i="5"/>
  <c r="J19" i="5"/>
  <c r="L19" i="5" s="1"/>
  <c r="B22" i="5"/>
  <c r="D22" i="5" s="1"/>
  <c r="C14" i="2"/>
  <c r="C15" i="2"/>
  <c r="C16" i="2"/>
  <c r="C17" i="2"/>
  <c r="C18" i="2"/>
  <c r="C19" i="2"/>
  <c r="C20" i="2"/>
  <c r="C21" i="2"/>
  <c r="B6" i="2"/>
  <c r="U24" i="5"/>
  <c r="U4" i="5"/>
  <c r="H5" i="2"/>
  <c r="H6" i="2"/>
  <c r="H7" i="2"/>
  <c r="H8" i="2"/>
  <c r="H9" i="2"/>
  <c r="H10" i="2"/>
  <c r="H11" i="2"/>
  <c r="H12" i="2"/>
  <c r="H13" i="2"/>
  <c r="H4" i="2"/>
  <c r="C5" i="2"/>
  <c r="C6" i="2"/>
  <c r="C7" i="2"/>
  <c r="C8" i="2"/>
  <c r="C9" i="2"/>
  <c r="C10" i="2"/>
  <c r="C11" i="2"/>
  <c r="C12" i="2"/>
  <c r="C13" i="2"/>
  <c r="C4" i="2"/>
  <c r="O5" i="5"/>
  <c r="O6" i="5"/>
  <c r="O7" i="5"/>
  <c r="O8" i="5"/>
  <c r="O9" i="5"/>
  <c r="O10" i="5"/>
  <c r="O11" i="5"/>
  <c r="O12" i="5"/>
  <c r="O13" i="5"/>
  <c r="O4" i="5"/>
  <c r="G7" i="5"/>
  <c r="G8" i="5"/>
  <c r="G9" i="5"/>
  <c r="G10" i="5"/>
  <c r="G12" i="5"/>
  <c r="B5" i="8"/>
  <c r="C5" i="8" s="1"/>
  <c r="B6" i="8"/>
  <c r="D6" i="8" s="1"/>
  <c r="B7" i="8"/>
  <c r="F7" i="8" s="1"/>
  <c r="B8" i="8"/>
  <c r="B9" i="8"/>
  <c r="F9" i="8" s="1"/>
  <c r="B10" i="8"/>
  <c r="C10" i="8" s="1"/>
  <c r="B11" i="8"/>
  <c r="E11" i="8" s="1"/>
  <c r="B12" i="8"/>
  <c r="C12" i="8" s="1"/>
  <c r="B13" i="8"/>
  <c r="E13" i="8" s="1"/>
  <c r="B14" i="8"/>
  <c r="E14" i="8" s="1"/>
  <c r="B15" i="8"/>
  <c r="E15" i="8" s="1"/>
  <c r="B16" i="8"/>
  <c r="E16" i="8" s="1"/>
  <c r="B17" i="8"/>
  <c r="E17" i="8" s="1"/>
  <c r="B18" i="8"/>
  <c r="E18" i="8" s="1"/>
  <c r="B19" i="8"/>
  <c r="F19" i="8" s="1"/>
  <c r="B20" i="8"/>
  <c r="C20" i="8" s="1"/>
  <c r="B21" i="8"/>
  <c r="E21" i="8" s="1"/>
  <c r="B22" i="8"/>
  <c r="C22" i="8" s="1"/>
  <c r="B23" i="8"/>
  <c r="B24" i="8"/>
  <c r="F24" i="8" s="1"/>
  <c r="B25" i="8"/>
  <c r="E25" i="8" s="1"/>
  <c r="B26" i="8"/>
  <c r="E26" i="8" s="1"/>
  <c r="B27" i="8"/>
  <c r="C27" i="8" s="1"/>
  <c r="B28" i="8"/>
  <c r="C28" i="8" s="1"/>
  <c r="B29" i="8"/>
  <c r="F29" i="8" s="1"/>
  <c r="B30" i="8"/>
  <c r="C30" i="8" s="1"/>
  <c r="B31" i="8"/>
  <c r="C31" i="8" s="1"/>
  <c r="B32" i="8"/>
  <c r="F32" i="8" s="1"/>
  <c r="B33" i="8"/>
  <c r="F33" i="8" s="1"/>
  <c r="B34" i="8"/>
  <c r="C34" i="8" s="1"/>
  <c r="B35" i="8"/>
  <c r="C35" i="8" s="1"/>
  <c r="B36" i="8"/>
  <c r="C36" i="8" s="1"/>
  <c r="B37" i="8"/>
  <c r="C37" i="8" s="1"/>
  <c r="B38" i="8"/>
  <c r="E38" i="8" s="1"/>
  <c r="B39" i="8"/>
  <c r="C39" i="8" s="1"/>
  <c r="B40" i="8"/>
  <c r="E40" i="8" s="1"/>
  <c r="B41" i="8"/>
  <c r="E41" i="8" s="1"/>
  <c r="B42" i="8"/>
  <c r="D42" i="8" s="1"/>
  <c r="B43" i="8"/>
  <c r="E43" i="8" s="1"/>
  <c r="B44" i="8"/>
  <c r="C44" i="8" s="1"/>
  <c r="B45" i="8"/>
  <c r="E45" i="8" s="1"/>
  <c r="B46" i="8"/>
  <c r="E46" i="8" s="1"/>
  <c r="B47" i="8"/>
  <c r="E47" i="8" s="1"/>
  <c r="B48" i="8"/>
  <c r="C48" i="8" s="1"/>
  <c r="B49" i="8"/>
  <c r="E49" i="8" s="1"/>
  <c r="B50" i="8"/>
  <c r="B51" i="8"/>
  <c r="B52" i="8"/>
  <c r="C52" i="8" s="1"/>
  <c r="B53" i="8"/>
  <c r="E53" i="8" s="1"/>
  <c r="B54" i="8"/>
  <c r="E54" i="8" s="1"/>
  <c r="B55" i="8"/>
  <c r="C55" i="8" s="1"/>
  <c r="B56" i="8"/>
  <c r="E56" i="8" s="1"/>
  <c r="B57" i="8"/>
  <c r="E57" i="8" s="1"/>
  <c r="B58" i="8"/>
  <c r="E58" i="8" s="1"/>
  <c r="B59" i="8"/>
  <c r="C59" i="8" s="1"/>
  <c r="B60" i="8"/>
  <c r="C60" i="8" s="1"/>
  <c r="B61" i="8"/>
  <c r="F61" i="8" s="1"/>
  <c r="B62" i="8"/>
  <c r="D62" i="8" s="1"/>
  <c r="B63" i="8"/>
  <c r="D63" i="8" s="1"/>
  <c r="B64" i="8"/>
  <c r="B65" i="8"/>
  <c r="D65" i="8" s="1"/>
  <c r="B66" i="8"/>
  <c r="D66" i="8" s="1"/>
  <c r="B67" i="8"/>
  <c r="E67" i="8" s="1"/>
  <c r="B68" i="8"/>
  <c r="C68" i="8" s="1"/>
  <c r="B69" i="8"/>
  <c r="C69" i="8" s="1"/>
  <c r="B70" i="8"/>
  <c r="E70" i="8" s="1"/>
  <c r="B71" i="8"/>
  <c r="C71" i="8" s="1"/>
  <c r="B72" i="8"/>
  <c r="D72" i="8" s="1"/>
  <c r="B73" i="8"/>
  <c r="E73" i="8" s="1"/>
  <c r="B74" i="8"/>
  <c r="E74" i="8" s="1"/>
  <c r="B75" i="8"/>
  <c r="D75" i="8" s="1"/>
  <c r="B76" i="8"/>
  <c r="C76" i="8" s="1"/>
  <c r="B77" i="8"/>
  <c r="D77" i="8" s="1"/>
  <c r="B78" i="8"/>
  <c r="E78" i="8" s="1"/>
  <c r="B79" i="8"/>
  <c r="B80" i="8"/>
  <c r="E80" i="8" s="1"/>
  <c r="B81" i="8"/>
  <c r="D81" i="8" s="1"/>
  <c r="B82" i="8"/>
  <c r="E82" i="8" s="1"/>
  <c r="B83" i="8"/>
  <c r="E83" i="8" s="1"/>
  <c r="B84" i="8"/>
  <c r="C84" i="8" s="1"/>
  <c r="B85" i="8"/>
  <c r="E85" i="8" s="1"/>
  <c r="B86" i="8"/>
  <c r="C86" i="8" s="1"/>
  <c r="B87" i="8"/>
  <c r="C87" i="8" s="1"/>
  <c r="B88" i="8"/>
  <c r="C88" i="8" s="1"/>
  <c r="B89" i="8"/>
  <c r="E89" i="8" s="1"/>
  <c r="B90" i="8"/>
  <c r="E90" i="8" s="1"/>
  <c r="B91" i="8"/>
  <c r="E91" i="8" s="1"/>
  <c r="B92" i="8"/>
  <c r="C92" i="8" s="1"/>
  <c r="B93" i="8"/>
  <c r="D93" i="8" s="1"/>
  <c r="B94" i="8"/>
  <c r="B95" i="8"/>
  <c r="C95" i="8" s="1"/>
  <c r="B96" i="8"/>
  <c r="C96" i="8" s="1"/>
  <c r="B97" i="8"/>
  <c r="D97" i="8" s="1"/>
  <c r="B98" i="8"/>
  <c r="D98" i="8" s="1"/>
  <c r="B99" i="8"/>
  <c r="C99" i="8" s="1"/>
  <c r="B100" i="8"/>
  <c r="F100" i="8" s="1"/>
  <c r="B101" i="8"/>
  <c r="E101" i="8" s="1"/>
  <c r="B102" i="8"/>
  <c r="F102" i="8" s="1"/>
  <c r="B103" i="8"/>
  <c r="C103" i="8" s="1"/>
  <c r="B104" i="8"/>
  <c r="C104" i="8" s="1"/>
  <c r="B105" i="8"/>
  <c r="E105" i="8" s="1"/>
  <c r="B106" i="8"/>
  <c r="D106" i="8" s="1"/>
  <c r="B107" i="8"/>
  <c r="B108" i="8"/>
  <c r="C108" i="8" s="1"/>
  <c r="B109" i="8"/>
  <c r="C109" i="8" s="1"/>
  <c r="B110" i="8"/>
  <c r="D110" i="8" s="1"/>
  <c r="B111" i="8"/>
  <c r="E111" i="8" s="1"/>
  <c r="B112" i="8"/>
  <c r="F112" i="8" s="1"/>
  <c r="B113" i="8"/>
  <c r="C113" i="8" s="1"/>
  <c r="B114" i="8"/>
  <c r="E114" i="8" s="1"/>
  <c r="B115" i="8"/>
  <c r="E115" i="8" s="1"/>
  <c r="B116" i="8"/>
  <c r="C116" i="8" s="1"/>
  <c r="B117" i="8"/>
  <c r="E117" i="8" s="1"/>
  <c r="B118" i="8"/>
  <c r="E118" i="8" s="1"/>
  <c r="B119" i="8"/>
  <c r="C119" i="8" s="1"/>
  <c r="B120" i="8"/>
  <c r="C120" i="8" s="1"/>
  <c r="B121" i="8"/>
  <c r="D121" i="8" s="1"/>
  <c r="B122" i="8"/>
  <c r="B123" i="8"/>
  <c r="B124" i="8"/>
  <c r="C124" i="8" s="1"/>
  <c r="B125" i="8"/>
  <c r="F125" i="8" s="1"/>
  <c r="B126" i="8"/>
  <c r="D126" i="8" s="1"/>
  <c r="B127" i="8"/>
  <c r="D127" i="8" s="1"/>
  <c r="B128" i="8"/>
  <c r="D128" i="8" s="1"/>
  <c r="B129" i="8"/>
  <c r="F129" i="8" s="1"/>
  <c r="B130" i="8"/>
  <c r="F130" i="8" s="1"/>
  <c r="B131" i="8"/>
  <c r="D131" i="8" s="1"/>
  <c r="B132" i="8"/>
  <c r="C132" i="8" s="1"/>
  <c r="B133" i="8"/>
  <c r="D133" i="8" s="1"/>
  <c r="B134" i="8"/>
  <c r="E134" i="8" s="1"/>
  <c r="B135" i="8"/>
  <c r="E135" i="8" s="1"/>
  <c r="B136" i="8"/>
  <c r="C136" i="8" s="1"/>
  <c r="B137" i="8"/>
  <c r="C137" i="8" s="1"/>
  <c r="B138" i="8"/>
  <c r="D138" i="8" s="1"/>
  <c r="B139" i="8"/>
  <c r="F139" i="8" s="1"/>
  <c r="B140" i="8"/>
  <c r="E140" i="8" s="1"/>
  <c r="B141" i="8"/>
  <c r="F141" i="8" s="1"/>
  <c r="B142" i="8"/>
  <c r="E142" i="8" s="1"/>
  <c r="B143" i="8"/>
  <c r="E143" i="8" s="1"/>
  <c r="B144" i="8"/>
  <c r="E144" i="8" s="1"/>
  <c r="B145" i="8"/>
  <c r="C145" i="8" s="1"/>
  <c r="B146" i="8"/>
  <c r="D146" i="8" s="1"/>
  <c r="B147" i="8"/>
  <c r="E147" i="8" s="1"/>
  <c r="B148" i="8"/>
  <c r="C148" i="8" s="1"/>
  <c r="B149" i="8"/>
  <c r="C149" i="8" s="1"/>
  <c r="B150" i="8"/>
  <c r="C150" i="8" s="1"/>
  <c r="B151" i="8"/>
  <c r="B152" i="8"/>
  <c r="C152" i="8" s="1"/>
  <c r="B153" i="8"/>
  <c r="C153" i="8" s="1"/>
  <c r="B154" i="8"/>
  <c r="E154" i="8" s="1"/>
  <c r="B155" i="8"/>
  <c r="D155" i="8" s="1"/>
  <c r="B156" i="8"/>
  <c r="C156" i="8" s="1"/>
  <c r="B157" i="8"/>
  <c r="C157" i="8" s="1"/>
  <c r="B158" i="8"/>
  <c r="D158" i="8" s="1"/>
  <c r="B159" i="8"/>
  <c r="F159" i="8" s="1"/>
  <c r="B160" i="8"/>
  <c r="C160" i="8" s="1"/>
  <c r="B161" i="8"/>
  <c r="F161" i="8" s="1"/>
  <c r="B162" i="8"/>
  <c r="F162" i="8" s="1"/>
  <c r="B163" i="8"/>
  <c r="D163" i="8" s="1"/>
  <c r="B164" i="8"/>
  <c r="C164" i="8" s="1"/>
  <c r="B165" i="8"/>
  <c r="B166" i="8"/>
  <c r="C166" i="8" s="1"/>
  <c r="B167" i="8"/>
  <c r="F167" i="8" s="1"/>
  <c r="B168" i="8"/>
  <c r="C168" i="8" s="1"/>
  <c r="B169" i="8"/>
  <c r="C169" i="8" s="1"/>
  <c r="B170" i="8"/>
  <c r="D170" i="8" s="1"/>
  <c r="B171" i="8"/>
  <c r="E171" i="8" s="1"/>
  <c r="B172" i="8"/>
  <c r="C172" i="8" s="1"/>
  <c r="B173" i="8"/>
  <c r="F173" i="8" s="1"/>
  <c r="B174" i="8"/>
  <c r="C174" i="8" s="1"/>
  <c r="B175" i="8"/>
  <c r="E175" i="8" s="1"/>
  <c r="B176" i="8"/>
  <c r="E176" i="8" s="1"/>
  <c r="B177" i="8"/>
  <c r="C177" i="8" s="1"/>
  <c r="B178" i="8"/>
  <c r="B179" i="8"/>
  <c r="E179" i="8" s="1"/>
  <c r="B180" i="8"/>
  <c r="E180" i="8" s="1"/>
  <c r="B181" i="8"/>
  <c r="C181" i="8" s="1"/>
  <c r="B182" i="8"/>
  <c r="F182" i="8" s="1"/>
  <c r="B183" i="8"/>
  <c r="D183" i="8" s="1"/>
  <c r="B184" i="8"/>
  <c r="E184" i="8" s="1"/>
  <c r="B185" i="8"/>
  <c r="E185" i="8" s="1"/>
  <c r="B186" i="8"/>
  <c r="E186" i="8" s="1"/>
  <c r="B187" i="8"/>
  <c r="D187" i="8" s="1"/>
  <c r="B188" i="8"/>
  <c r="C188" i="8" s="1"/>
  <c r="B189" i="8"/>
  <c r="D189" i="8" s="1"/>
  <c r="B190" i="8"/>
  <c r="E190" i="8" s="1"/>
  <c r="B191" i="8"/>
  <c r="F191" i="8" s="1"/>
  <c r="B192" i="8"/>
  <c r="F192" i="8" s="1"/>
  <c r="B193" i="8"/>
  <c r="E193" i="8" s="1"/>
  <c r="B194" i="8"/>
  <c r="F194" i="8" s="1"/>
  <c r="B195" i="8"/>
  <c r="F195" i="8" s="1"/>
  <c r="B196" i="8"/>
  <c r="C196" i="8" s="1"/>
  <c r="B197" i="8"/>
  <c r="D197" i="8" s="1"/>
  <c r="B198" i="8"/>
  <c r="C198" i="8" s="1"/>
  <c r="B199" i="8"/>
  <c r="F199" i="8" s="1"/>
  <c r="B200" i="8"/>
  <c r="D200" i="8" s="1"/>
  <c r="B201" i="8"/>
  <c r="D201" i="8" s="1"/>
  <c r="B202" i="8"/>
  <c r="C202" i="8" s="1"/>
  <c r="B203" i="8"/>
  <c r="F203" i="8" s="1"/>
  <c r="B4" i="8"/>
  <c r="C4" i="8" s="1"/>
  <c r="D22" i="1"/>
  <c r="D23" i="1"/>
  <c r="D24" i="1"/>
  <c r="B203" i="7"/>
  <c r="E203" i="7" s="1"/>
  <c r="B202" i="7"/>
  <c r="C202" i="7" s="1"/>
  <c r="B201" i="7"/>
  <c r="C201" i="7" s="1"/>
  <c r="B200" i="7"/>
  <c r="C200" i="7" s="1"/>
  <c r="B199" i="7"/>
  <c r="E199" i="7" s="1"/>
  <c r="B198" i="7"/>
  <c r="C198" i="7" s="1"/>
  <c r="B197" i="7"/>
  <c r="E197" i="7" s="1"/>
  <c r="B196" i="7"/>
  <c r="C196" i="7" s="1"/>
  <c r="B195" i="7"/>
  <c r="C195" i="7" s="1"/>
  <c r="B194" i="7"/>
  <c r="H194" i="7" s="1"/>
  <c r="B193" i="7"/>
  <c r="F193" i="7" s="1"/>
  <c r="B192" i="7"/>
  <c r="C192" i="7" s="1"/>
  <c r="B191" i="7"/>
  <c r="E191" i="7" s="1"/>
  <c r="B190" i="7"/>
  <c r="C190" i="7" s="1"/>
  <c r="B189" i="7"/>
  <c r="C189" i="7" s="1"/>
  <c r="B188" i="7"/>
  <c r="C188" i="7" s="1"/>
  <c r="B187" i="7"/>
  <c r="C187" i="7" s="1"/>
  <c r="B186" i="7"/>
  <c r="C186" i="7" s="1"/>
  <c r="B185" i="7"/>
  <c r="C185" i="7" s="1"/>
  <c r="B184" i="7"/>
  <c r="C184" i="7" s="1"/>
  <c r="B183" i="7"/>
  <c r="E183" i="7" s="1"/>
  <c r="B182" i="7"/>
  <c r="C182" i="7" s="1"/>
  <c r="B181" i="7"/>
  <c r="C181" i="7" s="1"/>
  <c r="B180" i="7"/>
  <c r="C180" i="7" s="1"/>
  <c r="B179" i="7"/>
  <c r="H179" i="7" s="1"/>
  <c r="B178" i="7"/>
  <c r="C178" i="7" s="1"/>
  <c r="B177" i="7"/>
  <c r="C177" i="7" s="1"/>
  <c r="B176" i="7"/>
  <c r="C176" i="7" s="1"/>
  <c r="B175" i="7"/>
  <c r="F175" i="7" s="1"/>
  <c r="B174" i="7"/>
  <c r="C174" i="7" s="1"/>
  <c r="B173" i="7"/>
  <c r="C173" i="7" s="1"/>
  <c r="B172" i="7"/>
  <c r="C172" i="7" s="1"/>
  <c r="B171" i="7"/>
  <c r="C171" i="7" s="1"/>
  <c r="B170" i="7"/>
  <c r="C170" i="7" s="1"/>
  <c r="B169" i="7"/>
  <c r="C169" i="7" s="1"/>
  <c r="B168" i="7"/>
  <c r="C168" i="7" s="1"/>
  <c r="B167" i="7"/>
  <c r="H167" i="7" s="1"/>
  <c r="B166" i="7"/>
  <c r="C166" i="7" s="1"/>
  <c r="B165" i="7"/>
  <c r="C165" i="7" s="1"/>
  <c r="B164" i="7"/>
  <c r="C164" i="7" s="1"/>
  <c r="B163" i="7"/>
  <c r="H163" i="7" s="1"/>
  <c r="B162" i="7"/>
  <c r="H162" i="7" s="1"/>
  <c r="B161" i="7"/>
  <c r="C161" i="7" s="1"/>
  <c r="B160" i="7"/>
  <c r="C160" i="7" s="1"/>
  <c r="B159" i="7"/>
  <c r="C159" i="7" s="1"/>
  <c r="B158" i="7"/>
  <c r="C158" i="7" s="1"/>
  <c r="B157" i="7"/>
  <c r="E157" i="7" s="1"/>
  <c r="B156" i="7"/>
  <c r="C156" i="7" s="1"/>
  <c r="B155" i="7"/>
  <c r="C155" i="7" s="1"/>
  <c r="B154" i="7"/>
  <c r="C154" i="7" s="1"/>
  <c r="B153" i="7"/>
  <c r="C153" i="7" s="1"/>
  <c r="B152" i="7"/>
  <c r="C152" i="7" s="1"/>
  <c r="B151" i="7"/>
  <c r="D151" i="7" s="1"/>
  <c r="B150" i="7"/>
  <c r="C150" i="7" s="1"/>
  <c r="B149" i="7"/>
  <c r="C149" i="7" s="1"/>
  <c r="B148" i="7"/>
  <c r="C148" i="7" s="1"/>
  <c r="B147" i="7"/>
  <c r="C147" i="7" s="1"/>
  <c r="B146" i="7"/>
  <c r="C146" i="7" s="1"/>
  <c r="B145" i="7"/>
  <c r="D145" i="7" s="1"/>
  <c r="B144" i="7"/>
  <c r="F144" i="7" s="1"/>
  <c r="B143" i="7"/>
  <c r="H143" i="7" s="1"/>
  <c r="B142" i="7"/>
  <c r="C142" i="7" s="1"/>
  <c r="B141" i="7"/>
  <c r="C141" i="7" s="1"/>
  <c r="B140" i="7"/>
  <c r="C140" i="7" s="1"/>
  <c r="B139" i="7"/>
  <c r="C139" i="7" s="1"/>
  <c r="B138" i="7"/>
  <c r="F138" i="7" s="1"/>
  <c r="B137" i="7"/>
  <c r="C137" i="7" s="1"/>
  <c r="B136" i="7"/>
  <c r="C136" i="7" s="1"/>
  <c r="B135" i="7"/>
  <c r="C135" i="7" s="1"/>
  <c r="B134" i="7"/>
  <c r="C134" i="7" s="1"/>
  <c r="B133" i="7"/>
  <c r="C133" i="7" s="1"/>
  <c r="B132" i="7"/>
  <c r="C132" i="7" s="1"/>
  <c r="B131" i="7"/>
  <c r="C131" i="7" s="1"/>
  <c r="B130" i="7"/>
  <c r="C130" i="7" s="1"/>
  <c r="B129" i="7"/>
  <c r="E129" i="7" s="1"/>
  <c r="B128" i="7"/>
  <c r="F128" i="7" s="1"/>
  <c r="B127" i="7"/>
  <c r="C127" i="7" s="1"/>
  <c r="B126" i="7"/>
  <c r="F126" i="7" s="1"/>
  <c r="B125" i="7"/>
  <c r="D125" i="7" s="1"/>
  <c r="B124" i="7"/>
  <c r="C124" i="7" s="1"/>
  <c r="B123" i="7"/>
  <c r="C123" i="7" s="1"/>
  <c r="B122" i="7"/>
  <c r="F122" i="7" s="1"/>
  <c r="B121" i="7"/>
  <c r="C121" i="7" s="1"/>
  <c r="B120" i="7"/>
  <c r="H120" i="7" s="1"/>
  <c r="B119" i="7"/>
  <c r="C119" i="7" s="1"/>
  <c r="B118" i="7"/>
  <c r="C118" i="7" s="1"/>
  <c r="B117" i="7"/>
  <c r="C117" i="7" s="1"/>
  <c r="B116" i="7"/>
  <c r="H116" i="7" s="1"/>
  <c r="B115" i="7"/>
  <c r="C115" i="7" s="1"/>
  <c r="B114" i="7"/>
  <c r="C114" i="7" s="1"/>
  <c r="B113" i="7"/>
  <c r="C113" i="7" s="1"/>
  <c r="B112" i="7"/>
  <c r="C112" i="7" s="1"/>
  <c r="B111" i="7"/>
  <c r="C111" i="7" s="1"/>
  <c r="B110" i="7"/>
  <c r="H110" i="7" s="1"/>
  <c r="B109" i="7"/>
  <c r="F109" i="7" s="1"/>
  <c r="B108" i="7"/>
  <c r="C108" i="7" s="1"/>
  <c r="B107" i="7"/>
  <c r="C107" i="7" s="1"/>
  <c r="B106" i="7"/>
  <c r="C106" i="7" s="1"/>
  <c r="B105" i="7"/>
  <c r="C105" i="7" s="1"/>
  <c r="B104" i="7"/>
  <c r="H104" i="7" s="1"/>
  <c r="B103" i="7"/>
  <c r="C103" i="7" s="1"/>
  <c r="B102" i="7"/>
  <c r="H102" i="7" s="1"/>
  <c r="B101" i="7"/>
  <c r="C101" i="7" s="1"/>
  <c r="B100" i="7"/>
  <c r="C100" i="7" s="1"/>
  <c r="B99" i="7"/>
  <c r="C99" i="7" s="1"/>
  <c r="B98" i="7"/>
  <c r="C98" i="7" s="1"/>
  <c r="B97" i="7"/>
  <c r="H97" i="7" s="1"/>
  <c r="B96" i="7"/>
  <c r="C96" i="7" s="1"/>
  <c r="B95" i="7"/>
  <c r="C95" i="7" s="1"/>
  <c r="B94" i="7"/>
  <c r="C94" i="7" s="1"/>
  <c r="B93" i="7"/>
  <c r="F93" i="7" s="1"/>
  <c r="B92" i="7"/>
  <c r="C92" i="7" s="1"/>
  <c r="B91" i="7"/>
  <c r="F91" i="7" s="1"/>
  <c r="B90" i="7"/>
  <c r="C90" i="7" s="1"/>
  <c r="B89" i="7"/>
  <c r="C89" i="7" s="1"/>
  <c r="B88" i="7"/>
  <c r="F88" i="7" s="1"/>
  <c r="B87" i="7"/>
  <c r="C87" i="7" s="1"/>
  <c r="B86" i="7"/>
  <c r="E86" i="7" s="1"/>
  <c r="B85" i="7"/>
  <c r="C85" i="7" s="1"/>
  <c r="B84" i="7"/>
  <c r="C84" i="7" s="1"/>
  <c r="B83" i="7"/>
  <c r="C83" i="7" s="1"/>
  <c r="B82" i="7"/>
  <c r="C82" i="7" s="1"/>
  <c r="B81" i="7"/>
  <c r="E81" i="7" s="1"/>
  <c r="B80" i="7"/>
  <c r="C80" i="7" s="1"/>
  <c r="B79" i="7"/>
  <c r="F79" i="7" s="1"/>
  <c r="B78" i="7"/>
  <c r="E78" i="7" s="1"/>
  <c r="B77" i="7"/>
  <c r="D77" i="7" s="1"/>
  <c r="B76" i="7"/>
  <c r="C76" i="7" s="1"/>
  <c r="B75" i="7"/>
  <c r="F75" i="7" s="1"/>
  <c r="B74" i="7"/>
  <c r="C74" i="7" s="1"/>
  <c r="B73" i="7"/>
  <c r="C73" i="7" s="1"/>
  <c r="B72" i="7"/>
  <c r="C72" i="7" s="1"/>
  <c r="B71" i="7"/>
  <c r="C71" i="7" s="1"/>
  <c r="B70" i="7"/>
  <c r="E70" i="7" s="1"/>
  <c r="B69" i="7"/>
  <c r="C69" i="7" s="1"/>
  <c r="B68" i="7"/>
  <c r="C68" i="7" s="1"/>
  <c r="B67" i="7"/>
  <c r="C67" i="7" s="1"/>
  <c r="B66" i="7"/>
  <c r="C66" i="7" s="1"/>
  <c r="B65" i="7"/>
  <c r="C65" i="7" s="1"/>
  <c r="B64" i="7"/>
  <c r="C64" i="7" s="1"/>
  <c r="B63" i="7"/>
  <c r="H63" i="7" s="1"/>
  <c r="B62" i="7"/>
  <c r="C62" i="7" s="1"/>
  <c r="B61" i="7"/>
  <c r="C61" i="7" s="1"/>
  <c r="B60" i="7"/>
  <c r="C60" i="7" s="1"/>
  <c r="B59" i="7"/>
  <c r="C59" i="7" s="1"/>
  <c r="B58" i="7"/>
  <c r="D58" i="7" s="1"/>
  <c r="B57" i="7"/>
  <c r="E57" i="7" s="1"/>
  <c r="B56" i="7"/>
  <c r="C56" i="7" s="1"/>
  <c r="B55" i="7"/>
  <c r="D55" i="7" s="1"/>
  <c r="B54" i="7"/>
  <c r="C54" i="7" s="1"/>
  <c r="B53" i="7"/>
  <c r="C53" i="7" s="1"/>
  <c r="B52" i="7"/>
  <c r="C52" i="7" s="1"/>
  <c r="B51" i="7"/>
  <c r="C51" i="7" s="1"/>
  <c r="B50" i="7"/>
  <c r="C50" i="7" s="1"/>
  <c r="B49" i="7"/>
  <c r="C49" i="7" s="1"/>
  <c r="B48" i="7"/>
  <c r="C48" i="7" s="1"/>
  <c r="B47" i="7"/>
  <c r="D47" i="7" s="1"/>
  <c r="B46" i="7"/>
  <c r="C46" i="7" s="1"/>
  <c r="B45" i="7"/>
  <c r="C45" i="7" s="1"/>
  <c r="B44" i="7"/>
  <c r="C44" i="7" s="1"/>
  <c r="B43" i="7"/>
  <c r="C43" i="7" s="1"/>
  <c r="B42" i="7"/>
  <c r="C42" i="7" s="1"/>
  <c r="B41" i="7"/>
  <c r="C41" i="7" s="1"/>
  <c r="B40" i="7"/>
  <c r="C40" i="7" s="1"/>
  <c r="B39" i="7"/>
  <c r="F39" i="7" s="1"/>
  <c r="B38" i="7"/>
  <c r="C38" i="7" s="1"/>
  <c r="B37" i="7"/>
  <c r="C37" i="7" s="1"/>
  <c r="B36" i="7"/>
  <c r="C36" i="7" s="1"/>
  <c r="B35" i="7"/>
  <c r="C35" i="7" s="1"/>
  <c r="B34" i="7"/>
  <c r="C34" i="7" s="1"/>
  <c r="B33" i="7"/>
  <c r="H33" i="7" s="1"/>
  <c r="B32" i="7"/>
  <c r="C32" i="7" s="1"/>
  <c r="B31" i="7"/>
  <c r="C31" i="7" s="1"/>
  <c r="B30" i="7"/>
  <c r="C30" i="7" s="1"/>
  <c r="B29" i="7"/>
  <c r="H29" i="7" s="1"/>
  <c r="B28" i="7"/>
  <c r="F28" i="7" s="1"/>
  <c r="B27" i="7"/>
  <c r="C27" i="7" s="1"/>
  <c r="B26" i="7"/>
  <c r="C26" i="7" s="1"/>
  <c r="B25" i="7"/>
  <c r="C25" i="7" s="1"/>
  <c r="B24" i="7"/>
  <c r="C24" i="7" s="1"/>
  <c r="B23" i="7"/>
  <c r="C23" i="7" s="1"/>
  <c r="B22" i="7"/>
  <c r="E22" i="7" s="1"/>
  <c r="B21" i="7"/>
  <c r="F21" i="7" s="1"/>
  <c r="B20" i="7"/>
  <c r="C20" i="7" s="1"/>
  <c r="B19" i="7"/>
  <c r="C19" i="7" s="1"/>
  <c r="B18" i="7"/>
  <c r="C18" i="7" s="1"/>
  <c r="B17" i="7"/>
  <c r="C17" i="7" s="1"/>
  <c r="B16" i="7"/>
  <c r="C16" i="7" s="1"/>
  <c r="B15" i="7"/>
  <c r="C15" i="7" s="1"/>
  <c r="B14" i="7"/>
  <c r="C14" i="7" s="1"/>
  <c r="B13" i="7"/>
  <c r="C13" i="7" s="1"/>
  <c r="B12" i="7"/>
  <c r="C12" i="7" s="1"/>
  <c r="B11" i="7"/>
  <c r="C11" i="7" s="1"/>
  <c r="B10" i="7"/>
  <c r="C10" i="7" s="1"/>
  <c r="B9" i="7"/>
  <c r="F9" i="7" s="1"/>
  <c r="B8" i="7"/>
  <c r="C8" i="7" s="1"/>
  <c r="B7" i="7"/>
  <c r="C7" i="7" s="1"/>
  <c r="B6" i="7"/>
  <c r="D6" i="7" s="1"/>
  <c r="B5" i="7"/>
  <c r="C5" i="7" s="1"/>
  <c r="B4" i="7"/>
  <c r="C4" i="7" s="1"/>
  <c r="G15" i="6"/>
  <c r="G16" i="6"/>
  <c r="G17" i="6"/>
  <c r="G18" i="6"/>
  <c r="G19" i="6"/>
  <c r="G20" i="6"/>
  <c r="G21" i="6"/>
  <c r="G22" i="6"/>
  <c r="L10" i="6"/>
  <c r="L9" i="6"/>
  <c r="D15" i="6"/>
  <c r="D16" i="6"/>
  <c r="D17" i="6"/>
  <c r="D18" i="6"/>
  <c r="D19" i="6"/>
  <c r="D20" i="6"/>
  <c r="D21" i="6"/>
  <c r="D22" i="6"/>
  <c r="L4" i="6"/>
  <c r="L3" i="6"/>
  <c r="C6" i="6"/>
  <c r="B4" i="9"/>
  <c r="C4" i="9" s="1"/>
  <c r="B5" i="9"/>
  <c r="C5" i="9" s="1"/>
  <c r="B6" i="9"/>
  <c r="C6" i="9" s="1"/>
  <c r="B7" i="9"/>
  <c r="C7" i="9" s="1"/>
  <c r="B8" i="9"/>
  <c r="C8" i="9" s="1"/>
  <c r="B9" i="9"/>
  <c r="C9" i="9" s="1"/>
  <c r="B10" i="9"/>
  <c r="C10" i="9" s="1"/>
  <c r="B11" i="9"/>
  <c r="C11" i="9" s="1"/>
  <c r="B12" i="9"/>
  <c r="C12" i="9" s="1"/>
  <c r="B13" i="9"/>
  <c r="C13" i="9" s="1"/>
  <c r="B14" i="9"/>
  <c r="C14" i="9" s="1"/>
  <c r="B15" i="9"/>
  <c r="C15" i="9" s="1"/>
  <c r="B16" i="9"/>
  <c r="C16" i="9" s="1"/>
  <c r="B17" i="9"/>
  <c r="B18" i="9"/>
  <c r="C18" i="9" s="1"/>
  <c r="B19" i="9"/>
  <c r="C19" i="9" s="1"/>
  <c r="B20" i="9"/>
  <c r="C20" i="9" s="1"/>
  <c r="B21" i="9"/>
  <c r="C21" i="9" s="1"/>
  <c r="B22" i="9"/>
  <c r="C22" i="9" s="1"/>
  <c r="B23" i="9"/>
  <c r="C23" i="9" s="1"/>
  <c r="B24" i="9"/>
  <c r="C24" i="9" s="1"/>
  <c r="B25" i="9"/>
  <c r="C25" i="9" s="1"/>
  <c r="B26" i="9"/>
  <c r="C26" i="9" s="1"/>
  <c r="B27" i="9"/>
  <c r="B28" i="9"/>
  <c r="B29" i="9"/>
  <c r="C29" i="9" s="1"/>
  <c r="B30" i="9"/>
  <c r="C30" i="9" s="1"/>
  <c r="B31" i="9"/>
  <c r="C31" i="9" s="1"/>
  <c r="B32" i="9"/>
  <c r="B33" i="9"/>
  <c r="C33" i="9" s="1"/>
  <c r="B34" i="9"/>
  <c r="C34" i="9" s="1"/>
  <c r="B35" i="9"/>
  <c r="C35" i="9" s="1"/>
  <c r="B36" i="9"/>
  <c r="C36" i="9" s="1"/>
  <c r="B37" i="9"/>
  <c r="C37" i="9" s="1"/>
  <c r="B38" i="9"/>
  <c r="C38" i="9" s="1"/>
  <c r="B39" i="9"/>
  <c r="C39" i="9" s="1"/>
  <c r="B40" i="9"/>
  <c r="B41" i="9"/>
  <c r="C41" i="9" s="1"/>
  <c r="B42" i="9"/>
  <c r="C42" i="9" s="1"/>
  <c r="B43" i="9"/>
  <c r="C43" i="9" s="1"/>
  <c r="B44" i="9"/>
  <c r="C44" i="9" s="1"/>
  <c r="B45" i="9"/>
  <c r="C45" i="9" s="1"/>
  <c r="B46" i="9"/>
  <c r="C46" i="9" s="1"/>
  <c r="B47" i="9"/>
  <c r="C47" i="9" s="1"/>
  <c r="B48" i="9"/>
  <c r="C48" i="9" s="1"/>
  <c r="B49" i="9"/>
  <c r="C49" i="9" s="1"/>
  <c r="B50" i="9"/>
  <c r="C50" i="9" s="1"/>
  <c r="B51" i="9"/>
  <c r="C51" i="9" s="1"/>
  <c r="B52" i="9"/>
  <c r="C52" i="9" s="1"/>
  <c r="B53" i="9"/>
  <c r="C53" i="9" s="1"/>
  <c r="B54" i="9"/>
  <c r="C54" i="9" s="1"/>
  <c r="B55" i="9"/>
  <c r="C55" i="9" s="1"/>
  <c r="B56" i="9"/>
  <c r="B57" i="9"/>
  <c r="C57" i="9" s="1"/>
  <c r="B58" i="9"/>
  <c r="C58" i="9" s="1"/>
  <c r="B59" i="9"/>
  <c r="C59" i="9" s="1"/>
  <c r="B60" i="9"/>
  <c r="C60" i="9" s="1"/>
  <c r="B61" i="9"/>
  <c r="C61" i="9" s="1"/>
  <c r="B62" i="9"/>
  <c r="C62" i="9" s="1"/>
  <c r="B63" i="9"/>
  <c r="C63" i="9" s="1"/>
  <c r="B64" i="9"/>
  <c r="C64" i="9" s="1"/>
  <c r="B65" i="9"/>
  <c r="C65" i="9" s="1"/>
  <c r="B66" i="9"/>
  <c r="C66" i="9" s="1"/>
  <c r="B67" i="9"/>
  <c r="C67" i="9" s="1"/>
  <c r="B68" i="9"/>
  <c r="C68" i="9" s="1"/>
  <c r="B69" i="9"/>
  <c r="C69" i="9" s="1"/>
  <c r="B70" i="9"/>
  <c r="C70" i="9" s="1"/>
  <c r="B71" i="9"/>
  <c r="C71" i="9" s="1"/>
  <c r="B72" i="9"/>
  <c r="C72" i="9" s="1"/>
  <c r="B73" i="9"/>
  <c r="C73" i="9" s="1"/>
  <c r="B74" i="9"/>
  <c r="C74" i="9" s="1"/>
  <c r="B75" i="9"/>
  <c r="C75" i="9" s="1"/>
  <c r="B76" i="9"/>
  <c r="C76" i="9" s="1"/>
  <c r="B77" i="9"/>
  <c r="B78" i="9"/>
  <c r="C78" i="9" s="1"/>
  <c r="B79" i="9"/>
  <c r="C79" i="9" s="1"/>
  <c r="B80" i="9"/>
  <c r="C80" i="9" s="1"/>
  <c r="B81" i="9"/>
  <c r="C81" i="9" s="1"/>
  <c r="B82" i="9"/>
  <c r="C82" i="9" s="1"/>
  <c r="B83" i="9"/>
  <c r="C83" i="9" s="1"/>
  <c r="B84" i="9"/>
  <c r="C84" i="9" s="1"/>
  <c r="B85" i="9"/>
  <c r="C85" i="9" s="1"/>
  <c r="B86" i="9"/>
  <c r="C86" i="9" s="1"/>
  <c r="B87" i="9"/>
  <c r="C87" i="9" s="1"/>
  <c r="B88" i="9"/>
  <c r="C88" i="9" s="1"/>
  <c r="B89" i="9"/>
  <c r="C89" i="9" s="1"/>
  <c r="B90" i="9"/>
  <c r="C90" i="9" s="1"/>
  <c r="B91" i="9"/>
  <c r="C91" i="9" s="1"/>
  <c r="B92" i="9"/>
  <c r="C92" i="9" s="1"/>
  <c r="B93" i="9"/>
  <c r="C93" i="9" s="1"/>
  <c r="B94" i="9"/>
  <c r="C94" i="9" s="1"/>
  <c r="B95" i="9"/>
  <c r="C95" i="9" s="1"/>
  <c r="B96" i="9"/>
  <c r="C96" i="9" s="1"/>
  <c r="B97" i="9"/>
  <c r="C97" i="9" s="1"/>
  <c r="B98" i="9"/>
  <c r="B99" i="9"/>
  <c r="C99" i="9" s="1"/>
  <c r="B100" i="9"/>
  <c r="C100" i="9" s="1"/>
  <c r="B101" i="9"/>
  <c r="C101" i="9" s="1"/>
  <c r="B102" i="9"/>
  <c r="C102" i="9" s="1"/>
  <c r="B103" i="9"/>
  <c r="C103" i="9" s="1"/>
  <c r="B104" i="9"/>
  <c r="C104" i="9" s="1"/>
  <c r="B105" i="9"/>
  <c r="C105" i="9" s="1"/>
  <c r="B106" i="9"/>
  <c r="C106" i="9" s="1"/>
  <c r="B107" i="9"/>
  <c r="C107" i="9" s="1"/>
  <c r="B108" i="9"/>
  <c r="C108" i="9" s="1"/>
  <c r="B109" i="9"/>
  <c r="C109" i="9" s="1"/>
  <c r="B110" i="9"/>
  <c r="C110" i="9" s="1"/>
  <c r="B111" i="9"/>
  <c r="C111" i="9" s="1"/>
  <c r="B112" i="9"/>
  <c r="C112" i="9" s="1"/>
  <c r="B113" i="9"/>
  <c r="C113" i="9" s="1"/>
  <c r="B114" i="9"/>
  <c r="C114" i="9" s="1"/>
  <c r="B115" i="9"/>
  <c r="C115" i="9" s="1"/>
  <c r="B116" i="9"/>
  <c r="C116" i="9" s="1"/>
  <c r="B117" i="9"/>
  <c r="C117" i="9" s="1"/>
  <c r="B118" i="9"/>
  <c r="C118" i="9" s="1"/>
  <c r="B119" i="9"/>
  <c r="C119" i="9" s="1"/>
  <c r="B120" i="9"/>
  <c r="C120" i="9" s="1"/>
  <c r="B121" i="9"/>
  <c r="C121" i="9" s="1"/>
  <c r="B122" i="9"/>
  <c r="C122" i="9" s="1"/>
  <c r="B123" i="9"/>
  <c r="C123" i="9" s="1"/>
  <c r="B124" i="9"/>
  <c r="B125" i="9"/>
  <c r="C125" i="9" s="1"/>
  <c r="B126" i="9"/>
  <c r="C126" i="9" s="1"/>
  <c r="B127" i="9"/>
  <c r="B128" i="9"/>
  <c r="C128" i="9" s="1"/>
  <c r="B129" i="9"/>
  <c r="C129" i="9" s="1"/>
  <c r="B130" i="9"/>
  <c r="C130" i="9" s="1"/>
  <c r="B131" i="9"/>
  <c r="C131" i="9" s="1"/>
  <c r="B132" i="9"/>
  <c r="C132" i="9" s="1"/>
  <c r="B133" i="9"/>
  <c r="C133" i="9" s="1"/>
  <c r="B134" i="9"/>
  <c r="C134" i="9" s="1"/>
  <c r="B135" i="9"/>
  <c r="C135" i="9" s="1"/>
  <c r="B136" i="9"/>
  <c r="C136" i="9" s="1"/>
  <c r="B137" i="9"/>
  <c r="C137" i="9" s="1"/>
  <c r="B138" i="9"/>
  <c r="C138" i="9" s="1"/>
  <c r="B139" i="9"/>
  <c r="C139" i="9" s="1"/>
  <c r="B140" i="9"/>
  <c r="C140" i="9" s="1"/>
  <c r="B141" i="9"/>
  <c r="C141" i="9" s="1"/>
  <c r="B142" i="9"/>
  <c r="C142" i="9" s="1"/>
  <c r="B143" i="9"/>
  <c r="C143" i="9" s="1"/>
  <c r="B144" i="9"/>
  <c r="C144" i="9" s="1"/>
  <c r="B145" i="9"/>
  <c r="C145" i="9" s="1"/>
  <c r="B146" i="9"/>
  <c r="C146" i="9" s="1"/>
  <c r="B147" i="9"/>
  <c r="C147" i="9" s="1"/>
  <c r="B148" i="9"/>
  <c r="C148" i="9" s="1"/>
  <c r="B149" i="9"/>
  <c r="C149" i="9" s="1"/>
  <c r="B150" i="9"/>
  <c r="C150" i="9" s="1"/>
  <c r="B151" i="9"/>
  <c r="C151" i="9" s="1"/>
  <c r="B152" i="9"/>
  <c r="C152" i="9" s="1"/>
  <c r="B153" i="9"/>
  <c r="C153" i="9" s="1"/>
  <c r="B154" i="9"/>
  <c r="B155" i="9"/>
  <c r="B156" i="9"/>
  <c r="C156" i="9" s="1"/>
  <c r="B157" i="9"/>
  <c r="C157" i="9" s="1"/>
  <c r="B158" i="9"/>
  <c r="C158" i="9" s="1"/>
  <c r="B159" i="9"/>
  <c r="C159" i="9" s="1"/>
  <c r="B160" i="9"/>
  <c r="C160" i="9" s="1"/>
  <c r="B161" i="9"/>
  <c r="C161" i="9" s="1"/>
  <c r="B162" i="9"/>
  <c r="C162" i="9" s="1"/>
  <c r="B163" i="9"/>
  <c r="B164" i="9"/>
  <c r="B165" i="9"/>
  <c r="C165" i="9" s="1"/>
  <c r="B166" i="9"/>
  <c r="C166" i="9" s="1"/>
  <c r="B167" i="9"/>
  <c r="C167" i="9" s="1"/>
  <c r="B168" i="9"/>
  <c r="C168" i="9" s="1"/>
  <c r="B169" i="9"/>
  <c r="C169" i="9" s="1"/>
  <c r="B170" i="9"/>
  <c r="C170" i="9" s="1"/>
  <c r="B171" i="9"/>
  <c r="C171" i="9" s="1"/>
  <c r="B172" i="9"/>
  <c r="C172" i="9" s="1"/>
  <c r="B173" i="9"/>
  <c r="C173" i="9" s="1"/>
  <c r="B174" i="9"/>
  <c r="C174" i="9" s="1"/>
  <c r="B175" i="9"/>
  <c r="C175" i="9" s="1"/>
  <c r="B176" i="9"/>
  <c r="C176" i="9" s="1"/>
  <c r="B177" i="9"/>
  <c r="C177" i="9" s="1"/>
  <c r="B178" i="9"/>
  <c r="C178" i="9" s="1"/>
  <c r="B179" i="9"/>
  <c r="C179" i="9" s="1"/>
  <c r="B180" i="9"/>
  <c r="C180" i="9" s="1"/>
  <c r="B181" i="9"/>
  <c r="C181" i="9" s="1"/>
  <c r="B182" i="9"/>
  <c r="C182" i="9" s="1"/>
  <c r="B183" i="9"/>
  <c r="C183" i="9" s="1"/>
  <c r="B184" i="9"/>
  <c r="B185" i="9"/>
  <c r="C185" i="9" s="1"/>
  <c r="B186" i="9"/>
  <c r="C186" i="9" s="1"/>
  <c r="B187" i="9"/>
  <c r="C187" i="9" s="1"/>
  <c r="B188" i="9"/>
  <c r="C188" i="9" s="1"/>
  <c r="B189" i="9"/>
  <c r="C189" i="9" s="1"/>
  <c r="B190" i="9"/>
  <c r="C190" i="9" s="1"/>
  <c r="B191" i="9"/>
  <c r="C191" i="9" s="1"/>
  <c r="B192" i="9"/>
  <c r="C192" i="9" s="1"/>
  <c r="B193" i="9"/>
  <c r="C193" i="9" s="1"/>
  <c r="B194" i="9"/>
  <c r="C194" i="9" s="1"/>
  <c r="B195" i="9"/>
  <c r="C195" i="9" s="1"/>
  <c r="B196" i="9"/>
  <c r="C196" i="9" s="1"/>
  <c r="B197" i="9"/>
  <c r="C197" i="9" s="1"/>
  <c r="B198" i="9"/>
  <c r="C198" i="9" s="1"/>
  <c r="B199" i="9"/>
  <c r="C199" i="9" s="1"/>
  <c r="B200" i="9"/>
  <c r="C200" i="9" s="1"/>
  <c r="B201" i="9"/>
  <c r="C201" i="9" s="1"/>
  <c r="B202" i="9"/>
  <c r="C202" i="9" s="1"/>
  <c r="B3" i="9"/>
  <c r="C3" i="9" s="1"/>
  <c r="B14" i="6"/>
  <c r="G14" i="6" s="1"/>
  <c r="F15" i="6"/>
  <c r="E15" i="6" s="1"/>
  <c r="F16" i="6"/>
  <c r="E16" i="6" s="1"/>
  <c r="F17" i="6"/>
  <c r="E17" i="6" s="1"/>
  <c r="F18" i="6"/>
  <c r="E18" i="6" s="1"/>
  <c r="F19" i="6"/>
  <c r="E19" i="6" s="1"/>
  <c r="F20" i="6"/>
  <c r="E20" i="6" s="1"/>
  <c r="F21" i="6"/>
  <c r="E21" i="6" s="1"/>
  <c r="F22" i="6"/>
  <c r="E22" i="6" s="1"/>
  <c r="N17" i="6"/>
  <c r="M17" i="6"/>
  <c r="N16" i="6"/>
  <c r="M16" i="6"/>
  <c r="L17" i="6"/>
  <c r="L16" i="6"/>
  <c r="AB29" i="1"/>
  <c r="M9" i="6"/>
  <c r="AB13" i="1"/>
  <c r="M3" i="6"/>
  <c r="AB3" i="1"/>
  <c r="AD3" i="1"/>
  <c r="AC4" i="1"/>
  <c r="AB4" i="1"/>
  <c r="F5" i="6"/>
  <c r="E5" i="6"/>
  <c r="F6" i="6"/>
  <c r="E6" i="6"/>
  <c r="F7" i="6"/>
  <c r="E7" i="6"/>
  <c r="F8" i="6"/>
  <c r="E8" i="6"/>
  <c r="F9" i="6"/>
  <c r="E9" i="6"/>
  <c r="F10" i="6"/>
  <c r="E10" i="6"/>
  <c r="F11" i="6"/>
  <c r="E11" i="6"/>
  <c r="F12" i="6"/>
  <c r="E12" i="6"/>
  <c r="F13" i="6"/>
  <c r="E13" i="6"/>
  <c r="F4" i="6"/>
  <c r="H5" i="6"/>
  <c r="H6" i="6"/>
  <c r="H7" i="6"/>
  <c r="H8" i="6"/>
  <c r="H9" i="6"/>
  <c r="H10" i="6"/>
  <c r="H11" i="6"/>
  <c r="H12" i="6"/>
  <c r="H13" i="6"/>
  <c r="H4" i="6"/>
  <c r="C5" i="6"/>
  <c r="D5" i="6"/>
  <c r="C7" i="6"/>
  <c r="C8" i="6"/>
  <c r="D7" i="6"/>
  <c r="C9" i="6"/>
  <c r="D8" i="6"/>
  <c r="C10" i="6"/>
  <c r="C11" i="6"/>
  <c r="D10" i="6"/>
  <c r="C12" i="6"/>
  <c r="C13" i="6"/>
  <c r="C4" i="6"/>
  <c r="D12" i="3"/>
  <c r="D10" i="3"/>
  <c r="C10" i="3"/>
  <c r="D8" i="3"/>
  <c r="C8" i="3"/>
  <c r="C5" i="3"/>
  <c r="C6" i="3"/>
  <c r="C7" i="3"/>
  <c r="C9" i="3"/>
  <c r="C11" i="3"/>
  <c r="C12" i="3"/>
  <c r="C13" i="3"/>
  <c r="C4" i="3"/>
  <c r="G22" i="1"/>
  <c r="G23" i="1"/>
  <c r="G24" i="1"/>
  <c r="F22" i="1"/>
  <c r="E22" i="1" s="1"/>
  <c r="F23" i="1"/>
  <c r="E23" i="1" s="1"/>
  <c r="F24" i="1"/>
  <c r="E24" i="1" s="1"/>
  <c r="R16" i="1"/>
  <c r="R17" i="1"/>
  <c r="AD29" i="1"/>
  <c r="AC30" i="1"/>
  <c r="AC29" i="1"/>
  <c r="T12" i="1"/>
  <c r="R13" i="1"/>
  <c r="V13" i="1" s="1"/>
  <c r="U13" i="1" s="1"/>
  <c r="R14" i="1"/>
  <c r="R15" i="1"/>
  <c r="V15" i="1" s="1"/>
  <c r="U15" i="1" s="1"/>
  <c r="R18" i="1"/>
  <c r="V18" i="1" s="1"/>
  <c r="U18" i="1" s="1"/>
  <c r="R19" i="1"/>
  <c r="V19" i="1" s="1"/>
  <c r="U19" i="1" s="1"/>
  <c r="R20" i="1"/>
  <c r="V20" i="1" s="1"/>
  <c r="U20" i="1" s="1"/>
  <c r="R21" i="1"/>
  <c r="V21" i="1" s="1"/>
  <c r="U21" i="1" s="1"/>
  <c r="R22" i="1"/>
  <c r="V22" i="1" s="1"/>
  <c r="U22" i="1" s="1"/>
  <c r="R23" i="1"/>
  <c r="V23" i="1" s="1"/>
  <c r="U23" i="1" s="1"/>
  <c r="R24" i="1"/>
  <c r="V24" i="1" s="1"/>
  <c r="U24" i="1" s="1"/>
  <c r="R12" i="1"/>
  <c r="V12" i="1" s="1"/>
  <c r="J14" i="1"/>
  <c r="L14" i="1" s="1"/>
  <c r="S4" i="1"/>
  <c r="U4" i="1"/>
  <c r="V4" i="1"/>
  <c r="X4" i="1"/>
  <c r="S5" i="1"/>
  <c r="U5" i="1"/>
  <c r="V5" i="1"/>
  <c r="X5" i="1"/>
  <c r="W5" i="1"/>
  <c r="S6" i="1"/>
  <c r="T5" i="1"/>
  <c r="U6" i="1"/>
  <c r="V6" i="1"/>
  <c r="X6" i="1"/>
  <c r="S7" i="1"/>
  <c r="T6" i="1"/>
  <c r="U7" i="1"/>
  <c r="V7" i="1"/>
  <c r="X7" i="1"/>
  <c r="S8" i="1"/>
  <c r="U8" i="1"/>
  <c r="V8" i="1"/>
  <c r="X8" i="1"/>
  <c r="S9" i="1"/>
  <c r="U9" i="1"/>
  <c r="V9" i="1"/>
  <c r="X9" i="1"/>
  <c r="W9" i="1"/>
  <c r="S10" i="1"/>
  <c r="T9" i="1"/>
  <c r="U10" i="1"/>
  <c r="V10" i="1"/>
  <c r="X10" i="1"/>
  <c r="S11" i="1"/>
  <c r="T10" i="1"/>
  <c r="U11" i="1"/>
  <c r="V11" i="1"/>
  <c r="X11" i="1"/>
  <c r="J15" i="1"/>
  <c r="N15" i="1" s="1"/>
  <c r="J16" i="1"/>
  <c r="L16" i="1" s="1"/>
  <c r="J17" i="1"/>
  <c r="N17" i="1" s="1"/>
  <c r="M17" i="1" s="1"/>
  <c r="J18" i="1"/>
  <c r="N18" i="1" s="1"/>
  <c r="M18" i="1" s="1"/>
  <c r="J19" i="1"/>
  <c r="L19" i="1" s="1"/>
  <c r="J20" i="1"/>
  <c r="L20" i="1" s="1"/>
  <c r="J21" i="1"/>
  <c r="N21" i="1" s="1"/>
  <c r="M21" i="1" s="1"/>
  <c r="J22" i="1"/>
  <c r="O22" i="1" s="1"/>
  <c r="J23" i="1"/>
  <c r="L23" i="1" s="1"/>
  <c r="J24" i="1"/>
  <c r="N24" i="1" s="1"/>
  <c r="M24" i="1" s="1"/>
  <c r="J25" i="1"/>
  <c r="O25" i="1" s="1"/>
  <c r="J26" i="1"/>
  <c r="N26" i="1" s="1"/>
  <c r="M26" i="1" s="1"/>
  <c r="J27" i="1"/>
  <c r="O27" i="1" s="1"/>
  <c r="E9" i="1"/>
  <c r="F4" i="1"/>
  <c r="F9" i="1"/>
  <c r="D9" i="1"/>
  <c r="B11" i="1"/>
  <c r="G11" i="1" s="1"/>
  <c r="B12" i="1"/>
  <c r="F12" i="1" s="1"/>
  <c r="E12" i="1" s="1"/>
  <c r="B13" i="1"/>
  <c r="D13" i="1" s="1"/>
  <c r="B14" i="1"/>
  <c r="D14" i="1" s="1"/>
  <c r="B15" i="1"/>
  <c r="D15" i="1" s="1"/>
  <c r="B16" i="1"/>
  <c r="D16" i="1" s="1"/>
  <c r="B17" i="1"/>
  <c r="D17" i="1" s="1"/>
  <c r="B18" i="1"/>
  <c r="D18" i="1" s="1"/>
  <c r="B19" i="1"/>
  <c r="D19" i="1" s="1"/>
  <c r="B20" i="1"/>
  <c r="D20" i="1" s="1"/>
  <c r="B21" i="1"/>
  <c r="D21" i="1" s="1"/>
  <c r="B10" i="1"/>
  <c r="D10" i="1" s="1"/>
  <c r="AC3" i="1"/>
  <c r="AC21" i="1"/>
  <c r="AC18" i="1"/>
  <c r="V17" i="5"/>
  <c r="U18" i="5"/>
  <c r="V18" i="5"/>
  <c r="U19" i="5"/>
  <c r="V19" i="5"/>
  <c r="O17" i="5"/>
  <c r="V27" i="5"/>
  <c r="V7" i="5"/>
  <c r="G20" i="5"/>
  <c r="G19" i="5"/>
  <c r="G18" i="5"/>
  <c r="E19" i="5"/>
  <c r="G4" i="5"/>
  <c r="D12" i="6"/>
  <c r="G12" i="6"/>
  <c r="G11" i="6"/>
  <c r="G8" i="6"/>
  <c r="G7" i="6"/>
  <c r="G10" i="6"/>
  <c r="G9" i="6"/>
  <c r="D4" i="6"/>
  <c r="D6" i="6"/>
  <c r="D11" i="6"/>
  <c r="G13" i="6"/>
  <c r="G6" i="6"/>
  <c r="G5" i="6"/>
  <c r="G4" i="6"/>
  <c r="D9" i="6"/>
  <c r="AB34" i="1"/>
  <c r="AB33" i="1"/>
  <c r="T8" i="1"/>
  <c r="T4" i="1"/>
  <c r="W4" i="1"/>
  <c r="W6" i="1"/>
  <c r="W8" i="1"/>
  <c r="T7" i="1"/>
  <c r="W7" i="1"/>
  <c r="W11" i="1"/>
  <c r="W10" i="1"/>
  <c r="M4" i="1"/>
  <c r="M5" i="4"/>
  <c r="M4" i="4"/>
  <c r="N7" i="4"/>
  <c r="M7" i="4"/>
  <c r="M8" i="4"/>
  <c r="N9" i="4"/>
  <c r="M9" i="4"/>
  <c r="M10" i="4"/>
  <c r="M11" i="4"/>
  <c r="N6" i="4"/>
  <c r="P5" i="1"/>
  <c r="P6" i="1"/>
  <c r="P7" i="1"/>
  <c r="P8" i="1"/>
  <c r="P9" i="1"/>
  <c r="P10" i="1"/>
  <c r="P11" i="1"/>
  <c r="P12" i="1"/>
  <c r="P13" i="1"/>
  <c r="P4" i="1"/>
  <c r="K5" i="1"/>
  <c r="K6" i="1"/>
  <c r="K7" i="1"/>
  <c r="K8" i="1"/>
  <c r="K9" i="1"/>
  <c r="K10" i="1"/>
  <c r="K11" i="1"/>
  <c r="K12" i="1"/>
  <c r="K13" i="1"/>
  <c r="K4" i="1"/>
  <c r="E5" i="1"/>
  <c r="E6" i="1"/>
  <c r="E7" i="1"/>
  <c r="E8" i="1"/>
  <c r="E4" i="1"/>
  <c r="H5" i="1"/>
  <c r="H6" i="1"/>
  <c r="H7" i="1"/>
  <c r="H8" i="1"/>
  <c r="H9" i="1"/>
  <c r="H4" i="1"/>
  <c r="C4" i="1"/>
  <c r="C5" i="1"/>
  <c r="C6" i="1"/>
  <c r="C7" i="1"/>
  <c r="C8" i="1"/>
  <c r="C9" i="1"/>
  <c r="N3" i="6"/>
  <c r="N9" i="6"/>
  <c r="D8" i="1"/>
  <c r="D7" i="1"/>
  <c r="D6" i="1"/>
  <c r="L6" i="1"/>
  <c r="M6" i="4"/>
  <c r="L5" i="1"/>
  <c r="L12" i="1"/>
  <c r="D5" i="1"/>
  <c r="D4" i="1"/>
  <c r="L7" i="1"/>
  <c r="L11" i="1"/>
  <c r="L8" i="1"/>
  <c r="L9" i="1"/>
  <c r="L10" i="1"/>
  <c r="L4" i="1"/>
  <c r="I10" i="4"/>
  <c r="I8" i="4"/>
  <c r="H4" i="4"/>
  <c r="N4" i="1"/>
  <c r="C5" i="4"/>
  <c r="F5" i="1"/>
  <c r="C6" i="4"/>
  <c r="F6" i="1"/>
  <c r="G6" i="1"/>
  <c r="C7" i="4"/>
  <c r="F7" i="1"/>
  <c r="G7" i="1"/>
  <c r="C8" i="4"/>
  <c r="F8" i="1"/>
  <c r="G8" i="1"/>
  <c r="C9" i="4"/>
  <c r="C4" i="4"/>
  <c r="I7" i="4"/>
  <c r="M7" i="1"/>
  <c r="I6" i="4"/>
  <c r="M6" i="1"/>
  <c r="I5" i="4"/>
  <c r="M5" i="1"/>
  <c r="M10" i="6"/>
  <c r="N10" i="6"/>
  <c r="M4" i="6"/>
  <c r="O4" i="1"/>
  <c r="AB5" i="1"/>
  <c r="AB6" i="1"/>
  <c r="G5" i="1"/>
  <c r="AB30" i="1"/>
  <c r="AD5" i="1"/>
  <c r="AC6" i="1"/>
  <c r="AB24" i="1"/>
  <c r="AB23" i="1"/>
  <c r="AB22" i="1"/>
  <c r="AB21" i="1"/>
  <c r="AD21" i="1"/>
  <c r="H7" i="4"/>
  <c r="N7" i="1"/>
  <c r="O7" i="1"/>
  <c r="H6" i="4"/>
  <c r="N6" i="1"/>
  <c r="O6" i="1"/>
  <c r="H5" i="4"/>
  <c r="N5" i="1"/>
  <c r="O5" i="1"/>
  <c r="H10" i="4"/>
  <c r="N10" i="1"/>
  <c r="O10" i="1"/>
  <c r="M10" i="1"/>
  <c r="H8" i="4"/>
  <c r="N8" i="1"/>
  <c r="O8" i="1"/>
  <c r="M8" i="1"/>
  <c r="I12" i="4"/>
  <c r="I13" i="4"/>
  <c r="I11" i="4"/>
  <c r="I9" i="4"/>
  <c r="N4" i="6"/>
  <c r="AB31" i="1"/>
  <c r="AB32" i="1"/>
  <c r="AC22" i="1"/>
  <c r="AD22" i="1"/>
  <c r="AC23" i="1"/>
  <c r="AD23" i="1"/>
  <c r="AC24" i="1"/>
  <c r="AD24" i="1"/>
  <c r="AD6" i="1"/>
  <c r="M9" i="1"/>
  <c r="H9" i="4"/>
  <c r="N9" i="1"/>
  <c r="O9" i="1"/>
  <c r="M11" i="1"/>
  <c r="H11" i="4"/>
  <c r="N11" i="1"/>
  <c r="O11" i="1"/>
  <c r="M13" i="1"/>
  <c r="H13" i="4"/>
  <c r="N13" i="1"/>
  <c r="O13" i="1"/>
  <c r="M12" i="1"/>
  <c r="H12" i="4"/>
  <c r="N12" i="1"/>
  <c r="O12" i="1"/>
  <c r="AB17" i="1"/>
  <c r="AB19" i="1"/>
  <c r="AB18" i="1"/>
  <c r="AD18" i="1"/>
  <c r="AB20" i="1"/>
  <c r="AC19" i="1"/>
  <c r="AD19" i="1"/>
  <c r="AC20" i="1"/>
  <c r="AD20" i="1"/>
  <c r="AD4" i="1"/>
  <c r="G9" i="1"/>
  <c r="G4" i="1"/>
  <c r="AB14" i="1"/>
  <c r="AD14" i="1"/>
  <c r="AB16" i="1"/>
  <c r="AB15" i="1"/>
  <c r="AC15" i="1"/>
  <c r="AD15" i="1"/>
  <c r="AC16" i="1"/>
  <c r="AD16" i="1"/>
  <c r="AD30" i="1"/>
  <c r="AD31" i="1"/>
  <c r="AC32" i="1"/>
  <c r="AD32" i="1"/>
  <c r="AD33" i="1"/>
  <c r="AC34" i="1"/>
  <c r="AD34" i="1"/>
  <c r="T12" i="5"/>
  <c r="V12" i="5"/>
  <c r="U13" i="5"/>
  <c r="V13" i="5"/>
  <c r="U14" i="5"/>
  <c r="V14" i="5"/>
  <c r="U15" i="5"/>
  <c r="V15" i="5"/>
  <c r="T24" i="5"/>
  <c r="V24" i="5"/>
  <c r="E21" i="5"/>
  <c r="T14" i="5"/>
  <c r="T15" i="5"/>
  <c r="T25" i="5"/>
  <c r="G21" i="5"/>
  <c r="T13" i="5"/>
  <c r="U25" i="5"/>
  <c r="V25" i="5"/>
  <c r="T4" i="5"/>
  <c r="V4" i="5"/>
  <c r="U5" i="5"/>
  <c r="V5" i="5"/>
  <c r="T5" i="5"/>
  <c r="AH3" i="8" l="1"/>
  <c r="P32" i="8"/>
  <c r="AE3" i="8" s="1"/>
  <c r="AC3" i="8"/>
  <c r="P26" i="8"/>
  <c r="AG3" i="8" s="1"/>
  <c r="P30" i="8"/>
  <c r="AC19" i="8"/>
  <c r="AH19" i="8" s="1"/>
  <c r="AE19" i="8" s="1"/>
  <c r="AC5" i="8"/>
  <c r="AH5" i="8" s="1"/>
  <c r="AE5" i="8" s="1"/>
  <c r="AC20" i="8"/>
  <c r="AH20" i="8" s="1"/>
  <c r="AE20" i="8" s="1"/>
  <c r="AC22" i="8"/>
  <c r="AH22" i="8" s="1"/>
  <c r="AE22" i="8" s="1"/>
  <c r="AC4" i="8"/>
  <c r="AH4" i="8" s="1"/>
  <c r="AE4" i="8" s="1"/>
  <c r="AC6" i="8"/>
  <c r="AH6" i="8" s="1"/>
  <c r="AE6" i="8" s="1"/>
  <c r="AD6" i="8" s="1"/>
  <c r="AA10" i="8" s="1"/>
  <c r="AC21" i="8"/>
  <c r="AH21" i="8" s="1"/>
  <c r="AE21" i="8" s="1"/>
  <c r="AD21" i="8" s="1"/>
  <c r="AA25" i="8" s="1"/>
  <c r="T22" i="8"/>
  <c r="T32" i="8" s="1"/>
  <c r="T26" i="8" s="1"/>
  <c r="U26" i="8" s="1"/>
  <c r="U23" i="7"/>
  <c r="U33" i="7" s="1"/>
  <c r="U27" i="7" s="1"/>
  <c r="Q18" i="9"/>
  <c r="F177" i="8"/>
  <c r="D202" i="9"/>
  <c r="D201" i="9"/>
  <c r="D195" i="9"/>
  <c r="D198" i="9"/>
  <c r="D192" i="9"/>
  <c r="F154" i="7"/>
  <c r="D170" i="7"/>
  <c r="D186" i="7"/>
  <c r="E161" i="8"/>
  <c r="F170" i="7"/>
  <c r="H170" i="7"/>
  <c r="F186" i="7"/>
  <c r="E81" i="8"/>
  <c r="F202" i="7"/>
  <c r="E113" i="8"/>
  <c r="E145" i="8"/>
  <c r="D145" i="8"/>
  <c r="E177" i="8"/>
  <c r="D113" i="8"/>
  <c r="F97" i="8"/>
  <c r="E154" i="7"/>
  <c r="H154" i="7"/>
  <c r="H186" i="7"/>
  <c r="E170" i="7"/>
  <c r="F145" i="8"/>
  <c r="H202" i="7"/>
  <c r="E186" i="7"/>
  <c r="D18" i="8"/>
  <c r="F53" i="8"/>
  <c r="H115" i="7"/>
  <c r="D194" i="7"/>
  <c r="F118" i="7"/>
  <c r="F152" i="8"/>
  <c r="E104" i="8"/>
  <c r="E120" i="8"/>
  <c r="E10" i="8"/>
  <c r="E12" i="8"/>
  <c r="F168" i="8"/>
  <c r="F60" i="8"/>
  <c r="H135" i="7"/>
  <c r="H83" i="7"/>
  <c r="E28" i="8"/>
  <c r="D10" i="7"/>
  <c r="D12" i="8"/>
  <c r="D13" i="9"/>
  <c r="E193" i="7"/>
  <c r="E146" i="8"/>
  <c r="E195" i="7"/>
  <c r="F131" i="7"/>
  <c r="D5" i="7"/>
  <c r="F149" i="7"/>
  <c r="H151" i="7"/>
  <c r="H145" i="7"/>
  <c r="E19" i="8"/>
  <c r="E24" i="8"/>
  <c r="D69" i="8"/>
  <c r="H169" i="7"/>
  <c r="E88" i="8"/>
  <c r="D202" i="8"/>
  <c r="E71" i="8"/>
  <c r="D200" i="7"/>
  <c r="H99" i="7"/>
  <c r="H82" i="7"/>
  <c r="D119" i="7"/>
  <c r="E19" i="7"/>
  <c r="E99" i="7"/>
  <c r="H103" i="7"/>
  <c r="D83" i="7"/>
  <c r="E82" i="7"/>
  <c r="H118" i="7"/>
  <c r="D156" i="8"/>
  <c r="H161" i="7"/>
  <c r="E42" i="8"/>
  <c r="D188" i="8"/>
  <c r="F134" i="7"/>
  <c r="F22" i="5"/>
  <c r="E22" i="5" s="1"/>
  <c r="F154" i="8"/>
  <c r="F51" i="7"/>
  <c r="F67" i="7"/>
  <c r="F83" i="7"/>
  <c r="H166" i="7"/>
  <c r="E197" i="8"/>
  <c r="E134" i="7"/>
  <c r="E6" i="8"/>
  <c r="D34" i="8"/>
  <c r="H165" i="7"/>
  <c r="E69" i="7"/>
  <c r="D197" i="7"/>
  <c r="D82" i="8"/>
  <c r="H42" i="7"/>
  <c r="D20" i="9"/>
  <c r="D19" i="7"/>
  <c r="E86" i="8"/>
  <c r="D99" i="8"/>
  <c r="H197" i="7"/>
  <c r="E115" i="7"/>
  <c r="F115" i="7"/>
  <c r="E200" i="8"/>
  <c r="F171" i="8"/>
  <c r="H5" i="7"/>
  <c r="E150" i="7"/>
  <c r="D82" i="9"/>
  <c r="H85" i="7"/>
  <c r="E102" i="7"/>
  <c r="D37" i="7"/>
  <c r="H9" i="7"/>
  <c r="D201" i="7"/>
  <c r="E9" i="7"/>
  <c r="H25" i="7"/>
  <c r="E41" i="7"/>
  <c r="E105" i="7"/>
  <c r="F201" i="7"/>
  <c r="E121" i="7"/>
  <c r="F106" i="7"/>
  <c r="H113" i="7"/>
  <c r="H26" i="7"/>
  <c r="H89" i="7"/>
  <c r="D177" i="7"/>
  <c r="F98" i="8"/>
  <c r="F145" i="7"/>
  <c r="E138" i="8"/>
  <c r="H86" i="7"/>
  <c r="H149" i="7"/>
  <c r="E26" i="7"/>
  <c r="D89" i="7"/>
  <c r="F161" i="7"/>
  <c r="D118" i="8"/>
  <c r="F181" i="8"/>
  <c r="H21" i="7"/>
  <c r="D135" i="7"/>
  <c r="H137" i="7"/>
  <c r="D158" i="9"/>
  <c r="D73" i="7"/>
  <c r="G22" i="5"/>
  <c r="D101" i="8"/>
  <c r="F134" i="8"/>
  <c r="H159" i="7"/>
  <c r="H121" i="7"/>
  <c r="E42" i="7"/>
  <c r="D121" i="7"/>
  <c r="F19" i="7"/>
  <c r="E69" i="8"/>
  <c r="E139" i="8"/>
  <c r="D40" i="8"/>
  <c r="H119" i="7"/>
  <c r="E83" i="7"/>
  <c r="D160" i="7"/>
  <c r="F147" i="7"/>
  <c r="F129" i="7"/>
  <c r="H105" i="7"/>
  <c r="E137" i="7"/>
  <c r="F117" i="8"/>
  <c r="W15" i="1"/>
  <c r="D56" i="7"/>
  <c r="H56" i="7"/>
  <c r="E10" i="7"/>
  <c r="E152" i="7"/>
  <c r="F66" i="7"/>
  <c r="E201" i="8"/>
  <c r="H114" i="7"/>
  <c r="F41" i="8"/>
  <c r="E200" i="7"/>
  <c r="F105" i="8"/>
  <c r="H146" i="7"/>
  <c r="D82" i="7"/>
  <c r="D162" i="7"/>
  <c r="D147" i="8"/>
  <c r="E66" i="7"/>
  <c r="D24" i="7"/>
  <c r="D178" i="7"/>
  <c r="D88" i="7"/>
  <c r="E98" i="7"/>
  <c r="E40" i="7"/>
  <c r="E114" i="7"/>
  <c r="D51" i="7"/>
  <c r="F70" i="7"/>
  <c r="E173" i="8"/>
  <c r="D25" i="8"/>
  <c r="D179" i="8"/>
  <c r="F17" i="1"/>
  <c r="E17" i="1" s="1"/>
  <c r="E88" i="7"/>
  <c r="E130" i="7"/>
  <c r="D57" i="8"/>
  <c r="D89" i="8"/>
  <c r="H50" i="7"/>
  <c r="H98" i="7"/>
  <c r="F120" i="7"/>
  <c r="D185" i="8"/>
  <c r="H152" i="7"/>
  <c r="F35" i="8"/>
  <c r="F50" i="7"/>
  <c r="F73" i="8"/>
  <c r="F162" i="7"/>
  <c r="H40" i="7"/>
  <c r="D61" i="9"/>
  <c r="D50" i="7"/>
  <c r="F194" i="7"/>
  <c r="D153" i="8"/>
  <c r="E50" i="7"/>
  <c r="D66" i="7"/>
  <c r="D169" i="8"/>
  <c r="E38" i="7"/>
  <c r="D96" i="9"/>
  <c r="F69" i="7"/>
  <c r="F81" i="7"/>
  <c r="H107" i="7"/>
  <c r="H155" i="7"/>
  <c r="E85" i="7"/>
  <c r="D96" i="7"/>
  <c r="F97" i="7"/>
  <c r="F85" i="7"/>
  <c r="G18" i="1"/>
  <c r="H55" i="7"/>
  <c r="L15" i="1"/>
  <c r="D109" i="9"/>
  <c r="E53" i="7"/>
  <c r="E136" i="7"/>
  <c r="F6" i="7"/>
  <c r="D103" i="8"/>
  <c r="O16" i="1"/>
  <c r="D30" i="9"/>
  <c r="O15" i="1"/>
  <c r="D62" i="9"/>
  <c r="D110" i="9"/>
  <c r="E39" i="8"/>
  <c r="E116" i="7"/>
  <c r="E55" i="8"/>
  <c r="F25" i="7"/>
  <c r="E87" i="8"/>
  <c r="E25" i="7"/>
  <c r="F41" i="7"/>
  <c r="F39" i="8"/>
  <c r="D39" i="8"/>
  <c r="D55" i="8"/>
  <c r="D119" i="8"/>
  <c r="H125" i="7"/>
  <c r="F157" i="7"/>
  <c r="D187" i="9"/>
  <c r="H60" i="7"/>
  <c r="F30" i="8"/>
  <c r="D43" i="9"/>
  <c r="H108" i="7"/>
  <c r="H76" i="7"/>
  <c r="D28" i="7"/>
  <c r="D30" i="8"/>
  <c r="E76" i="7"/>
  <c r="E77" i="7"/>
  <c r="H13" i="7"/>
  <c r="E141" i="7"/>
  <c r="D141" i="7"/>
  <c r="F140" i="7"/>
  <c r="D157" i="7"/>
  <c r="F141" i="7"/>
  <c r="D171" i="9"/>
  <c r="D12" i="7"/>
  <c r="F104" i="7"/>
  <c r="H140" i="7"/>
  <c r="D59" i="9"/>
  <c r="D44" i="7"/>
  <c r="D60" i="7"/>
  <c r="D92" i="7"/>
  <c r="D156" i="7"/>
  <c r="H92" i="7"/>
  <c r="D72" i="7"/>
  <c r="H28" i="7"/>
  <c r="H124" i="7"/>
  <c r="F13" i="7"/>
  <c r="D11" i="1"/>
  <c r="E12" i="7"/>
  <c r="F92" i="7"/>
  <c r="E60" i="7"/>
  <c r="F108" i="7"/>
  <c r="F156" i="7"/>
  <c r="F11" i="1"/>
  <c r="E11" i="1" s="1"/>
  <c r="E108" i="7"/>
  <c r="D27" i="9"/>
  <c r="E156" i="7"/>
  <c r="W21" i="1"/>
  <c r="D142" i="9"/>
  <c r="E45" i="7"/>
  <c r="F56" i="7"/>
  <c r="D76" i="7"/>
  <c r="H156" i="7"/>
  <c r="D108" i="7"/>
  <c r="N16" i="1"/>
  <c r="M16" i="1" s="1"/>
  <c r="D107" i="9"/>
  <c r="E92" i="7"/>
  <c r="F60" i="7"/>
  <c r="F124" i="7"/>
  <c r="D22" i="7"/>
  <c r="H70" i="7"/>
  <c r="E166" i="7"/>
  <c r="F158" i="7"/>
  <c r="D77" i="9"/>
  <c r="E182" i="7"/>
  <c r="E202" i="7"/>
  <c r="E162" i="7"/>
  <c r="D87" i="7"/>
  <c r="D202" i="7"/>
  <c r="D81" i="7"/>
  <c r="F190" i="7"/>
  <c r="F26" i="7"/>
  <c r="F200" i="7"/>
  <c r="N19" i="5"/>
  <c r="K19" i="5" s="1"/>
  <c r="K20" i="5" s="1"/>
  <c r="K21" i="5" s="1"/>
  <c r="E60" i="8"/>
  <c r="D181" i="8"/>
  <c r="D177" i="8"/>
  <c r="F58" i="8"/>
  <c r="D135" i="9"/>
  <c r="D149" i="8"/>
  <c r="W24" i="1"/>
  <c r="H191" i="7"/>
  <c r="H185" i="7"/>
  <c r="D7" i="9"/>
  <c r="D31" i="9"/>
  <c r="E24" i="7"/>
  <c r="E178" i="7"/>
  <c r="D103" i="7"/>
  <c r="D161" i="7"/>
  <c r="F65" i="7"/>
  <c r="F42" i="7"/>
  <c r="O19" i="5"/>
  <c r="E141" i="8"/>
  <c r="D115" i="8"/>
  <c r="F90" i="8"/>
  <c r="F14" i="1"/>
  <c r="E14" i="1" s="1"/>
  <c r="H87" i="7"/>
  <c r="E20" i="7"/>
  <c r="D104" i="7"/>
  <c r="F150" i="7"/>
  <c r="F87" i="8"/>
  <c r="H38" i="7"/>
  <c r="E54" i="7"/>
  <c r="D13" i="7"/>
  <c r="F72" i="7"/>
  <c r="D54" i="7"/>
  <c r="F184" i="7"/>
  <c r="D122" i="9"/>
  <c r="D11" i="9"/>
  <c r="D50" i="9"/>
  <c r="D29" i="7"/>
  <c r="D4" i="9"/>
  <c r="H66" i="7"/>
  <c r="H37" i="7"/>
  <c r="H6" i="7"/>
  <c r="H32" i="7"/>
  <c r="H178" i="7"/>
  <c r="D10" i="9"/>
  <c r="E56" i="7"/>
  <c r="E28" i="7"/>
  <c r="E146" i="7"/>
  <c r="D38" i="7"/>
  <c r="D159" i="7"/>
  <c r="D67" i="7"/>
  <c r="F178" i="7"/>
  <c r="F119" i="7"/>
  <c r="F155" i="7"/>
  <c r="D86" i="8"/>
  <c r="D10" i="8"/>
  <c r="F153" i="8"/>
  <c r="F99" i="8"/>
  <c r="D148" i="9"/>
  <c r="E44" i="7"/>
  <c r="D32" i="7"/>
  <c r="F40" i="7"/>
  <c r="F44" i="7"/>
  <c r="D140" i="8"/>
  <c r="D97" i="9"/>
  <c r="H175" i="7"/>
  <c r="D172" i="8"/>
  <c r="D112" i="9"/>
  <c r="E44" i="8"/>
  <c r="D81" i="9"/>
  <c r="D123" i="9"/>
  <c r="H101" i="7"/>
  <c r="D130" i="9"/>
  <c r="E131" i="7"/>
  <c r="D97" i="7"/>
  <c r="D99" i="7"/>
  <c r="F76" i="8"/>
  <c r="D48" i="9"/>
  <c r="D26" i="9"/>
  <c r="D78" i="9"/>
  <c r="E7" i="7"/>
  <c r="E190" i="7"/>
  <c r="D118" i="7"/>
  <c r="D113" i="7"/>
  <c r="D115" i="7"/>
  <c r="F181" i="7"/>
  <c r="E35" i="8"/>
  <c r="D28" i="8"/>
  <c r="F156" i="8"/>
  <c r="H168" i="7"/>
  <c r="H8" i="7"/>
  <c r="H134" i="7"/>
  <c r="H35" i="7"/>
  <c r="D42" i="9"/>
  <c r="H73" i="7"/>
  <c r="D190" i="9"/>
  <c r="D151" i="9"/>
  <c r="E21" i="7"/>
  <c r="E167" i="7"/>
  <c r="E175" i="7"/>
  <c r="E163" i="7"/>
  <c r="D134" i="7"/>
  <c r="D169" i="7"/>
  <c r="D69" i="7"/>
  <c r="D129" i="7"/>
  <c r="D131" i="7"/>
  <c r="F22" i="7"/>
  <c r="F89" i="7"/>
  <c r="E182" i="8"/>
  <c r="E172" i="8"/>
  <c r="D152" i="8"/>
  <c r="D44" i="8"/>
  <c r="D162" i="8"/>
  <c r="F104" i="8"/>
  <c r="F172" i="8"/>
  <c r="N25" i="1"/>
  <c r="M25" i="1" s="1"/>
  <c r="G13" i="1"/>
  <c r="O17" i="1"/>
  <c r="H131" i="7"/>
  <c r="H133" i="7"/>
  <c r="E198" i="7"/>
  <c r="E158" i="7"/>
  <c r="D102" i="7"/>
  <c r="G14" i="1"/>
  <c r="H45" i="7"/>
  <c r="H41" i="7"/>
  <c r="H132" i="7"/>
  <c r="D52" i="9"/>
  <c r="E147" i="7"/>
  <c r="D137" i="7"/>
  <c r="E166" i="8"/>
  <c r="E76" i="8"/>
  <c r="D120" i="8"/>
  <c r="F56" i="8"/>
  <c r="H54" i="7"/>
  <c r="H147" i="7"/>
  <c r="H177" i="7"/>
  <c r="H136" i="7"/>
  <c r="H198" i="7"/>
  <c r="D34" i="9"/>
  <c r="E37" i="7"/>
  <c r="E8" i="7"/>
  <c r="E179" i="7"/>
  <c r="D7" i="7"/>
  <c r="D185" i="7"/>
  <c r="D165" i="7"/>
  <c r="D147" i="7"/>
  <c r="F54" i="7"/>
  <c r="F105" i="7"/>
  <c r="E198" i="8"/>
  <c r="E188" i="8"/>
  <c r="D168" i="8"/>
  <c r="D124" i="8"/>
  <c r="D35" i="8"/>
  <c r="F120" i="8"/>
  <c r="F188" i="8"/>
  <c r="H200" i="7"/>
  <c r="H53" i="7"/>
  <c r="H157" i="7"/>
  <c r="H7" i="7"/>
  <c r="D84" i="9"/>
  <c r="E113" i="7"/>
  <c r="D40" i="7"/>
  <c r="D133" i="7"/>
  <c r="D173" i="7"/>
  <c r="F191" i="7"/>
  <c r="F99" i="7"/>
  <c r="F24" i="7"/>
  <c r="E5" i="8"/>
  <c r="E72" i="8"/>
  <c r="D54" i="8"/>
  <c r="D52" i="8"/>
  <c r="F5" i="8"/>
  <c r="F165" i="7"/>
  <c r="D68" i="9"/>
  <c r="L27" i="1"/>
  <c r="F166" i="8"/>
  <c r="E5" i="7"/>
  <c r="F73" i="7"/>
  <c r="D150" i="7"/>
  <c r="D120" i="7"/>
  <c r="H69" i="7"/>
  <c r="D74" i="9"/>
  <c r="D129" i="9"/>
  <c r="E117" i="7"/>
  <c r="E119" i="7"/>
  <c r="E168" i="7"/>
  <c r="D166" i="7"/>
  <c r="D25" i="7"/>
  <c r="D21" i="7"/>
  <c r="D193" i="7"/>
  <c r="F177" i="7"/>
  <c r="F195" i="7"/>
  <c r="F137" i="7"/>
  <c r="H72" i="7"/>
  <c r="H39" i="7"/>
  <c r="H51" i="7"/>
  <c r="H16" i="7"/>
  <c r="D164" i="9"/>
  <c r="D126" i="9"/>
  <c r="D114" i="9"/>
  <c r="E133" i="7"/>
  <c r="E135" i="7"/>
  <c r="E185" i="7"/>
  <c r="E177" i="7"/>
  <c r="D182" i="7"/>
  <c r="D41" i="7"/>
  <c r="D85" i="7"/>
  <c r="D53" i="7"/>
  <c r="F37" i="7"/>
  <c r="F87" i="7"/>
  <c r="F169" i="7"/>
  <c r="E168" i="8"/>
  <c r="D88" i="8"/>
  <c r="D74" i="8"/>
  <c r="D4" i="8"/>
  <c r="F190" i="8"/>
  <c r="D55" i="9"/>
  <c r="H24" i="7"/>
  <c r="H93" i="7"/>
  <c r="D63" i="9"/>
  <c r="D195" i="7"/>
  <c r="E152" i="8"/>
  <c r="F62" i="8"/>
  <c r="H182" i="7"/>
  <c r="H65" i="7"/>
  <c r="H141" i="7"/>
  <c r="H150" i="7"/>
  <c r="H201" i="7"/>
  <c r="D39" i="9"/>
  <c r="D94" i="9"/>
  <c r="D170" i="9"/>
  <c r="D132" i="9"/>
  <c r="E149" i="7"/>
  <c r="E151" i="7"/>
  <c r="E201" i="7"/>
  <c r="E13" i="7"/>
  <c r="D198" i="7"/>
  <c r="D57" i="7"/>
  <c r="D101" i="7"/>
  <c r="D84" i="7"/>
  <c r="F53" i="7"/>
  <c r="F103" i="7"/>
  <c r="F185" i="7"/>
  <c r="E106" i="8"/>
  <c r="E174" i="8"/>
  <c r="D5" i="8"/>
  <c r="D104" i="8"/>
  <c r="D195" i="8"/>
  <c r="F4" i="8"/>
  <c r="N20" i="1"/>
  <c r="M20" i="1" s="1"/>
  <c r="H23" i="7"/>
  <c r="D100" i="9"/>
  <c r="E118" i="7"/>
  <c r="E72" i="7"/>
  <c r="E159" i="7"/>
  <c r="D117" i="7"/>
  <c r="D65" i="7"/>
  <c r="D35" i="7"/>
  <c r="F35" i="7"/>
  <c r="F197" i="7"/>
  <c r="E4" i="8"/>
  <c r="D60" i="8"/>
  <c r="F186" i="8"/>
  <c r="E101" i="7"/>
  <c r="F166" i="7"/>
  <c r="F198" i="8"/>
  <c r="D106" i="9"/>
  <c r="E23" i="7"/>
  <c r="E65" i="7"/>
  <c r="E169" i="7"/>
  <c r="F182" i="7"/>
  <c r="F86" i="8"/>
  <c r="G17" i="1"/>
  <c r="O19" i="1"/>
  <c r="H196" i="7"/>
  <c r="H36" i="7"/>
  <c r="D180" i="9"/>
  <c r="E68" i="7"/>
  <c r="D180" i="7"/>
  <c r="F52" i="7"/>
  <c r="H20" i="7"/>
  <c r="D51" i="9"/>
  <c r="D4" i="7"/>
  <c r="F68" i="7"/>
  <c r="H180" i="7"/>
  <c r="D35" i="9"/>
  <c r="D177" i="9"/>
  <c r="F5" i="7"/>
  <c r="F84" i="7"/>
  <c r="F100" i="7"/>
  <c r="E4" i="7"/>
  <c r="E84" i="7"/>
  <c r="E180" i="7"/>
  <c r="D3" i="9"/>
  <c r="F116" i="7"/>
  <c r="E167" i="8"/>
  <c r="F132" i="7"/>
  <c r="E183" i="8"/>
  <c r="H100" i="7"/>
  <c r="H68" i="7"/>
  <c r="E100" i="7"/>
  <c r="F148" i="7"/>
  <c r="E199" i="8"/>
  <c r="E196" i="7"/>
  <c r="D52" i="7"/>
  <c r="F164" i="7"/>
  <c r="F196" i="7"/>
  <c r="D67" i="9"/>
  <c r="D83" i="9"/>
  <c r="D68" i="7"/>
  <c r="F180" i="7"/>
  <c r="H84" i="7"/>
  <c r="E148" i="7"/>
  <c r="D100" i="7"/>
  <c r="E36" i="7"/>
  <c r="E132" i="7"/>
  <c r="D132" i="7"/>
  <c r="D163" i="9"/>
  <c r="D148" i="7"/>
  <c r="G16" i="1"/>
  <c r="H148" i="7"/>
  <c r="D99" i="9"/>
  <c r="H4" i="7"/>
  <c r="E52" i="7"/>
  <c r="H52" i="7"/>
  <c r="D116" i="7"/>
  <c r="D164" i="7"/>
  <c r="W20" i="1"/>
  <c r="L25" i="1"/>
  <c r="D191" i="9"/>
  <c r="L17" i="1"/>
  <c r="D127" i="9"/>
  <c r="F55" i="7"/>
  <c r="O18" i="1"/>
  <c r="D79" i="9"/>
  <c r="F71" i="7"/>
  <c r="D64" i="9"/>
  <c r="D95" i="9"/>
  <c r="D183" i="9"/>
  <c r="F107" i="7"/>
  <c r="F123" i="7"/>
  <c r="F139" i="7"/>
  <c r="E139" i="7"/>
  <c r="D43" i="7"/>
  <c r="E59" i="7"/>
  <c r="E155" i="7"/>
  <c r="D59" i="7"/>
  <c r="H75" i="7"/>
  <c r="D107" i="7"/>
  <c r="D123" i="7"/>
  <c r="H139" i="7"/>
  <c r="H59" i="7"/>
  <c r="D139" i="7"/>
  <c r="H123" i="7"/>
  <c r="D155" i="7"/>
  <c r="F59" i="7"/>
  <c r="D128" i="9"/>
  <c r="D178" i="9"/>
  <c r="G15" i="1"/>
  <c r="W19" i="1"/>
  <c r="D138" i="9"/>
  <c r="G21" i="1"/>
  <c r="O20" i="1"/>
  <c r="D98" i="9"/>
  <c r="W17" i="1"/>
  <c r="L18" i="1"/>
  <c r="D111" i="9"/>
  <c r="D23" i="7"/>
  <c r="H126" i="7"/>
  <c r="D184" i="9"/>
  <c r="E94" i="7"/>
  <c r="F94" i="7"/>
  <c r="E59" i="8"/>
  <c r="E77" i="8"/>
  <c r="F43" i="8"/>
  <c r="E110" i="7"/>
  <c r="F110" i="7"/>
  <c r="E75" i="8"/>
  <c r="E109" i="8"/>
  <c r="D59" i="8"/>
  <c r="F59" i="8"/>
  <c r="D72" i="9"/>
  <c r="E126" i="7"/>
  <c r="D80" i="7"/>
  <c r="E125" i="8"/>
  <c r="D88" i="9"/>
  <c r="H80" i="7"/>
  <c r="D168" i="9"/>
  <c r="E174" i="7"/>
  <c r="D144" i="7"/>
  <c r="F174" i="7"/>
  <c r="E155" i="8"/>
  <c r="E157" i="8"/>
  <c r="H174" i="7"/>
  <c r="H62" i="7"/>
  <c r="H158" i="7"/>
  <c r="D8" i="9"/>
  <c r="E15" i="7"/>
  <c r="F15" i="7"/>
  <c r="E187" i="8"/>
  <c r="E189" i="8"/>
  <c r="D24" i="9"/>
  <c r="E31" i="7"/>
  <c r="D62" i="7"/>
  <c r="F31" i="7"/>
  <c r="D29" i="8"/>
  <c r="H78" i="7"/>
  <c r="F21" i="1"/>
  <c r="E21" i="1" s="1"/>
  <c r="O26" i="1"/>
  <c r="L26" i="1"/>
  <c r="D40" i="9"/>
  <c r="E47" i="7"/>
  <c r="D78" i="7"/>
  <c r="F47" i="7"/>
  <c r="D45" i="8"/>
  <c r="D136" i="9"/>
  <c r="D94" i="7"/>
  <c r="D61" i="8"/>
  <c r="D158" i="7"/>
  <c r="D120" i="9"/>
  <c r="E160" i="7"/>
  <c r="D174" i="7"/>
  <c r="F176" i="7"/>
  <c r="F192" i="7"/>
  <c r="H192" i="7"/>
  <c r="H94" i="7"/>
  <c r="E176" i="7"/>
  <c r="D190" i="7"/>
  <c r="F49" i="7"/>
  <c r="D109" i="8"/>
  <c r="H190" i="7"/>
  <c r="H144" i="7"/>
  <c r="E192" i="7"/>
  <c r="D15" i="7"/>
  <c r="D157" i="8"/>
  <c r="E62" i="7"/>
  <c r="D31" i="7"/>
  <c r="F11" i="8"/>
  <c r="H15" i="7"/>
  <c r="H31" i="7"/>
  <c r="D56" i="9"/>
  <c r="F62" i="7"/>
  <c r="F27" i="8"/>
  <c r="D145" i="9"/>
  <c r="D159" i="9"/>
  <c r="F7" i="7"/>
  <c r="N22" i="1"/>
  <c r="M22" i="1" s="1"/>
  <c r="H164" i="7"/>
  <c r="H117" i="7"/>
  <c r="F13" i="1"/>
  <c r="E13" i="1" s="1"/>
  <c r="D65" i="9"/>
  <c r="D167" i="9"/>
  <c r="D93" i="9"/>
  <c r="D80" i="9"/>
  <c r="D155" i="9"/>
  <c r="E71" i="7"/>
  <c r="D20" i="7"/>
  <c r="F32" i="7"/>
  <c r="F20" i="7"/>
  <c r="F198" i="7"/>
  <c r="E103" i="8"/>
  <c r="D76" i="8"/>
  <c r="H176" i="7"/>
  <c r="H44" i="7"/>
  <c r="H74" i="7"/>
  <c r="H71" i="7"/>
  <c r="L22" i="1"/>
  <c r="F15" i="1"/>
  <c r="E15" i="1" s="1"/>
  <c r="D139" i="9"/>
  <c r="D179" i="9"/>
  <c r="D115" i="9"/>
  <c r="D14" i="9"/>
  <c r="E181" i="7"/>
  <c r="E87" i="7"/>
  <c r="E73" i="7"/>
  <c r="E107" i="7"/>
  <c r="E173" i="7"/>
  <c r="E16" i="7"/>
  <c r="E51" i="7"/>
  <c r="D152" i="7"/>
  <c r="D154" i="7"/>
  <c r="D181" i="7"/>
  <c r="D176" i="7"/>
  <c r="D146" i="7"/>
  <c r="D36" i="7"/>
  <c r="F12" i="7"/>
  <c r="F130" i="7"/>
  <c r="F36" i="7"/>
  <c r="F117" i="7"/>
  <c r="F23" i="7"/>
  <c r="F152" i="7"/>
  <c r="E133" i="8"/>
  <c r="E119" i="8"/>
  <c r="E110" i="8"/>
  <c r="E99" i="8"/>
  <c r="D71" i="8"/>
  <c r="D92" i="8"/>
  <c r="D142" i="8"/>
  <c r="D166" i="8"/>
  <c r="F55" i="8"/>
  <c r="F108" i="8"/>
  <c r="D141" i="9"/>
  <c r="H57" i="7"/>
  <c r="D26" i="7"/>
  <c r="H19" i="7"/>
  <c r="H10" i="7"/>
  <c r="E165" i="7"/>
  <c r="E35" i="7"/>
  <c r="E161" i="7"/>
  <c r="D39" i="7"/>
  <c r="D136" i="7"/>
  <c r="D42" i="7"/>
  <c r="D149" i="7"/>
  <c r="D130" i="7"/>
  <c r="F8" i="7"/>
  <c r="F82" i="7"/>
  <c r="F101" i="7"/>
  <c r="E170" i="8"/>
  <c r="F92" i="8"/>
  <c r="N19" i="1"/>
  <c r="M19" i="1" s="1"/>
  <c r="H181" i="7"/>
  <c r="H130" i="7"/>
  <c r="H67" i="7"/>
  <c r="H195" i="7"/>
  <c r="H12" i="7"/>
  <c r="F16" i="1"/>
  <c r="E16" i="1" s="1"/>
  <c r="D175" i="9"/>
  <c r="D36" i="9"/>
  <c r="D49" i="9"/>
  <c r="H160" i="7"/>
  <c r="D92" i="9"/>
  <c r="D131" i="9"/>
  <c r="E103" i="7"/>
  <c r="E89" i="7"/>
  <c r="E123" i="7"/>
  <c r="E189" i="7"/>
  <c r="E32" i="7"/>
  <c r="E67" i="7"/>
  <c r="E164" i="7"/>
  <c r="D71" i="7"/>
  <c r="D168" i="7"/>
  <c r="D192" i="7"/>
  <c r="F160" i="7"/>
  <c r="F146" i="7"/>
  <c r="F133" i="7"/>
  <c r="F168" i="7"/>
  <c r="F45" i="7"/>
  <c r="E181" i="8"/>
  <c r="E202" i="8"/>
  <c r="E156" i="8"/>
  <c r="D87" i="8"/>
  <c r="D108" i="8"/>
  <c r="D174" i="8"/>
  <c r="F71" i="8"/>
  <c r="F10" i="8"/>
  <c r="F124" i="8"/>
  <c r="F34" i="8"/>
  <c r="D157" i="9"/>
  <c r="D125" i="9"/>
  <c r="D8" i="7"/>
  <c r="D105" i="7"/>
  <c r="F113" i="7"/>
  <c r="F38" i="7"/>
  <c r="F135" i="7"/>
  <c r="F121" i="7"/>
  <c r="D198" i="8"/>
  <c r="F88" i="8"/>
  <c r="F109" i="8"/>
  <c r="F131" i="8"/>
  <c r="D15" i="9"/>
  <c r="F136" i="7"/>
  <c r="E92" i="8"/>
  <c r="D137" i="9"/>
  <c r="D121" i="9"/>
  <c r="H46" i="7"/>
  <c r="H14" i="7"/>
  <c r="E93" i="7"/>
  <c r="N27" i="1"/>
  <c r="M27" i="1" s="1"/>
  <c r="H109" i="7"/>
  <c r="H187" i="7"/>
  <c r="D14" i="6"/>
  <c r="C14" i="6" s="1"/>
  <c r="C15" i="6" s="1"/>
  <c r="E46" i="7"/>
  <c r="D14" i="7"/>
  <c r="F10" i="7"/>
  <c r="D57" i="9"/>
  <c r="D186" i="9"/>
  <c r="E29" i="7"/>
  <c r="D16" i="7"/>
  <c r="F29" i="7"/>
  <c r="E30" i="8"/>
  <c r="D41" i="9"/>
  <c r="D169" i="9"/>
  <c r="E61" i="7"/>
  <c r="F61" i="7"/>
  <c r="F125" i="7"/>
  <c r="W16" i="1"/>
  <c r="D30" i="7"/>
  <c r="D46" i="7"/>
  <c r="D73" i="9"/>
  <c r="H77" i="7"/>
  <c r="E187" i="7"/>
  <c r="E125" i="7"/>
  <c r="D171" i="7"/>
  <c r="D45" i="7"/>
  <c r="F171" i="7"/>
  <c r="F126" i="8"/>
  <c r="E109" i="7"/>
  <c r="H61" i="7"/>
  <c r="D9" i="9"/>
  <c r="D154" i="9"/>
  <c r="D185" i="9"/>
  <c r="D187" i="7"/>
  <c r="D61" i="7"/>
  <c r="F111" i="7"/>
  <c r="F187" i="7"/>
  <c r="E112" i="8"/>
  <c r="F158" i="8"/>
  <c r="G10" i="1"/>
  <c r="E171" i="7"/>
  <c r="D71" i="9"/>
  <c r="D58" i="9"/>
  <c r="F174" i="8"/>
  <c r="D93" i="7"/>
  <c r="H30" i="7"/>
  <c r="D23" i="9"/>
  <c r="E14" i="7"/>
  <c r="D109" i="7"/>
  <c r="F14" i="7"/>
  <c r="F16" i="7"/>
  <c r="F76" i="7"/>
  <c r="H171" i="7"/>
  <c r="D25" i="9"/>
  <c r="E30" i="7"/>
  <c r="F30" i="7"/>
  <c r="F46" i="7"/>
  <c r="D188" i="9"/>
  <c r="H106" i="7"/>
  <c r="E27" i="7"/>
  <c r="E43" i="7"/>
  <c r="D74" i="7"/>
  <c r="E52" i="8"/>
  <c r="D164" i="8"/>
  <c r="F36" i="8"/>
  <c r="H27" i="7"/>
  <c r="E11" i="7"/>
  <c r="D90" i="7"/>
  <c r="F199" i="7"/>
  <c r="F27" i="7"/>
  <c r="E100" i="8"/>
  <c r="D180" i="8"/>
  <c r="F164" i="8"/>
  <c r="C157" i="7"/>
  <c r="D12" i="9"/>
  <c r="D106" i="7"/>
  <c r="F43" i="7"/>
  <c r="E116" i="8"/>
  <c r="D196" i="8"/>
  <c r="W23" i="1"/>
  <c r="H153" i="7"/>
  <c r="H138" i="7"/>
  <c r="D156" i="9"/>
  <c r="D122" i="7"/>
  <c r="F11" i="7"/>
  <c r="F153" i="7"/>
  <c r="E132" i="8"/>
  <c r="F52" i="8"/>
  <c r="S12" i="1"/>
  <c r="T11" i="1" s="1"/>
  <c r="D172" i="9"/>
  <c r="D108" i="9"/>
  <c r="E58" i="7"/>
  <c r="D167" i="7"/>
  <c r="D138" i="7"/>
  <c r="E148" i="8"/>
  <c r="H90" i="7"/>
  <c r="D76" i="9"/>
  <c r="E74" i="7"/>
  <c r="D183" i="7"/>
  <c r="E164" i="8"/>
  <c r="F196" i="8"/>
  <c r="E90" i="7"/>
  <c r="H58" i="7"/>
  <c r="E106" i="7"/>
  <c r="E196" i="8"/>
  <c r="F84" i="8"/>
  <c r="H122" i="7"/>
  <c r="D60" i="9"/>
  <c r="E122" i="7"/>
  <c r="H183" i="7"/>
  <c r="D28" i="9"/>
  <c r="D44" i="9"/>
  <c r="E138" i="7"/>
  <c r="D153" i="7"/>
  <c r="F58" i="7"/>
  <c r="H199" i="7"/>
  <c r="D124" i="9"/>
  <c r="D11" i="7"/>
  <c r="F74" i="7"/>
  <c r="D20" i="8"/>
  <c r="F132" i="8"/>
  <c r="H11" i="7"/>
  <c r="D27" i="7"/>
  <c r="F90" i="7"/>
  <c r="D36" i="8"/>
  <c r="F116" i="8"/>
  <c r="E153" i="7"/>
  <c r="D68" i="8"/>
  <c r="H43" i="7"/>
  <c r="E20" i="8"/>
  <c r="D132" i="8"/>
  <c r="F20" i="8"/>
  <c r="D140" i="9"/>
  <c r="E36" i="8"/>
  <c r="D148" i="8"/>
  <c r="F148" i="8"/>
  <c r="D172" i="7"/>
  <c r="D189" i="7"/>
  <c r="D112" i="7"/>
  <c r="F173" i="7"/>
  <c r="H128" i="7"/>
  <c r="D22" i="9"/>
  <c r="H79" i="7"/>
  <c r="D85" i="9"/>
  <c r="E111" i="7"/>
  <c r="E18" i="7"/>
  <c r="G19" i="1"/>
  <c r="H127" i="7"/>
  <c r="H173" i="7"/>
  <c r="D38" i="9"/>
  <c r="E127" i="7"/>
  <c r="E34" i="7"/>
  <c r="D188" i="7"/>
  <c r="D128" i="7"/>
  <c r="F189" i="7"/>
  <c r="E160" i="8"/>
  <c r="D31" i="8"/>
  <c r="F15" i="8"/>
  <c r="E143" i="7"/>
  <c r="D18" i="7"/>
  <c r="W13" i="1"/>
  <c r="D159" i="8"/>
  <c r="F31" i="8"/>
  <c r="E128" i="8"/>
  <c r="D63" i="7"/>
  <c r="D34" i="7"/>
  <c r="D175" i="8"/>
  <c r="F47" i="8"/>
  <c r="F127" i="7"/>
  <c r="N14" i="1"/>
  <c r="M14" i="1" s="1"/>
  <c r="E172" i="7"/>
  <c r="D149" i="9"/>
  <c r="V16" i="1"/>
  <c r="U16" i="1" s="1"/>
  <c r="D79" i="7"/>
  <c r="F142" i="7"/>
  <c r="D191" i="8"/>
  <c r="F95" i="8"/>
  <c r="H95" i="7"/>
  <c r="H49" i="7"/>
  <c r="D182" i="9"/>
  <c r="H48" i="7"/>
  <c r="H189" i="7"/>
  <c r="D5" i="9"/>
  <c r="D101" i="9"/>
  <c r="V17" i="1"/>
  <c r="U17" i="1" s="1"/>
  <c r="D95" i="7"/>
  <c r="F64" i="7"/>
  <c r="E31" i="8"/>
  <c r="D16" i="8"/>
  <c r="F127" i="8"/>
  <c r="E95" i="7"/>
  <c r="H172" i="7"/>
  <c r="L24" i="1"/>
  <c r="H34" i="7"/>
  <c r="D102" i="9"/>
  <c r="E188" i="7"/>
  <c r="F48" i="7"/>
  <c r="O24" i="1"/>
  <c r="D86" i="9"/>
  <c r="D166" i="9"/>
  <c r="D111" i="7"/>
  <c r="F80" i="7"/>
  <c r="D32" i="8"/>
  <c r="D69" i="9"/>
  <c r="D165" i="9"/>
  <c r="O14" i="1"/>
  <c r="H17" i="7"/>
  <c r="E17" i="7"/>
  <c r="D203" i="7"/>
  <c r="D127" i="7"/>
  <c r="D17" i="7"/>
  <c r="F96" i="7"/>
  <c r="E63" i="8"/>
  <c r="D48" i="8"/>
  <c r="C197" i="7"/>
  <c r="O23" i="1"/>
  <c r="F19" i="1"/>
  <c r="E19" i="1" s="1"/>
  <c r="D53" i="9"/>
  <c r="D143" i="7"/>
  <c r="F112" i="7"/>
  <c r="F18" i="7"/>
  <c r="F172" i="7"/>
  <c r="E95" i="8"/>
  <c r="D96" i="8"/>
  <c r="W22" i="1"/>
  <c r="H64" i="7"/>
  <c r="H96" i="7"/>
  <c r="E142" i="7"/>
  <c r="E48" i="7"/>
  <c r="D49" i="7"/>
  <c r="H188" i="7"/>
  <c r="H18" i="7"/>
  <c r="D150" i="9"/>
  <c r="E64" i="7"/>
  <c r="F34" i="7"/>
  <c r="F188" i="7"/>
  <c r="D54" i="9"/>
  <c r="E80" i="7"/>
  <c r="D160" i="8"/>
  <c r="F160" i="8"/>
  <c r="H142" i="7"/>
  <c r="E96" i="7"/>
  <c r="F63" i="7"/>
  <c r="H111" i="7"/>
  <c r="F18" i="1"/>
  <c r="E18" i="1" s="1"/>
  <c r="D181" i="9"/>
  <c r="D37" i="9"/>
  <c r="E112" i="7"/>
  <c r="D142" i="7"/>
  <c r="D48" i="7"/>
  <c r="W12" i="1"/>
  <c r="N23" i="1"/>
  <c r="M23" i="1" s="1"/>
  <c r="H112" i="7"/>
  <c r="D134" i="9"/>
  <c r="D70" i="9"/>
  <c r="E49" i="7"/>
  <c r="D64" i="7"/>
  <c r="F95" i="7"/>
  <c r="F17" i="7"/>
  <c r="E96" i="8"/>
  <c r="F163" i="8"/>
  <c r="C138" i="7"/>
  <c r="C109" i="7"/>
  <c r="W18" i="1"/>
  <c r="C116" i="7"/>
  <c r="C29" i="7"/>
  <c r="F4" i="7"/>
  <c r="C9" i="7"/>
  <c r="D9" i="7"/>
  <c r="C33" i="7"/>
  <c r="E33" i="7"/>
  <c r="F33" i="7"/>
  <c r="D33" i="7"/>
  <c r="C58" i="7"/>
  <c r="C70" i="7"/>
  <c r="D70" i="7"/>
  <c r="C143" i="7"/>
  <c r="F143" i="7"/>
  <c r="C194" i="7"/>
  <c r="E194" i="7"/>
  <c r="C140" i="8"/>
  <c r="F140" i="8"/>
  <c r="C21" i="7"/>
  <c r="C120" i="7"/>
  <c r="E120" i="7"/>
  <c r="C144" i="7"/>
  <c r="E144" i="7"/>
  <c r="C127" i="9"/>
  <c r="D116" i="9"/>
  <c r="C97" i="7"/>
  <c r="E97" i="7"/>
  <c r="C145" i="7"/>
  <c r="E145" i="7"/>
  <c r="C201" i="8"/>
  <c r="F201" i="8"/>
  <c r="C186" i="8"/>
  <c r="D186" i="8"/>
  <c r="D12" i="1"/>
  <c r="G12" i="1"/>
  <c r="C22" i="7"/>
  <c r="H22" i="7"/>
  <c r="C47" i="7"/>
  <c r="H47" i="7"/>
  <c r="C122" i="7"/>
  <c r="C183" i="7"/>
  <c r="F183" i="7"/>
  <c r="C185" i="8"/>
  <c r="F185" i="8"/>
  <c r="C86" i="7"/>
  <c r="D86" i="7"/>
  <c r="F86" i="7"/>
  <c r="F98" i="7"/>
  <c r="D98" i="7"/>
  <c r="C110" i="7"/>
  <c r="D110" i="7"/>
  <c r="C124" i="9"/>
  <c r="D113" i="9"/>
  <c r="C184" i="9"/>
  <c r="D173" i="9"/>
  <c r="C155" i="9"/>
  <c r="D144" i="9"/>
  <c r="C75" i="7"/>
  <c r="D75" i="7"/>
  <c r="E75" i="7"/>
  <c r="C88" i="7"/>
  <c r="H88" i="7"/>
  <c r="C199" i="7"/>
  <c r="D199" i="7"/>
  <c r="C154" i="9"/>
  <c r="D143" i="9"/>
  <c r="C77" i="9"/>
  <c r="D66" i="9"/>
  <c r="C32" i="9"/>
  <c r="D21" i="9"/>
  <c r="C17" i="9"/>
  <c r="D6" i="9"/>
  <c r="C63" i="7"/>
  <c r="E63" i="7"/>
  <c r="C125" i="7"/>
  <c r="C162" i="7"/>
  <c r="C39" i="7"/>
  <c r="E39" i="7"/>
  <c r="F180" i="8"/>
  <c r="C180" i="8"/>
  <c r="C28" i="7"/>
  <c r="C77" i="7"/>
  <c r="F77" i="7"/>
  <c r="F114" i="7"/>
  <c r="D114" i="7"/>
  <c r="C126" i="7"/>
  <c r="D126" i="7"/>
  <c r="C163" i="7"/>
  <c r="F163" i="7"/>
  <c r="D163" i="7"/>
  <c r="C175" i="7"/>
  <c r="D175" i="7"/>
  <c r="C100" i="8"/>
  <c r="D100" i="8"/>
  <c r="C78" i="7"/>
  <c r="F78" i="7"/>
  <c r="C91" i="7"/>
  <c r="D91" i="7"/>
  <c r="E91" i="7"/>
  <c r="H91" i="7"/>
  <c r="C102" i="7"/>
  <c r="F102" i="7"/>
  <c r="C151" i="7"/>
  <c r="F151" i="7"/>
  <c r="C178" i="8"/>
  <c r="F178" i="8"/>
  <c r="C79" i="7"/>
  <c r="E79" i="7"/>
  <c r="C128" i="7"/>
  <c r="E128" i="7"/>
  <c r="C203" i="7"/>
  <c r="H203" i="7"/>
  <c r="F203" i="7"/>
  <c r="C56" i="9"/>
  <c r="D45" i="9"/>
  <c r="C28" i="9"/>
  <c r="D17" i="9"/>
  <c r="C104" i="7"/>
  <c r="E104" i="7"/>
  <c r="C129" i="7"/>
  <c r="H129" i="7"/>
  <c r="D140" i="7"/>
  <c r="E140" i="7"/>
  <c r="C164" i="9"/>
  <c r="D153" i="9"/>
  <c r="C27" i="9"/>
  <c r="D16" i="9"/>
  <c r="C6" i="7"/>
  <c r="E6" i="7"/>
  <c r="C55" i="7"/>
  <c r="E55" i="7"/>
  <c r="C81" i="7"/>
  <c r="H81" i="7"/>
  <c r="C93" i="7"/>
  <c r="C179" i="7"/>
  <c r="F179" i="7"/>
  <c r="D179" i="7"/>
  <c r="C191" i="7"/>
  <c r="D191" i="7"/>
  <c r="C163" i="9"/>
  <c r="D152" i="9"/>
  <c r="C40" i="9"/>
  <c r="D29" i="9"/>
  <c r="C167" i="7"/>
  <c r="F167" i="7"/>
  <c r="L21" i="1"/>
  <c r="O21" i="1"/>
  <c r="C98" i="9"/>
  <c r="D87" i="9"/>
  <c r="C57" i="7"/>
  <c r="F57" i="7"/>
  <c r="C193" i="7"/>
  <c r="H193" i="7"/>
  <c r="E124" i="7"/>
  <c r="E184" i="7"/>
  <c r="D184" i="7"/>
  <c r="D124" i="7"/>
  <c r="D196" i="7"/>
  <c r="E153" i="8"/>
  <c r="E108" i="8"/>
  <c r="E48" i="8"/>
  <c r="E68" i="8"/>
  <c r="D95" i="8"/>
  <c r="F119" i="8"/>
  <c r="F28" i="8"/>
  <c r="F157" i="8"/>
  <c r="F48" i="8"/>
  <c r="E102" i="8"/>
  <c r="H184" i="7"/>
  <c r="F14" i="6"/>
  <c r="E14" i="6" s="1"/>
  <c r="F159" i="7"/>
  <c r="E37" i="8"/>
  <c r="E169" i="8"/>
  <c r="E27" i="8"/>
  <c r="E124" i="8"/>
  <c r="E34" i="8"/>
  <c r="E84" i="8"/>
  <c r="D116" i="8"/>
  <c r="F44" i="8"/>
  <c r="F96" i="8"/>
  <c r="F68" i="8"/>
  <c r="F69" i="8"/>
  <c r="F202" i="8"/>
  <c r="F113" i="8"/>
  <c r="D84" i="8"/>
  <c r="D27" i="8"/>
  <c r="F103" i="8"/>
  <c r="F169" i="8"/>
  <c r="F12" i="8"/>
  <c r="W14" i="1"/>
  <c r="M15" i="1"/>
  <c r="U12" i="1"/>
  <c r="E194" i="8"/>
  <c r="C194" i="8"/>
  <c r="F165" i="8"/>
  <c r="C165" i="8"/>
  <c r="C151" i="8"/>
  <c r="F151" i="8"/>
  <c r="F123" i="8"/>
  <c r="C123" i="8"/>
  <c r="C94" i="8"/>
  <c r="E94" i="8"/>
  <c r="C80" i="8"/>
  <c r="D80" i="8"/>
  <c r="C66" i="8"/>
  <c r="E66" i="8"/>
  <c r="C23" i="8"/>
  <c r="F23" i="8"/>
  <c r="C9" i="8"/>
  <c r="D9" i="8"/>
  <c r="D193" i="8"/>
  <c r="C193" i="8"/>
  <c r="F193" i="8"/>
  <c r="F179" i="8"/>
  <c r="C179" i="8"/>
  <c r="D122" i="8"/>
  <c r="C122" i="8"/>
  <c r="E93" i="8"/>
  <c r="C93" i="8"/>
  <c r="C79" i="8"/>
  <c r="D79" i="8"/>
  <c r="F79" i="8"/>
  <c r="C65" i="8"/>
  <c r="E65" i="8"/>
  <c r="D51" i="8"/>
  <c r="C51" i="8"/>
  <c r="C8" i="8"/>
  <c r="F8" i="8"/>
  <c r="C192" i="8"/>
  <c r="E192" i="8"/>
  <c r="C135" i="8"/>
  <c r="D135" i="8"/>
  <c r="F135" i="8"/>
  <c r="F121" i="8"/>
  <c r="C121" i="8"/>
  <c r="C107" i="8"/>
  <c r="D107" i="8"/>
  <c r="C78" i="8"/>
  <c r="D78" i="8"/>
  <c r="F78" i="8"/>
  <c r="E64" i="8"/>
  <c r="C64" i="8"/>
  <c r="D64" i="8"/>
  <c r="C50" i="8"/>
  <c r="F50" i="8"/>
  <c r="D21" i="8"/>
  <c r="C21" i="8"/>
  <c r="C7" i="8"/>
  <c r="D7" i="8"/>
  <c r="D161" i="9"/>
  <c r="E151" i="8"/>
  <c r="E50" i="8"/>
  <c r="D165" i="8"/>
  <c r="D151" i="8"/>
  <c r="D137" i="8"/>
  <c r="C191" i="8"/>
  <c r="E191" i="8"/>
  <c r="E163" i="8"/>
  <c r="C163" i="8"/>
  <c r="C134" i="8"/>
  <c r="D134" i="8"/>
  <c r="F106" i="8"/>
  <c r="C106" i="8"/>
  <c r="F77" i="8"/>
  <c r="C77" i="8"/>
  <c r="C63" i="8"/>
  <c r="F63" i="8"/>
  <c r="F49" i="8"/>
  <c r="C49" i="8"/>
  <c r="D49" i="8"/>
  <c r="C6" i="8"/>
  <c r="F6" i="8"/>
  <c r="G20" i="1"/>
  <c r="D189" i="9"/>
  <c r="D147" i="9"/>
  <c r="E9" i="8"/>
  <c r="E107" i="8"/>
  <c r="F65" i="8"/>
  <c r="F51" i="8"/>
  <c r="C190" i="8"/>
  <c r="D190" i="8"/>
  <c r="C176" i="8"/>
  <c r="D176" i="8"/>
  <c r="F176" i="8"/>
  <c r="E162" i="8"/>
  <c r="C162" i="8"/>
  <c r="F133" i="8"/>
  <c r="C133" i="8"/>
  <c r="D105" i="8"/>
  <c r="C105" i="8"/>
  <c r="D91" i="8"/>
  <c r="C91" i="8"/>
  <c r="F91" i="8"/>
  <c r="C62" i="8"/>
  <c r="E62" i="8"/>
  <c r="D117" i="9"/>
  <c r="D162" i="9"/>
  <c r="E123" i="8"/>
  <c r="D8" i="8"/>
  <c r="F137" i="8"/>
  <c r="F107" i="8"/>
  <c r="F189" i="8"/>
  <c r="C189" i="8"/>
  <c r="C175" i="8"/>
  <c r="F175" i="8"/>
  <c r="D161" i="8"/>
  <c r="C161" i="8"/>
  <c r="F147" i="8"/>
  <c r="C147" i="8"/>
  <c r="C118" i="8"/>
  <c r="F118" i="8"/>
  <c r="D90" i="8"/>
  <c r="C90" i="8"/>
  <c r="E61" i="8"/>
  <c r="C61" i="8"/>
  <c r="C47" i="8"/>
  <c r="D47" i="8"/>
  <c r="D33" i="8"/>
  <c r="C33" i="8"/>
  <c r="E33" i="8"/>
  <c r="C19" i="8"/>
  <c r="D19" i="8"/>
  <c r="D176" i="9"/>
  <c r="D146" i="9"/>
  <c r="V14" i="1"/>
  <c r="U14" i="1" s="1"/>
  <c r="E150" i="8"/>
  <c r="D94" i="8"/>
  <c r="E203" i="8"/>
  <c r="D203" i="8"/>
  <c r="C203" i="8"/>
  <c r="F146" i="8"/>
  <c r="C146" i="8"/>
  <c r="D117" i="8"/>
  <c r="C117" i="8"/>
  <c r="F89" i="8"/>
  <c r="C89" i="8"/>
  <c r="C75" i="8"/>
  <c r="F75" i="8"/>
  <c r="C46" i="8"/>
  <c r="D46" i="8"/>
  <c r="F46" i="8"/>
  <c r="C32" i="8"/>
  <c r="E32" i="8"/>
  <c r="C18" i="8"/>
  <c r="F18" i="8"/>
  <c r="D174" i="9"/>
  <c r="D46" i="9"/>
  <c r="E8" i="8"/>
  <c r="E178" i="8"/>
  <c r="D22" i="8"/>
  <c r="D194" i="8"/>
  <c r="F93" i="8"/>
  <c r="D173" i="8"/>
  <c r="C173" i="8"/>
  <c r="C159" i="8"/>
  <c r="E159" i="8"/>
  <c r="C131" i="8"/>
  <c r="E131" i="8"/>
  <c r="C102" i="8"/>
  <c r="D102" i="8"/>
  <c r="C74" i="8"/>
  <c r="F74" i="8"/>
  <c r="F45" i="8"/>
  <c r="C45" i="8"/>
  <c r="D17" i="8"/>
  <c r="C17" i="8"/>
  <c r="F17" i="8"/>
  <c r="E122" i="8"/>
  <c r="F187" i="8"/>
  <c r="C187" i="8"/>
  <c r="C158" i="8"/>
  <c r="E158" i="8"/>
  <c r="C144" i="8"/>
  <c r="D144" i="8"/>
  <c r="F144" i="8"/>
  <c r="E130" i="8"/>
  <c r="C130" i="8"/>
  <c r="D130" i="8"/>
  <c r="F101" i="8"/>
  <c r="C101" i="8"/>
  <c r="D73" i="8"/>
  <c r="C73" i="8"/>
  <c r="F16" i="8"/>
  <c r="C16" i="8"/>
  <c r="D90" i="9"/>
  <c r="E149" i="8"/>
  <c r="D192" i="8"/>
  <c r="F21" i="8"/>
  <c r="C200" i="8"/>
  <c r="F200" i="8"/>
  <c r="C143" i="8"/>
  <c r="D143" i="8"/>
  <c r="F143" i="8"/>
  <c r="E129" i="8"/>
  <c r="C129" i="8"/>
  <c r="D129" i="8"/>
  <c r="F115" i="8"/>
  <c r="C115" i="8"/>
  <c r="F72" i="8"/>
  <c r="C72" i="8"/>
  <c r="C58" i="8"/>
  <c r="D58" i="8"/>
  <c r="E29" i="8"/>
  <c r="C29" i="8"/>
  <c r="C15" i="8"/>
  <c r="D15" i="8"/>
  <c r="E165" i="8"/>
  <c r="E7" i="8"/>
  <c r="E51" i="8"/>
  <c r="D50" i="8"/>
  <c r="F37" i="8"/>
  <c r="C199" i="8"/>
  <c r="D199" i="8"/>
  <c r="D171" i="8"/>
  <c r="C171" i="8"/>
  <c r="C142" i="8"/>
  <c r="F142" i="8"/>
  <c r="C128" i="8"/>
  <c r="F128" i="8"/>
  <c r="F114" i="8"/>
  <c r="D114" i="8"/>
  <c r="C114" i="8"/>
  <c r="D85" i="8"/>
  <c r="F85" i="8"/>
  <c r="C85" i="8"/>
  <c r="C57" i="8"/>
  <c r="F57" i="8"/>
  <c r="C43" i="8"/>
  <c r="D43" i="8"/>
  <c r="C14" i="8"/>
  <c r="D14" i="8"/>
  <c r="F14" i="8"/>
  <c r="D32" i="9"/>
  <c r="D75" i="9"/>
  <c r="D33" i="9"/>
  <c r="E23" i="8"/>
  <c r="E121" i="8"/>
  <c r="E79" i="8"/>
  <c r="D150" i="8"/>
  <c r="D136" i="8"/>
  <c r="C184" i="8"/>
  <c r="D184" i="8"/>
  <c r="F184" i="8"/>
  <c r="F170" i="8"/>
  <c r="C170" i="8"/>
  <c r="D141" i="8"/>
  <c r="C141" i="8"/>
  <c r="C127" i="8"/>
  <c r="E127" i="8"/>
  <c r="C70" i="8"/>
  <c r="F70" i="8"/>
  <c r="D70" i="8"/>
  <c r="D56" i="8"/>
  <c r="C56" i="8"/>
  <c r="C42" i="8"/>
  <c r="F42" i="8"/>
  <c r="D13" i="8"/>
  <c r="F13" i="8"/>
  <c r="C13" i="8"/>
  <c r="D119" i="9"/>
  <c r="D160" i="9"/>
  <c r="D103" i="9"/>
  <c r="D91" i="9"/>
  <c r="D47" i="9"/>
  <c r="D89" i="9"/>
  <c r="E137" i="8"/>
  <c r="D23" i="8"/>
  <c r="F66" i="8"/>
  <c r="F22" i="8"/>
  <c r="F197" i="8"/>
  <c r="C197" i="8"/>
  <c r="C183" i="8"/>
  <c r="F183" i="8"/>
  <c r="F155" i="8"/>
  <c r="C155" i="8"/>
  <c r="C126" i="8"/>
  <c r="E126" i="8"/>
  <c r="C112" i="8"/>
  <c r="D112" i="8"/>
  <c r="C98" i="8"/>
  <c r="E98" i="8"/>
  <c r="C41" i="8"/>
  <c r="D41" i="8"/>
  <c r="F20" i="1"/>
  <c r="E20" i="1" s="1"/>
  <c r="D19" i="9"/>
  <c r="D104" i="9"/>
  <c r="D178" i="8"/>
  <c r="F122" i="8"/>
  <c r="F64" i="8"/>
  <c r="F150" i="8"/>
  <c r="C182" i="8"/>
  <c r="D182" i="8"/>
  <c r="D154" i="8"/>
  <c r="C154" i="8"/>
  <c r="D125" i="8"/>
  <c r="C125" i="8"/>
  <c r="C111" i="8"/>
  <c r="D111" i="8"/>
  <c r="F111" i="8"/>
  <c r="E97" i="8"/>
  <c r="C97" i="8"/>
  <c r="C83" i="8"/>
  <c r="F83" i="8"/>
  <c r="D83" i="8"/>
  <c r="C54" i="8"/>
  <c r="F54" i="8"/>
  <c r="C40" i="8"/>
  <c r="F40" i="8"/>
  <c r="C26" i="8"/>
  <c r="D26" i="8"/>
  <c r="F26" i="8"/>
  <c r="F10" i="1"/>
  <c r="E10" i="1" s="1"/>
  <c r="D18" i="9"/>
  <c r="D118" i="9"/>
  <c r="E22" i="8"/>
  <c r="D37" i="8"/>
  <c r="F149" i="8"/>
  <c r="F136" i="8"/>
  <c r="F80" i="8"/>
  <c r="C167" i="8"/>
  <c r="D167" i="8"/>
  <c r="D139" i="8"/>
  <c r="C139" i="8"/>
  <c r="C110" i="8"/>
  <c r="F110" i="8"/>
  <c r="F82" i="8"/>
  <c r="C82" i="8"/>
  <c r="D53" i="8"/>
  <c r="C53" i="8"/>
  <c r="C25" i="8"/>
  <c r="F25" i="8"/>
  <c r="D11" i="8"/>
  <c r="C11" i="8"/>
  <c r="D133" i="9"/>
  <c r="D105" i="9"/>
  <c r="E136" i="8"/>
  <c r="D123" i="8"/>
  <c r="F94" i="8"/>
  <c r="E195" i="8"/>
  <c r="C195" i="8"/>
  <c r="F138" i="8"/>
  <c r="C138" i="8"/>
  <c r="F81" i="8"/>
  <c r="C81" i="8"/>
  <c r="D67" i="8"/>
  <c r="C67" i="8"/>
  <c r="F67" i="8"/>
  <c r="C38" i="8"/>
  <c r="F38" i="8"/>
  <c r="D38" i="8"/>
  <c r="C24" i="8"/>
  <c r="D24" i="8"/>
  <c r="AD3" i="8" l="1"/>
  <c r="AF3" i="8"/>
  <c r="P28" i="8"/>
  <c r="AG19" i="8"/>
  <c r="AB23" i="8"/>
  <c r="AD19" i="8"/>
  <c r="AA23" i="8" s="1"/>
  <c r="AG22" i="8"/>
  <c r="AB26" i="8"/>
  <c r="AD22" i="8"/>
  <c r="AA26" i="8" s="1"/>
  <c r="AG20" i="8"/>
  <c r="AB24" i="8"/>
  <c r="AD20" i="8"/>
  <c r="AA24" i="8" s="1"/>
  <c r="AG5" i="8"/>
  <c r="AB9" i="8"/>
  <c r="AD5" i="8"/>
  <c r="AA9" i="8" s="1"/>
  <c r="AB10" i="8"/>
  <c r="AG6" i="8"/>
  <c r="AB25" i="8"/>
  <c r="AG21" i="8"/>
  <c r="AG4" i="8"/>
  <c r="AB8" i="8"/>
  <c r="AD4" i="8"/>
  <c r="AA8" i="8" s="1"/>
  <c r="P24" i="8"/>
  <c r="Q26" i="8"/>
  <c r="T30" i="8"/>
  <c r="U30" i="8" s="1"/>
  <c r="T24" i="8"/>
  <c r="U24" i="8" s="1"/>
  <c r="R31" i="7"/>
  <c r="R29" i="7" s="1"/>
  <c r="U31" i="7"/>
  <c r="U25" i="7"/>
  <c r="F3" i="9"/>
  <c r="J3" i="9" s="1"/>
  <c r="G3" i="9"/>
  <c r="J4" i="9" s="1"/>
  <c r="C22" i="5"/>
  <c r="C23" i="5" s="1"/>
  <c r="C24" i="5" s="1"/>
  <c r="C25" i="5" s="1"/>
  <c r="H25" i="5" s="1"/>
  <c r="P19" i="5"/>
  <c r="M19" i="5"/>
  <c r="D13" i="6"/>
  <c r="X12" i="1"/>
  <c r="K14" i="1"/>
  <c r="K15" i="1" s="1"/>
  <c r="K16" i="1" s="1"/>
  <c r="P16" i="1" s="1"/>
  <c r="K4" i="7"/>
  <c r="N4" i="7" s="1"/>
  <c r="P20" i="5"/>
  <c r="H14" i="6"/>
  <c r="I4" i="8"/>
  <c r="L4" i="8" s="1"/>
  <c r="AB7" i="1"/>
  <c r="AD7" i="1" s="1"/>
  <c r="AC8" i="1" s="1"/>
  <c r="AB8" i="1"/>
  <c r="H15" i="6"/>
  <c r="C16" i="6"/>
  <c r="H4" i="8"/>
  <c r="L3" i="8" s="1"/>
  <c r="P21" i="5"/>
  <c r="K22" i="5"/>
  <c r="C10" i="1"/>
  <c r="AD10" i="8" l="1"/>
  <c r="AF6" i="8"/>
  <c r="AC10" i="8" s="1"/>
  <c r="AD9" i="8"/>
  <c r="AF5" i="8"/>
  <c r="AC9" i="8" s="1"/>
  <c r="AD24" i="8"/>
  <c r="AF20" i="8"/>
  <c r="AC24" i="8" s="1"/>
  <c r="AD26" i="8"/>
  <c r="AF22" i="8"/>
  <c r="AC26" i="8" s="1"/>
  <c r="AF21" i="8"/>
  <c r="AC25" i="8" s="1"/>
  <c r="AD25" i="8"/>
  <c r="AD8" i="8"/>
  <c r="AF4" i="8"/>
  <c r="AC8" i="8" s="1"/>
  <c r="AF19" i="8"/>
  <c r="AC23" i="8" s="1"/>
  <c r="AD23" i="8"/>
  <c r="Q24" i="8"/>
  <c r="Q30" i="8"/>
  <c r="T28" i="8"/>
  <c r="U28" i="8" s="1"/>
  <c r="P3" i="8"/>
  <c r="N18" i="9"/>
  <c r="O7" i="9"/>
  <c r="P7" i="9" s="1"/>
  <c r="O5" i="9"/>
  <c r="J6" i="9"/>
  <c r="O3" i="9" s="1"/>
  <c r="H24" i="5"/>
  <c r="H23" i="5"/>
  <c r="C26" i="5"/>
  <c r="C27" i="5" s="1"/>
  <c r="H22" i="5"/>
  <c r="P15" i="1"/>
  <c r="L13" i="1"/>
  <c r="P14" i="1"/>
  <c r="K17" i="1"/>
  <c r="K23" i="5"/>
  <c r="P22" i="5"/>
  <c r="L6" i="8"/>
  <c r="H16" i="6"/>
  <c r="C17" i="6"/>
  <c r="H10" i="1"/>
  <c r="C11" i="1"/>
  <c r="T13" i="1"/>
  <c r="S13" i="1" s="1"/>
  <c r="X13" i="1" s="1"/>
  <c r="G167" i="7"/>
  <c r="G16" i="7"/>
  <c r="G161" i="7"/>
  <c r="G102" i="7"/>
  <c r="G125" i="7"/>
  <c r="G5" i="7"/>
  <c r="G77" i="7"/>
  <c r="G172" i="7"/>
  <c r="G68" i="7"/>
  <c r="G13" i="7"/>
  <c r="G58" i="7"/>
  <c r="G184" i="7"/>
  <c r="T16" i="1"/>
  <c r="G73" i="7"/>
  <c r="G23" i="7"/>
  <c r="G100" i="7"/>
  <c r="G27" i="7"/>
  <c r="T22" i="1"/>
  <c r="G124" i="7"/>
  <c r="G51" i="7"/>
  <c r="G142" i="7"/>
  <c r="G183" i="7"/>
  <c r="G96" i="7"/>
  <c r="G193" i="7"/>
  <c r="G53" i="7"/>
  <c r="G60" i="7"/>
  <c r="G132" i="7"/>
  <c r="G12" i="7"/>
  <c r="G98" i="7"/>
  <c r="G162" i="7"/>
  <c r="G155" i="7"/>
  <c r="G179" i="7"/>
  <c r="G134" i="7"/>
  <c r="T24" i="1"/>
  <c r="G46" i="7"/>
  <c r="G76" i="7"/>
  <c r="G83" i="7"/>
  <c r="G119" i="7"/>
  <c r="G153" i="7"/>
  <c r="G99" i="7"/>
  <c r="G151" i="7"/>
  <c r="G78" i="7"/>
  <c r="G15" i="7"/>
  <c r="G128" i="7"/>
  <c r="G63" i="7"/>
  <c r="G117" i="7"/>
  <c r="G11" i="7"/>
  <c r="G67" i="7"/>
  <c r="G170" i="7"/>
  <c r="G166" i="7"/>
  <c r="G94" i="7"/>
  <c r="G106" i="7"/>
  <c r="G82" i="7"/>
  <c r="G85" i="7"/>
  <c r="T17" i="1"/>
  <c r="G176" i="7"/>
  <c r="G180" i="7"/>
  <c r="G158" i="7"/>
  <c r="G84" i="7"/>
  <c r="G57" i="7"/>
  <c r="G14" i="7"/>
  <c r="T18" i="1"/>
  <c r="G95" i="7"/>
  <c r="G28" i="7"/>
  <c r="G122" i="7"/>
  <c r="G173" i="7"/>
  <c r="G186" i="7"/>
  <c r="G24" i="7"/>
  <c r="G39" i="7"/>
  <c r="G88" i="7"/>
  <c r="G150" i="7"/>
  <c r="G17" i="7"/>
  <c r="G116" i="7"/>
  <c r="G52" i="7"/>
  <c r="G135" i="7"/>
  <c r="G56" i="7"/>
  <c r="G190" i="7"/>
  <c r="G149" i="7"/>
  <c r="G80" i="7"/>
  <c r="G48" i="7"/>
  <c r="G169" i="7"/>
  <c r="G121" i="7"/>
  <c r="G29" i="7"/>
  <c r="G147" i="7"/>
  <c r="G199" i="7"/>
  <c r="G33" i="7"/>
  <c r="G70" i="7"/>
  <c r="G110" i="7"/>
  <c r="G91" i="7"/>
  <c r="G182" i="7"/>
  <c r="G32" i="7"/>
  <c r="G137" i="7"/>
  <c r="G36" i="7"/>
  <c r="T14" i="1"/>
  <c r="G196" i="7"/>
  <c r="G181" i="7"/>
  <c r="G81" i="7"/>
  <c r="G146" i="7"/>
  <c r="G113" i="7"/>
  <c r="G4" i="7"/>
  <c r="G49" i="7"/>
  <c r="G192" i="7"/>
  <c r="G145" i="7"/>
  <c r="G115" i="7"/>
  <c r="G120" i="7"/>
  <c r="G93" i="7"/>
  <c r="G72" i="7"/>
  <c r="G19" i="7"/>
  <c r="G171" i="7"/>
  <c r="G8" i="7"/>
  <c r="G140" i="7"/>
  <c r="G50" i="7"/>
  <c r="T23" i="1"/>
  <c r="G79" i="7"/>
  <c r="G18" i="7"/>
  <c r="G22" i="7"/>
  <c r="G165" i="7"/>
  <c r="T15" i="1"/>
  <c r="G108" i="7"/>
  <c r="G194" i="7"/>
  <c r="G200" i="7"/>
  <c r="G112" i="7"/>
  <c r="G130" i="7"/>
  <c r="G105" i="7"/>
  <c r="G143" i="7"/>
  <c r="G104" i="7"/>
  <c r="G198" i="7"/>
  <c r="G7" i="7"/>
  <c r="G159" i="7"/>
  <c r="G97" i="7"/>
  <c r="G178" i="7"/>
  <c r="G141" i="7"/>
  <c r="G21" i="7"/>
  <c r="G45" i="7"/>
  <c r="G42" i="7"/>
  <c r="T20" i="1"/>
  <c r="G129" i="7"/>
  <c r="G148" i="7"/>
  <c r="G187" i="7"/>
  <c r="G59" i="7"/>
  <c r="G177" i="7"/>
  <c r="G35" i="7"/>
  <c r="G10" i="7"/>
  <c r="G164" i="7"/>
  <c r="G25" i="7"/>
  <c r="G191" i="7"/>
  <c r="G9" i="7"/>
  <c r="G138" i="7"/>
  <c r="G127" i="7"/>
  <c r="G41" i="7"/>
  <c r="G55" i="7"/>
  <c r="G160" i="7"/>
  <c r="G31" i="7"/>
  <c r="G131" i="7"/>
  <c r="G185" i="7"/>
  <c r="G174" i="7"/>
  <c r="G38" i="7"/>
  <c r="G126" i="7"/>
  <c r="G89" i="7"/>
  <c r="G20" i="7"/>
  <c r="G62" i="7"/>
  <c r="G101" i="7"/>
  <c r="G168" i="7"/>
  <c r="T21" i="1"/>
  <c r="G71" i="7"/>
  <c r="G65" i="7"/>
  <c r="G175" i="7"/>
  <c r="G34" i="7"/>
  <c r="G136" i="7"/>
  <c r="G109" i="7"/>
  <c r="G74" i="7"/>
  <c r="G61" i="7"/>
  <c r="G40" i="7"/>
  <c r="G123" i="7"/>
  <c r="G188" i="7"/>
  <c r="G163" i="7"/>
  <c r="G118" i="7"/>
  <c r="T19" i="1"/>
  <c r="G87" i="7"/>
  <c r="G47" i="7"/>
  <c r="G64" i="7"/>
  <c r="G157" i="7"/>
  <c r="G86" i="7"/>
  <c r="G44" i="7"/>
  <c r="G195" i="7"/>
  <c r="G203" i="7"/>
  <c r="G197" i="7"/>
  <c r="G133" i="7"/>
  <c r="G139" i="7"/>
  <c r="G66" i="7"/>
  <c r="G69" i="7"/>
  <c r="G201" i="7"/>
  <c r="G30" i="7"/>
  <c r="G75" i="7"/>
  <c r="G152" i="7"/>
  <c r="G6" i="7"/>
  <c r="G26" i="7"/>
  <c r="G103" i="7"/>
  <c r="G111" i="7"/>
  <c r="G144" i="7"/>
  <c r="G92" i="7"/>
  <c r="G37" i="7"/>
  <c r="G202" i="7"/>
  <c r="G107" i="7"/>
  <c r="G154" i="7"/>
  <c r="G114" i="7"/>
  <c r="G156" i="7"/>
  <c r="G90" i="7"/>
  <c r="G189" i="7"/>
  <c r="G43" i="7"/>
  <c r="G54" i="7"/>
  <c r="AD8" i="1"/>
  <c r="Q28" i="8" l="1"/>
  <c r="P5" i="8"/>
  <c r="U3" i="8" s="1"/>
  <c r="O11" i="9"/>
  <c r="P11" i="9" s="1"/>
  <c r="O9" i="9"/>
  <c r="P9" i="9" s="1"/>
  <c r="P5" i="9"/>
  <c r="H26" i="5"/>
  <c r="S14" i="1"/>
  <c r="X14" i="1" s="1"/>
  <c r="K18" i="1"/>
  <c r="P17" i="1"/>
  <c r="J4" i="7"/>
  <c r="N3" i="7" s="1"/>
  <c r="H11" i="1"/>
  <c r="C12" i="1"/>
  <c r="C18" i="6"/>
  <c r="H17" i="6"/>
  <c r="P23" i="5"/>
  <c r="K24" i="5"/>
  <c r="H27" i="5"/>
  <c r="C28" i="5"/>
  <c r="P9" i="8" l="1"/>
  <c r="P13" i="8" s="1"/>
  <c r="N6" i="7"/>
  <c r="R3" i="7"/>
  <c r="S15" i="1"/>
  <c r="X15" i="1" s="1"/>
  <c r="P18" i="1"/>
  <c r="K19" i="1"/>
  <c r="C19" i="6"/>
  <c r="H18" i="6"/>
  <c r="H12" i="1"/>
  <c r="C13" i="1"/>
  <c r="H28" i="5"/>
  <c r="C29" i="5"/>
  <c r="P24" i="5"/>
  <c r="K25" i="5"/>
  <c r="P7" i="8" l="1"/>
  <c r="Q7" i="8" s="1"/>
  <c r="Q9" i="8"/>
  <c r="R5" i="7"/>
  <c r="S16" i="1"/>
  <c r="X16" i="1" s="1"/>
  <c r="P19" i="1"/>
  <c r="K20" i="1"/>
  <c r="H29" i="5"/>
  <c r="C30" i="5"/>
  <c r="H30" i="5" s="1"/>
  <c r="K26" i="5"/>
  <c r="P25" i="5"/>
  <c r="H13" i="1"/>
  <c r="C14" i="1"/>
  <c r="H19" i="6"/>
  <c r="C20" i="6"/>
  <c r="W3" i="7" l="1"/>
  <c r="R9" i="7" s="1"/>
  <c r="R13" i="7" s="1"/>
  <c r="Q13" i="8"/>
  <c r="P11" i="8"/>
  <c r="Q11" i="8" s="1"/>
  <c r="S17" i="1"/>
  <c r="X17" i="1" s="1"/>
  <c r="P20" i="1"/>
  <c r="K21" i="1"/>
  <c r="H20" i="6"/>
  <c r="C21" i="6"/>
  <c r="K27" i="5"/>
  <c r="P26" i="5"/>
  <c r="H14" i="1"/>
  <c r="C15" i="1"/>
  <c r="S9" i="7" l="1"/>
  <c r="R7" i="7"/>
  <c r="S7" i="7" s="1"/>
  <c r="S13" i="7"/>
  <c r="R11" i="7"/>
  <c r="S11" i="7" s="1"/>
  <c r="S18" i="1"/>
  <c r="X18" i="1" s="1"/>
  <c r="K22" i="1"/>
  <c r="P21" i="1"/>
  <c r="H21" i="6"/>
  <c r="C22" i="6"/>
  <c r="H22" i="6" s="1"/>
  <c r="H15" i="1"/>
  <c r="C16" i="1"/>
  <c r="K28" i="5"/>
  <c r="P28" i="5" s="1"/>
  <c r="P27" i="5"/>
  <c r="S19" i="1" l="1"/>
  <c r="X19" i="1" s="1"/>
  <c r="K23" i="1"/>
  <c r="P22" i="1"/>
  <c r="H16" i="1"/>
  <c r="C17" i="1"/>
  <c r="S20" i="1" l="1"/>
  <c r="X20" i="1" s="1"/>
  <c r="P23" i="1"/>
  <c r="K24" i="1"/>
  <c r="H17" i="1"/>
  <c r="C18" i="1"/>
  <c r="S21" i="1" l="1"/>
  <c r="S22" i="1" s="1"/>
  <c r="P24" i="1"/>
  <c r="K25" i="1"/>
  <c r="H18" i="1"/>
  <c r="C19" i="1"/>
  <c r="X21" i="1" l="1"/>
  <c r="X22" i="1"/>
  <c r="S23" i="1"/>
  <c r="K26" i="1"/>
  <c r="P25" i="1"/>
  <c r="C20" i="1"/>
  <c r="H19" i="1"/>
  <c r="S24" i="1" l="1"/>
  <c r="X24" i="1" s="1"/>
  <c r="X23" i="1"/>
  <c r="P26" i="1"/>
  <c r="K27" i="1"/>
  <c r="P27" i="1" s="1"/>
  <c r="H20" i="1"/>
  <c r="C21" i="1"/>
  <c r="H21" i="1" l="1"/>
  <c r="C22" i="1"/>
  <c r="C23" i="1" l="1"/>
  <c r="H22" i="1"/>
  <c r="H23" i="1" l="1"/>
  <c r="C24" i="1"/>
  <c r="H24" i="1" s="1"/>
</calcChain>
</file>

<file path=xl/sharedStrings.xml><?xml version="1.0" encoding="utf-8"?>
<sst xmlns="http://schemas.openxmlformats.org/spreadsheetml/2006/main" count="348" uniqueCount="67">
  <si>
    <t>Raw Data</t>
  </si>
  <si>
    <t>Server 1</t>
  </si>
  <si>
    <t>Server 2</t>
  </si>
  <si>
    <t>Server 3</t>
  </si>
  <si>
    <t>No. of
Customers</t>
  </si>
  <si>
    <t>Arrival 
Time</t>
  </si>
  <si>
    <t>Queue
Time</t>
  </si>
  <si>
    <t>Start of 
Service Time</t>
  </si>
  <si>
    <t>Departure 
Time</t>
  </si>
  <si>
    <t>No. of 
Customers</t>
  </si>
  <si>
    <t>Departure</t>
  </si>
  <si>
    <t>Departure
 Time</t>
  </si>
  <si>
    <t>Processed Data (h:mm:ss)</t>
  </si>
  <si>
    <t>Server</t>
  </si>
  <si>
    <t>Time Between 
Arrivals (min)</t>
  </si>
  <si>
    <t>Probability</t>
  </si>
  <si>
    <t>RN Lower Limit</t>
  </si>
  <si>
    <t>RN Upper Limit</t>
  </si>
  <si>
    <t>Random 
Number</t>
  </si>
  <si>
    <t>Interarrival 
Time</t>
  </si>
  <si>
    <t>Queue
 Status</t>
  </si>
  <si>
    <t>Queue 
Time</t>
  </si>
  <si>
    <t>Service
 Time</t>
  </si>
  <si>
    <t>0&lt;t&lt;5</t>
  </si>
  <si>
    <t>5&lt;t&lt;10</t>
  </si>
  <si>
    <t>Cashier's Service 
Time (min)</t>
  </si>
  <si>
    <t>0&lt;t&lt;1</t>
  </si>
  <si>
    <t>1&lt;t&lt;2</t>
  </si>
  <si>
    <t>2&lt;t&lt;3</t>
  </si>
  <si>
    <t>t&gt;3</t>
  </si>
  <si>
    <t>Queue Time (min)</t>
  </si>
  <si>
    <t>t=0</t>
  </si>
  <si>
    <t>Monte Carlo Simulation</t>
  </si>
  <si>
    <t>Average</t>
  </si>
  <si>
    <t>Therefore:</t>
  </si>
  <si>
    <t>Analysis</t>
  </si>
  <si>
    <t>Customer</t>
  </si>
  <si>
    <t>Random Number</t>
  </si>
  <si>
    <t>Service Time</t>
  </si>
  <si>
    <t>λ</t>
  </si>
  <si>
    <t>customers/hour</t>
  </si>
  <si>
    <t>μ</t>
  </si>
  <si>
    <t>L</t>
  </si>
  <si>
    <t>W</t>
  </si>
  <si>
    <t>0&lt;t&lt;2</t>
  </si>
  <si>
    <t>t&gt;2</t>
  </si>
  <si>
    <t>τ</t>
  </si>
  <si>
    <t>C</t>
  </si>
  <si>
    <t>2&lt;t&lt;6</t>
  </si>
  <si>
    <t>1&lt;t&lt;3</t>
  </si>
  <si>
    <t>Average
Interarrival Time</t>
  </si>
  <si>
    <t>Average
Service Time</t>
  </si>
  <si>
    <t>Jacobian Network Matrix</t>
  </si>
  <si>
    <t>LN</t>
  </si>
  <si>
    <t>WN</t>
  </si>
  <si>
    <t>Arrival Rate</t>
  </si>
  <si>
    <t>Service Rate</t>
  </si>
  <si>
    <t>n=</t>
  </si>
  <si>
    <t>s=</t>
  </si>
  <si>
    <t>Paramater Changes</t>
  </si>
  <si>
    <t>λ&gt;</t>
  </si>
  <si>
    <t>μ&gt;</t>
  </si>
  <si>
    <t>p</t>
  </si>
  <si>
    <t>Conversion</t>
  </si>
  <si>
    <t>Effects of Changing  λ and μ on the Queue's Parameters</t>
  </si>
  <si>
    <t>Graphical Visualization of the Effects of λ on Queue's Parameters</t>
  </si>
  <si>
    <t>Graphical Visualization of the Effects of μ on Queue's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</si>
</sst>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"/>
    <numFmt numFmtId="165" formatCode="0.0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1F1F1F"/>
      <name val="Aptos Narrow"/>
      <family val="2"/>
      <scheme val="minor"/>
    </font>
    <font>
      <sz val="11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33">
    <xf numFmtId="0" fontId="0" fillId="0" borderId="0" xfId="0"/>
    <xf numFmtId="21" fontId="0" fillId="0" borderId="0" xfId="0" applyNumberFormat="1"/>
    <xf numFmtId="0" fontId="0" fillId="0" borderId="0" xfId="1" applyNumberFormat="1" applyFont="1"/>
    <xf numFmtId="0" fontId="0" fillId="3" borderId="1" xfId="0" applyFill="1" applyBorder="1" applyAlignment="1">
      <alignment vertical="center"/>
    </xf>
    <xf numFmtId="21" fontId="0" fillId="0" borderId="1" xfId="0" applyNumberFormat="1" applyBorder="1"/>
    <xf numFmtId="0" fontId="0" fillId="0" borderId="1" xfId="0" applyBorder="1"/>
    <xf numFmtId="0" fontId="0" fillId="5" borderId="1" xfId="0" applyFill="1" applyBorder="1" applyAlignment="1">
      <alignment vertical="center"/>
    </xf>
    <xf numFmtId="164" fontId="0" fillId="0" borderId="1" xfId="0" applyNumberFormat="1" applyBorder="1"/>
    <xf numFmtId="0" fontId="0" fillId="3" borderId="5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0" borderId="5" xfId="0" applyBorder="1"/>
    <xf numFmtId="164" fontId="0" fillId="0" borderId="0" xfId="0" applyNumberFormat="1"/>
    <xf numFmtId="0" fontId="0" fillId="0" borderId="0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1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21" fontId="0" fillId="0" borderId="8" xfId="0" applyNumberFormat="1" applyBorder="1"/>
    <xf numFmtId="2" fontId="0" fillId="0" borderId="7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8" xfId="0" applyNumberFormat="1" applyBorder="1"/>
    <xf numFmtId="2" fontId="0" fillId="0" borderId="7" xfId="1" applyNumberFormat="1" applyFont="1" applyBorder="1"/>
    <xf numFmtId="0" fontId="2" fillId="0" borderId="9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2" fontId="0" fillId="0" borderId="0" xfId="1" applyNumberFormat="1" applyFont="1" applyBorder="1"/>
    <xf numFmtId="0" fontId="0" fillId="3" borderId="5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0" fillId="0" borderId="7" xfId="1" applyNumberFormat="1" applyFont="1" applyBorder="1"/>
    <xf numFmtId="0" fontId="0" fillId="0" borderId="3" xfId="0" applyBorder="1"/>
    <xf numFmtId="0" fontId="3" fillId="0" borderId="0" xfId="0" applyFont="1" applyAlignment="1">
      <alignment horizontal="center"/>
    </xf>
    <xf numFmtId="21" fontId="0" fillId="0" borderId="3" xfId="0" applyNumberFormat="1" applyBorder="1"/>
    <xf numFmtId="0" fontId="0" fillId="0" borderId="3" xfId="1" applyNumberFormat="1" applyFon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0" xfId="0" applyAlignment="1">
      <alignment vertical="center"/>
    </xf>
    <xf numFmtId="9" fontId="0" fillId="0" borderId="0" xfId="0" applyNumberFormat="1"/>
    <xf numFmtId="0" fontId="3" fillId="0" borderId="0" xfId="0" applyFont="1"/>
    <xf numFmtId="9" fontId="0" fillId="0" borderId="0" xfId="1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5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21" fontId="0" fillId="0" borderId="6" xfId="0" applyNumberFormat="1" applyBorder="1"/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21" fontId="0" fillId="0" borderId="5" xfId="0" applyNumberFormat="1" applyBorder="1"/>
    <xf numFmtId="0" fontId="2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3" borderId="5" xfId="0" applyFont="1" applyFill="1" applyBorder="1"/>
    <xf numFmtId="2" fontId="0" fillId="3" borderId="0" xfId="0" applyNumberFormat="1" applyFill="1"/>
    <xf numFmtId="0" fontId="0" fillId="3" borderId="1" xfId="0" applyFill="1" applyBorder="1"/>
    <xf numFmtId="0" fontId="2" fillId="3" borderId="5" xfId="0" applyFont="1" applyFill="1" applyBorder="1"/>
    <xf numFmtId="0" fontId="0" fillId="3" borderId="0" xfId="0" applyFill="1"/>
    <xf numFmtId="21" fontId="2" fillId="3" borderId="5" xfId="0" applyNumberFormat="1" applyFont="1" applyFill="1" applyBorder="1"/>
    <xf numFmtId="9" fontId="0" fillId="3" borderId="0" xfId="1" applyFont="1" applyFill="1" applyBorder="1"/>
    <xf numFmtId="21" fontId="2" fillId="3" borderId="6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10" borderId="2" xfId="0" applyFont="1" applyFill="1" applyBorder="1"/>
    <xf numFmtId="0" fontId="0" fillId="10" borderId="3" xfId="0" applyFill="1" applyBorder="1"/>
    <xf numFmtId="0" fontId="0" fillId="10" borderId="4" xfId="0" applyFill="1" applyBorder="1"/>
    <xf numFmtId="0" fontId="6" fillId="10" borderId="5" xfId="0" applyFont="1" applyFill="1" applyBorder="1"/>
    <xf numFmtId="0" fontId="0" fillId="10" borderId="1" xfId="0" applyFill="1" applyBorder="1"/>
    <xf numFmtId="0" fontId="2" fillId="10" borderId="5" xfId="0" applyFont="1" applyFill="1" applyBorder="1"/>
    <xf numFmtId="0" fontId="0" fillId="10" borderId="0" xfId="0" applyFill="1"/>
    <xf numFmtId="21" fontId="2" fillId="10" borderId="5" xfId="0" applyNumberFormat="1" applyFont="1" applyFill="1" applyBorder="1"/>
    <xf numFmtId="9" fontId="0" fillId="10" borderId="0" xfId="1" applyFont="1" applyFill="1" applyBorder="1"/>
    <xf numFmtId="21" fontId="2" fillId="10" borderId="6" xfId="0" applyNumberFormat="1" applyFont="1" applyFill="1" applyBorder="1"/>
    <xf numFmtId="0" fontId="0" fillId="10" borderId="7" xfId="0" applyFill="1" applyBorder="1"/>
    <xf numFmtId="0" fontId="0" fillId="10" borderId="8" xfId="0" applyFill="1" applyBorder="1"/>
    <xf numFmtId="2" fontId="0" fillId="10" borderId="0" xfId="0" applyNumberFormat="1" applyFill="1"/>
    <xf numFmtId="0" fontId="2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6" fillId="6" borderId="5" xfId="0" applyFont="1" applyFill="1" applyBorder="1"/>
    <xf numFmtId="2" fontId="0" fillId="6" borderId="0" xfId="0" applyNumberFormat="1" applyFill="1"/>
    <xf numFmtId="0" fontId="0" fillId="6" borderId="1" xfId="0" applyFill="1" applyBorder="1"/>
    <xf numFmtId="0" fontId="2" fillId="6" borderId="5" xfId="0" applyFont="1" applyFill="1" applyBorder="1"/>
    <xf numFmtId="0" fontId="0" fillId="6" borderId="0" xfId="0" applyFill="1"/>
    <xf numFmtId="21" fontId="2" fillId="6" borderId="5" xfId="0" applyNumberFormat="1" applyFont="1" applyFill="1" applyBorder="1"/>
    <xf numFmtId="9" fontId="0" fillId="6" borderId="0" xfId="1" applyFont="1" applyFill="1" applyBorder="1"/>
    <xf numFmtId="21" fontId="2" fillId="6" borderId="6" xfId="0" applyNumberFormat="1" applyFont="1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7" fillId="6" borderId="0" xfId="0" applyFont="1" applyFill="1"/>
    <xf numFmtId="0" fontId="2" fillId="6" borderId="6" xfId="0" applyFont="1" applyFill="1" applyBorder="1"/>
    <xf numFmtId="0" fontId="2" fillId="11" borderId="2" xfId="0" applyFont="1" applyFill="1" applyBorder="1"/>
    <xf numFmtId="0" fontId="0" fillId="11" borderId="3" xfId="0" applyFill="1" applyBorder="1"/>
    <xf numFmtId="0" fontId="0" fillId="11" borderId="4" xfId="0" applyFill="1" applyBorder="1"/>
    <xf numFmtId="0" fontId="2" fillId="11" borderId="5" xfId="0" applyFont="1" applyFill="1" applyBorder="1"/>
    <xf numFmtId="0" fontId="0" fillId="11" borderId="0" xfId="0" applyFill="1"/>
    <xf numFmtId="0" fontId="0" fillId="11" borderId="1" xfId="0" applyFill="1" applyBorder="1"/>
    <xf numFmtId="0" fontId="7" fillId="11" borderId="0" xfId="0" applyFont="1" applyFill="1"/>
    <xf numFmtId="0" fontId="2" fillId="11" borderId="6" xfId="0" applyFont="1" applyFill="1" applyBorder="1"/>
    <xf numFmtId="0" fontId="0" fillId="11" borderId="7" xfId="0" applyFill="1" applyBorder="1"/>
    <xf numFmtId="0" fontId="0" fillId="11" borderId="8" xfId="0" applyFill="1" applyBorder="1"/>
    <xf numFmtId="9" fontId="0" fillId="3" borderId="0" xfId="0" applyNumberFormat="1" applyFill="1"/>
    <xf numFmtId="0" fontId="0" fillId="6" borderId="3" xfId="0" applyFill="1" applyBorder="1" applyAlignment="1">
      <alignment horizontal="right"/>
    </xf>
    <xf numFmtId="0" fontId="0" fillId="6" borderId="3" xfId="0" applyFill="1" applyBorder="1" applyAlignment="1">
      <alignment horizontal="left"/>
    </xf>
    <xf numFmtId="0" fontId="2" fillId="6" borderId="0" xfId="0" applyFont="1" applyFill="1"/>
    <xf numFmtId="0" fontId="0" fillId="11" borderId="3" xfId="0" applyFill="1" applyBorder="1" applyAlignment="1">
      <alignment horizontal="right"/>
    </xf>
    <xf numFmtId="0" fontId="0" fillId="11" borderId="3" xfId="0" applyFill="1" applyBorder="1" applyAlignment="1">
      <alignment horizontal="left"/>
    </xf>
    <xf numFmtId="0" fontId="2" fillId="11" borderId="0" xfId="0" applyFont="1" applyFill="1"/>
    <xf numFmtId="165" fontId="0" fillId="3" borderId="0" xfId="0" applyNumberFormat="1" applyFill="1"/>
    <xf numFmtId="0" fontId="2" fillId="3" borderId="3" xfId="0" applyFont="1" applyFill="1" applyBorder="1"/>
    <xf numFmtId="0" fontId="2" fillId="3" borderId="4" xfId="0" applyFont="1" applyFill="1" applyBorder="1"/>
    <xf numFmtId="165" fontId="0" fillId="3" borderId="1" xfId="0" applyNumberFormat="1" applyFill="1" applyBorder="1"/>
    <xf numFmtId="0" fontId="2" fillId="3" borderId="6" xfId="0" applyFont="1" applyFill="1" applyBorder="1"/>
    <xf numFmtId="0" fontId="2" fillId="3" borderId="0" xfId="0" applyFont="1" applyFill="1"/>
    <xf numFmtId="10" fontId="0" fillId="3" borderId="0" xfId="1" applyNumberFormat="1" applyFont="1" applyFill="1" applyBorder="1"/>
    <xf numFmtId="0" fontId="0" fillId="6" borderId="5" xfId="0" applyFill="1" applyBorder="1"/>
    <xf numFmtId="10" fontId="0" fillId="6" borderId="0" xfId="1" applyNumberFormat="1" applyFont="1" applyFill="1" applyBorder="1"/>
    <xf numFmtId="0" fontId="0" fillId="6" borderId="0" xfId="1" applyNumberFormat="1" applyFont="1" applyFill="1" applyBorder="1"/>
    <xf numFmtId="0" fontId="0" fillId="11" borderId="5" xfId="0" applyFill="1" applyBorder="1"/>
    <xf numFmtId="0" fontId="0" fillId="11" borderId="0" xfId="1" applyNumberFormat="1" applyFont="1" applyFill="1" applyBorder="1"/>
    <xf numFmtId="10" fontId="0" fillId="11" borderId="0" xfId="1" applyNumberFormat="1" applyFont="1" applyFill="1" applyBorder="1"/>
    <xf numFmtId="2" fontId="0" fillId="11" borderId="0" xfId="0" applyNumberFormat="1" applyFill="1"/>
    <xf numFmtId="2" fontId="0" fillId="11" borderId="7" xfId="0" applyNumberFormat="1" applyFill="1" applyBorder="1"/>
    <xf numFmtId="10" fontId="0" fillId="11" borderId="0" xfId="1" applyNumberFormat="1" applyFont="1" applyFill="1"/>
    <xf numFmtId="0" fontId="0" fillId="3" borderId="13" xfId="0" applyFill="1" applyBorder="1"/>
    <xf numFmtId="0" fontId="0" fillId="3" borderId="14" xfId="0" applyFill="1" applyBorder="1"/>
    <xf numFmtId="0" fontId="2" fillId="3" borderId="12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0" fontId="0" fillId="3" borderId="7" xfId="1" applyNumberFormat="1" applyFont="1" applyFill="1" applyBorder="1"/>
    <xf numFmtId="0" fontId="2" fillId="12" borderId="12" xfId="0" applyFon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0" fontId="0" fillId="12" borderId="13" xfId="0" applyFill="1" applyBorder="1"/>
    <xf numFmtId="0" fontId="0" fillId="12" borderId="14" xfId="0" applyFill="1" applyBorder="1"/>
    <xf numFmtId="2" fontId="0" fillId="12" borderId="1" xfId="0" applyNumberFormat="1" applyFill="1" applyBorder="1"/>
    <xf numFmtId="2" fontId="0" fillId="12" borderId="7" xfId="0" applyNumberFormat="1" applyFill="1" applyBorder="1"/>
    <xf numFmtId="2" fontId="0" fillId="12" borderId="8" xfId="0" applyNumberFormat="1" applyFill="1" applyBorder="1"/>
    <xf numFmtId="2" fontId="0" fillId="3" borderId="1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/>
    <xf numFmtId="10" fontId="0" fillId="0" borderId="0" xfId="1" applyNumberFormat="1" applyFont="1" applyFill="1" applyBorder="1"/>
    <xf numFmtId="0" fontId="2" fillId="0" borderId="0" xfId="0" applyFont="1" applyAlignment="1">
      <alignment horizontal="center" vertical="center"/>
    </xf>
    <xf numFmtId="9" fontId="0" fillId="12" borderId="0" xfId="1" applyFont="1" applyFill="1" applyBorder="1"/>
    <xf numFmtId="9" fontId="0" fillId="12" borderId="7" xfId="1" applyFont="1" applyFill="1" applyBorder="1"/>
    <xf numFmtId="0" fontId="0" fillId="0" borderId="4" xfId="0" applyBorder="1"/>
    <xf numFmtId="2" fontId="0" fillId="12" borderId="0" xfId="0" applyNumberFormat="1" applyFill="1"/>
    <xf numFmtId="0" fontId="0" fillId="13" borderId="5" xfId="0" applyFill="1" applyBorder="1"/>
    <xf numFmtId="0" fontId="0" fillId="13" borderId="0" xfId="0" applyFill="1"/>
    <xf numFmtId="0" fontId="0" fillId="13" borderId="1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4C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(Self-checkout)-Analysis'!$Z$29:$Z$32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27</c:v>
                </c:pt>
              </c:numCache>
            </c:numRef>
          </c:cat>
          <c:val>
            <c:numRef>
              <c:f>'MM2 (Self-checkout)-Analysis'!$AB$29:$AB$32</c:f>
              <c:numCache>
                <c:formatCode>0%</c:formatCode>
                <c:ptCount val="4"/>
                <c:pt idx="0">
                  <c:v>0.35585714285714287</c:v>
                </c:pt>
                <c:pt idx="1">
                  <c:v>0.38921875</c:v>
                </c:pt>
                <c:pt idx="2">
                  <c:v>0.41516666666666668</c:v>
                </c:pt>
                <c:pt idx="3">
                  <c:v>0.46129629629629632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09-43B8-8B05-9ACC2F0CDFD9}"/>
            </c:ext>
          </c:extLst>
        </c:ser>
        <c:ser>
          <c:idx val="1"/>
          <c:order val="1"/>
          <c:tx>
            <c:v>p0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(Self-checkout)-Analysis'!$Z$29:$Z$32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27</c:v>
                </c:pt>
              </c:numCache>
            </c:numRef>
          </c:cat>
          <c:val>
            <c:numRef>
              <c:f>'MM2 (Self-checkout)-Analysis'!$AC$29:$AC$32</c:f>
              <c:numCache>
                <c:formatCode>0%</c:formatCode>
                <c:ptCount val="4"/>
                <c:pt idx="0">
                  <c:v>0.47508165630597404</c:v>
                </c:pt>
                <c:pt idx="1">
                  <c:v>0.43965808120571365</c:v>
                </c:pt>
                <c:pt idx="2">
                  <c:v>0.4132610999882228</c:v>
                </c:pt>
                <c:pt idx="3">
                  <c:v>0.36864782663794193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09-43B8-8B05-9ACC2F0CD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127136"/>
        <c:axId val="1927129056"/>
      </c:lineChart>
      <c:catAx>
        <c:axId val="192712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μ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29056"/>
        <c:crosses val="autoZero"/>
        <c:auto val="1"/>
        <c:lblAlgn val="ctr"/>
        <c:lblOffset val="100"/>
        <c:noMultiLvlLbl val="0"/>
      </c:catAx>
      <c:valAx>
        <c:axId val="192712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12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(Self-checkout)-Analysis'!$Z$13:$Z$16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cat>
          <c:val>
            <c:numRef>
              <c:f>'MM2 (Self-checkout)-Analysis'!$AB$13:$AB$16</c:f>
              <c:numCache>
                <c:formatCode>0.00%</c:formatCode>
                <c:ptCount val="4"/>
                <c:pt idx="0">
                  <c:v>0.75329566854990582</c:v>
                </c:pt>
                <c:pt idx="1">
                  <c:v>0.56497175141242939</c:v>
                </c:pt>
                <c:pt idx="2">
                  <c:v>0.56497175141242939</c:v>
                </c:pt>
                <c:pt idx="3">
                  <c:v>0.47080979284369112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34-4385-8F18-D0F7054AC611}"/>
            </c:ext>
          </c:extLst>
        </c:ser>
        <c:ser>
          <c:idx val="1"/>
          <c:order val="1"/>
          <c:tx>
            <c:v>p0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(Self-checkout)-Analysis'!$Z$13:$Z$16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cat>
          <c:val>
            <c:numRef>
              <c:f>'MM2 (Self-checkout)-Analysis'!$AC$13:$AC$16</c:f>
              <c:numCache>
                <c:formatCode>0.00%</c:formatCode>
                <c:ptCount val="4"/>
                <c:pt idx="0">
                  <c:v>0.14070891514500539</c:v>
                </c:pt>
                <c:pt idx="1">
                  <c:v>0.23171521891488039</c:v>
                </c:pt>
                <c:pt idx="2">
                  <c:v>0.27797833935018051</c:v>
                </c:pt>
                <c:pt idx="3">
                  <c:v>0.35979513444302175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34-4385-8F18-D0F7054A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024016"/>
        <c:axId val="1957018256"/>
      </c:lineChart>
      <c:catAx>
        <c:axId val="195702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λ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18256"/>
        <c:crosses val="autoZero"/>
        <c:auto val="1"/>
        <c:lblAlgn val="ctr"/>
        <c:lblOffset val="100"/>
        <c:noMultiLvlLbl val="0"/>
      </c:catAx>
      <c:valAx>
        <c:axId val="19570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2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(Self-checkout)-Analysis'!$Z$13:$Z$16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cat>
          <c:val>
            <c:numRef>
              <c:f>'MM2 (Self-checkout)-Analysis'!$AD$13:$AD$16</c:f>
              <c:numCache>
                <c:formatCode>0.00</c:formatCode>
                <c:ptCount val="4"/>
                <c:pt idx="0">
                  <c:v>208.98483941587884</c:v>
                </c:pt>
                <c:pt idx="1">
                  <c:v>115.16010940139148</c:v>
                </c:pt>
                <c:pt idx="2">
                  <c:v>99.582727741572512</c:v>
                </c:pt>
                <c:pt idx="3">
                  <c:v>72.586928884858807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1-41F5-A965-0CC8F1EE55A4}"/>
            </c:ext>
          </c:extLst>
        </c:ser>
        <c:ser>
          <c:idx val="1"/>
          <c:order val="1"/>
          <c:tx>
            <c:v>Lq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(Self-checkout)-Analysis'!$Z$13:$Z$16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cat>
          <c:val>
            <c:numRef>
              <c:f>'MM2 (Self-checkout)-Analysis'!$AE$13:$AE$16</c:f>
              <c:numCache>
                <c:formatCode>0.00</c:formatCode>
                <c:ptCount val="4"/>
                <c:pt idx="0">
                  <c:v>118.58935918989013</c:v>
                </c:pt>
                <c:pt idx="1">
                  <c:v>36.06406420365137</c:v>
                </c:pt>
                <c:pt idx="2">
                  <c:v>31.786117572080983</c:v>
                </c:pt>
                <c:pt idx="3">
                  <c:v>16.089753743615873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1-41F5-A965-0CC8F1EE55A4}"/>
            </c:ext>
          </c:extLst>
        </c:ser>
        <c:ser>
          <c:idx val="2"/>
          <c:order val="2"/>
          <c:tx>
            <c:v>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(Self-checkout)-Analysis'!$Z$13:$Z$16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cat>
          <c:val>
            <c:numRef>
              <c:f>'MM2 (Self-checkout)-Analysis'!$AF$13:$AF$16</c:f>
              <c:numCache>
                <c:formatCode>0.00</c:formatCode>
                <c:ptCount val="4"/>
                <c:pt idx="0">
                  <c:v>5.2246209853969701</c:v>
                </c:pt>
                <c:pt idx="1">
                  <c:v>3.2902888400397563</c:v>
                </c:pt>
                <c:pt idx="2">
                  <c:v>3.3194242580524169</c:v>
                </c:pt>
                <c:pt idx="3">
                  <c:v>2.9034771553943526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1-41F5-A965-0CC8F1EE55A4}"/>
            </c:ext>
          </c:extLst>
        </c:ser>
        <c:ser>
          <c:idx val="3"/>
          <c:order val="3"/>
          <c:tx>
            <c:v>Wq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(Self-checkout)-Analysis'!$Z$13:$Z$16</c:f>
              <c:numCache>
                <c:formatCode>General</c:formatCode>
                <c:ptCount val="4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</c:numCache>
            </c:numRef>
          </c:cat>
          <c:val>
            <c:numRef>
              <c:f>'MM2 (Self-checkout)-Analysis'!$AG$13:$AG$16</c:f>
              <c:numCache>
                <c:formatCode>0.00</c:formatCode>
                <c:ptCount val="4"/>
                <c:pt idx="0">
                  <c:v>2.9647339797472529</c:v>
                </c:pt>
                <c:pt idx="1">
                  <c:v>1.030401834390039</c:v>
                </c:pt>
                <c:pt idx="2">
                  <c:v>1.0595372524026994</c:v>
                </c:pt>
                <c:pt idx="3">
                  <c:v>0.64359014974463491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1-41F5-A965-0CC8F1EE5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7024016"/>
        <c:axId val="1957018256"/>
      </c:lineChart>
      <c:catAx>
        <c:axId val="1957024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λ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18256"/>
        <c:crosses val="autoZero"/>
        <c:auto val="1"/>
        <c:lblAlgn val="ctr"/>
        <c:lblOffset val="100"/>
        <c:noMultiLvlLbl val="0"/>
      </c:catAx>
      <c:valAx>
        <c:axId val="19570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Customers/Hour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2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(Self-checkout)-Analysis'!$Z$29:$Z$32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27</c:v>
                </c:pt>
              </c:numCache>
            </c:numRef>
          </c:cat>
          <c:val>
            <c:numRef>
              <c:f>'MM2 (Self-checkout)-Analysis'!$AD$29:$AD$32</c:f>
              <c:numCache>
                <c:formatCode>0.00</c:formatCode>
                <c:ptCount val="4"/>
                <c:pt idx="0">
                  <c:v>48.894589565644466</c:v>
                </c:pt>
                <c:pt idx="1">
                  <c:v>55.045100234588375</c:v>
                </c:pt>
                <c:pt idx="2">
                  <c:v>60.195498433810144</c:v>
                </c:pt>
                <c:pt idx="3">
                  <c:v>70.319045778379802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4-4108-A391-7B1464329FBC}"/>
            </c:ext>
          </c:extLst>
        </c:ser>
        <c:ser>
          <c:idx val="1"/>
          <c:order val="1"/>
          <c:tx>
            <c:v>Lq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(Self-checkout)-Analysis'!$Z$29:$Z$32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27</c:v>
                </c:pt>
              </c:numCache>
            </c:numRef>
          </c:cat>
          <c:val>
            <c:numRef>
              <c:f>'MM2 (Self-checkout)-Analysis'!$AE$29:$AE$32</c:f>
              <c:numCache>
                <c:formatCode>0.00</c:formatCode>
                <c:ptCount val="4"/>
                <c:pt idx="0">
                  <c:v>6.1917324227873225</c:v>
                </c:pt>
                <c:pt idx="1">
                  <c:v>8.3388502345883744</c:v>
                </c:pt>
                <c:pt idx="2">
                  <c:v>10.375498433810142</c:v>
                </c:pt>
                <c:pt idx="3">
                  <c:v>14.963490222824236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4-4108-A391-7B1464329FBC}"/>
            </c:ext>
          </c:extLst>
        </c:ser>
        <c:ser>
          <c:idx val="2"/>
          <c:order val="2"/>
          <c:tx>
            <c:v>W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(Self-checkout)-Analysis'!$Z$29:$Z$32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27</c:v>
                </c:pt>
              </c:numCache>
            </c:numRef>
          </c:cat>
          <c:val>
            <c:numRef>
              <c:f>'MM2 (Self-checkout)-Analysis'!$AF$29:$AF$32</c:f>
              <c:numCache>
                <c:formatCode>0.00</c:formatCode>
                <c:ptCount val="4"/>
                <c:pt idx="0">
                  <c:v>2.4367936463007838</c:v>
                </c:pt>
                <c:pt idx="1">
                  <c:v>2.5204760754806039</c:v>
                </c:pt>
                <c:pt idx="2">
                  <c:v>2.6057369534433885</c:v>
                </c:pt>
                <c:pt idx="3">
                  <c:v>2.8140903472357999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A4-4108-A391-7B1464329FBC}"/>
            </c:ext>
          </c:extLst>
        </c:ser>
        <c:ser>
          <c:idx val="3"/>
          <c:order val="3"/>
          <c:tx>
            <c:v>Wq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'MM2 (Self-checkout)-Analysis'!$Z$29:$Z$32</c:f>
              <c:numCache>
                <c:formatCode>General</c:formatCode>
                <c:ptCount val="4"/>
                <c:pt idx="0">
                  <c:v>35</c:v>
                </c:pt>
                <c:pt idx="1">
                  <c:v>32</c:v>
                </c:pt>
                <c:pt idx="2">
                  <c:v>30</c:v>
                </c:pt>
                <c:pt idx="3">
                  <c:v>27</c:v>
                </c:pt>
              </c:numCache>
            </c:numRef>
          </c:cat>
          <c:val>
            <c:numRef>
              <c:f>'MM2 (Self-checkout)-Analysis'!$AG$29:$AG$32</c:f>
              <c:numCache>
                <c:formatCode>0.00</c:formatCode>
                <c:ptCount val="4"/>
                <c:pt idx="0">
                  <c:v>0.17690664065106634</c:v>
                </c:pt>
                <c:pt idx="1">
                  <c:v>0.2605890698308867</c:v>
                </c:pt>
                <c:pt idx="2">
                  <c:v>0.3458499477936714</c:v>
                </c:pt>
                <c:pt idx="3">
                  <c:v>0.55420334158608275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A4-4108-A391-7B146432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6006672"/>
        <c:axId val="1235993232"/>
      </c:lineChart>
      <c:catAx>
        <c:axId val="123600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993232"/>
        <c:crosses val="autoZero"/>
        <c:auto val="1"/>
        <c:lblAlgn val="ctr"/>
        <c:lblOffset val="100"/>
        <c:noMultiLvlLbl val="0"/>
      </c:catAx>
      <c:valAx>
        <c:axId val="123599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Customers/Hour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00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</xdr:colOff>
      <xdr:row>4</xdr:row>
      <xdr:rowOff>102870</xdr:rowOff>
    </xdr:from>
    <xdr:ext cx="457241" cy="342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CBB9836-FFDA-4C5F-9F77-924CFB68F49A}"/>
                </a:ext>
              </a:extLst>
            </xdr:cNvPr>
            <xdr:cNvSpPr txBox="1"/>
          </xdr:nvSpPr>
          <xdr:spPr>
            <a:xfrm>
              <a:off x="9776460" y="1276350"/>
              <a:ext cx="457241" cy="342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l-GR" sz="1100" b="1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  <m:r>
                          <m:rPr>
                            <m:nor/>
                          </m:rPr>
                          <a:rPr lang="el-GR" b="1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b="1" i="1">
                            <a:effectLst/>
                            <a:latin typeface="Cambria Math" panose="02040503050406030204" pitchFamily="18" charset="0"/>
                          </a:rPr>
                          <m:t>𝒔</m:t>
                        </m:r>
                        <m:r>
                          <a:rPr lang="el-GR" sz="1100" b="1" i="1">
                            <a:latin typeface="Cambria Math" panose="02040503050406030204" pitchFamily="18" charset="0"/>
                          </a:rPr>
                          <m:t>𝝁</m:t>
                        </m:r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5CBB9836-FFDA-4C5F-9F77-924CFB68F49A}"/>
                </a:ext>
              </a:extLst>
            </xdr:cNvPr>
            <xdr:cNvSpPr txBox="1"/>
          </xdr:nvSpPr>
          <xdr:spPr>
            <a:xfrm>
              <a:off x="9776460" y="1276350"/>
              <a:ext cx="457241" cy="342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𝒑=</a:t>
              </a:r>
              <a:r>
                <a:rPr lang="el-GR" sz="1100" b="1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"λ</a:t>
              </a:r>
              <a:r>
                <a:rPr lang="el-GR" b="1" i="0">
                  <a:effectLst/>
                </a:rPr>
                <a:t> </a:t>
              </a:r>
              <a:r>
                <a:rPr lang="el-GR" b="1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1" i="0">
                  <a:effectLst/>
                  <a:latin typeface="Cambria Math" panose="02040503050406030204" pitchFamily="18" charset="0"/>
                </a:rPr>
                <a:t>/</a:t>
              </a:r>
              <a:r>
                <a:rPr lang="en-US" b="1" i="0">
                  <a:effectLst/>
                  <a:latin typeface="Cambria Math" panose="02040503050406030204" pitchFamily="18" charset="0"/>
                </a:rPr>
                <a:t>𝒔</a:t>
              </a:r>
              <a:r>
                <a:rPr lang="el-GR" sz="1100" b="1" i="0">
                  <a:latin typeface="Cambria Math" panose="02040503050406030204" pitchFamily="18" charset="0"/>
                </a:rPr>
                <a:t>𝝁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533400</xdr:colOff>
      <xdr:row>7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39AFE3-7DB6-42D9-996C-7824587EECBB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C39AFE3-7DB6-42D9-996C-7824587EECBB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571500</xdr:colOff>
      <xdr:row>11</xdr:row>
      <xdr:rowOff>186690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4E883C1-8B15-4B0B-8424-6BA31C62046C}"/>
                </a:ext>
              </a:extLst>
            </xdr:cNvPr>
            <xdr:cNvSpPr txBox="1"/>
          </xdr:nvSpPr>
          <xdr:spPr>
            <a:xfrm>
              <a:off x="10485120" y="253365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4E883C1-8B15-4B0B-8424-6BA31C62046C}"/>
                </a:ext>
              </a:extLst>
            </xdr:cNvPr>
            <xdr:cNvSpPr txBox="1"/>
          </xdr:nvSpPr>
          <xdr:spPr>
            <a:xfrm>
              <a:off x="10485120" y="253365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548640</xdr:colOff>
      <xdr:row>3</xdr:row>
      <xdr:rowOff>186690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B20A9FA-093D-464B-B79D-43E16D869898}"/>
                </a:ext>
              </a:extLst>
            </xdr:cNvPr>
            <xdr:cNvSpPr txBox="1"/>
          </xdr:nvSpPr>
          <xdr:spPr>
            <a:xfrm>
              <a:off x="10462260" y="10401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B20A9FA-093D-464B-B79D-43E16D869898}"/>
                </a:ext>
              </a:extLst>
            </xdr:cNvPr>
            <xdr:cNvSpPr txBox="1"/>
          </xdr:nvSpPr>
          <xdr:spPr>
            <a:xfrm>
              <a:off x="10462260" y="10401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533400</xdr:colOff>
      <xdr:row>7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E6E62E6-49C6-4867-9162-D3A86A3F1EF0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E6E62E6-49C6-4867-9162-D3A86A3F1EF0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548640</xdr:colOff>
      <xdr:row>3</xdr:row>
      <xdr:rowOff>186690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34213CC-196E-4CFE-AA3C-148AE7113EE2}"/>
                </a:ext>
              </a:extLst>
            </xdr:cNvPr>
            <xdr:cNvSpPr txBox="1"/>
          </xdr:nvSpPr>
          <xdr:spPr>
            <a:xfrm>
              <a:off x="10462260" y="10401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E34213CC-196E-4CFE-AA3C-148AE7113EE2}"/>
                </a:ext>
              </a:extLst>
            </xdr:cNvPr>
            <xdr:cNvSpPr txBox="1"/>
          </xdr:nvSpPr>
          <xdr:spPr>
            <a:xfrm>
              <a:off x="10462260" y="10401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182880</xdr:colOff>
      <xdr:row>16</xdr:row>
      <xdr:rowOff>3810</xdr:rowOff>
    </xdr:from>
    <xdr:ext cx="1448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BDB5772-0331-4D7A-A239-06D3F5627655}"/>
                </a:ext>
              </a:extLst>
            </xdr:cNvPr>
            <xdr:cNvSpPr txBox="1"/>
          </xdr:nvSpPr>
          <xdr:spPr>
            <a:xfrm>
              <a:off x="10820400" y="2945130"/>
              <a:ext cx="1448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BDB5772-0331-4D7A-A239-06D3F5627655}"/>
                </a:ext>
              </a:extLst>
            </xdr:cNvPr>
            <xdr:cNvSpPr txBox="1"/>
          </xdr:nvSpPr>
          <xdr:spPr>
            <a:xfrm>
              <a:off x="10820400" y="2945130"/>
              <a:ext cx="1448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542925</xdr:colOff>
      <xdr:row>21</xdr:row>
      <xdr:rowOff>3810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7C4AEC9-3BE2-42E7-9A5F-7068D0F63C95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0456545" y="419481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7C4AEC9-3BE2-42E7-9A5F-7068D0F63C95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0456545" y="419481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579120</xdr:colOff>
      <xdr:row>29</xdr:row>
      <xdr:rowOff>11430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F83451A-73D6-4899-B69C-F73940C76EB3}"/>
                </a:ext>
              </a:extLst>
            </xdr:cNvPr>
            <xdr:cNvSpPr txBox="1"/>
          </xdr:nvSpPr>
          <xdr:spPr>
            <a:xfrm>
              <a:off x="10492740" y="567309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F83451A-73D6-4899-B69C-F73940C76EB3}"/>
                </a:ext>
              </a:extLst>
            </xdr:cNvPr>
            <xdr:cNvSpPr txBox="1"/>
          </xdr:nvSpPr>
          <xdr:spPr>
            <a:xfrm>
              <a:off x="10492740" y="567309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13</xdr:col>
      <xdr:colOff>533400</xdr:colOff>
      <xdr:row>24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ED9889F-0051-44A9-A9F1-2B45325B56FD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ED9889F-0051-44A9-A9F1-2B45325B56FD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19</xdr:col>
      <xdr:colOff>205740</xdr:colOff>
      <xdr:row>16</xdr:row>
      <xdr:rowOff>3810</xdr:rowOff>
    </xdr:from>
    <xdr:ext cx="14882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F0F4BE8-F0A8-1265-DC6F-CF322D0A8491}"/>
                </a:ext>
              </a:extLst>
            </xdr:cNvPr>
            <xdr:cNvSpPr txBox="1"/>
          </xdr:nvSpPr>
          <xdr:spPr>
            <a:xfrm>
              <a:off x="13776960" y="3280410"/>
              <a:ext cx="1488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F0F4BE8-F0A8-1265-DC6F-CF322D0A8491}"/>
                </a:ext>
              </a:extLst>
            </xdr:cNvPr>
            <xdr:cNvSpPr txBox="1"/>
          </xdr:nvSpPr>
          <xdr:spPr>
            <a:xfrm>
              <a:off x="13776960" y="3280410"/>
              <a:ext cx="1488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53340</xdr:colOff>
      <xdr:row>1</xdr:row>
      <xdr:rowOff>3810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04E1C19B-6E06-48ED-B76B-D758B315B7E8}"/>
                </a:ext>
              </a:extLst>
            </xdr:cNvPr>
            <xdr:cNvSpPr txBox="1"/>
          </xdr:nvSpPr>
          <xdr:spPr>
            <a:xfrm>
              <a:off x="20634960" y="3086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9" name="TextBox 68">
              <a:extLst>
                <a:ext uri="{FF2B5EF4-FFF2-40B4-BE49-F238E27FC236}">
                  <a16:creationId xmlns:a16="http://schemas.microsoft.com/office/drawing/2014/main" id="{04E1C19B-6E06-48ED-B76B-D758B315B7E8}"/>
                </a:ext>
              </a:extLst>
            </xdr:cNvPr>
            <xdr:cNvSpPr txBox="1"/>
          </xdr:nvSpPr>
          <xdr:spPr>
            <a:xfrm>
              <a:off x="20634960" y="3086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28</xdr:col>
      <xdr:colOff>78105</xdr:colOff>
      <xdr:row>0</xdr:row>
      <xdr:rowOff>293370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9254B1BC-642B-4501-ABC9-CECF0CEA1DDE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9349085" y="29337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0" name="TextBox 69">
              <a:extLst>
                <a:ext uri="{FF2B5EF4-FFF2-40B4-BE49-F238E27FC236}">
                  <a16:creationId xmlns:a16="http://schemas.microsoft.com/office/drawing/2014/main" id="{9254B1BC-642B-4501-ABC9-CECF0CEA1DDE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9349085" y="29337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32</xdr:col>
      <xdr:colOff>38100</xdr:colOff>
      <xdr:row>0</xdr:row>
      <xdr:rowOff>300990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CCC0AD9E-BFB5-47D5-9D1C-04334B4D727C}"/>
                </a:ext>
              </a:extLst>
            </xdr:cNvPr>
            <xdr:cNvSpPr txBox="1"/>
          </xdr:nvSpPr>
          <xdr:spPr>
            <a:xfrm>
              <a:off x="21854160" y="30099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1" name="TextBox 70">
              <a:extLst>
                <a:ext uri="{FF2B5EF4-FFF2-40B4-BE49-F238E27FC236}">
                  <a16:creationId xmlns:a16="http://schemas.microsoft.com/office/drawing/2014/main" id="{CCC0AD9E-BFB5-47D5-9D1C-04334B4D727C}"/>
                </a:ext>
              </a:extLst>
            </xdr:cNvPr>
            <xdr:cNvSpPr txBox="1"/>
          </xdr:nvSpPr>
          <xdr:spPr>
            <a:xfrm>
              <a:off x="21854160" y="30099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28</xdr:col>
      <xdr:colOff>253365</xdr:colOff>
      <xdr:row>11</xdr:row>
      <xdr:rowOff>11430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C53A2AE8-E94A-4666-BDF2-A9D5E47C9168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2605385" y="82410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2" name="TextBox 71">
              <a:extLst>
                <a:ext uri="{FF2B5EF4-FFF2-40B4-BE49-F238E27FC236}">
                  <a16:creationId xmlns:a16="http://schemas.microsoft.com/office/drawing/2014/main" id="{C53A2AE8-E94A-4666-BDF2-A9D5E47C9168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2605385" y="82410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30</xdr:col>
      <xdr:colOff>274320</xdr:colOff>
      <xdr:row>11</xdr:row>
      <xdr:rowOff>3810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B5B24BDC-4BAA-4D94-9C84-8133B96B9575}"/>
                </a:ext>
              </a:extLst>
            </xdr:cNvPr>
            <xdr:cNvSpPr txBox="1"/>
          </xdr:nvSpPr>
          <xdr:spPr>
            <a:xfrm>
              <a:off x="13845540" y="82334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3" name="TextBox 72">
              <a:extLst>
                <a:ext uri="{FF2B5EF4-FFF2-40B4-BE49-F238E27FC236}">
                  <a16:creationId xmlns:a16="http://schemas.microsoft.com/office/drawing/2014/main" id="{B5B24BDC-4BAA-4D94-9C84-8133B96B9575}"/>
                </a:ext>
              </a:extLst>
            </xdr:cNvPr>
            <xdr:cNvSpPr txBox="1"/>
          </xdr:nvSpPr>
          <xdr:spPr>
            <a:xfrm>
              <a:off x="13845540" y="82334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32</xdr:col>
      <xdr:colOff>255270</xdr:colOff>
      <xdr:row>11</xdr:row>
      <xdr:rowOff>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C4B2377A-6956-4FB2-9712-EC267ED03547}"/>
                </a:ext>
              </a:extLst>
            </xdr:cNvPr>
            <xdr:cNvSpPr txBox="1"/>
          </xdr:nvSpPr>
          <xdr:spPr>
            <a:xfrm>
              <a:off x="15045690" y="822960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4" name="TextBox 73">
              <a:extLst>
                <a:ext uri="{FF2B5EF4-FFF2-40B4-BE49-F238E27FC236}">
                  <a16:creationId xmlns:a16="http://schemas.microsoft.com/office/drawing/2014/main" id="{C4B2377A-6956-4FB2-9712-EC267ED03547}"/>
                </a:ext>
              </a:extLst>
            </xdr:cNvPr>
            <xdr:cNvSpPr txBox="1"/>
          </xdr:nvSpPr>
          <xdr:spPr>
            <a:xfrm>
              <a:off x="15045690" y="822960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30</xdr:col>
      <xdr:colOff>45720</xdr:colOff>
      <xdr:row>16</xdr:row>
      <xdr:rowOff>186690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86B9E628-EF85-4FE3-99E0-0570E9DF6355}"/>
                </a:ext>
              </a:extLst>
            </xdr:cNvPr>
            <xdr:cNvSpPr txBox="1"/>
          </xdr:nvSpPr>
          <xdr:spPr>
            <a:xfrm>
              <a:off x="13616940" y="93383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5" name="TextBox 74">
              <a:extLst>
                <a:ext uri="{FF2B5EF4-FFF2-40B4-BE49-F238E27FC236}">
                  <a16:creationId xmlns:a16="http://schemas.microsoft.com/office/drawing/2014/main" id="{86B9E628-EF85-4FE3-99E0-0570E9DF6355}"/>
                </a:ext>
              </a:extLst>
            </xdr:cNvPr>
            <xdr:cNvSpPr txBox="1"/>
          </xdr:nvSpPr>
          <xdr:spPr>
            <a:xfrm>
              <a:off x="13616940" y="93383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28</xdr:col>
      <xdr:colOff>78105</xdr:colOff>
      <xdr:row>17</xdr:row>
      <xdr:rowOff>11430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1CC729C-5D11-4DC4-99FB-9F9C3696C5EB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2430125" y="935355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6" name="TextBox 75">
              <a:extLst>
                <a:ext uri="{FF2B5EF4-FFF2-40B4-BE49-F238E27FC236}">
                  <a16:creationId xmlns:a16="http://schemas.microsoft.com/office/drawing/2014/main" id="{E1CC729C-5D11-4DC4-99FB-9F9C3696C5EB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2430125" y="935355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32</xdr:col>
      <xdr:colOff>38100</xdr:colOff>
      <xdr:row>16</xdr:row>
      <xdr:rowOff>186690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A5082078-012B-48FF-9FEB-48B434A75411}"/>
                </a:ext>
              </a:extLst>
            </xdr:cNvPr>
            <xdr:cNvSpPr txBox="1"/>
          </xdr:nvSpPr>
          <xdr:spPr>
            <a:xfrm>
              <a:off x="14828520" y="933831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A5082078-012B-48FF-9FEB-48B434A75411}"/>
                </a:ext>
              </a:extLst>
            </xdr:cNvPr>
            <xdr:cNvSpPr txBox="1"/>
          </xdr:nvSpPr>
          <xdr:spPr>
            <a:xfrm>
              <a:off x="14828520" y="933831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28</xdr:col>
      <xdr:colOff>123825</xdr:colOff>
      <xdr:row>27</xdr:row>
      <xdr:rowOff>19050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7B69A8D9-E5E7-415E-B7C0-20DFDDF03BAB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2475845" y="1119759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8" name="TextBox 77">
              <a:extLst>
                <a:ext uri="{FF2B5EF4-FFF2-40B4-BE49-F238E27FC236}">
                  <a16:creationId xmlns:a16="http://schemas.microsoft.com/office/drawing/2014/main" id="{7B69A8D9-E5E7-415E-B7C0-20DFDDF03BAB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2475845" y="1119759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30</xdr:col>
      <xdr:colOff>60960</xdr:colOff>
      <xdr:row>27</xdr:row>
      <xdr:rowOff>26670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ECED3FA-B8A1-4313-BF1B-4E46B2C5C7A8}"/>
                </a:ext>
              </a:extLst>
            </xdr:cNvPr>
            <xdr:cNvSpPr txBox="1"/>
          </xdr:nvSpPr>
          <xdr:spPr>
            <a:xfrm>
              <a:off x="13632180" y="112052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9" name="TextBox 78">
              <a:extLst>
                <a:ext uri="{FF2B5EF4-FFF2-40B4-BE49-F238E27FC236}">
                  <a16:creationId xmlns:a16="http://schemas.microsoft.com/office/drawing/2014/main" id="{AECED3FA-B8A1-4313-BF1B-4E46B2C5C7A8}"/>
                </a:ext>
              </a:extLst>
            </xdr:cNvPr>
            <xdr:cNvSpPr txBox="1"/>
          </xdr:nvSpPr>
          <xdr:spPr>
            <a:xfrm>
              <a:off x="13632180" y="112052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32</xdr:col>
      <xdr:colOff>99060</xdr:colOff>
      <xdr:row>27</xdr:row>
      <xdr:rowOff>11430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CD0F554B-DB80-484A-BBCD-41EDEF3DBCDD}"/>
                </a:ext>
              </a:extLst>
            </xdr:cNvPr>
            <xdr:cNvSpPr txBox="1"/>
          </xdr:nvSpPr>
          <xdr:spPr>
            <a:xfrm>
              <a:off x="14889480" y="1118997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0" name="TextBox 79">
              <a:extLst>
                <a:ext uri="{FF2B5EF4-FFF2-40B4-BE49-F238E27FC236}">
                  <a16:creationId xmlns:a16="http://schemas.microsoft.com/office/drawing/2014/main" id="{CD0F554B-DB80-484A-BBCD-41EDEF3DBCDD}"/>
                </a:ext>
              </a:extLst>
            </xdr:cNvPr>
            <xdr:cNvSpPr txBox="1"/>
          </xdr:nvSpPr>
          <xdr:spPr>
            <a:xfrm>
              <a:off x="14889480" y="1118997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twoCellAnchor>
    <xdr:from>
      <xdr:col>25</xdr:col>
      <xdr:colOff>259080</xdr:colOff>
      <xdr:row>50</xdr:row>
      <xdr:rowOff>179070</xdr:rowOff>
    </xdr:from>
    <xdr:to>
      <xdr:col>32</xdr:col>
      <xdr:colOff>320040</xdr:colOff>
      <xdr:row>65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61438F-15AD-0D17-0658-0C329F651E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205740</xdr:colOff>
      <xdr:row>34</xdr:row>
      <xdr:rowOff>133350</xdr:rowOff>
    </xdr:from>
    <xdr:to>
      <xdr:col>32</xdr:col>
      <xdr:colOff>266700</xdr:colOff>
      <xdr:row>49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545401-02A2-1582-2E4B-401AA60E6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22860</xdr:colOff>
      <xdr:row>34</xdr:row>
      <xdr:rowOff>110490</xdr:rowOff>
    </xdr:from>
    <xdr:to>
      <xdr:col>40</xdr:col>
      <xdr:colOff>327660</xdr:colOff>
      <xdr:row>49</xdr:row>
      <xdr:rowOff>110490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40F3206-89A5-E62C-AAAE-17345EE09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53340</xdr:colOff>
      <xdr:row>50</xdr:row>
      <xdr:rowOff>171450</xdr:rowOff>
    </xdr:from>
    <xdr:to>
      <xdr:col>40</xdr:col>
      <xdr:colOff>358140</xdr:colOff>
      <xdr:row>65</xdr:row>
      <xdr:rowOff>171450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7AB98B-728A-0CAF-84FC-E66F04B3F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7620</xdr:colOff>
      <xdr:row>4</xdr:row>
      <xdr:rowOff>102870</xdr:rowOff>
    </xdr:from>
    <xdr:ext cx="457241" cy="342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C4CA263-B830-401D-A16F-1CF0E66CA002}"/>
                </a:ext>
              </a:extLst>
            </xdr:cNvPr>
            <xdr:cNvSpPr txBox="1"/>
          </xdr:nvSpPr>
          <xdr:spPr>
            <a:xfrm>
              <a:off x="9776460" y="1276350"/>
              <a:ext cx="457241" cy="342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l-GR" sz="1100" b="1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  <m:r>
                          <m:rPr>
                            <m:nor/>
                          </m:rPr>
                          <a:rPr lang="el-GR" b="1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b="1" i="1">
                            <a:effectLst/>
                            <a:latin typeface="Cambria Math" panose="02040503050406030204" pitchFamily="18" charset="0"/>
                          </a:rPr>
                          <m:t>𝒔</m:t>
                        </m:r>
                        <m:r>
                          <a:rPr lang="el-GR" sz="1100" b="1" i="1">
                            <a:latin typeface="Cambria Math" panose="02040503050406030204" pitchFamily="18" charset="0"/>
                          </a:rPr>
                          <m:t>𝝁</m:t>
                        </m:r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C4CA263-B830-401D-A16F-1CF0E66CA002}"/>
                </a:ext>
              </a:extLst>
            </xdr:cNvPr>
            <xdr:cNvSpPr txBox="1"/>
          </xdr:nvSpPr>
          <xdr:spPr>
            <a:xfrm>
              <a:off x="9776460" y="1276350"/>
              <a:ext cx="457241" cy="342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𝒑=</a:t>
              </a:r>
              <a:r>
                <a:rPr lang="el-GR" sz="1100" b="1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"λ</a:t>
              </a:r>
              <a:r>
                <a:rPr lang="el-GR" b="1" i="0">
                  <a:effectLst/>
                </a:rPr>
                <a:t> </a:t>
              </a:r>
              <a:r>
                <a:rPr lang="el-GR" b="1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1" i="0">
                  <a:effectLst/>
                  <a:latin typeface="Cambria Math" panose="02040503050406030204" pitchFamily="18" charset="0"/>
                </a:rPr>
                <a:t>/</a:t>
              </a:r>
              <a:r>
                <a:rPr lang="en-US" b="1" i="0">
                  <a:effectLst/>
                  <a:latin typeface="Cambria Math" panose="02040503050406030204" pitchFamily="18" charset="0"/>
                </a:rPr>
                <a:t>𝒔</a:t>
              </a:r>
              <a:r>
                <a:rPr lang="el-GR" sz="1100" b="1" i="0">
                  <a:latin typeface="Cambria Math" panose="02040503050406030204" pitchFamily="18" charset="0"/>
                </a:rPr>
                <a:t>𝝁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533400</xdr:colOff>
      <xdr:row>7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62A1B1E-1B3A-41CF-8434-2450D4085EA6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62A1B1E-1B3A-41CF-8434-2450D4085EA6}"/>
                </a:ext>
              </a:extLst>
            </xdr:cNvPr>
            <xdr:cNvSpPr txBox="1"/>
          </xdr:nvSpPr>
          <xdr:spPr>
            <a:xfrm>
              <a:off x="10447020" y="17945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571500</xdr:colOff>
      <xdr:row>11</xdr:row>
      <xdr:rowOff>186690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34C85F2-0218-4775-8C66-DF81E0951C63}"/>
                </a:ext>
              </a:extLst>
            </xdr:cNvPr>
            <xdr:cNvSpPr txBox="1"/>
          </xdr:nvSpPr>
          <xdr:spPr>
            <a:xfrm>
              <a:off x="10485120" y="252603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34C85F2-0218-4775-8C66-DF81E0951C63}"/>
                </a:ext>
              </a:extLst>
            </xdr:cNvPr>
            <xdr:cNvSpPr txBox="1"/>
          </xdr:nvSpPr>
          <xdr:spPr>
            <a:xfrm>
              <a:off x="10485120" y="252603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548640</xdr:colOff>
      <xdr:row>3</xdr:row>
      <xdr:rowOff>186690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9DD3F2F-AA48-486C-9922-0B9630A50EB3}"/>
                </a:ext>
              </a:extLst>
            </xdr:cNvPr>
            <xdr:cNvSpPr txBox="1"/>
          </xdr:nvSpPr>
          <xdr:spPr>
            <a:xfrm>
              <a:off x="10462260" y="10401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9DD3F2F-AA48-486C-9922-0B9630A50EB3}"/>
                </a:ext>
              </a:extLst>
            </xdr:cNvPr>
            <xdr:cNvSpPr txBox="1"/>
          </xdr:nvSpPr>
          <xdr:spPr>
            <a:xfrm>
              <a:off x="10462260" y="104013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533400</xdr:colOff>
      <xdr:row>7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3B306BB-B805-4DAA-95DE-AB37ED6E2FDD}"/>
                </a:ext>
              </a:extLst>
            </xdr:cNvPr>
            <xdr:cNvSpPr txBox="1"/>
          </xdr:nvSpPr>
          <xdr:spPr>
            <a:xfrm>
              <a:off x="12550140" y="19088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C3B306BB-B805-4DAA-95DE-AB37ED6E2FDD}"/>
                </a:ext>
              </a:extLst>
            </xdr:cNvPr>
            <xdr:cNvSpPr txBox="1"/>
          </xdr:nvSpPr>
          <xdr:spPr>
            <a:xfrm>
              <a:off x="12550140" y="19088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571500</xdr:colOff>
      <xdr:row>11</xdr:row>
      <xdr:rowOff>186690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A5E61CD-5E1D-44AE-AF59-16ED71F3EFA3}"/>
                </a:ext>
              </a:extLst>
            </xdr:cNvPr>
            <xdr:cNvSpPr txBox="1"/>
          </xdr:nvSpPr>
          <xdr:spPr>
            <a:xfrm>
              <a:off x="12588240" y="264033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FA5E61CD-5E1D-44AE-AF59-16ED71F3EFA3}"/>
                </a:ext>
              </a:extLst>
            </xdr:cNvPr>
            <xdr:cNvSpPr txBox="1"/>
          </xdr:nvSpPr>
          <xdr:spPr>
            <a:xfrm>
              <a:off x="12588240" y="264033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17</xdr:col>
      <xdr:colOff>182880</xdr:colOff>
      <xdr:row>17</xdr:row>
      <xdr:rowOff>3810</xdr:rowOff>
    </xdr:from>
    <xdr:ext cx="1448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59FCA9A-24AB-4E93-8DB3-2F3206C5856C}"/>
                </a:ext>
              </a:extLst>
            </xdr:cNvPr>
            <xdr:cNvSpPr txBox="1"/>
          </xdr:nvSpPr>
          <xdr:spPr>
            <a:xfrm>
              <a:off x="11315700" y="3280410"/>
              <a:ext cx="1448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59FCA9A-24AB-4E93-8DB3-2F3206C5856C}"/>
                </a:ext>
              </a:extLst>
            </xdr:cNvPr>
            <xdr:cNvSpPr txBox="1"/>
          </xdr:nvSpPr>
          <xdr:spPr>
            <a:xfrm>
              <a:off x="11315700" y="3280410"/>
              <a:ext cx="1448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20</xdr:col>
      <xdr:colOff>182880</xdr:colOff>
      <xdr:row>17</xdr:row>
      <xdr:rowOff>3810</xdr:rowOff>
    </xdr:from>
    <xdr:ext cx="14882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121894-A365-45F3-B344-F11D8FB47FFA}"/>
                </a:ext>
              </a:extLst>
            </xdr:cNvPr>
            <xdr:cNvSpPr txBox="1"/>
          </xdr:nvSpPr>
          <xdr:spPr>
            <a:xfrm>
              <a:off x="13144500" y="3280410"/>
              <a:ext cx="1488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1121894-A365-45F3-B344-F11D8FB47FFA}"/>
                </a:ext>
              </a:extLst>
            </xdr:cNvPr>
            <xdr:cNvSpPr txBox="1"/>
          </xdr:nvSpPr>
          <xdr:spPr>
            <a:xfrm>
              <a:off x="13144500" y="3280410"/>
              <a:ext cx="1488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542925</xdr:colOff>
      <xdr:row>22</xdr:row>
      <xdr:rowOff>3810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2CDC36-7344-4954-B8A3-6C71A6577475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0456545" y="419481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242CDC36-7344-4954-B8A3-6C71A6577475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10456545" y="419481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579120</xdr:colOff>
      <xdr:row>30</xdr:row>
      <xdr:rowOff>11430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70635E9-DCAE-4430-B9DE-E553A9D50BE3}"/>
                </a:ext>
              </a:extLst>
            </xdr:cNvPr>
            <xdr:cNvSpPr txBox="1"/>
          </xdr:nvSpPr>
          <xdr:spPr>
            <a:xfrm>
              <a:off x="10492740" y="566547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C70635E9-DCAE-4430-B9DE-E553A9D50BE3}"/>
                </a:ext>
              </a:extLst>
            </xdr:cNvPr>
            <xdr:cNvSpPr txBox="1"/>
          </xdr:nvSpPr>
          <xdr:spPr>
            <a:xfrm>
              <a:off x="10492740" y="566547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533400</xdr:colOff>
      <xdr:row>25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A3E9ED-8265-41F5-89CF-BFE050C8A49A}"/>
                </a:ext>
              </a:extLst>
            </xdr:cNvPr>
            <xdr:cNvSpPr txBox="1"/>
          </xdr:nvSpPr>
          <xdr:spPr>
            <a:xfrm>
              <a:off x="10447020" y="49187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CA3E9ED-8265-41F5-89CF-BFE050C8A49A}"/>
                </a:ext>
              </a:extLst>
            </xdr:cNvPr>
            <xdr:cNvSpPr txBox="1"/>
          </xdr:nvSpPr>
          <xdr:spPr>
            <a:xfrm>
              <a:off x="10447020" y="49187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15</xdr:col>
      <xdr:colOff>533400</xdr:colOff>
      <xdr:row>25</xdr:row>
      <xdr:rowOff>179070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5187738-98EF-4164-8E39-A22900D15DB5}"/>
                </a:ext>
              </a:extLst>
            </xdr:cNvPr>
            <xdr:cNvSpPr txBox="1"/>
          </xdr:nvSpPr>
          <xdr:spPr>
            <a:xfrm>
              <a:off x="10447020" y="49187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5187738-98EF-4164-8E39-A22900D15DB5}"/>
                </a:ext>
              </a:extLst>
            </xdr:cNvPr>
            <xdr:cNvSpPr txBox="1"/>
          </xdr:nvSpPr>
          <xdr:spPr>
            <a:xfrm>
              <a:off x="10447020" y="491871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</xdr:colOff>
      <xdr:row>4</xdr:row>
      <xdr:rowOff>102870</xdr:rowOff>
    </xdr:from>
    <xdr:ext cx="386452" cy="3420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8B929FE-169E-7F6C-73F0-68FE70A05797}"/>
                </a:ext>
              </a:extLst>
            </xdr:cNvPr>
            <xdr:cNvSpPr txBox="1"/>
          </xdr:nvSpPr>
          <xdr:spPr>
            <a:xfrm>
              <a:off x="6606540" y="1177290"/>
              <a:ext cx="386452" cy="342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1">
                        <a:latin typeface="Cambria Math" panose="02040503050406030204" pitchFamily="18" charset="0"/>
                      </a:rPr>
                      <m:t>𝒑</m:t>
                    </m:r>
                    <m:r>
                      <a:rPr lang="en-US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nor/>
                          </m:rPr>
                          <a:rPr lang="el-GR" sz="1100" b="1" i="0" u="none" strike="noStrike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λ</m:t>
                        </m:r>
                        <m:r>
                          <m:rPr>
                            <m:nor/>
                          </m:rPr>
                          <a:rPr lang="el-GR" b="1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l-GR" sz="1100" b="1" i="1">
                            <a:latin typeface="Cambria Math" panose="02040503050406030204" pitchFamily="18" charset="0"/>
                          </a:rPr>
                          <m:t>𝝁</m:t>
                        </m:r>
                      </m:den>
                    </m:f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8B929FE-169E-7F6C-73F0-68FE70A05797}"/>
                </a:ext>
              </a:extLst>
            </xdr:cNvPr>
            <xdr:cNvSpPr txBox="1"/>
          </xdr:nvSpPr>
          <xdr:spPr>
            <a:xfrm>
              <a:off x="6606540" y="1177290"/>
              <a:ext cx="386452" cy="3420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𝒑=</a:t>
              </a:r>
              <a:r>
                <a:rPr lang="el-GR" sz="1100" b="1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"λ</a:t>
              </a:r>
              <a:r>
                <a:rPr lang="el-GR" b="1" i="0">
                  <a:effectLst/>
                </a:rPr>
                <a:t> </a:t>
              </a:r>
              <a:r>
                <a:rPr lang="el-GR" b="1" i="0">
                  <a:effectLst/>
                  <a:latin typeface="Cambria Math" panose="02040503050406030204" pitchFamily="18" charset="0"/>
                </a:rPr>
                <a:t>" </a:t>
              </a:r>
              <a:r>
                <a:rPr lang="en-US" sz="1100" b="1" i="0">
                  <a:effectLst/>
                  <a:latin typeface="Cambria Math" panose="02040503050406030204" pitchFamily="18" charset="0"/>
                </a:rPr>
                <a:t>/</a:t>
              </a:r>
              <a:r>
                <a:rPr lang="el-GR" sz="1100" b="1" i="0">
                  <a:latin typeface="Cambria Math" panose="02040503050406030204" pitchFamily="18" charset="0"/>
                </a:rPr>
                <a:t>𝝁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533400</xdr:colOff>
      <xdr:row>6</xdr:row>
      <xdr:rowOff>3810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D7DD599-E286-257F-75B9-3A10FBB35A89}"/>
                </a:ext>
              </a:extLst>
            </xdr:cNvPr>
            <xdr:cNvSpPr txBox="1"/>
          </xdr:nvSpPr>
          <xdr:spPr>
            <a:xfrm>
              <a:off x="9951720" y="145923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D7DD599-E286-257F-75B9-3A10FBB35A89}"/>
                </a:ext>
              </a:extLst>
            </xdr:cNvPr>
            <xdr:cNvSpPr txBox="1"/>
          </xdr:nvSpPr>
          <xdr:spPr>
            <a:xfrm>
              <a:off x="9951720" y="145923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571500</xdr:colOff>
      <xdr:row>10</xdr:row>
      <xdr:rowOff>19050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030E380-0EC7-4CF0-A502-B658B70679B6}"/>
                </a:ext>
              </a:extLst>
            </xdr:cNvPr>
            <xdr:cNvSpPr txBox="1"/>
          </xdr:nvSpPr>
          <xdr:spPr>
            <a:xfrm>
              <a:off x="9989820" y="221361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030E380-0EC7-4CF0-A502-B658B70679B6}"/>
                </a:ext>
              </a:extLst>
            </xdr:cNvPr>
            <xdr:cNvSpPr txBox="1"/>
          </xdr:nvSpPr>
          <xdr:spPr>
            <a:xfrm>
              <a:off x="9989820" y="221361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533400</xdr:colOff>
      <xdr:row>6</xdr:row>
      <xdr:rowOff>3810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C637808-5C56-4F39-A9BD-E20BE6D727BC}"/>
                </a:ext>
              </a:extLst>
            </xdr:cNvPr>
            <xdr:cNvSpPr txBox="1"/>
          </xdr:nvSpPr>
          <xdr:spPr>
            <a:xfrm>
              <a:off x="9951720" y="145923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C637808-5C56-4F39-A9BD-E20BE6D727BC}"/>
                </a:ext>
              </a:extLst>
            </xdr:cNvPr>
            <xdr:cNvSpPr txBox="1"/>
          </xdr:nvSpPr>
          <xdr:spPr>
            <a:xfrm>
              <a:off x="9951720" y="145923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571500</xdr:colOff>
      <xdr:row>10</xdr:row>
      <xdr:rowOff>19050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69EFDA-6264-4717-824C-75DC57F7D632}"/>
                </a:ext>
              </a:extLst>
            </xdr:cNvPr>
            <xdr:cNvSpPr txBox="1"/>
          </xdr:nvSpPr>
          <xdr:spPr>
            <a:xfrm>
              <a:off x="9989820" y="221361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469EFDA-6264-4717-824C-75DC57F7D632}"/>
                </a:ext>
              </a:extLst>
            </xdr:cNvPr>
            <xdr:cNvSpPr txBox="1"/>
          </xdr:nvSpPr>
          <xdr:spPr>
            <a:xfrm>
              <a:off x="9989820" y="221361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558165</xdr:colOff>
      <xdr:row>2</xdr:row>
      <xdr:rowOff>41910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43B98CC-2B67-402C-A7AC-2B924F467AEF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9976485" y="72771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43B98CC-2B67-402C-A7AC-2B924F467AEF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9976485" y="72771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1036320</xdr:colOff>
      <xdr:row>9</xdr:row>
      <xdr:rowOff>41910</xdr:rowOff>
    </xdr:from>
    <xdr:ext cx="256480" cy="218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FA24EBD-F780-E8ED-6BE3-B80FC194C50B}"/>
                </a:ext>
              </a:extLst>
            </xdr:cNvPr>
            <xdr:cNvSpPr txBox="1"/>
          </xdr:nvSpPr>
          <xdr:spPr>
            <a:xfrm>
              <a:off x="6758940" y="2053590"/>
              <a:ext cx="256480" cy="21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/>
                      <m:sup/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FA24EBD-F780-E8ED-6BE3-B80FC194C50B}"/>
                </a:ext>
              </a:extLst>
            </xdr:cNvPr>
            <xdr:cNvSpPr txBox="1"/>
          </xdr:nvSpPr>
          <xdr:spPr>
            <a:xfrm>
              <a:off x="6758940" y="2053590"/>
              <a:ext cx="256480" cy="218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〖^〗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182880</xdr:colOff>
      <xdr:row>14</xdr:row>
      <xdr:rowOff>3810</xdr:rowOff>
    </xdr:from>
    <xdr:ext cx="14484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FDC1DBC-CE9A-A076-BF93-EBCF7CCFD05A}"/>
                </a:ext>
              </a:extLst>
            </xdr:cNvPr>
            <xdr:cNvSpPr txBox="1"/>
          </xdr:nvSpPr>
          <xdr:spPr>
            <a:xfrm>
              <a:off x="10820400" y="2937510"/>
              <a:ext cx="1448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6FDC1DBC-CE9A-A076-BF93-EBCF7CCFD05A}"/>
                </a:ext>
              </a:extLst>
            </xdr:cNvPr>
            <xdr:cNvSpPr txBox="1"/>
          </xdr:nvSpPr>
          <xdr:spPr>
            <a:xfrm>
              <a:off x="10820400" y="2937510"/>
              <a:ext cx="14484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182880</xdr:colOff>
      <xdr:row>14</xdr:row>
      <xdr:rowOff>3810</xdr:rowOff>
    </xdr:from>
    <xdr:ext cx="14882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B629780-3896-D9C7-4EFB-4FE20757706D}"/>
                </a:ext>
              </a:extLst>
            </xdr:cNvPr>
            <xdr:cNvSpPr txBox="1"/>
          </xdr:nvSpPr>
          <xdr:spPr>
            <a:xfrm>
              <a:off x="12649200" y="2945130"/>
              <a:ext cx="1488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B629780-3896-D9C7-4EFB-4FE20757706D}"/>
                </a:ext>
              </a:extLst>
            </xdr:cNvPr>
            <xdr:cNvSpPr txBox="1"/>
          </xdr:nvSpPr>
          <xdr:spPr>
            <a:xfrm>
              <a:off x="12649200" y="2945130"/>
              <a:ext cx="14882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542925</xdr:colOff>
      <xdr:row>16</xdr:row>
      <xdr:rowOff>179070</xdr:rowOff>
    </xdr:from>
    <xdr:ext cx="33528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8AE0A3B-EE43-D0D1-1E94-DE5140CB89DA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9961245" y="348615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𝒑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𝒐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8AE0A3B-EE43-D0D1-1E94-DE5140CB89DA}"/>
                </a:ext>
                <a:ext uri="{147F2762-F138-4A5C-976F-8EAC2B608ADB}">
                  <a16:predDERef xmlns:a16="http://schemas.microsoft.com/office/drawing/2014/main" pred="{E030E380-0EC7-4CF0-A502-B658B70679B6}"/>
                </a:ext>
              </a:extLst>
            </xdr:cNvPr>
            <xdr:cNvSpPr txBox="1"/>
          </xdr:nvSpPr>
          <xdr:spPr>
            <a:xfrm>
              <a:off x="9961245" y="3486150"/>
              <a:ext cx="33528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𝒑_𝒐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541020</xdr:colOff>
      <xdr:row>21</xdr:row>
      <xdr:rowOff>26670</xdr:rowOff>
    </xdr:from>
    <xdr:ext cx="335280" cy="18440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9236E66-9080-4310-9D51-67857DD64B0D}"/>
                </a:ext>
              </a:extLst>
            </xdr:cNvPr>
            <xdr:cNvSpPr txBox="1"/>
          </xdr:nvSpPr>
          <xdr:spPr>
            <a:xfrm>
              <a:off x="9959340" y="424815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𝑳</m:t>
                        </m:r>
                      </m:e>
                      <m:sub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29236E66-9080-4310-9D51-67857DD64B0D}"/>
                </a:ext>
              </a:extLst>
            </xdr:cNvPr>
            <xdr:cNvSpPr txBox="1"/>
          </xdr:nvSpPr>
          <xdr:spPr>
            <a:xfrm>
              <a:off x="9959340" y="4248150"/>
              <a:ext cx="335280" cy="18440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𝑳_𝒒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11</xdr:col>
      <xdr:colOff>571500</xdr:colOff>
      <xdr:row>25</xdr:row>
      <xdr:rowOff>11430</xdr:rowOff>
    </xdr:from>
    <xdr:ext cx="335280" cy="1844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65A66CA-752D-4040-A8DB-5A1713AA2F04}"/>
                </a:ext>
              </a:extLst>
            </xdr:cNvPr>
            <xdr:cNvSpPr txBox="1"/>
          </xdr:nvSpPr>
          <xdr:spPr>
            <a:xfrm>
              <a:off x="9989820" y="497205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𝑾</m:t>
                        </m:r>
                      </m:e>
                      <m:sub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𝒒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65A66CA-752D-4040-A8DB-5A1713AA2F04}"/>
                </a:ext>
              </a:extLst>
            </xdr:cNvPr>
            <xdr:cNvSpPr txBox="1"/>
          </xdr:nvSpPr>
          <xdr:spPr>
            <a:xfrm>
              <a:off x="9989820" y="4972050"/>
              <a:ext cx="335280" cy="1844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latin typeface="Cambria Math" panose="02040503050406030204" pitchFamily="18" charset="0"/>
                </a:rPr>
                <a:t>𝑾_𝒒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274320</xdr:colOff>
      <xdr:row>1</xdr:row>
      <xdr:rowOff>179070</xdr:rowOff>
    </xdr:from>
    <xdr:ext cx="1201033" cy="7992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D1AF6B-C2D2-07BD-5087-E5C6C21168EF}"/>
                </a:ext>
              </a:extLst>
            </xdr:cNvPr>
            <xdr:cNvSpPr txBox="1"/>
          </xdr:nvSpPr>
          <xdr:spPr>
            <a:xfrm>
              <a:off x="274320" y="361950"/>
              <a:ext cx="1201033" cy="7992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      </m:t>
                    </m:r>
                    <m:d>
                      <m:dPr>
                        <m:begChr m:val="["/>
                        <m:endChr m:val="]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7</m:t>
                                  </m:r>
                                </m:num>
                                <m:den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22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f>
                                <m:fPr>
                                  <m:ctrlPr>
                                    <a:rPr lang="en-US" sz="110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num>
                                <m:den>
                                  <m:r>
                                    <a:rPr lang="en-US" sz="1100" b="0" i="1">
                                      <a:latin typeface="Cambria Math" panose="02040503050406030204" pitchFamily="18" charset="0"/>
                                    </a:rPr>
                                    <m:t>5</m:t>
                                  </m:r>
                                </m:den>
                              </m:f>
                            </m:e>
                          </m:mr>
                          <m:m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10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D1AF6B-C2D2-07BD-5087-E5C6C21168EF}"/>
                </a:ext>
              </a:extLst>
            </xdr:cNvPr>
            <xdr:cNvSpPr txBox="1"/>
          </xdr:nvSpPr>
          <xdr:spPr>
            <a:xfrm>
              <a:off x="274320" y="361950"/>
              <a:ext cx="1201033" cy="7992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𝑝=       </a:t>
              </a:r>
              <a:r>
                <a:rPr lang="en-US" sz="1100" i="0">
                  <a:latin typeface="Cambria Math" panose="02040503050406030204" pitchFamily="18" charset="0"/>
                </a:rPr>
                <a:t>[■8(</a:t>
              </a:r>
              <a:r>
                <a:rPr lang="en-US" sz="1100" b="0" i="0">
                  <a:latin typeface="Cambria Math" panose="02040503050406030204" pitchFamily="18" charset="0"/>
                </a:rPr>
                <a:t>0&amp;0&amp;7/22@0&amp;0&amp;1/5@0&amp;0&amp;</a:t>
              </a:r>
              <a:r>
                <a:rPr lang="en-US" sz="1100" i="0">
                  <a:latin typeface="Cambria Math" panose="02040503050406030204" pitchFamily="18" charset="0"/>
                </a:rPr>
                <a:t>0)]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68580</xdr:colOff>
      <xdr:row>2</xdr:row>
      <xdr:rowOff>19050</xdr:rowOff>
    </xdr:from>
    <xdr:ext cx="161518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253575B-F7BB-AED3-D666-D0A4B10E41B3}"/>
                </a:ext>
              </a:extLst>
            </xdr:cNvPr>
            <xdr:cNvSpPr txBox="1"/>
          </xdr:nvSpPr>
          <xdr:spPr>
            <a:xfrm>
              <a:off x="1897380" y="384810"/>
              <a:ext cx="16151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253575B-F7BB-AED3-D666-D0A4B10E41B3}"/>
                </a:ext>
              </a:extLst>
            </xdr:cNvPr>
            <xdr:cNvSpPr txBox="1"/>
          </xdr:nvSpPr>
          <xdr:spPr>
            <a:xfrm>
              <a:off x="1897380" y="384810"/>
              <a:ext cx="16151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76200</xdr:colOff>
      <xdr:row>3</xdr:row>
      <xdr:rowOff>3810</xdr:rowOff>
    </xdr:from>
    <xdr:ext cx="16478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0D674B5-8297-43F8-B325-6EBAB9FD38B1}"/>
                </a:ext>
              </a:extLst>
            </xdr:cNvPr>
            <xdr:cNvSpPr txBox="1"/>
          </xdr:nvSpPr>
          <xdr:spPr>
            <a:xfrm>
              <a:off x="1905000" y="552450"/>
              <a:ext cx="16478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0D674B5-8297-43F8-B325-6EBAB9FD38B1}"/>
                </a:ext>
              </a:extLst>
            </xdr:cNvPr>
            <xdr:cNvSpPr txBox="1"/>
          </xdr:nvSpPr>
          <xdr:spPr>
            <a:xfrm>
              <a:off x="1905000" y="552450"/>
              <a:ext cx="16478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68580</xdr:colOff>
      <xdr:row>3</xdr:row>
      <xdr:rowOff>179070</xdr:rowOff>
    </xdr:from>
    <xdr:ext cx="16478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AB341FF-A4CB-4B61-A976-86BE515853DB}"/>
                </a:ext>
              </a:extLst>
            </xdr:cNvPr>
            <xdr:cNvSpPr txBox="1"/>
          </xdr:nvSpPr>
          <xdr:spPr>
            <a:xfrm>
              <a:off x="1897380" y="727710"/>
              <a:ext cx="16478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AB341FF-A4CB-4B61-A976-86BE515853DB}"/>
                </a:ext>
              </a:extLst>
            </xdr:cNvPr>
            <xdr:cNvSpPr txBox="1"/>
          </xdr:nvSpPr>
          <xdr:spPr>
            <a:xfrm>
              <a:off x="1897380" y="727710"/>
              <a:ext cx="16478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2</xdr:row>
      <xdr:rowOff>3810</xdr:rowOff>
    </xdr:from>
    <xdr:ext cx="16549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FEEB735-A438-1C6B-8EA0-859A53ABC7FD}"/>
                </a:ext>
              </a:extLst>
            </xdr:cNvPr>
            <xdr:cNvSpPr txBox="1"/>
          </xdr:nvSpPr>
          <xdr:spPr>
            <a:xfrm>
              <a:off x="3086100" y="369570"/>
              <a:ext cx="1654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FEEB735-A438-1C6B-8EA0-859A53ABC7FD}"/>
                </a:ext>
              </a:extLst>
            </xdr:cNvPr>
            <xdr:cNvSpPr txBox="1"/>
          </xdr:nvSpPr>
          <xdr:spPr>
            <a:xfrm>
              <a:off x="3086100" y="369570"/>
              <a:ext cx="16549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3</xdr:row>
      <xdr:rowOff>19050</xdr:rowOff>
    </xdr:from>
    <xdr:ext cx="16908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2F255F1-BD75-C182-0709-734A7862D5ED}"/>
                </a:ext>
              </a:extLst>
            </xdr:cNvPr>
            <xdr:cNvSpPr txBox="1"/>
          </xdr:nvSpPr>
          <xdr:spPr>
            <a:xfrm>
              <a:off x="3086100" y="567690"/>
              <a:ext cx="1690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2F255F1-BD75-C182-0709-734A7862D5ED}"/>
                </a:ext>
              </a:extLst>
            </xdr:cNvPr>
            <xdr:cNvSpPr txBox="1"/>
          </xdr:nvSpPr>
          <xdr:spPr>
            <a:xfrm>
              <a:off x="3086100" y="567690"/>
              <a:ext cx="1690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4</xdr:row>
      <xdr:rowOff>11430</xdr:rowOff>
    </xdr:from>
    <xdr:ext cx="16908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7A487BC-3A59-996A-186F-3DC64F8338FA}"/>
                </a:ext>
              </a:extLst>
            </xdr:cNvPr>
            <xdr:cNvSpPr txBox="1"/>
          </xdr:nvSpPr>
          <xdr:spPr>
            <a:xfrm>
              <a:off x="3086100" y="742950"/>
              <a:ext cx="1690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37A487BC-3A59-996A-186F-3DC64F8338FA}"/>
                </a:ext>
              </a:extLst>
            </xdr:cNvPr>
            <xdr:cNvSpPr txBox="1"/>
          </xdr:nvSpPr>
          <xdr:spPr>
            <a:xfrm>
              <a:off x="3086100" y="742950"/>
              <a:ext cx="1690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𝜇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0</xdr:col>
      <xdr:colOff>510540</xdr:colOff>
      <xdr:row>1</xdr:row>
      <xdr:rowOff>114300</xdr:rowOff>
    </xdr:from>
    <xdr:to>
      <xdr:col>1</xdr:col>
      <xdr:colOff>167640</xdr:colOff>
      <xdr:row>7</xdr:row>
      <xdr:rowOff>121920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0CD6AF-CDA7-1FBB-9F09-743C7AFF89F0}"/>
            </a:ext>
          </a:extLst>
        </xdr:cNvPr>
        <xdr:cNvSpPr txBox="1"/>
      </xdr:nvSpPr>
      <xdr:spPr>
        <a:xfrm>
          <a:off x="510540" y="297180"/>
          <a:ext cx="266700" cy="1104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</a:t>
          </a:r>
        </a:p>
        <a:p>
          <a:endParaRPr lang="en-US" sz="1100"/>
        </a:p>
        <a:p>
          <a:r>
            <a:rPr lang="en-US" sz="1100"/>
            <a:t>2</a:t>
          </a:r>
        </a:p>
        <a:p>
          <a:endParaRPr lang="en-US" sz="1100"/>
        </a:p>
        <a:p>
          <a:r>
            <a:rPr lang="en-US" sz="1100"/>
            <a:t>3</a:t>
          </a:r>
        </a:p>
      </xdr:txBody>
    </xdr:sp>
    <xdr:clientData/>
  </xdr:twoCellAnchor>
  <xdr:twoCellAnchor editAs="oneCell">
    <xdr:from>
      <xdr:col>8</xdr:col>
      <xdr:colOff>579120</xdr:colOff>
      <xdr:row>1</xdr:row>
      <xdr:rowOff>0</xdr:rowOff>
    </xdr:from>
    <xdr:to>
      <xdr:col>19</xdr:col>
      <xdr:colOff>274320</xdr:colOff>
      <xdr:row>20</xdr:row>
      <xdr:rowOff>63561</xdr:rowOff>
    </xdr:to>
    <xdr:pic>
      <xdr:nvPicPr>
        <xdr:cNvPr id="14" name="Picture 13" descr="A diagram of a flowchart&#10;&#10;Description automatically generated">
          <a:extLst>
            <a:ext uri="{FF2B5EF4-FFF2-40B4-BE49-F238E27FC236}">
              <a16:creationId xmlns:a16="http://schemas.microsoft.com/office/drawing/2014/main" id="{28C8CE87-9FE6-81B4-0F93-5FC1A72FE3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46" t="16622" r="2520" b="14291"/>
        <a:stretch/>
      </xdr:blipFill>
      <xdr:spPr>
        <a:xfrm>
          <a:off x="5501640" y="182880"/>
          <a:ext cx="6400800" cy="3553521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0</xdr:row>
      <xdr:rowOff>167640</xdr:rowOff>
    </xdr:from>
    <xdr:to>
      <xdr:col>2</xdr:col>
      <xdr:colOff>320040</xdr:colOff>
      <xdr:row>2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8734262-B7C2-F3C0-ED1D-8DAD8A09CD39}"/>
            </a:ext>
          </a:extLst>
        </xdr:cNvPr>
        <xdr:cNvSpPr txBox="1"/>
      </xdr:nvSpPr>
      <xdr:spPr>
        <a:xfrm>
          <a:off x="731520" y="167640"/>
          <a:ext cx="807720" cy="198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1       2        3</a:t>
          </a:r>
        </a:p>
      </xdr:txBody>
    </xdr:sp>
    <xdr:clientData/>
  </xdr:twoCellAnchor>
  <xdr:oneCellAnchor>
    <xdr:from>
      <xdr:col>0</xdr:col>
      <xdr:colOff>68580</xdr:colOff>
      <xdr:row>10</xdr:row>
      <xdr:rowOff>3810</xdr:rowOff>
    </xdr:from>
    <xdr:ext cx="15728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5E05FB2-469D-260C-3514-10109F5BFB3B}"/>
                </a:ext>
              </a:extLst>
            </xdr:cNvPr>
            <xdr:cNvSpPr txBox="1"/>
          </xdr:nvSpPr>
          <xdr:spPr>
            <a:xfrm>
              <a:off x="68580" y="1649730"/>
              <a:ext cx="1572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5E05FB2-469D-260C-3514-10109F5BFB3B}"/>
                </a:ext>
              </a:extLst>
            </xdr:cNvPr>
            <xdr:cNvSpPr txBox="1"/>
          </xdr:nvSpPr>
          <xdr:spPr>
            <a:xfrm>
              <a:off x="68580" y="1649730"/>
              <a:ext cx="1572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68580</xdr:colOff>
      <xdr:row>11</xdr:row>
      <xdr:rowOff>26670</xdr:rowOff>
    </xdr:from>
    <xdr:ext cx="16055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D0A913-D851-05C8-F789-A1A67A3D6F5C}"/>
                </a:ext>
              </a:extLst>
            </xdr:cNvPr>
            <xdr:cNvSpPr txBox="1"/>
          </xdr:nvSpPr>
          <xdr:spPr>
            <a:xfrm>
              <a:off x="68580" y="1855470"/>
              <a:ext cx="160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F2D0A913-D851-05C8-F789-A1A67A3D6F5C}"/>
                </a:ext>
              </a:extLst>
            </xdr:cNvPr>
            <xdr:cNvSpPr txBox="1"/>
          </xdr:nvSpPr>
          <xdr:spPr>
            <a:xfrm>
              <a:off x="68580" y="1855470"/>
              <a:ext cx="160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76200</xdr:colOff>
      <xdr:row>12</xdr:row>
      <xdr:rowOff>34290</xdr:rowOff>
    </xdr:from>
    <xdr:ext cx="16055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35FED77-7DAA-0218-332B-A316A354C35B}"/>
                </a:ext>
              </a:extLst>
            </xdr:cNvPr>
            <xdr:cNvSpPr txBox="1"/>
          </xdr:nvSpPr>
          <xdr:spPr>
            <a:xfrm>
              <a:off x="76200" y="2045970"/>
              <a:ext cx="160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E35FED77-7DAA-0218-332B-A316A354C35B}"/>
                </a:ext>
              </a:extLst>
            </xdr:cNvPr>
            <xdr:cNvSpPr txBox="1"/>
          </xdr:nvSpPr>
          <xdr:spPr>
            <a:xfrm>
              <a:off x="76200" y="2045970"/>
              <a:ext cx="160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𝑇_3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297180</xdr:colOff>
      <xdr:row>10</xdr:row>
      <xdr:rowOff>19050</xdr:rowOff>
    </xdr:from>
    <xdr:ext cx="35317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8F49918-1699-4890-D355-D2D081CB91D7}"/>
                </a:ext>
              </a:extLst>
            </xdr:cNvPr>
            <xdr:cNvSpPr txBox="1"/>
          </xdr:nvSpPr>
          <xdr:spPr>
            <a:xfrm>
              <a:off x="906780" y="1863090"/>
              <a:ext cx="35317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68F49918-1699-4890-D355-D2D081CB91D7}"/>
                </a:ext>
              </a:extLst>
            </xdr:cNvPr>
            <xdr:cNvSpPr txBox="1"/>
          </xdr:nvSpPr>
          <xdr:spPr>
            <a:xfrm>
              <a:off x="906780" y="1863090"/>
              <a:ext cx="35317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𝑇_1 𝑝_11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22860</xdr:colOff>
      <xdr:row>10</xdr:row>
      <xdr:rowOff>26670</xdr:rowOff>
    </xdr:from>
    <xdr:ext cx="40158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683C581-75F2-796F-0CA8-98EDACC9DA00}"/>
                </a:ext>
              </a:extLst>
            </xdr:cNvPr>
            <xdr:cNvSpPr txBox="1"/>
          </xdr:nvSpPr>
          <xdr:spPr>
            <a:xfrm>
              <a:off x="1242060" y="1870710"/>
              <a:ext cx="4015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+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sSub>
                    <m:sSub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12</m:t>
                      </m:r>
                    </m:sub>
                  </m:sSub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8683C581-75F2-796F-0CA8-98EDACC9DA00}"/>
                </a:ext>
              </a:extLst>
            </xdr:cNvPr>
            <xdr:cNvSpPr txBox="1"/>
          </xdr:nvSpPr>
          <xdr:spPr>
            <a:xfrm>
              <a:off x="1242060" y="1870710"/>
              <a:ext cx="40158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𝑇_2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𝑝_12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411480</xdr:colOff>
      <xdr:row>10</xdr:row>
      <xdr:rowOff>26670</xdr:rowOff>
    </xdr:from>
    <xdr:ext cx="46185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ADC0347-F4EB-C0E0-3DEF-84F204FA10C9}"/>
                </a:ext>
              </a:extLst>
            </xdr:cNvPr>
            <xdr:cNvSpPr txBox="1"/>
          </xdr:nvSpPr>
          <xdr:spPr>
            <a:xfrm>
              <a:off x="1630680" y="1870710"/>
              <a:ext cx="4618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ADC0347-F4EB-C0E0-3DEF-84F204FA10C9}"/>
                </a:ext>
              </a:extLst>
            </xdr:cNvPr>
            <xdr:cNvSpPr txBox="1"/>
          </xdr:nvSpPr>
          <xdr:spPr>
            <a:xfrm>
              <a:off x="1630680" y="1870710"/>
              <a:ext cx="4618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+𝑇〗_3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𝑝_13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7620</xdr:colOff>
      <xdr:row>10</xdr:row>
      <xdr:rowOff>26670</xdr:rowOff>
    </xdr:from>
    <xdr:ext cx="29828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395640-33BC-EACE-57F1-945A35DB0A70}"/>
                </a:ext>
              </a:extLst>
            </xdr:cNvPr>
            <xdr:cNvSpPr txBox="1"/>
          </xdr:nvSpPr>
          <xdr:spPr>
            <a:xfrm>
              <a:off x="617220" y="1672590"/>
              <a:ext cx="2982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59395640-33BC-EACE-57F1-945A35DB0A70}"/>
                </a:ext>
              </a:extLst>
            </xdr:cNvPr>
            <xdr:cNvSpPr txBox="1"/>
          </xdr:nvSpPr>
          <xdr:spPr>
            <a:xfrm>
              <a:off x="617220" y="1672590"/>
              <a:ext cx="2982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1+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</xdr:row>
      <xdr:rowOff>19050</xdr:rowOff>
    </xdr:from>
    <xdr:ext cx="30155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7F1F4194-88A0-5966-27E6-57EA00B16F48}"/>
                </a:ext>
              </a:extLst>
            </xdr:cNvPr>
            <xdr:cNvSpPr txBox="1"/>
          </xdr:nvSpPr>
          <xdr:spPr>
            <a:xfrm>
              <a:off x="609600" y="1847850"/>
              <a:ext cx="301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7F1F4194-88A0-5966-27E6-57EA00B16F48}"/>
                </a:ext>
              </a:extLst>
            </xdr:cNvPr>
            <xdr:cNvSpPr txBox="1"/>
          </xdr:nvSpPr>
          <xdr:spPr>
            <a:xfrm>
              <a:off x="609600" y="1847850"/>
              <a:ext cx="301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2+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41910</xdr:rowOff>
    </xdr:from>
    <xdr:ext cx="30155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29589D7-DD2E-7773-BBDB-17C4BC076811}"/>
                </a:ext>
              </a:extLst>
            </xdr:cNvPr>
            <xdr:cNvSpPr txBox="1"/>
          </xdr:nvSpPr>
          <xdr:spPr>
            <a:xfrm>
              <a:off x="609600" y="2053590"/>
              <a:ext cx="301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29589D7-DD2E-7773-BBDB-17C4BC076811}"/>
                </a:ext>
              </a:extLst>
            </xdr:cNvPr>
            <xdr:cNvSpPr txBox="1"/>
          </xdr:nvSpPr>
          <xdr:spPr>
            <a:xfrm>
              <a:off x="609600" y="2053590"/>
              <a:ext cx="30155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3+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281940</xdr:colOff>
      <xdr:row>11</xdr:row>
      <xdr:rowOff>19050</xdr:rowOff>
    </xdr:from>
    <xdr:ext cx="23769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81FE54A-E753-DCF8-C2DB-B62D8ED06C2A}"/>
                </a:ext>
              </a:extLst>
            </xdr:cNvPr>
            <xdr:cNvSpPr txBox="1"/>
          </xdr:nvSpPr>
          <xdr:spPr>
            <a:xfrm>
              <a:off x="891540" y="2045970"/>
              <a:ext cx="23769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 panose="02040503050406030204" pitchFamily="18" charset="0"/>
                      </a:rPr>
                      <m:t>𝑝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481FE54A-E753-DCF8-C2DB-B62D8ED06C2A}"/>
                </a:ext>
              </a:extLst>
            </xdr:cNvPr>
            <xdr:cNvSpPr txBox="1"/>
          </xdr:nvSpPr>
          <xdr:spPr>
            <a:xfrm>
              <a:off x="891540" y="2045970"/>
              <a:ext cx="23769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𝑇_1 </a:t>
              </a:r>
              <a:r>
                <a:rPr lang="en-US" sz="1100" i="0">
                  <a:latin typeface="Cambria Math" panose="02040503050406030204" pitchFamily="18" charset="0"/>
                </a:rPr>
                <a:t>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281940</xdr:colOff>
      <xdr:row>12</xdr:row>
      <xdr:rowOff>34290</xdr:rowOff>
    </xdr:from>
    <xdr:ext cx="356443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370E090-CDF2-5D02-B877-73C24826D73E}"/>
                </a:ext>
              </a:extLst>
            </xdr:cNvPr>
            <xdr:cNvSpPr txBox="1"/>
          </xdr:nvSpPr>
          <xdr:spPr>
            <a:xfrm>
              <a:off x="891540" y="2244090"/>
              <a:ext cx="35644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3370E090-CDF2-5D02-B877-73C24826D73E}"/>
                </a:ext>
              </a:extLst>
            </xdr:cNvPr>
            <xdr:cNvSpPr txBox="1"/>
          </xdr:nvSpPr>
          <xdr:spPr>
            <a:xfrm>
              <a:off x="891540" y="2244090"/>
              <a:ext cx="35644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𝑇_1 𝑝_31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594360</xdr:colOff>
      <xdr:row>11</xdr:row>
      <xdr:rowOff>26670</xdr:rowOff>
    </xdr:from>
    <xdr:ext cx="46512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3C98CB3-ADBA-F934-224D-DB548F5DA9DC}"/>
                </a:ext>
              </a:extLst>
            </xdr:cNvPr>
            <xdr:cNvSpPr txBox="1"/>
          </xdr:nvSpPr>
          <xdr:spPr>
            <a:xfrm>
              <a:off x="1203960" y="205359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E3C98CB3-ADBA-F934-224D-DB548F5DA9DC}"/>
                </a:ext>
              </a:extLst>
            </xdr:cNvPr>
            <xdr:cNvSpPr txBox="1"/>
          </xdr:nvSpPr>
          <xdr:spPr>
            <a:xfrm>
              <a:off x="1203960" y="205359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+𝑇〗_2 𝑝_22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426720</xdr:colOff>
      <xdr:row>11</xdr:row>
      <xdr:rowOff>19050</xdr:rowOff>
    </xdr:from>
    <xdr:ext cx="46512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5CF033A-EBD3-92FC-12C6-6D941D0A5EAE}"/>
                </a:ext>
              </a:extLst>
            </xdr:cNvPr>
            <xdr:cNvSpPr txBox="1"/>
          </xdr:nvSpPr>
          <xdr:spPr>
            <a:xfrm>
              <a:off x="1645920" y="204597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5CF033A-EBD3-92FC-12C6-6D941D0A5EAE}"/>
                </a:ext>
              </a:extLst>
            </xdr:cNvPr>
            <xdr:cNvSpPr txBox="1"/>
          </xdr:nvSpPr>
          <xdr:spPr>
            <a:xfrm>
              <a:off x="1645920" y="204597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+𝑇〗_3 𝑝_23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594360</xdr:colOff>
      <xdr:row>12</xdr:row>
      <xdr:rowOff>19050</xdr:rowOff>
    </xdr:from>
    <xdr:ext cx="46512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61950AC-C75D-EDF9-26AC-A14B04215641}"/>
                </a:ext>
              </a:extLst>
            </xdr:cNvPr>
            <xdr:cNvSpPr txBox="1"/>
          </xdr:nvSpPr>
          <xdr:spPr>
            <a:xfrm>
              <a:off x="1203960" y="222885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61950AC-C75D-EDF9-26AC-A14B04215641}"/>
                </a:ext>
              </a:extLst>
            </xdr:cNvPr>
            <xdr:cNvSpPr txBox="1"/>
          </xdr:nvSpPr>
          <xdr:spPr>
            <a:xfrm>
              <a:off x="1203960" y="222885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+𝑇〗_2 𝑝_32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403860</xdr:colOff>
      <xdr:row>12</xdr:row>
      <xdr:rowOff>34290</xdr:rowOff>
    </xdr:from>
    <xdr:ext cx="46512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BC4AB75-57C7-E7A3-AD50-5ED44757DEFA}"/>
                </a:ext>
              </a:extLst>
            </xdr:cNvPr>
            <xdr:cNvSpPr txBox="1"/>
          </xdr:nvSpPr>
          <xdr:spPr>
            <a:xfrm>
              <a:off x="1623060" y="224409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BC4AB75-57C7-E7A3-AD50-5ED44757DEFA}"/>
                </a:ext>
              </a:extLst>
            </xdr:cNvPr>
            <xdr:cNvSpPr txBox="1"/>
          </xdr:nvSpPr>
          <xdr:spPr>
            <a:xfrm>
              <a:off x="1623060" y="2244090"/>
              <a:ext cx="46512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+𝑇〗_3 𝑝_33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7620</xdr:colOff>
      <xdr:row>14</xdr:row>
      <xdr:rowOff>11430</xdr:rowOff>
    </xdr:from>
    <xdr:ext cx="734368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4EE923B-F6FE-5D35-B601-96580A3893EC}"/>
                </a:ext>
              </a:extLst>
            </xdr:cNvPr>
            <xdr:cNvSpPr txBox="1"/>
          </xdr:nvSpPr>
          <xdr:spPr>
            <a:xfrm>
              <a:off x="7620" y="2571750"/>
              <a:ext cx="73436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𝑛𝑒𝑡𝑤𝑜𝑟𝑘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D4EE923B-F6FE-5D35-B601-96580A3893EC}"/>
                </a:ext>
              </a:extLst>
            </xdr:cNvPr>
            <xdr:cNvSpPr txBox="1"/>
          </xdr:nvSpPr>
          <xdr:spPr>
            <a:xfrm>
              <a:off x="7620" y="2571750"/>
              <a:ext cx="73436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𝑝_𝑛𝑒𝑡𝑤𝑜𝑟𝑘 (0)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121920</xdr:colOff>
      <xdr:row>14</xdr:row>
      <xdr:rowOff>26670</xdr:rowOff>
    </xdr:from>
    <xdr:ext cx="616772" cy="181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995AF10-68C6-717A-0950-CA5DA0CD6A7A}"/>
                </a:ext>
              </a:extLst>
            </xdr:cNvPr>
            <xdr:cNvSpPr txBox="1"/>
          </xdr:nvSpPr>
          <xdr:spPr>
            <a:xfrm>
              <a:off x="731520" y="2586990"/>
              <a:ext cx="616772" cy="181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F995AF10-68C6-717A-0950-CA5DA0CD6A7A}"/>
                </a:ext>
              </a:extLst>
            </xdr:cNvPr>
            <xdr:cNvSpPr txBox="1"/>
          </xdr:nvSpPr>
          <xdr:spPr>
            <a:xfrm>
              <a:off x="731520" y="2586990"/>
              <a:ext cx="616772" cy="181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=𝑝〗_𝑄1 (0)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121920</xdr:colOff>
      <xdr:row>14</xdr:row>
      <xdr:rowOff>19050</xdr:rowOff>
    </xdr:from>
    <xdr:ext cx="596510" cy="181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5220EFF-1EE9-D0A8-2812-5F4CAFD41B0B}"/>
                </a:ext>
              </a:extLst>
            </xdr:cNvPr>
            <xdr:cNvSpPr txBox="1"/>
          </xdr:nvSpPr>
          <xdr:spPr>
            <a:xfrm>
              <a:off x="1341120" y="2579370"/>
              <a:ext cx="596510" cy="181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A5220EFF-1EE9-D0A8-2812-5F4CAFD41B0B}"/>
                </a:ext>
              </a:extLst>
            </xdr:cNvPr>
            <xdr:cNvSpPr txBox="1"/>
          </xdr:nvSpPr>
          <xdr:spPr>
            <a:xfrm>
              <a:off x="1341120" y="2579370"/>
              <a:ext cx="596510" cy="181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</a:rPr>
                <a:t>𝑝〗_𝑄2 (0)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68580</xdr:colOff>
      <xdr:row>14</xdr:row>
      <xdr:rowOff>26670</xdr:rowOff>
    </xdr:from>
    <xdr:ext cx="596510" cy="181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FD64B1A-8F16-EDA7-916E-9536633C545B}"/>
                </a:ext>
              </a:extLst>
            </xdr:cNvPr>
            <xdr:cNvSpPr txBox="1"/>
          </xdr:nvSpPr>
          <xdr:spPr>
            <a:xfrm>
              <a:off x="1897380" y="2586990"/>
              <a:ext cx="596510" cy="181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(0)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4FD64B1A-8F16-EDA7-916E-9536633C545B}"/>
                </a:ext>
              </a:extLst>
            </xdr:cNvPr>
            <xdr:cNvSpPr txBox="1"/>
          </xdr:nvSpPr>
          <xdr:spPr>
            <a:xfrm>
              <a:off x="1897380" y="2586990"/>
              <a:ext cx="596510" cy="1812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US" sz="1100" b="0" i="0">
                  <a:latin typeface="Cambria Math" panose="02040503050406030204" pitchFamily="18" charset="0"/>
                </a:rPr>
                <a:t>𝑝〗_𝑄3 (0)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144780</xdr:colOff>
      <xdr:row>15</xdr:row>
      <xdr:rowOff>80010</xdr:rowOff>
    </xdr:from>
    <xdr:ext cx="402867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44">
              <a:extLst>
                <a:ext uri="{FF2B5EF4-FFF2-40B4-BE49-F238E27FC236}">
                  <a16:creationId xmlns:a16="http://schemas.microsoft.com/office/drawing/2014/main" id="{3451D733-0209-0A87-431D-C66CA6C65C78}"/>
                </a:ext>
              </a:extLst>
            </xdr:cNvPr>
            <xdr:cNvSpPr txBox="1"/>
          </xdr:nvSpPr>
          <xdr:spPr>
            <a:xfrm>
              <a:off x="754380" y="2823210"/>
              <a:ext cx="402867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=3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44">
              <a:extLst>
                <a:ext uri="{FF2B5EF4-FFF2-40B4-BE49-F238E27FC236}">
                  <a16:creationId xmlns:a16="http://schemas.microsoft.com/office/drawing/2014/main" id="{3451D733-0209-0A87-431D-C66CA6C65C78}"/>
                </a:ext>
              </a:extLst>
            </xdr:cNvPr>
            <xdr:cNvSpPr txBox="1"/>
          </xdr:nvSpPr>
          <xdr:spPr>
            <a:xfrm>
              <a:off x="754380" y="2823210"/>
              <a:ext cx="402867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_(𝑖=1)^(𝑚=3)▒𝐿_𝑖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99060</xdr:colOff>
      <xdr:row>18</xdr:row>
      <xdr:rowOff>118110</xdr:rowOff>
    </xdr:from>
    <xdr:ext cx="457498" cy="4759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4">
              <a:extLst>
                <a:ext uri="{FF2B5EF4-FFF2-40B4-BE49-F238E27FC236}">
                  <a16:creationId xmlns:a16="http://schemas.microsoft.com/office/drawing/2014/main" id="{49E9E0D0-AB22-1CD5-0619-3587DDEADDBB}"/>
                </a:ext>
              </a:extLst>
            </xdr:cNvPr>
            <xdr:cNvSpPr txBox="1"/>
          </xdr:nvSpPr>
          <xdr:spPr>
            <a:xfrm>
              <a:off x="708660" y="3409950"/>
              <a:ext cx="457498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=3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𝑊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44">
              <a:extLst>
                <a:ext uri="{FF2B5EF4-FFF2-40B4-BE49-F238E27FC236}">
                  <a16:creationId xmlns:a16="http://schemas.microsoft.com/office/drawing/2014/main" id="{49E9E0D0-AB22-1CD5-0619-3587DDEADDBB}"/>
                </a:ext>
              </a:extLst>
            </xdr:cNvPr>
            <xdr:cNvSpPr txBox="1"/>
          </xdr:nvSpPr>
          <xdr:spPr>
            <a:xfrm>
              <a:off x="708660" y="3409950"/>
              <a:ext cx="457498" cy="47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_(𝑖=1)^(𝑚=3)▒𝑊_𝑖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F8A9-3221-44F2-8F5B-CA2040E7E26D}">
  <dimension ref="A1:P30"/>
  <sheetViews>
    <sheetView workbookViewId="0">
      <selection activeCell="N10" sqref="N10"/>
    </sheetView>
  </sheetViews>
  <sheetFormatPr defaultRowHeight="14.4" x14ac:dyDescent="0.3"/>
  <cols>
    <col min="1" max="1" width="11.109375" customWidth="1"/>
    <col min="4" max="4" width="8.88671875" customWidth="1"/>
    <col min="6" max="6" width="10.6640625" customWidth="1"/>
    <col min="12" max="12" width="6.33203125" bestFit="1" customWidth="1"/>
    <col min="13" max="13" width="23.109375" customWidth="1"/>
    <col min="14" max="14" width="10.33203125" bestFit="1" customWidth="1"/>
    <col min="15" max="15" width="13.44140625" bestFit="1" customWidth="1"/>
    <col min="16" max="16" width="13.6640625" bestFit="1" customWidth="1"/>
  </cols>
  <sheetData>
    <row r="1" spans="1:16" ht="23.4" x14ac:dyDescent="0.45">
      <c r="A1" s="184" t="s">
        <v>0</v>
      </c>
      <c r="B1" s="185"/>
      <c r="C1" s="185"/>
      <c r="D1" s="185"/>
      <c r="E1" s="185"/>
      <c r="F1" s="185"/>
      <c r="G1" s="185"/>
      <c r="H1" s="185"/>
      <c r="I1" s="185"/>
      <c r="J1" s="186"/>
    </row>
    <row r="2" spans="1:16" x14ac:dyDescent="0.3">
      <c r="A2" s="181" t="s">
        <v>1</v>
      </c>
      <c r="B2" s="182"/>
      <c r="C2" s="182"/>
      <c r="D2" s="182"/>
      <c r="E2" s="183"/>
      <c r="F2" s="187" t="s">
        <v>2</v>
      </c>
      <c r="G2" s="187"/>
      <c r="H2" s="187"/>
      <c r="I2" s="187"/>
      <c r="J2" s="188"/>
      <c r="M2" s="1"/>
      <c r="N2" s="15"/>
    </row>
    <row r="3" spans="1:16" ht="43.2" x14ac:dyDescent="0.3">
      <c r="A3" s="33" t="s">
        <v>4</v>
      </c>
      <c r="B3" s="34" t="s">
        <v>5</v>
      </c>
      <c r="C3" s="34" t="s">
        <v>6</v>
      </c>
      <c r="D3" s="34" t="s">
        <v>7</v>
      </c>
      <c r="E3" s="37" t="s">
        <v>8</v>
      </c>
      <c r="F3" s="35" t="s">
        <v>9</v>
      </c>
      <c r="G3" s="35" t="s">
        <v>5</v>
      </c>
      <c r="H3" s="35" t="s">
        <v>6</v>
      </c>
      <c r="I3" s="35" t="s">
        <v>7</v>
      </c>
      <c r="J3" s="38" t="s">
        <v>10</v>
      </c>
      <c r="L3" s="114"/>
      <c r="M3" s="110"/>
      <c r="N3" s="41"/>
      <c r="O3" s="41"/>
      <c r="P3" s="41"/>
    </row>
    <row r="4" spans="1:16" x14ac:dyDescent="0.3">
      <c r="A4" s="13">
        <v>1</v>
      </c>
      <c r="B4">
        <v>0</v>
      </c>
      <c r="C4">
        <f>D4-B4</f>
        <v>0</v>
      </c>
      <c r="D4">
        <v>0</v>
      </c>
      <c r="E4" s="5">
        <v>1.1100000000000001</v>
      </c>
      <c r="F4">
        <v>1</v>
      </c>
      <c r="G4">
        <v>0</v>
      </c>
      <c r="H4">
        <f>I4-G4</f>
        <v>0</v>
      </c>
      <c r="I4">
        <v>0</v>
      </c>
      <c r="J4" s="5">
        <v>3.3</v>
      </c>
      <c r="L4" s="114"/>
      <c r="M4" s="1"/>
      <c r="N4" s="24"/>
      <c r="O4" s="24"/>
      <c r="P4" s="24"/>
    </row>
    <row r="5" spans="1:16" x14ac:dyDescent="0.3">
      <c r="A5" s="13">
        <v>2</v>
      </c>
      <c r="B5">
        <v>2.3199999999999998</v>
      </c>
      <c r="C5">
        <f t="shared" ref="C5:C21" si="0">D5-B5</f>
        <v>0</v>
      </c>
      <c r="D5">
        <v>2.3199999999999998</v>
      </c>
      <c r="E5" s="5">
        <v>3.41</v>
      </c>
      <c r="F5">
        <v>2</v>
      </c>
      <c r="G5">
        <v>2.41</v>
      </c>
      <c r="H5">
        <f t="shared" ref="H5:H18" si="1">I5-G5</f>
        <v>0.88999999999999968</v>
      </c>
      <c r="I5">
        <v>3.3</v>
      </c>
      <c r="J5" s="5">
        <v>4.5</v>
      </c>
      <c r="L5" s="114"/>
      <c r="M5" s="1"/>
      <c r="N5" s="24"/>
      <c r="O5" s="24"/>
      <c r="P5" s="24"/>
    </row>
    <row r="6" spans="1:16" x14ac:dyDescent="0.3">
      <c r="A6" s="13">
        <v>3</v>
      </c>
      <c r="B6">
        <f>3.25</f>
        <v>3.25</v>
      </c>
      <c r="C6">
        <f t="shared" si="0"/>
        <v>0.16000000000000014</v>
      </c>
      <c r="D6">
        <v>3.41</v>
      </c>
      <c r="E6" s="5">
        <v>5.52</v>
      </c>
      <c r="F6">
        <v>3</v>
      </c>
      <c r="G6">
        <v>5.03</v>
      </c>
      <c r="H6">
        <f t="shared" si="1"/>
        <v>0</v>
      </c>
      <c r="I6">
        <v>5.03</v>
      </c>
      <c r="J6" s="5">
        <v>5.59</v>
      </c>
      <c r="L6" s="114"/>
      <c r="M6" s="1"/>
      <c r="N6" s="24"/>
      <c r="O6" s="24"/>
      <c r="P6" s="24"/>
    </row>
    <row r="7" spans="1:16" x14ac:dyDescent="0.3">
      <c r="A7" s="13">
        <v>4</v>
      </c>
      <c r="B7">
        <v>6.03</v>
      </c>
      <c r="C7">
        <f t="shared" si="0"/>
        <v>0</v>
      </c>
      <c r="D7">
        <v>6.03</v>
      </c>
      <c r="E7" s="5">
        <v>7.15</v>
      </c>
      <c r="F7">
        <v>4</v>
      </c>
      <c r="G7">
        <v>6.11</v>
      </c>
      <c r="H7">
        <f t="shared" si="1"/>
        <v>0</v>
      </c>
      <c r="I7">
        <v>6.11</v>
      </c>
      <c r="J7" s="5">
        <v>7.26</v>
      </c>
      <c r="L7" s="114"/>
      <c r="M7" s="1"/>
      <c r="N7" s="24"/>
      <c r="O7" s="24"/>
      <c r="P7" s="24"/>
    </row>
    <row r="8" spans="1:16" x14ac:dyDescent="0.3">
      <c r="A8" s="13">
        <v>5</v>
      </c>
      <c r="B8">
        <v>7.29</v>
      </c>
      <c r="C8">
        <f t="shared" si="0"/>
        <v>0</v>
      </c>
      <c r="D8">
        <v>7.29</v>
      </c>
      <c r="E8" s="5">
        <v>8.42</v>
      </c>
      <c r="F8">
        <v>5</v>
      </c>
      <c r="G8">
        <v>6.43</v>
      </c>
      <c r="H8">
        <f t="shared" si="1"/>
        <v>0.83000000000000007</v>
      </c>
      <c r="I8">
        <v>7.26</v>
      </c>
      <c r="J8" s="5">
        <v>8.4499999999999993</v>
      </c>
      <c r="L8" s="114"/>
      <c r="M8" s="1"/>
      <c r="N8" s="15"/>
    </row>
    <row r="9" spans="1:16" x14ac:dyDescent="0.3">
      <c r="A9" s="13">
        <v>6</v>
      </c>
      <c r="B9">
        <v>9.01</v>
      </c>
      <c r="C9">
        <f t="shared" si="0"/>
        <v>0</v>
      </c>
      <c r="D9">
        <v>9.01</v>
      </c>
      <c r="E9" s="5">
        <v>12.03</v>
      </c>
      <c r="F9">
        <v>6</v>
      </c>
      <c r="G9">
        <v>9.0399999999999991</v>
      </c>
      <c r="H9">
        <f t="shared" si="1"/>
        <v>0</v>
      </c>
      <c r="I9">
        <v>9.0399999999999991</v>
      </c>
      <c r="J9" s="5">
        <v>12.18</v>
      </c>
      <c r="L9" s="114"/>
    </row>
    <row r="10" spans="1:16" x14ac:dyDescent="0.3">
      <c r="A10" s="13">
        <v>7</v>
      </c>
      <c r="B10">
        <v>10.54</v>
      </c>
      <c r="C10">
        <f t="shared" si="0"/>
        <v>1.4900000000000002</v>
      </c>
      <c r="D10">
        <v>12.03</v>
      </c>
      <c r="E10" s="5">
        <v>12.51</v>
      </c>
      <c r="F10">
        <v>7</v>
      </c>
      <c r="G10">
        <v>11.34</v>
      </c>
      <c r="H10">
        <f t="shared" si="1"/>
        <v>0.83999999999999986</v>
      </c>
      <c r="I10">
        <v>12.18</v>
      </c>
      <c r="J10" s="5">
        <v>14.24</v>
      </c>
      <c r="L10" s="114"/>
    </row>
    <row r="11" spans="1:16" x14ac:dyDescent="0.3">
      <c r="A11" s="13">
        <v>8</v>
      </c>
      <c r="B11">
        <v>11.43</v>
      </c>
      <c r="C11">
        <f t="shared" si="0"/>
        <v>1.08</v>
      </c>
      <c r="D11">
        <v>12.51</v>
      </c>
      <c r="E11" s="5">
        <v>14.06</v>
      </c>
      <c r="F11">
        <v>8</v>
      </c>
      <c r="G11">
        <v>14.44</v>
      </c>
      <c r="H11">
        <f t="shared" si="1"/>
        <v>0</v>
      </c>
      <c r="I11">
        <v>14.44</v>
      </c>
      <c r="J11" s="5">
        <v>16.32</v>
      </c>
      <c r="L11" s="114"/>
      <c r="M11" s="110"/>
      <c r="N11" s="41"/>
      <c r="O11" s="41"/>
      <c r="P11" s="41"/>
    </row>
    <row r="12" spans="1:16" x14ac:dyDescent="0.3">
      <c r="A12" s="13">
        <v>9</v>
      </c>
      <c r="B12">
        <v>14.48</v>
      </c>
      <c r="C12">
        <f t="shared" si="0"/>
        <v>0</v>
      </c>
      <c r="D12">
        <v>14.48</v>
      </c>
      <c r="E12" s="5">
        <v>18.03</v>
      </c>
      <c r="F12">
        <v>9</v>
      </c>
      <c r="G12">
        <v>17.010000000000002</v>
      </c>
      <c r="H12">
        <f t="shared" si="1"/>
        <v>0</v>
      </c>
      <c r="I12">
        <v>17.010000000000002</v>
      </c>
      <c r="J12" s="5">
        <v>17.45</v>
      </c>
      <c r="L12" s="114"/>
      <c r="M12" s="1"/>
      <c r="N12" s="32"/>
      <c r="O12" s="24"/>
      <c r="P12" s="24"/>
    </row>
    <row r="13" spans="1:16" x14ac:dyDescent="0.3">
      <c r="A13" s="13">
        <v>10</v>
      </c>
      <c r="B13">
        <v>17.04</v>
      </c>
      <c r="C13">
        <f t="shared" si="0"/>
        <v>0.99000000000000199</v>
      </c>
      <c r="D13">
        <v>18.03</v>
      </c>
      <c r="E13" s="5">
        <v>18.59</v>
      </c>
      <c r="F13">
        <v>10</v>
      </c>
      <c r="G13">
        <v>20.05</v>
      </c>
      <c r="H13">
        <f t="shared" si="1"/>
        <v>0</v>
      </c>
      <c r="I13">
        <v>20.05</v>
      </c>
      <c r="J13" s="5">
        <v>24.06</v>
      </c>
      <c r="L13" s="114"/>
      <c r="M13" s="1"/>
      <c r="N13" s="32"/>
      <c r="O13" s="24"/>
      <c r="P13" s="24"/>
    </row>
    <row r="14" spans="1:16" x14ac:dyDescent="0.3">
      <c r="A14" s="13">
        <v>11</v>
      </c>
      <c r="B14">
        <v>20.309999999999999</v>
      </c>
      <c r="C14">
        <f t="shared" si="0"/>
        <v>0</v>
      </c>
      <c r="D14">
        <v>20.309999999999999</v>
      </c>
      <c r="E14" s="5">
        <v>21.46</v>
      </c>
      <c r="F14">
        <v>11</v>
      </c>
      <c r="G14">
        <v>22.22</v>
      </c>
      <c r="H14">
        <f t="shared" si="1"/>
        <v>1.8399999999999999</v>
      </c>
      <c r="I14">
        <v>24.06</v>
      </c>
      <c r="J14" s="5">
        <v>25.13</v>
      </c>
      <c r="L14" s="114"/>
      <c r="M14" s="1"/>
      <c r="N14" s="32"/>
      <c r="O14" s="24"/>
      <c r="P14" s="24"/>
    </row>
    <row r="15" spans="1:16" x14ac:dyDescent="0.3">
      <c r="A15" s="13">
        <v>12</v>
      </c>
      <c r="B15">
        <v>22.03</v>
      </c>
      <c r="C15">
        <f t="shared" si="0"/>
        <v>0</v>
      </c>
      <c r="D15">
        <v>22.03</v>
      </c>
      <c r="E15" s="5">
        <v>23.17</v>
      </c>
      <c r="F15">
        <v>12</v>
      </c>
      <c r="G15">
        <v>23.37</v>
      </c>
      <c r="H15">
        <f t="shared" si="1"/>
        <v>1.759999999999998</v>
      </c>
      <c r="I15">
        <v>25.13</v>
      </c>
      <c r="J15" s="5">
        <v>28.01</v>
      </c>
      <c r="L15" s="114"/>
      <c r="M15" s="1"/>
      <c r="N15" s="32"/>
      <c r="O15" s="24"/>
      <c r="P15" s="24"/>
    </row>
    <row r="16" spans="1:16" x14ac:dyDescent="0.3">
      <c r="A16" s="13">
        <v>13</v>
      </c>
      <c r="B16">
        <v>23.58</v>
      </c>
      <c r="C16">
        <f t="shared" si="0"/>
        <v>0</v>
      </c>
      <c r="D16">
        <v>23.58</v>
      </c>
      <c r="E16" s="5">
        <v>27.01</v>
      </c>
      <c r="F16">
        <v>13</v>
      </c>
      <c r="G16">
        <v>30.12</v>
      </c>
      <c r="H16">
        <f t="shared" si="1"/>
        <v>0</v>
      </c>
      <c r="I16">
        <v>30.12</v>
      </c>
      <c r="J16" s="5">
        <v>32.159999999999997</v>
      </c>
      <c r="L16" s="114"/>
      <c r="M16" s="1"/>
      <c r="N16" s="32"/>
      <c r="O16" s="24"/>
      <c r="P16" s="24"/>
    </row>
    <row r="17" spans="1:16" x14ac:dyDescent="0.3">
      <c r="A17" s="13">
        <v>14</v>
      </c>
      <c r="B17">
        <v>25.3</v>
      </c>
      <c r="C17">
        <f t="shared" si="0"/>
        <v>1.7100000000000009</v>
      </c>
      <c r="D17">
        <v>27.01</v>
      </c>
      <c r="E17" s="5">
        <v>29.05</v>
      </c>
      <c r="F17">
        <v>14</v>
      </c>
      <c r="G17">
        <v>35.17</v>
      </c>
      <c r="H17">
        <f t="shared" si="1"/>
        <v>0</v>
      </c>
      <c r="I17">
        <v>35.17</v>
      </c>
      <c r="J17" s="5">
        <v>38.53</v>
      </c>
      <c r="L17" s="114"/>
      <c r="M17" s="1"/>
      <c r="N17" s="32"/>
      <c r="O17" s="24"/>
      <c r="P17" s="24"/>
    </row>
    <row r="18" spans="1:16" x14ac:dyDescent="0.3">
      <c r="A18" s="13">
        <v>15</v>
      </c>
      <c r="B18">
        <v>30.41</v>
      </c>
      <c r="C18">
        <f t="shared" si="0"/>
        <v>0</v>
      </c>
      <c r="D18">
        <v>30.41</v>
      </c>
      <c r="E18" s="5">
        <v>31.56</v>
      </c>
      <c r="F18">
        <v>15</v>
      </c>
      <c r="G18">
        <v>38.4</v>
      </c>
      <c r="H18">
        <f t="shared" si="1"/>
        <v>0.13000000000000256</v>
      </c>
      <c r="I18">
        <v>38.53</v>
      </c>
      <c r="J18" s="5">
        <v>39.47</v>
      </c>
      <c r="L18" s="114"/>
      <c r="M18" s="1"/>
      <c r="N18" s="32"/>
      <c r="O18" s="24"/>
      <c r="P18" s="24"/>
    </row>
    <row r="19" spans="1:16" x14ac:dyDescent="0.3">
      <c r="A19" s="13">
        <v>16</v>
      </c>
      <c r="B19">
        <v>32.39</v>
      </c>
      <c r="C19">
        <f t="shared" si="0"/>
        <v>0</v>
      </c>
      <c r="D19">
        <v>32.39</v>
      </c>
      <c r="E19" s="5">
        <v>36.049999999999997</v>
      </c>
      <c r="J19" s="5"/>
      <c r="L19" s="114"/>
      <c r="M19" s="1"/>
      <c r="N19" s="32"/>
      <c r="O19" s="24"/>
      <c r="P19" s="24"/>
    </row>
    <row r="20" spans="1:16" x14ac:dyDescent="0.3">
      <c r="A20" s="13">
        <v>17</v>
      </c>
      <c r="B20">
        <v>35.270000000000003</v>
      </c>
      <c r="C20">
        <f t="shared" si="0"/>
        <v>0.77999999999999403</v>
      </c>
      <c r="D20">
        <v>36.049999999999997</v>
      </c>
      <c r="E20" s="5">
        <v>37.18</v>
      </c>
      <c r="J20" s="5"/>
      <c r="L20" s="114"/>
    </row>
    <row r="21" spans="1:16" ht="15" thickBot="1" x14ac:dyDescent="0.35">
      <c r="A21" s="16">
        <v>18</v>
      </c>
      <c r="B21" s="17">
        <v>38.369999999999997</v>
      </c>
      <c r="C21" s="17">
        <f t="shared" si="0"/>
        <v>0</v>
      </c>
      <c r="D21" s="17">
        <v>38.369999999999997</v>
      </c>
      <c r="E21" s="18">
        <v>40.56</v>
      </c>
      <c r="F21" s="17"/>
      <c r="G21" s="17"/>
      <c r="H21" s="17"/>
      <c r="I21" s="17"/>
      <c r="J21" s="18"/>
      <c r="L21" s="114"/>
    </row>
    <row r="22" spans="1:16" x14ac:dyDescent="0.3">
      <c r="L22" s="114"/>
    </row>
    <row r="23" spans="1:16" x14ac:dyDescent="0.3">
      <c r="L23" s="114"/>
      <c r="M23" s="110"/>
      <c r="N23" s="41"/>
      <c r="O23" s="41"/>
      <c r="P23" s="41"/>
    </row>
    <row r="24" spans="1:16" x14ac:dyDescent="0.3">
      <c r="L24" s="114"/>
      <c r="M24" s="1"/>
      <c r="N24" s="24"/>
      <c r="O24" s="24"/>
      <c r="P24" s="24"/>
    </row>
    <row r="25" spans="1:16" x14ac:dyDescent="0.3">
      <c r="L25" s="114"/>
      <c r="M25" s="1"/>
      <c r="N25" s="24"/>
      <c r="O25" s="24"/>
      <c r="P25" s="24"/>
    </row>
    <row r="26" spans="1:16" x14ac:dyDescent="0.3">
      <c r="L26" s="114"/>
      <c r="M26" s="1"/>
      <c r="N26" s="24"/>
      <c r="O26" s="24"/>
      <c r="P26" s="24"/>
    </row>
    <row r="27" spans="1:16" x14ac:dyDescent="0.3">
      <c r="L27" s="114"/>
      <c r="M27" s="1"/>
      <c r="N27" s="24"/>
      <c r="O27" s="24"/>
      <c r="P27" s="24"/>
    </row>
    <row r="28" spans="1:16" x14ac:dyDescent="0.3">
      <c r="L28" s="114"/>
    </row>
    <row r="29" spans="1:16" x14ac:dyDescent="0.3">
      <c r="L29" s="114"/>
    </row>
    <row r="30" spans="1:16" x14ac:dyDescent="0.3">
      <c r="L30" s="114"/>
    </row>
  </sheetData>
  <mergeCells count="3">
    <mergeCell ref="A2:E2"/>
    <mergeCell ref="A1:J1"/>
    <mergeCell ref="F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29B0-F4D4-459E-8215-E5053212D4C6}">
  <dimension ref="A1:X35"/>
  <sheetViews>
    <sheetView topLeftCell="N1" zoomScaleNormal="100" workbookViewId="0">
      <selection activeCell="V19" sqref="V19"/>
    </sheetView>
  </sheetViews>
  <sheetFormatPr defaultRowHeight="14.4" x14ac:dyDescent="0.3"/>
  <cols>
    <col min="1" max="1" width="12.44140625" customWidth="1"/>
    <col min="4" max="4" width="12.44140625" customWidth="1"/>
    <col min="12" max="12" width="12" customWidth="1"/>
    <col min="18" max="18" width="8.88671875" customWidth="1"/>
    <col min="19" max="19" width="17.109375" customWidth="1"/>
    <col min="20" max="20" width="9.5546875" bestFit="1" customWidth="1"/>
    <col min="22" max="22" width="13.6640625" bestFit="1" customWidth="1"/>
  </cols>
  <sheetData>
    <row r="1" spans="1:24" ht="24" thickBot="1" x14ac:dyDescent="0.5">
      <c r="A1" s="184" t="s">
        <v>12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6"/>
    </row>
    <row r="2" spans="1:24" ht="15" thickBot="1" x14ac:dyDescent="0.35">
      <c r="A2" s="191" t="s">
        <v>1</v>
      </c>
      <c r="B2" s="192"/>
      <c r="C2" s="192"/>
      <c r="D2" s="192"/>
      <c r="E2" s="192"/>
      <c r="F2" s="192"/>
      <c r="G2" s="192"/>
      <c r="H2" s="193"/>
      <c r="I2" s="194" t="s">
        <v>2</v>
      </c>
      <c r="J2" s="194"/>
      <c r="K2" s="194"/>
      <c r="L2" s="194"/>
      <c r="M2" s="194"/>
      <c r="N2" s="194"/>
      <c r="O2" s="194"/>
      <c r="P2" s="195"/>
      <c r="S2" s="1"/>
      <c r="T2" s="2"/>
      <c r="X2" s="62"/>
    </row>
    <row r="3" spans="1:24" ht="43.8" thickBot="1" x14ac:dyDescent="0.35">
      <c r="A3" s="8" t="s">
        <v>9</v>
      </c>
      <c r="B3" s="9" t="s">
        <v>18</v>
      </c>
      <c r="C3" s="9" t="s">
        <v>5</v>
      </c>
      <c r="D3" s="9" t="s">
        <v>19</v>
      </c>
      <c r="E3" s="9" t="s">
        <v>20</v>
      </c>
      <c r="F3" s="9" t="s">
        <v>21</v>
      </c>
      <c r="G3" s="9" t="s">
        <v>22</v>
      </c>
      <c r="H3" s="3" t="s">
        <v>10</v>
      </c>
      <c r="I3" s="10" t="s">
        <v>9</v>
      </c>
      <c r="J3" s="10" t="s">
        <v>18</v>
      </c>
      <c r="K3" s="10" t="s">
        <v>5</v>
      </c>
      <c r="L3" s="10" t="s">
        <v>19</v>
      </c>
      <c r="M3" s="10" t="s">
        <v>20</v>
      </c>
      <c r="N3" s="10" t="s">
        <v>21</v>
      </c>
      <c r="O3" s="10" t="s">
        <v>22</v>
      </c>
      <c r="P3" s="6" t="s">
        <v>10</v>
      </c>
      <c r="R3" s="28" t="s">
        <v>13</v>
      </c>
      <c r="S3" s="29" t="s">
        <v>14</v>
      </c>
      <c r="T3" s="30" t="s">
        <v>15</v>
      </c>
      <c r="U3" s="30" t="s">
        <v>16</v>
      </c>
      <c r="V3" s="31" t="s">
        <v>17</v>
      </c>
      <c r="X3" s="49"/>
    </row>
    <row r="4" spans="1:24" x14ac:dyDescent="0.3">
      <c r="A4" s="13">
        <v>1</v>
      </c>
      <c r="C4" s="14">
        <f>'MM2 (Self-checkout)-Raw Data'!B4/1440</f>
        <v>0</v>
      </c>
      <c r="D4" s="1">
        <f>C5-C4</f>
        <v>1.6111111111111109E-3</v>
      </c>
      <c r="E4" t="str">
        <f>IF(F4=0,"No","Yes")</f>
        <v>No</v>
      </c>
      <c r="F4" s="1">
        <f>'MM2 (Self-checkout)-Raw Data'!C4/1440</f>
        <v>0</v>
      </c>
      <c r="G4" s="1">
        <f>H4-(F4+C4)</f>
        <v>7.7083333333333344E-4</v>
      </c>
      <c r="H4" s="4">
        <f>'MM2 (Self-checkout)-Raw Data'!E4/1440</f>
        <v>7.7083333333333344E-4</v>
      </c>
      <c r="I4">
        <v>1</v>
      </c>
      <c r="K4" s="1">
        <f>'MM2 (Self-checkout)-Raw Data'!G4/1440</f>
        <v>0</v>
      </c>
      <c r="L4" s="1">
        <f>K5-K4</f>
        <v>1.6736111111111112E-3</v>
      </c>
      <c r="M4" t="str">
        <f>IF(N4=0,"No","Yes")</f>
        <v>No</v>
      </c>
      <c r="N4" s="1">
        <f>'MM2 (Self-checkout)-Raw Data'!H4/1440</f>
        <v>0</v>
      </c>
      <c r="O4" s="1">
        <f>P4-(N4+K4)</f>
        <v>2.2916666666666667E-3</v>
      </c>
      <c r="P4" s="4">
        <f>'MM2 (Self-checkout)-Raw Data'!J4/1440</f>
        <v>2.2916666666666667E-3</v>
      </c>
      <c r="R4" s="189">
        <v>1</v>
      </c>
      <c r="S4" s="1" t="s">
        <v>44</v>
      </c>
      <c r="T4" s="24">
        <f>(COUNTIFS($D$4:$D$21,"&gt;=0:00:00",$D$4:$D$21,"&lt;=0:01:59"))/17</f>
        <v>0.52941176470588236</v>
      </c>
      <c r="U4" s="24">
        <f>0</f>
        <v>0</v>
      </c>
      <c r="V4" s="25">
        <f>T4</f>
        <v>0.52941176470588236</v>
      </c>
    </row>
    <row r="5" spans="1:24" ht="15" thickBot="1" x14ac:dyDescent="0.35">
      <c r="A5" s="13">
        <v>2</v>
      </c>
      <c r="C5" s="14">
        <f>'MM2 (Self-checkout)-Raw Data'!B5/1440</f>
        <v>1.6111111111111109E-3</v>
      </c>
      <c r="D5" s="1">
        <f t="shared" ref="D5:D19" si="0">C6-C5</f>
        <v>6.4583333333333333E-4</v>
      </c>
      <c r="E5" t="str">
        <f t="shared" ref="E5:E30" si="1">IF(F5=0,"No","Yes")</f>
        <v>No</v>
      </c>
      <c r="F5" s="1">
        <f>'MM2 (Self-checkout)-Raw Data'!C5/1440</f>
        <v>0</v>
      </c>
      <c r="G5" s="1">
        <f t="shared" ref="G5:G21" si="2">H5-(F5+C5)</f>
        <v>7.5694444444444463E-4</v>
      </c>
      <c r="H5" s="4">
        <f>'MM2 (Self-checkout)-Raw Data'!E5/1440</f>
        <v>2.3680555555555555E-3</v>
      </c>
      <c r="I5">
        <v>2</v>
      </c>
      <c r="K5" s="1">
        <f>'MM2 (Self-checkout)-Raw Data'!G5/1440</f>
        <v>1.6736111111111112E-3</v>
      </c>
      <c r="L5" s="1">
        <f t="shared" ref="L5:L17" si="3">K6-K5</f>
        <v>1.8194444444444445E-3</v>
      </c>
      <c r="M5" t="str">
        <f t="shared" ref="M5:M28" si="4">IF(N5=0,"No","Yes")</f>
        <v>Yes</v>
      </c>
      <c r="N5" s="1">
        <f>'MM2 (Self-checkout)-Raw Data'!H5/1440</f>
        <v>6.1805555555555529E-4</v>
      </c>
      <c r="O5" s="1">
        <f t="shared" ref="O5:O18" si="5">P5-(N5+K5)</f>
        <v>8.333333333333335E-4</v>
      </c>
      <c r="P5" s="4">
        <f>'MM2 (Self-checkout)-Raw Data'!J5/1440</f>
        <v>3.1250000000000002E-3</v>
      </c>
      <c r="R5" s="190"/>
      <c r="S5" s="19" t="s">
        <v>45</v>
      </c>
      <c r="T5" s="24">
        <f>(COUNTIFS($D$4:$D$21,"&gt;=0:02:00",$D$4:$D$21,"&lt;=0:06:00"))/17</f>
        <v>0.47058823529411764</v>
      </c>
      <c r="U5" s="23">
        <f>V4</f>
        <v>0.52941176470588236</v>
      </c>
      <c r="V5" s="26">
        <f>U5+T5</f>
        <v>1</v>
      </c>
    </row>
    <row r="6" spans="1:24" x14ac:dyDescent="0.3">
      <c r="A6" s="13">
        <v>3</v>
      </c>
      <c r="C6" s="14">
        <f>'MM2 (Self-checkout)-Raw Data'!B6/1440</f>
        <v>2.2569444444444442E-3</v>
      </c>
      <c r="D6" s="1">
        <f t="shared" si="0"/>
        <v>1.930555555555556E-3</v>
      </c>
      <c r="E6" t="str">
        <f t="shared" si="1"/>
        <v>Yes</v>
      </c>
      <c r="F6" s="1">
        <f>'MM2 (Self-checkout)-Raw Data'!C6/1440</f>
        <v>1.1111111111111121E-4</v>
      </c>
      <c r="G6" s="1">
        <f t="shared" si="2"/>
        <v>1.4652777777777776E-3</v>
      </c>
      <c r="H6" s="4">
        <f>'MM2 (Self-checkout)-Raw Data'!E6/1440</f>
        <v>3.8333333333333331E-3</v>
      </c>
      <c r="I6">
        <v>3</v>
      </c>
      <c r="K6" s="1">
        <f>'MM2 (Self-checkout)-Raw Data'!G6/1440</f>
        <v>3.4930555555555557E-3</v>
      </c>
      <c r="L6" s="1">
        <f t="shared" si="3"/>
        <v>7.499999999999998E-4</v>
      </c>
      <c r="M6" t="str">
        <f t="shared" si="4"/>
        <v>No</v>
      </c>
      <c r="N6" s="1">
        <f>'MM2 (Self-checkout)-Raw Data'!H6/1440</f>
        <v>0</v>
      </c>
      <c r="O6" s="1">
        <f t="shared" si="5"/>
        <v>3.888888888888887E-4</v>
      </c>
      <c r="P6" s="4">
        <f>'MM2 (Self-checkout)-Raw Data'!J6/1440</f>
        <v>3.8819444444444444E-3</v>
      </c>
      <c r="R6" s="189">
        <v>2</v>
      </c>
      <c r="S6" s="1" t="s">
        <v>44</v>
      </c>
      <c r="T6" s="47">
        <f>(COUNTIFS($L$4:$L$18,"&gt;0:00:00",$L$4:$L$18,"&lt;0:01:59"))/14</f>
        <v>0.21428571428571427</v>
      </c>
      <c r="U6" s="24">
        <v>0</v>
      </c>
      <c r="V6" s="25">
        <f>U6+T6</f>
        <v>0.21428571428571427</v>
      </c>
    </row>
    <row r="7" spans="1:24" ht="15" thickBot="1" x14ac:dyDescent="0.35">
      <c r="A7" s="13">
        <v>4</v>
      </c>
      <c r="C7" s="14">
        <f>'MM2 (Self-checkout)-Raw Data'!B7/1440</f>
        <v>4.1875000000000002E-3</v>
      </c>
      <c r="D7" s="1">
        <f t="shared" si="0"/>
        <v>8.7499999999999991E-4</v>
      </c>
      <c r="E7" t="str">
        <f t="shared" si="1"/>
        <v>No</v>
      </c>
      <c r="F7" s="1">
        <f>'MM2 (Self-checkout)-Raw Data'!C7/1440</f>
        <v>0</v>
      </c>
      <c r="G7" s="1">
        <f t="shared" si="2"/>
        <v>7.7777777777777741E-4</v>
      </c>
      <c r="H7" s="4">
        <f>'MM2 (Self-checkout)-Raw Data'!E7/1440</f>
        <v>4.9652777777777777E-3</v>
      </c>
      <c r="I7">
        <v>4</v>
      </c>
      <c r="K7" s="1">
        <f>'MM2 (Self-checkout)-Raw Data'!G7/1440</f>
        <v>4.2430555555555555E-3</v>
      </c>
      <c r="L7" s="1">
        <f t="shared" si="3"/>
        <v>2.2222222222222174E-4</v>
      </c>
      <c r="M7" t="str">
        <f t="shared" si="4"/>
        <v>No</v>
      </c>
      <c r="N7" s="1">
        <f>'MM2 (Self-checkout)-Raw Data'!H7/1440</f>
        <v>0</v>
      </c>
      <c r="O7" s="1">
        <f t="shared" si="5"/>
        <v>7.9861111111111105E-4</v>
      </c>
      <c r="P7" s="4">
        <f>'MM2 (Self-checkout)-Raw Data'!J7/1440</f>
        <v>5.0416666666666665E-3</v>
      </c>
      <c r="R7" s="190"/>
      <c r="S7" s="19" t="s">
        <v>45</v>
      </c>
      <c r="T7" s="24">
        <f>(COUNTIFS($L$4:$L$18,"&gt;0:02:00",$L$4:$L$18,"&lt;0:06:59"))/14</f>
        <v>0.7857142857142857</v>
      </c>
      <c r="U7" s="23">
        <f>V6</f>
        <v>0.21428571428571427</v>
      </c>
      <c r="V7" s="26">
        <f>U7+T7</f>
        <v>1</v>
      </c>
    </row>
    <row r="8" spans="1:24" x14ac:dyDescent="0.3">
      <c r="A8" s="13">
        <v>5</v>
      </c>
      <c r="C8" s="14">
        <f>'MM2 (Self-checkout)-Raw Data'!B8/1440</f>
        <v>5.0625000000000002E-3</v>
      </c>
      <c r="D8" s="1">
        <f t="shared" si="0"/>
        <v>1.1944444444444442E-3</v>
      </c>
      <c r="E8" t="str">
        <f t="shared" si="1"/>
        <v>No</v>
      </c>
      <c r="F8" s="1">
        <f>'MM2 (Self-checkout)-Raw Data'!C8/1440</f>
        <v>0</v>
      </c>
      <c r="G8" s="1">
        <f t="shared" si="2"/>
        <v>7.8472222222222224E-4</v>
      </c>
      <c r="H8" s="4">
        <f>'MM2 (Self-checkout)-Raw Data'!E8/1440</f>
        <v>5.8472222222222224E-3</v>
      </c>
      <c r="I8">
        <v>5</v>
      </c>
      <c r="K8" s="1">
        <f>'MM2 (Self-checkout)-Raw Data'!G8/1440</f>
        <v>4.4652777777777772E-3</v>
      </c>
      <c r="L8" s="1">
        <f t="shared" si="3"/>
        <v>1.8124999999999999E-3</v>
      </c>
      <c r="M8" t="str">
        <f t="shared" si="4"/>
        <v>Yes</v>
      </c>
      <c r="N8" s="1">
        <f>'MM2 (Self-checkout)-Raw Data'!H8/1440</f>
        <v>5.7638888888888898E-4</v>
      </c>
      <c r="O8" s="1">
        <f t="shared" si="5"/>
        <v>8.2638888888888866E-4</v>
      </c>
      <c r="P8" s="4">
        <f>'MM2 (Self-checkout)-Raw Data'!J8/1440</f>
        <v>5.8680555555555552E-3</v>
      </c>
      <c r="S8" s="1"/>
      <c r="T8" s="46"/>
    </row>
    <row r="9" spans="1:24" x14ac:dyDescent="0.3">
      <c r="A9" s="13">
        <v>6</v>
      </c>
      <c r="C9" s="14">
        <f>'MM2 (Self-checkout)-Raw Data'!B9/1440</f>
        <v>6.2569444444444443E-3</v>
      </c>
      <c r="D9" s="1">
        <f t="shared" si="0"/>
        <v>1.0624999999999992E-3</v>
      </c>
      <c r="E9" t="str">
        <f t="shared" si="1"/>
        <v>No</v>
      </c>
      <c r="F9" s="1">
        <f>'MM2 (Self-checkout)-Raw Data'!C9/1440</f>
        <v>0</v>
      </c>
      <c r="G9" s="1">
        <f t="shared" si="2"/>
        <v>2.0972222222222217E-3</v>
      </c>
      <c r="H9" s="4">
        <f>'MM2 (Self-checkout)-Raw Data'!E9/1440</f>
        <v>8.354166666666666E-3</v>
      </c>
      <c r="I9">
        <v>6</v>
      </c>
      <c r="K9" s="1">
        <f>'MM2 (Self-checkout)-Raw Data'!G9/1440</f>
        <v>6.2777777777777771E-3</v>
      </c>
      <c r="L9" s="1">
        <f t="shared" si="3"/>
        <v>1.597222222222223E-3</v>
      </c>
      <c r="M9" t="str">
        <f t="shared" si="4"/>
        <v>No</v>
      </c>
      <c r="N9" s="1">
        <f>'MM2 (Self-checkout)-Raw Data'!H9/1440</f>
        <v>0</v>
      </c>
      <c r="O9" s="1">
        <f t="shared" si="5"/>
        <v>2.1805555555555562E-3</v>
      </c>
      <c r="P9" s="4">
        <f>'MM2 (Self-checkout)-Raw Data'!J9/1440</f>
        <v>8.4583333333333333E-3</v>
      </c>
    </row>
    <row r="10" spans="1:24" ht="15" thickBot="1" x14ac:dyDescent="0.35">
      <c r="A10" s="13">
        <v>7</v>
      </c>
      <c r="C10" s="14">
        <f>'MM2 (Self-checkout)-Raw Data'!B10/1440</f>
        <v>7.3194444444444435E-3</v>
      </c>
      <c r="D10" s="1">
        <f t="shared" si="0"/>
        <v>6.1805555555555659E-4</v>
      </c>
      <c r="E10" t="str">
        <f t="shared" si="1"/>
        <v>Yes</v>
      </c>
      <c r="F10" s="1">
        <f>'MM2 (Self-checkout)-Raw Data'!C10/1440</f>
        <v>1.0347222222222225E-3</v>
      </c>
      <c r="G10" s="1">
        <f t="shared" si="2"/>
        <v>3.3333333333333305E-4</v>
      </c>
      <c r="H10" s="4">
        <f>'MM2 (Self-checkout)-Raw Data'!E10/1440</f>
        <v>8.687499999999999E-3</v>
      </c>
      <c r="I10">
        <v>7</v>
      </c>
      <c r="K10" s="1">
        <f>'MM2 (Self-checkout)-Raw Data'!G10/1440</f>
        <v>7.8750000000000001E-3</v>
      </c>
      <c r="L10" s="1">
        <f t="shared" si="3"/>
        <v>2.1527777777777778E-3</v>
      </c>
      <c r="M10" t="str">
        <f t="shared" si="4"/>
        <v>Yes</v>
      </c>
      <c r="N10" s="1">
        <f>'MM2 (Self-checkout)-Raw Data'!H10/1440</f>
        <v>5.8333333333333327E-4</v>
      </c>
      <c r="O10" s="1">
        <f t="shared" si="5"/>
        <v>1.4305555555555564E-3</v>
      </c>
      <c r="P10" s="4">
        <f>'MM2 (Self-checkout)-Raw Data'!J10/1440</f>
        <v>9.8888888888888898E-3</v>
      </c>
    </row>
    <row r="11" spans="1:24" ht="29.4" thickBot="1" x14ac:dyDescent="0.35">
      <c r="A11" s="13">
        <v>8</v>
      </c>
      <c r="C11" s="14">
        <f>'MM2 (Self-checkout)-Raw Data'!B11/1440</f>
        <v>7.9375000000000001E-3</v>
      </c>
      <c r="D11" s="1">
        <f t="shared" si="0"/>
        <v>2.1180555555555553E-3</v>
      </c>
      <c r="E11" t="str">
        <f t="shared" si="1"/>
        <v>Yes</v>
      </c>
      <c r="F11" s="1">
        <f>'MM2 (Self-checkout)-Raw Data'!C11/1440</f>
        <v>7.5000000000000002E-4</v>
      </c>
      <c r="G11" s="1">
        <f t="shared" si="2"/>
        <v>1.0763888888888889E-3</v>
      </c>
      <c r="H11" s="4">
        <f>'MM2 (Self-checkout)-Raw Data'!E11/1440</f>
        <v>9.7638888888888897E-3</v>
      </c>
      <c r="I11">
        <v>8</v>
      </c>
      <c r="K11" s="1">
        <f>'MM2 (Self-checkout)-Raw Data'!G11/1440</f>
        <v>1.0027777777777778E-2</v>
      </c>
      <c r="L11" s="1">
        <f t="shared" si="3"/>
        <v>1.784722222222224E-3</v>
      </c>
      <c r="M11" t="str">
        <f t="shared" si="4"/>
        <v>No</v>
      </c>
      <c r="N11" s="1">
        <f>'MM2 (Self-checkout)-Raw Data'!H11/1440</f>
        <v>0</v>
      </c>
      <c r="O11" s="1">
        <f t="shared" si="5"/>
        <v>1.3055555555555563E-3</v>
      </c>
      <c r="P11" s="4">
        <f>'MM2 (Self-checkout)-Raw Data'!J11/1440</f>
        <v>1.1333333333333334E-2</v>
      </c>
      <c r="R11" s="28" t="s">
        <v>13</v>
      </c>
      <c r="S11" s="29" t="s">
        <v>25</v>
      </c>
      <c r="T11" s="30" t="s">
        <v>15</v>
      </c>
      <c r="U11" s="30" t="s">
        <v>16</v>
      </c>
      <c r="V11" s="31" t="s">
        <v>17</v>
      </c>
    </row>
    <row r="12" spans="1:24" x14ac:dyDescent="0.3">
      <c r="A12" s="13">
        <v>9</v>
      </c>
      <c r="C12" s="14">
        <f>'MM2 (Self-checkout)-Raw Data'!B12/1440</f>
        <v>1.0055555555555555E-2</v>
      </c>
      <c r="D12" s="1">
        <f t="shared" si="0"/>
        <v>1.7777777777777774E-3</v>
      </c>
      <c r="E12" t="str">
        <f t="shared" si="1"/>
        <v>No</v>
      </c>
      <c r="F12" s="1">
        <f>'MM2 (Self-checkout)-Raw Data'!C12/1440</f>
        <v>0</v>
      </c>
      <c r="G12" s="1">
        <f t="shared" si="2"/>
        <v>2.465277777777778E-3</v>
      </c>
      <c r="H12" s="4">
        <f>'MM2 (Self-checkout)-Raw Data'!E12/1440</f>
        <v>1.2520833333333333E-2</v>
      </c>
      <c r="I12">
        <v>9</v>
      </c>
      <c r="K12" s="1">
        <f>'MM2 (Self-checkout)-Raw Data'!G12/1440</f>
        <v>1.1812500000000002E-2</v>
      </c>
      <c r="L12" s="1">
        <f t="shared" si="3"/>
        <v>2.1111111111111105E-3</v>
      </c>
      <c r="M12" t="str">
        <f t="shared" si="4"/>
        <v>No</v>
      </c>
      <c r="N12" s="1">
        <f>'MM2 (Self-checkout)-Raw Data'!H12/1440</f>
        <v>0</v>
      </c>
      <c r="O12" s="1">
        <f t="shared" si="5"/>
        <v>3.0555555555555371E-4</v>
      </c>
      <c r="P12" s="4">
        <f>'MM2 (Self-checkout)-Raw Data'!J12/1440</f>
        <v>1.2118055555555556E-2</v>
      </c>
      <c r="R12" s="189">
        <v>1</v>
      </c>
      <c r="S12" s="1" t="s">
        <v>26</v>
      </c>
      <c r="T12" s="32">
        <f>(COUNTIFS($G$4:$G$21,"&gt;=0:00:00",$G$4:$G$21,"&lt;0:01:00"))/18</f>
        <v>0.1111111111111111</v>
      </c>
      <c r="U12" s="24">
        <v>0</v>
      </c>
      <c r="V12" s="25">
        <f>T12</f>
        <v>0.1111111111111111</v>
      </c>
    </row>
    <row r="13" spans="1:24" x14ac:dyDescent="0.3">
      <c r="A13" s="13">
        <v>10</v>
      </c>
      <c r="C13" s="14">
        <f>'MM2 (Self-checkout)-Raw Data'!B13/1440</f>
        <v>1.1833333333333333E-2</v>
      </c>
      <c r="D13" s="1">
        <f t="shared" si="0"/>
        <v>2.270833333333333E-3</v>
      </c>
      <c r="E13" t="str">
        <f t="shared" si="1"/>
        <v>Yes</v>
      </c>
      <c r="F13" s="1">
        <f>'MM2 (Self-checkout)-Raw Data'!C13/1440</f>
        <v>6.8750000000000137E-4</v>
      </c>
      <c r="G13" s="1">
        <f t="shared" si="2"/>
        <v>3.8888888888888827E-4</v>
      </c>
      <c r="H13" s="4">
        <f>'MM2 (Self-checkout)-Raw Data'!E13/1440</f>
        <v>1.2909722222222222E-2</v>
      </c>
      <c r="I13">
        <v>10</v>
      </c>
      <c r="K13" s="1">
        <f>'MM2 (Self-checkout)-Raw Data'!G13/1440</f>
        <v>1.3923611111111112E-2</v>
      </c>
      <c r="L13" s="1">
        <f t="shared" si="3"/>
        <v>1.5069444444444427E-3</v>
      </c>
      <c r="M13" t="str">
        <f t="shared" si="4"/>
        <v>No</v>
      </c>
      <c r="N13" s="1">
        <f>'MM2 (Self-checkout)-Raw Data'!H13/1440</f>
        <v>0</v>
      </c>
      <c r="O13" s="1">
        <f t="shared" si="5"/>
        <v>2.7847222222222197E-3</v>
      </c>
      <c r="P13" s="4">
        <f>'MM2 (Self-checkout)-Raw Data'!J13/1440</f>
        <v>1.6708333333333332E-2</v>
      </c>
      <c r="R13" s="196"/>
      <c r="S13" s="1" t="s">
        <v>27</v>
      </c>
      <c r="T13" s="32">
        <f>(COUNTIFS($G$4:$G$21,"&gt;=0:01:00",$G$4:$G$21,"&lt;0:01:59"))/18</f>
        <v>0.5</v>
      </c>
      <c r="U13" s="24">
        <f>V12</f>
        <v>0.1111111111111111</v>
      </c>
      <c r="V13" s="25">
        <f>U13+T13</f>
        <v>0.61111111111111116</v>
      </c>
    </row>
    <row r="14" spans="1:24" x14ac:dyDescent="0.3">
      <c r="A14" s="13">
        <v>11</v>
      </c>
      <c r="C14" s="14">
        <f>'MM2 (Self-checkout)-Raw Data'!B14/1440</f>
        <v>1.4104166666666666E-2</v>
      </c>
      <c r="D14" s="1">
        <f t="shared" si="0"/>
        <v>1.1944444444444459E-3</v>
      </c>
      <c r="E14" t="str">
        <f t="shared" si="1"/>
        <v>No</v>
      </c>
      <c r="F14" s="1">
        <f>'MM2 (Self-checkout)-Raw Data'!C14/1440</f>
        <v>0</v>
      </c>
      <c r="G14" s="1">
        <f t="shared" si="2"/>
        <v>7.9861111111111278E-4</v>
      </c>
      <c r="H14" s="4">
        <f>'MM2 (Self-checkout)-Raw Data'!E14/1440</f>
        <v>1.4902777777777779E-2</v>
      </c>
      <c r="I14">
        <v>11</v>
      </c>
      <c r="K14" s="1">
        <f>'MM2 (Self-checkout)-Raw Data'!G14/1440</f>
        <v>1.5430555555555555E-2</v>
      </c>
      <c r="L14" s="1">
        <f t="shared" si="3"/>
        <v>7.9861111111111105E-4</v>
      </c>
      <c r="M14" t="str">
        <f t="shared" si="4"/>
        <v>Yes</v>
      </c>
      <c r="N14" s="1">
        <f>'MM2 (Self-checkout)-Raw Data'!H14/1440</f>
        <v>1.2777777777777776E-3</v>
      </c>
      <c r="O14" s="1">
        <f t="shared" si="5"/>
        <v>7.4305555555555583E-4</v>
      </c>
      <c r="P14" s="4">
        <f>'MM2 (Self-checkout)-Raw Data'!J14/1440</f>
        <v>1.7451388888888888E-2</v>
      </c>
      <c r="R14" s="196"/>
      <c r="S14" s="1" t="s">
        <v>28</v>
      </c>
      <c r="T14" s="32">
        <f>(COUNTIFS($G$4:$G$21,"&gt;=0:02:00",$G$4:$G$21,"&lt;0:02:59"))/18</f>
        <v>0.16666666666666666</v>
      </c>
      <c r="U14" s="24">
        <f>V13</f>
        <v>0.61111111111111116</v>
      </c>
      <c r="V14" s="25">
        <f>U14+T14</f>
        <v>0.77777777777777779</v>
      </c>
    </row>
    <row r="15" spans="1:24" ht="15" thickBot="1" x14ac:dyDescent="0.35">
      <c r="A15" s="13">
        <v>12</v>
      </c>
      <c r="C15" s="14">
        <f>'MM2 (Self-checkout)-Raw Data'!B15/1440</f>
        <v>1.5298611111111112E-2</v>
      </c>
      <c r="D15" s="1">
        <f t="shared" si="0"/>
        <v>1.0763888888888854E-3</v>
      </c>
      <c r="E15" t="str">
        <f t="shared" si="1"/>
        <v>No</v>
      </c>
      <c r="F15" s="1">
        <f>'MM2 (Self-checkout)-Raw Data'!C15/1440</f>
        <v>0</v>
      </c>
      <c r="G15" s="1">
        <f t="shared" si="2"/>
        <v>7.9166666666666795E-4</v>
      </c>
      <c r="H15" s="4">
        <f>'MM2 (Self-checkout)-Raw Data'!E15/1440</f>
        <v>1.609027777777778E-2</v>
      </c>
      <c r="I15">
        <v>12</v>
      </c>
      <c r="K15" s="1">
        <f>'MM2 (Self-checkout)-Raw Data'!G15/1440</f>
        <v>1.6229166666666666E-2</v>
      </c>
      <c r="L15" s="1">
        <f t="shared" si="3"/>
        <v>4.6875000000000007E-3</v>
      </c>
      <c r="M15" t="str">
        <f t="shared" si="4"/>
        <v>Yes</v>
      </c>
      <c r="N15" s="1">
        <f>'MM2 (Self-checkout)-Raw Data'!H15/1440</f>
        <v>1.2222222222222209E-3</v>
      </c>
      <c r="O15" s="1">
        <f t="shared" si="5"/>
        <v>2.0000000000000018E-3</v>
      </c>
      <c r="P15" s="4">
        <f>'MM2 (Self-checkout)-Raw Data'!J15/1440</f>
        <v>1.945138888888889E-2</v>
      </c>
      <c r="R15" s="190"/>
      <c r="S15" s="19" t="s">
        <v>29</v>
      </c>
      <c r="T15" s="27">
        <f>(COUNTIFS($G$4:$G$21,"&gt;=0:03:00"))/18</f>
        <v>0.22222222222222221</v>
      </c>
      <c r="U15" s="23">
        <f>V14</f>
        <v>0.77777777777777779</v>
      </c>
      <c r="V15" s="26">
        <f>U15+T15</f>
        <v>1</v>
      </c>
    </row>
    <row r="16" spans="1:24" x14ac:dyDescent="0.3">
      <c r="A16" s="13">
        <v>13</v>
      </c>
      <c r="C16" s="14">
        <f>'MM2 (Self-checkout)-Raw Data'!B16/1440</f>
        <v>1.6374999999999997E-2</v>
      </c>
      <c r="D16" s="1">
        <f t="shared" si="0"/>
        <v>1.1944444444444494E-3</v>
      </c>
      <c r="E16" t="str">
        <f t="shared" si="1"/>
        <v>No</v>
      </c>
      <c r="F16" s="1">
        <f>'MM2 (Self-checkout)-Raw Data'!C16/1440</f>
        <v>0</v>
      </c>
      <c r="G16" s="1">
        <f t="shared" si="2"/>
        <v>2.3819444444444469E-3</v>
      </c>
      <c r="H16" s="4">
        <f>'MM2 (Self-checkout)-Raw Data'!E16/1440</f>
        <v>1.8756944444444444E-2</v>
      </c>
      <c r="I16">
        <v>13</v>
      </c>
      <c r="K16" s="1">
        <f>'MM2 (Self-checkout)-Raw Data'!G16/1440</f>
        <v>2.0916666666666667E-2</v>
      </c>
      <c r="L16" s="1">
        <f t="shared" si="3"/>
        <v>3.5069444444444445E-3</v>
      </c>
      <c r="M16" t="str">
        <f t="shared" si="4"/>
        <v>No</v>
      </c>
      <c r="N16" s="1">
        <f>'MM2 (Self-checkout)-Raw Data'!H16/1440</f>
        <v>0</v>
      </c>
      <c r="O16" s="1">
        <f t="shared" si="5"/>
        <v>1.4166666666666633E-3</v>
      </c>
      <c r="P16" s="4">
        <f>'MM2 (Self-checkout)-Raw Data'!J16/1440</f>
        <v>2.233333333333333E-2</v>
      </c>
      <c r="R16" s="189">
        <v>2</v>
      </c>
      <c r="S16" s="1" t="s">
        <v>26</v>
      </c>
      <c r="T16" s="32">
        <f>(COUNTIFS($L$4:$L$17,"&gt;0:00:00",$L$4:$L$17,"&lt;0:01:00"))/14</f>
        <v>7.1428571428571425E-2</v>
      </c>
      <c r="U16" s="24">
        <v>0</v>
      </c>
      <c r="V16" s="25">
        <f>0.07</f>
        <v>7.0000000000000007E-2</v>
      </c>
    </row>
    <row r="17" spans="1:22" x14ac:dyDescent="0.3">
      <c r="A17" s="13">
        <v>14</v>
      </c>
      <c r="C17" s="14">
        <f>'MM2 (Self-checkout)-Raw Data'!B17/1440</f>
        <v>1.7569444444444447E-2</v>
      </c>
      <c r="D17" s="1">
        <f t="shared" si="0"/>
        <v>3.54861111111111E-3</v>
      </c>
      <c r="E17" t="str">
        <f t="shared" si="1"/>
        <v>Yes</v>
      </c>
      <c r="F17" s="1">
        <f>'MM2 (Self-checkout)-Raw Data'!C17/1440</f>
        <v>1.1875000000000006E-3</v>
      </c>
      <c r="G17" s="1">
        <f t="shared" si="2"/>
        <v>1.4166666666666633E-3</v>
      </c>
      <c r="H17" s="4">
        <f>'MM2 (Self-checkout)-Raw Data'!E17/1440</f>
        <v>2.0173611111111111E-2</v>
      </c>
      <c r="I17">
        <v>14</v>
      </c>
      <c r="K17" s="1">
        <f>'MM2 (Self-checkout)-Raw Data'!G17/1440</f>
        <v>2.4423611111111111E-2</v>
      </c>
      <c r="L17" s="1">
        <f t="shared" si="3"/>
        <v>2.2430555555555537E-3</v>
      </c>
      <c r="M17" t="str">
        <f t="shared" si="4"/>
        <v>No</v>
      </c>
      <c r="N17" s="1">
        <f>'MM2 (Self-checkout)-Raw Data'!H17/1440</f>
        <v>0</v>
      </c>
      <c r="O17" s="1">
        <f t="shared" si="5"/>
        <v>2.3333333333333331E-3</v>
      </c>
      <c r="P17" s="4">
        <f>'MM2 (Self-checkout)-Raw Data'!J17/1440</f>
        <v>2.6756944444444444E-2</v>
      </c>
      <c r="R17" s="196"/>
      <c r="S17" s="1" t="s">
        <v>27</v>
      </c>
      <c r="T17" s="32">
        <f>(COUNTIFS($L$4:$L$17,"&gt;0:01:00",$L$4:$L$17,"&lt;0:01:59"))/14</f>
        <v>0.14285714285714285</v>
      </c>
      <c r="U17" s="24">
        <f>V16</f>
        <v>7.0000000000000007E-2</v>
      </c>
      <c r="V17" s="25">
        <f>U17+T17</f>
        <v>0.21285714285714286</v>
      </c>
    </row>
    <row r="18" spans="1:22" x14ac:dyDescent="0.3">
      <c r="A18" s="13">
        <v>15</v>
      </c>
      <c r="C18" s="14">
        <f>'MM2 (Self-checkout)-Raw Data'!B18/1440</f>
        <v>2.1118055555555557E-2</v>
      </c>
      <c r="D18" s="1">
        <f t="shared" si="0"/>
        <v>1.3749999999999978E-3</v>
      </c>
      <c r="E18" t="str">
        <f t="shared" si="1"/>
        <v>No</v>
      </c>
      <c r="F18" s="1">
        <f>'MM2 (Self-checkout)-Raw Data'!C18/1440</f>
        <v>0</v>
      </c>
      <c r="G18" s="1">
        <f t="shared" si="2"/>
        <v>7.9861111111110758E-4</v>
      </c>
      <c r="H18" s="4">
        <f>'MM2 (Self-checkout)-Raw Data'!E18/1440</f>
        <v>2.1916666666666664E-2</v>
      </c>
      <c r="I18">
        <v>15</v>
      </c>
      <c r="K18" s="1">
        <f>'MM2 (Self-checkout)-Raw Data'!G18/1440</f>
        <v>2.6666666666666665E-2</v>
      </c>
      <c r="L18" s="1"/>
      <c r="M18" t="str">
        <f t="shared" si="4"/>
        <v>Yes</v>
      </c>
      <c r="N18" s="1">
        <f>'MM2 (Self-checkout)-Raw Data'!H18/1440</f>
        <v>9.0277777777779549E-5</v>
      </c>
      <c r="O18" s="1">
        <f t="shared" si="5"/>
        <v>6.5277777777777643E-4</v>
      </c>
      <c r="P18" s="4">
        <f>'MM2 (Self-checkout)-Raw Data'!J18/1440</f>
        <v>2.7409722222222221E-2</v>
      </c>
      <c r="R18" s="196"/>
      <c r="S18" s="1" t="s">
        <v>28</v>
      </c>
      <c r="T18" s="32">
        <f>(COUNTIFS($L$4:$L$17,"&gt;0:02:00",$L$4:$L$17,"&lt;0:02:59"))/14</f>
        <v>0.42857142857142855</v>
      </c>
      <c r="U18" s="24">
        <f t="shared" ref="U18:U19" si="6">V17</f>
        <v>0.21285714285714286</v>
      </c>
      <c r="V18" s="25">
        <f t="shared" ref="V18:V19" si="7">U18+T18</f>
        <v>0.64142857142857146</v>
      </c>
    </row>
    <row r="19" spans="1:22" ht="15" thickBot="1" x14ac:dyDescent="0.35">
      <c r="A19" s="13">
        <v>16</v>
      </c>
      <c r="C19" s="14">
        <f>'MM2 (Self-checkout)-Raw Data'!B19/1440</f>
        <v>2.2493055555555554E-2</v>
      </c>
      <c r="D19" s="1">
        <f t="shared" si="0"/>
        <v>2.0000000000000018E-3</v>
      </c>
      <c r="E19" t="str">
        <f t="shared" si="1"/>
        <v>No</v>
      </c>
      <c r="F19" s="1">
        <f>'MM2 (Self-checkout)-Raw Data'!C19/1440</f>
        <v>0</v>
      </c>
      <c r="G19" s="1">
        <f t="shared" si="2"/>
        <v>2.5416666666666643E-3</v>
      </c>
      <c r="H19" s="4">
        <f>'MM2 (Self-checkout)-Raw Data'!E19/1440</f>
        <v>2.5034722222222219E-2</v>
      </c>
      <c r="I19">
        <v>16</v>
      </c>
      <c r="J19">
        <f ca="1">RANDBETWEEN(0,99)/100</f>
        <v>0.08</v>
      </c>
      <c r="K19" s="1">
        <f ca="1">L19+K18-N19</f>
        <v>2.7164351851851853E-2</v>
      </c>
      <c r="L19" s="1">
        <f ca="1">IF(J19&gt;$T$7,TIME(0,RANDBETWEEN(0,1.9),RANDBETWEEN(0,59)),TIME(0,RANDBETWEEN(2,3.9),RANDBETWEEN(0,59)))</f>
        <v>1.712962962962963E-3</v>
      </c>
      <c r="M19" t="str">
        <f t="shared" ca="1" si="4"/>
        <v>Yes</v>
      </c>
      <c r="N19" s="1">
        <f ca="1">IF(J19&lt;$T$27,TIME(0,RANDBETWEEN(0,1.9),RANDBETWEEN(0,59)),TIME(0,0,0))</f>
        <v>1.2152777777777778E-3</v>
      </c>
      <c r="O19" s="1">
        <f ca="1">IF(J19&lt;$V$16,TIME(0,RANDBETWEEN(0,1.9),RANDBETWEEN(0,59)),IF(J19&lt;$V$17,TIME(0,RANDBETWEEN(1,1.9),RANDBETWEEN(0,59)),IF(J19&lt;$V$18,TIME(0,RANDBETWEEN(2,2.9),RANDBETWEEN(0,59)),IF(J19&lt;$V$19,TIME(0,RANDBETWEEN(3,4.9),RANDBETWEEN(0,59))))))</f>
        <v>9.7222222222222219E-4</v>
      </c>
      <c r="P19" s="4">
        <f ca="1">K19+N19+O19</f>
        <v>2.9351851851851851E-2</v>
      </c>
      <c r="R19" s="190"/>
      <c r="S19" s="19" t="s">
        <v>29</v>
      </c>
      <c r="T19" s="32">
        <f>(COUNTIFS($L$4:$L$17,"&gt;0:03:00"))/14</f>
        <v>0.35714285714285715</v>
      </c>
      <c r="U19" s="23">
        <f t="shared" si="6"/>
        <v>0.64142857142857146</v>
      </c>
      <c r="V19" s="26">
        <f t="shared" si="7"/>
        <v>0.99857142857142867</v>
      </c>
    </row>
    <row r="20" spans="1:22" x14ac:dyDescent="0.3">
      <c r="A20" s="13">
        <v>17</v>
      </c>
      <c r="C20" s="14">
        <f>'MM2 (Self-checkout)-Raw Data'!B20/1440</f>
        <v>2.4493055555555556E-2</v>
      </c>
      <c r="D20" s="1">
        <f>C21-C20</f>
        <v>2.1527777777777743E-3</v>
      </c>
      <c r="E20" t="str">
        <f t="shared" si="1"/>
        <v>Yes</v>
      </c>
      <c r="F20" s="1">
        <f>'MM2 (Self-checkout)-Raw Data'!C20/1440</f>
        <v>5.4166666666666252E-4</v>
      </c>
      <c r="G20" s="1">
        <f t="shared" si="2"/>
        <v>7.8472222222222485E-4</v>
      </c>
      <c r="H20" s="4">
        <f>'MM2 (Self-checkout)-Raw Data'!E20/1440</f>
        <v>2.5819444444444443E-2</v>
      </c>
      <c r="I20">
        <v>17</v>
      </c>
      <c r="J20">
        <f t="dataTable" ref="J20:J28" dt2D="0" dtr="0" r1="Q20" ca="1"/>
        <v>0.78</v>
      </c>
      <c r="K20" s="1">
        <f t="shared" ref="K20:K28" ca="1" si="8">L20+K19-N20</f>
        <v>2.9062500000000002E-2</v>
      </c>
      <c r="L20" s="1">
        <f t="shared" ref="L20:L28" ca="1" si="9">IF(J20&gt;$T$7,TIME(0,RANDBETWEEN(0,1.9),RANDBETWEEN(0,59)),TIME(0,RANDBETWEEN(2,3.9),RANDBETWEEN(0,59)))</f>
        <v>1.8981481481481482E-3</v>
      </c>
      <c r="M20" t="str">
        <f t="shared" ca="1" si="4"/>
        <v>No</v>
      </c>
      <c r="N20" s="1">
        <f ca="1">IF(J20&lt;$T$27,TIME(0,RANDBETWEEN(0,1.9),RANDBETWEEN(0,59)),TIME(0,0,0))</f>
        <v>0</v>
      </c>
      <c r="O20" s="1">
        <f ca="1">IF(J20&lt;$V$16,TIME(0,RANDBETWEEN(0,1.9),RANDBETWEEN(0,59)),IF(J20&lt;$V$17,TIME(0,RANDBETWEEN(1,1.9),RANDBETWEEN(0,59)),IF(J20&lt;$V$18,TIME(0,RANDBETWEEN(2,2.9),RANDBETWEEN(0,59)),IF(J20&lt;$V$19,TIME(0,RANDBETWEEN(3,4.9),RANDBETWEEN(0,59))))))</f>
        <v>2.3263888888888887E-3</v>
      </c>
      <c r="P20" s="4">
        <f ca="1">K20+N20+O20</f>
        <v>3.138888888888889E-2</v>
      </c>
      <c r="T20" s="43"/>
    </row>
    <row r="21" spans="1:22" x14ac:dyDescent="0.3">
      <c r="A21" s="13">
        <v>18</v>
      </c>
      <c r="C21" s="14">
        <f>'MM2 (Self-checkout)-Raw Data'!B21/1440</f>
        <v>2.664583333333333E-2</v>
      </c>
      <c r="D21" s="14"/>
      <c r="E21" t="str">
        <f t="shared" si="1"/>
        <v>No</v>
      </c>
      <c r="F21" s="1">
        <f>'MM2 (Self-checkout)-Raw Data'!C21/1440</f>
        <v>0</v>
      </c>
      <c r="G21" s="1">
        <f t="shared" si="2"/>
        <v>1.5208333333333393E-3</v>
      </c>
      <c r="H21" s="4">
        <f>'MM2 (Self-checkout)-Raw Data'!E21/1440</f>
        <v>2.816666666666667E-2</v>
      </c>
      <c r="I21">
        <v>18</v>
      </c>
      <c r="J21">
        <v>0.48</v>
      </c>
      <c r="K21" s="1">
        <f t="shared" ca="1" si="8"/>
        <v>3.078703703703704E-2</v>
      </c>
      <c r="L21" s="1">
        <f t="shared" ca="1" si="9"/>
        <v>1.724537037037037E-3</v>
      </c>
      <c r="M21" t="str">
        <f t="shared" ca="1" si="4"/>
        <v>No</v>
      </c>
      <c r="N21" s="1">
        <f t="shared" ref="N21:N28" ca="1" si="10">IF(J21&lt;$T$27,TIME(0,RANDBETWEEN(0,1.9),RANDBETWEEN(0,59)),TIME(0,0,0))</f>
        <v>0</v>
      </c>
      <c r="O21" s="1">
        <f t="shared" ref="O21:O28" ca="1" si="11">IF(J21&lt;$V$16,TIME(0,RANDBETWEEN(0,1.9),RANDBETWEEN(0,59)),IF(J21&lt;$V$17,TIME(0,RANDBETWEEN(1,1.9),RANDBETWEEN(0,59)),IF(J21&lt;$V$18,TIME(0,RANDBETWEEN(2,2.9),RANDBETWEEN(0,59)),IF(J21&lt;$V$19,TIME(0,RANDBETWEEN(3,4.9),RANDBETWEEN(0,59))))))</f>
        <v>1.6898148148148148E-3</v>
      </c>
      <c r="P21" s="4">
        <f t="shared" ref="P21:P28" ca="1" si="12">K21+N21+O21</f>
        <v>3.2476851851851854E-2</v>
      </c>
    </row>
    <row r="22" spans="1:22" ht="15" thickBot="1" x14ac:dyDescent="0.35">
      <c r="A22" s="13">
        <v>19</v>
      </c>
      <c r="B22">
        <f ca="1">RANDBETWEEN(0,99)/100</f>
        <v>0.02</v>
      </c>
      <c r="C22" s="1">
        <f ca="1">D22+C21-F22</f>
        <v>2.798842592592592E-2</v>
      </c>
      <c r="D22" s="1">
        <f ca="1">IF(B22&gt;$T$5,TIME(0,RANDBETWEEN(0,1.9),RANDBETWEEN(0,59)),TIME(0,RANDBETWEEN(2,3.9),RANDBETWEEN(0,59)))</f>
        <v>1.3888888888888889E-3</v>
      </c>
      <c r="E22" t="str">
        <f t="shared" ca="1" si="1"/>
        <v>Yes</v>
      </c>
      <c r="F22" s="1">
        <f ca="1">IF(B22&lt;$T$25,TIME(0,RANDBETWEEN(0,1.9),RANDBETWEEN(0,59)),TIME(0,0,0))</f>
        <v>4.6296296296296294E-5</v>
      </c>
      <c r="G22" s="1">
        <f ca="1">IF(B22&lt;$V$12,TIME(0,RANDBETWEEN(0,1.9),RANDBETWEEN(0,59)),IF(B22&lt;$V$13,TIME(0,RANDBETWEEN(1,1.9),RANDBETWEEN(0,59)),IF(B22&lt;$V$14,TIME(0,RANDBETWEEN(2,2.9),RANDBETWEEN(0,59)),IF(B22&lt;$V$15,TIME(0,RANDBETWEEN(3,4.9),RANDBETWEEN(0,59))))))</f>
        <v>1.1111111111111111E-3</v>
      </c>
      <c r="H22" s="4">
        <f ca="1">C22+F22+G22</f>
        <v>2.9145833333333329E-2</v>
      </c>
      <c r="I22">
        <v>19</v>
      </c>
      <c r="J22">
        <v>0.28000000000000003</v>
      </c>
      <c r="K22" s="1">
        <f t="shared" ca="1" si="8"/>
        <v>3.2430555555555553E-2</v>
      </c>
      <c r="L22" s="1">
        <f t="shared" ca="1" si="9"/>
        <v>1.9097222222222222E-3</v>
      </c>
      <c r="M22" t="str">
        <f t="shared" ca="1" si="4"/>
        <v>Yes</v>
      </c>
      <c r="N22" s="1">
        <f t="shared" ca="1" si="10"/>
        <v>2.6620370370370372E-4</v>
      </c>
      <c r="O22" s="1">
        <f t="shared" ca="1" si="11"/>
        <v>1.6782407407407408E-3</v>
      </c>
      <c r="P22" s="4">
        <f t="shared" ca="1" si="12"/>
        <v>3.4375000000000003E-2</v>
      </c>
    </row>
    <row r="23" spans="1:22" ht="15" thickBot="1" x14ac:dyDescent="0.35">
      <c r="A23" s="13">
        <v>20</v>
      </c>
      <c r="B23">
        <f t="dataTable" ref="B23:B30" dt2D="0" dtr="0" r1="I32" ca="1"/>
        <v>7.0000000000000007E-2</v>
      </c>
      <c r="C23" s="1">
        <f t="shared" ref="C23:C30" ca="1" si="13">D23+C22-F23</f>
        <v>2.9678240740740734E-2</v>
      </c>
      <c r="D23" s="1">
        <f t="shared" ref="D23:D30" ca="1" si="14">IF(B23&gt;$T$5,TIME(0,RANDBETWEEN(0,1.9),RANDBETWEEN(0,59)),TIME(0,RANDBETWEEN(2,3.9),RANDBETWEEN(0,59)))</f>
        <v>2.662037037037037E-3</v>
      </c>
      <c r="E23" t="str">
        <f t="shared" ca="1" si="1"/>
        <v>Yes</v>
      </c>
      <c r="F23" s="1">
        <f t="shared" ref="F23:F30" ca="1" si="15">IF(B23&lt;$T$25,TIME(0,RANDBETWEEN(0,1.9),RANDBETWEEN(0,59)),TIME(0,0,0))</f>
        <v>9.7222222222222219E-4</v>
      </c>
      <c r="G23" s="1">
        <f t="shared" ref="G23:G30" ca="1" si="16">IF(B23&lt;$V$12,TIME(0,RANDBETWEEN(0,1.9),RANDBETWEEN(0,59)),IF(B23&lt;$V$13,TIME(0,RANDBETWEEN(1,1.9),RANDBETWEEN(0,59)),IF(B23&lt;$V$14,TIME(0,RANDBETWEEN(2,2.9),RANDBETWEEN(0,59)),IF(B23&lt;$V$15,TIME(0,RANDBETWEEN(3,4.9),RANDBETWEEN(0,59))))))</f>
        <v>9.2592592592592596E-4</v>
      </c>
      <c r="H23" s="4">
        <f t="shared" ref="H23:H30" ca="1" si="17">C23+F23+G23</f>
        <v>3.1576388888888883E-2</v>
      </c>
      <c r="I23">
        <v>20</v>
      </c>
      <c r="J23">
        <v>0.37</v>
      </c>
      <c r="K23" s="1">
        <f t="shared" ca="1" si="8"/>
        <v>3.2731481481481479E-2</v>
      </c>
      <c r="L23" s="1">
        <f t="shared" ca="1" si="9"/>
        <v>1.4004629629629629E-3</v>
      </c>
      <c r="M23" t="str">
        <f t="shared" ca="1" si="4"/>
        <v>Yes</v>
      </c>
      <c r="N23" s="1">
        <f t="shared" ca="1" si="10"/>
        <v>1.0995370370370371E-3</v>
      </c>
      <c r="O23" s="1">
        <f t="shared" ca="1" si="11"/>
        <v>1.9444444444444444E-3</v>
      </c>
      <c r="P23" s="4">
        <f t="shared" ca="1" si="12"/>
        <v>3.577546296296296E-2</v>
      </c>
      <c r="R23" s="28" t="s">
        <v>13</v>
      </c>
      <c r="S23" s="29" t="s">
        <v>30</v>
      </c>
      <c r="T23" s="30" t="s">
        <v>15</v>
      </c>
      <c r="U23" s="30" t="s">
        <v>16</v>
      </c>
      <c r="V23" s="31" t="s">
        <v>17</v>
      </c>
    </row>
    <row r="24" spans="1:22" x14ac:dyDescent="0.3">
      <c r="A24" s="13">
        <v>21</v>
      </c>
      <c r="B24">
        <v>0.12</v>
      </c>
      <c r="C24" s="1">
        <f t="shared" ca="1" si="13"/>
        <v>3.1020833333333327E-2</v>
      </c>
      <c r="D24" s="1">
        <f t="shared" ca="1" si="14"/>
        <v>1.8634259259259259E-3</v>
      </c>
      <c r="E24" t="str">
        <f t="shared" ca="1" si="1"/>
        <v>Yes</v>
      </c>
      <c r="F24" s="1">
        <f t="shared" ca="1" si="15"/>
        <v>5.2083333333333333E-4</v>
      </c>
      <c r="G24" s="1">
        <f t="shared" ca="1" si="16"/>
        <v>7.1759259259259259E-4</v>
      </c>
      <c r="H24" s="4">
        <f t="shared" ca="1" si="17"/>
        <v>3.2259259259259251E-2</v>
      </c>
      <c r="I24">
        <v>21</v>
      </c>
      <c r="J24">
        <v>0.45</v>
      </c>
      <c r="K24" s="1">
        <f t="shared" ca="1" si="8"/>
        <v>3.5046296296296298E-2</v>
      </c>
      <c r="L24" s="1">
        <f t="shared" ca="1" si="9"/>
        <v>2.3148148148148147E-3</v>
      </c>
      <c r="M24" t="str">
        <f t="shared" ca="1" si="4"/>
        <v>No</v>
      </c>
      <c r="N24" s="1">
        <f t="shared" ca="1" si="10"/>
        <v>0</v>
      </c>
      <c r="O24" s="1">
        <f t="shared" ca="1" si="11"/>
        <v>1.7939814814814815E-3</v>
      </c>
      <c r="P24" s="4">
        <f t="shared" ca="1" si="12"/>
        <v>3.6840277777777777E-2</v>
      </c>
      <c r="R24" s="189">
        <v>1</v>
      </c>
      <c r="S24" s="1" t="s">
        <v>31</v>
      </c>
      <c r="T24" s="24">
        <f>(COUNTIFS($F$4:$F$21,"=0:00:00")/18)</f>
        <v>0.66666666666666663</v>
      </c>
      <c r="U24" s="24">
        <f>0</f>
        <v>0</v>
      </c>
      <c r="V24" s="25">
        <f>T24</f>
        <v>0.66666666666666663</v>
      </c>
    </row>
    <row r="25" spans="1:22" ht="15" thickBot="1" x14ac:dyDescent="0.35">
      <c r="A25" s="13">
        <v>22</v>
      </c>
      <c r="B25">
        <v>0.26</v>
      </c>
      <c r="C25" s="1">
        <f t="shared" ca="1" si="13"/>
        <v>3.2398148148148141E-2</v>
      </c>
      <c r="D25" s="1">
        <f t="shared" ca="1" si="14"/>
        <v>1.9675925925925924E-3</v>
      </c>
      <c r="E25" t="str">
        <f t="shared" ca="1" si="1"/>
        <v>Yes</v>
      </c>
      <c r="F25" s="1">
        <f t="shared" ca="1" si="15"/>
        <v>5.9027777777777778E-4</v>
      </c>
      <c r="G25" s="1">
        <f t="shared" ca="1" si="16"/>
        <v>1.1458333333333333E-3</v>
      </c>
      <c r="H25" s="4">
        <f t="shared" ca="1" si="17"/>
        <v>3.4134259259259253E-2</v>
      </c>
      <c r="I25">
        <v>22</v>
      </c>
      <c r="J25">
        <v>0.27</v>
      </c>
      <c r="K25" s="1">
        <f t="shared" ca="1" si="8"/>
        <v>3.5937499999999997E-2</v>
      </c>
      <c r="L25" s="1">
        <f t="shared" ca="1" si="9"/>
        <v>1.8171296296296297E-3</v>
      </c>
      <c r="M25" t="str">
        <f t="shared" ca="1" si="4"/>
        <v>Yes</v>
      </c>
      <c r="N25" s="1">
        <f t="shared" ca="1" si="10"/>
        <v>9.2592592592592596E-4</v>
      </c>
      <c r="O25" s="1">
        <f t="shared" ca="1" si="11"/>
        <v>2.0601851851851853E-3</v>
      </c>
      <c r="P25" s="4">
        <f t="shared" ca="1" si="12"/>
        <v>3.892361111111111E-2</v>
      </c>
      <c r="R25" s="190"/>
      <c r="S25" s="19" t="s">
        <v>44</v>
      </c>
      <c r="T25" s="23">
        <f>(COUNTIFS($F$4:$F$21,"&gt;0:00:00",$F$4:$F$21,"&lt;0:04:59"))/18</f>
        <v>0.33333333333333331</v>
      </c>
      <c r="U25" s="23">
        <f>V24</f>
        <v>0.66666666666666663</v>
      </c>
      <c r="V25" s="26">
        <f>U25+T25</f>
        <v>1</v>
      </c>
    </row>
    <row r="26" spans="1:22" x14ac:dyDescent="0.3">
      <c r="A26" s="13">
        <v>23</v>
      </c>
      <c r="B26">
        <v>0.54</v>
      </c>
      <c r="C26" s="1">
        <f t="shared" ca="1" si="13"/>
        <v>3.3104166666666657E-2</v>
      </c>
      <c r="D26" s="1">
        <f t="shared" ca="1" si="14"/>
        <v>7.0601851851851847E-4</v>
      </c>
      <c r="E26" t="str">
        <f t="shared" ca="1" si="1"/>
        <v>No</v>
      </c>
      <c r="F26" s="1">
        <f t="shared" ca="1" si="15"/>
        <v>0</v>
      </c>
      <c r="G26" s="1">
        <f t="shared" ca="1" si="16"/>
        <v>1.0763888888888889E-3</v>
      </c>
      <c r="H26" s="4">
        <f t="shared" ca="1" si="17"/>
        <v>3.4180555555555547E-2</v>
      </c>
      <c r="I26">
        <v>23</v>
      </c>
      <c r="J26">
        <v>0.69</v>
      </c>
      <c r="K26" s="1">
        <f t="shared" ca="1" si="8"/>
        <v>3.8518518518518514E-2</v>
      </c>
      <c r="L26" s="1">
        <f t="shared" ca="1" si="9"/>
        <v>2.5810185185185185E-3</v>
      </c>
      <c r="M26" t="str">
        <f t="shared" ca="1" si="4"/>
        <v>No</v>
      </c>
      <c r="N26" s="1">
        <f t="shared" ca="1" si="10"/>
        <v>0</v>
      </c>
      <c r="O26" s="1">
        <f t="shared" ca="1" si="11"/>
        <v>3.460648148148148E-3</v>
      </c>
      <c r="P26" s="4">
        <f t="shared" ca="1" si="12"/>
        <v>4.1979166666666665E-2</v>
      </c>
      <c r="R26" s="189">
        <v>2</v>
      </c>
      <c r="S26" s="1" t="s">
        <v>31</v>
      </c>
      <c r="T26" s="24">
        <f>(COUNTIFS($N$4:$N$18,"=0:00:00"))/15</f>
        <v>0.6</v>
      </c>
      <c r="U26" s="24">
        <v>0</v>
      </c>
      <c r="V26" s="25">
        <f>U26+T26</f>
        <v>0.6</v>
      </c>
    </row>
    <row r="27" spans="1:22" ht="15" thickBot="1" x14ac:dyDescent="0.35">
      <c r="A27" s="13">
        <v>24</v>
      </c>
      <c r="B27">
        <v>0.01</v>
      </c>
      <c r="C27" s="1">
        <f t="shared" ca="1" si="13"/>
        <v>3.4585648148148136E-2</v>
      </c>
      <c r="D27" s="1">
        <f t="shared" ca="1" si="14"/>
        <v>1.7476851851851852E-3</v>
      </c>
      <c r="E27" t="str">
        <f t="shared" ca="1" si="1"/>
        <v>Yes</v>
      </c>
      <c r="F27" s="1">
        <f t="shared" ca="1" si="15"/>
        <v>2.6620370370370372E-4</v>
      </c>
      <c r="G27" s="1">
        <f t="shared" ca="1" si="16"/>
        <v>7.8703703703703705E-4</v>
      </c>
      <c r="H27" s="4">
        <f t="shared" ca="1" si="17"/>
        <v>3.563888888888888E-2</v>
      </c>
      <c r="I27">
        <v>24</v>
      </c>
      <c r="J27">
        <v>0.92</v>
      </c>
      <c r="K27" s="1">
        <f t="shared" ca="1" si="8"/>
        <v>3.8668981481481478E-2</v>
      </c>
      <c r="L27" s="1">
        <f t="shared" ca="1" si="9"/>
        <v>1.5046296296296297E-4</v>
      </c>
      <c r="M27" t="str">
        <f t="shared" ca="1" si="4"/>
        <v>No</v>
      </c>
      <c r="N27" s="1">
        <f t="shared" ca="1" si="10"/>
        <v>0</v>
      </c>
      <c r="O27" s="1">
        <f t="shared" ca="1" si="11"/>
        <v>2.1643518518518518E-3</v>
      </c>
      <c r="P27" s="4">
        <f t="shared" ca="1" si="12"/>
        <v>4.0833333333333333E-2</v>
      </c>
      <c r="R27" s="190"/>
      <c r="S27" s="19" t="s">
        <v>44</v>
      </c>
      <c r="T27" s="23">
        <f>(COUNTIFS($N$4:$N$18,"&gt;0:00:00",$N$4:$N$18,"&lt;0:04:59"))/15</f>
        <v>0.4</v>
      </c>
      <c r="U27" s="23">
        <f>V26</f>
        <v>0.6</v>
      </c>
      <c r="V27" s="26">
        <f>U27+T27</f>
        <v>1</v>
      </c>
    </row>
    <row r="28" spans="1:22" x14ac:dyDescent="0.3">
      <c r="A28" s="13">
        <v>25</v>
      </c>
      <c r="B28">
        <v>0.93</v>
      </c>
      <c r="C28" s="1">
        <f t="shared" ca="1" si="13"/>
        <v>3.5800925925925917E-2</v>
      </c>
      <c r="D28" s="1">
        <f t="shared" ca="1" si="14"/>
        <v>1.2152777777777778E-3</v>
      </c>
      <c r="E28" t="str">
        <f t="shared" ca="1" si="1"/>
        <v>No</v>
      </c>
      <c r="F28" s="1">
        <f t="shared" ca="1" si="15"/>
        <v>0</v>
      </c>
      <c r="G28" s="1">
        <f t="shared" ca="1" si="16"/>
        <v>2.5694444444444445E-3</v>
      </c>
      <c r="H28" s="4">
        <f t="shared" ca="1" si="17"/>
        <v>3.837037037037036E-2</v>
      </c>
      <c r="I28">
        <v>25</v>
      </c>
      <c r="J28">
        <v>0.18</v>
      </c>
      <c r="K28" s="1">
        <f t="shared" ca="1" si="8"/>
        <v>3.9594907407407405E-2</v>
      </c>
      <c r="L28" s="1">
        <f t="shared" ca="1" si="9"/>
        <v>1.5393518518518519E-3</v>
      </c>
      <c r="M28" t="str">
        <f t="shared" ca="1" si="4"/>
        <v>Yes</v>
      </c>
      <c r="N28" s="1">
        <f t="shared" ca="1" si="10"/>
        <v>6.134259259259259E-4</v>
      </c>
      <c r="O28" s="1">
        <f t="shared" ca="1" si="11"/>
        <v>1.0763888888888889E-3</v>
      </c>
      <c r="P28" s="4">
        <f t="shared" ca="1" si="12"/>
        <v>4.1284722222222223E-2</v>
      </c>
    </row>
    <row r="29" spans="1:22" x14ac:dyDescent="0.3">
      <c r="A29" s="13">
        <v>26</v>
      </c>
      <c r="B29">
        <v>0.43</v>
      </c>
      <c r="C29" s="1">
        <f t="shared" ca="1" si="13"/>
        <v>3.7201388888888881E-2</v>
      </c>
      <c r="D29" s="1">
        <f t="shared" ca="1" si="14"/>
        <v>1.4004629629629629E-3</v>
      </c>
      <c r="E29" t="str">
        <f t="shared" ca="1" si="1"/>
        <v>No</v>
      </c>
      <c r="F29" s="1">
        <f t="shared" ca="1" si="15"/>
        <v>0</v>
      </c>
      <c r="G29" s="1">
        <f t="shared" ca="1" si="16"/>
        <v>8.6805555555555551E-4</v>
      </c>
      <c r="H29" s="4">
        <f t="shared" ca="1" si="17"/>
        <v>3.8069444444444434E-2</v>
      </c>
      <c r="P29" s="5"/>
      <c r="Q29" s="41"/>
      <c r="R29" s="110"/>
      <c r="S29" s="41"/>
      <c r="T29" s="41"/>
      <c r="U29" s="41"/>
    </row>
    <row r="30" spans="1:22" ht="15" thickBot="1" x14ac:dyDescent="0.35">
      <c r="A30" s="16">
        <v>27</v>
      </c>
      <c r="B30" s="17">
        <v>0.96</v>
      </c>
      <c r="C30" s="19">
        <f t="shared" ca="1" si="13"/>
        <v>3.8451388888888882E-2</v>
      </c>
      <c r="D30" s="19">
        <f t="shared" ca="1" si="14"/>
        <v>1.25E-3</v>
      </c>
      <c r="E30" s="17" t="str">
        <f t="shared" ca="1" si="1"/>
        <v>No</v>
      </c>
      <c r="F30" s="19">
        <f t="shared" ca="1" si="15"/>
        <v>0</v>
      </c>
      <c r="G30" s="19">
        <f t="shared" ca="1" si="16"/>
        <v>3.0324074074074073E-3</v>
      </c>
      <c r="H30" s="22">
        <f t="shared" ca="1" si="17"/>
        <v>4.1483796296296289E-2</v>
      </c>
      <c r="I30" s="17"/>
      <c r="J30" s="17"/>
      <c r="K30" s="17"/>
      <c r="L30" s="17"/>
      <c r="M30" s="17"/>
      <c r="N30" s="17"/>
      <c r="O30" s="17"/>
      <c r="P30" s="18"/>
      <c r="Q30" s="49"/>
      <c r="R30" s="1"/>
      <c r="S30" s="24"/>
      <c r="T30" s="24"/>
      <c r="U30" s="24"/>
    </row>
    <row r="31" spans="1:22" x14ac:dyDescent="0.3">
      <c r="Q31" s="49"/>
      <c r="R31" s="1"/>
      <c r="S31" s="24"/>
      <c r="T31" s="24"/>
      <c r="U31" s="24"/>
    </row>
    <row r="32" spans="1:22" x14ac:dyDescent="0.3">
      <c r="Q32" s="49"/>
      <c r="R32" s="1"/>
      <c r="S32" s="24"/>
      <c r="T32" s="24"/>
      <c r="U32" s="24"/>
    </row>
    <row r="33" spans="17:21" x14ac:dyDescent="0.3">
      <c r="Q33" s="49"/>
      <c r="R33" s="1"/>
      <c r="S33" s="24"/>
      <c r="T33" s="24"/>
      <c r="U33" s="24"/>
    </row>
    <row r="34" spans="17:21" x14ac:dyDescent="0.3">
      <c r="Q34" s="49"/>
      <c r="R34" s="1"/>
      <c r="S34" s="24"/>
      <c r="T34" s="24"/>
      <c r="U34" s="24"/>
    </row>
    <row r="35" spans="17:21" x14ac:dyDescent="0.3">
      <c r="Q35" s="49"/>
      <c r="R35" s="1"/>
      <c r="S35" s="24"/>
      <c r="T35" s="24"/>
      <c r="U35" s="24"/>
    </row>
  </sheetData>
  <mergeCells count="9">
    <mergeCell ref="R24:R25"/>
    <mergeCell ref="R26:R27"/>
    <mergeCell ref="A2:H2"/>
    <mergeCell ref="I2:P2"/>
    <mergeCell ref="A1:P1"/>
    <mergeCell ref="R4:R5"/>
    <mergeCell ref="R6:R7"/>
    <mergeCell ref="R12:R15"/>
    <mergeCell ref="R16:R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7605-3C7E-49AF-9427-1174A843EB77}">
  <dimension ref="A1:AO203"/>
  <sheetViews>
    <sheetView tabSelected="1" topLeftCell="M1" zoomScaleNormal="100" workbookViewId="0">
      <selection activeCell="AC5" sqref="AC5"/>
    </sheetView>
  </sheetViews>
  <sheetFormatPr defaultRowHeight="14.4" x14ac:dyDescent="0.3"/>
  <cols>
    <col min="2" max="2" width="15" customWidth="1"/>
    <col min="3" max="3" width="13.88671875" customWidth="1"/>
    <col min="4" max="4" width="11.109375" bestFit="1" customWidth="1"/>
    <col min="5" max="5" width="9.6640625" bestFit="1" customWidth="1"/>
    <col min="6" max="6" width="11.109375" customWidth="1"/>
    <col min="8" max="8" width="13.33203125" customWidth="1"/>
    <col min="9" max="9" width="11.109375" bestFit="1" customWidth="1"/>
    <col min="13" max="13" width="14.88671875" customWidth="1"/>
    <col min="25" max="25" width="10" bestFit="1" customWidth="1"/>
    <col min="26" max="30" width="9.5546875" bestFit="1" customWidth="1"/>
    <col min="31" max="32" width="9" bestFit="1" customWidth="1"/>
  </cols>
  <sheetData>
    <row r="1" spans="1:41" ht="24" thickBot="1" x14ac:dyDescent="0.5">
      <c r="A1" s="205" t="s">
        <v>32</v>
      </c>
      <c r="B1" s="205"/>
      <c r="C1" s="205"/>
      <c r="D1" s="205"/>
      <c r="E1" s="205"/>
      <c r="F1" s="205"/>
      <c r="G1" s="44"/>
      <c r="Z1" s="197" t="s">
        <v>64</v>
      </c>
      <c r="AA1" s="198"/>
      <c r="AB1" s="198"/>
      <c r="AC1" s="198"/>
      <c r="AD1" s="198"/>
      <c r="AE1" s="198"/>
      <c r="AF1" s="198"/>
      <c r="AG1" s="198"/>
      <c r="AH1" s="173"/>
      <c r="AI1" s="43"/>
      <c r="AJ1" s="43"/>
      <c r="AK1" s="43"/>
      <c r="AL1" s="43"/>
      <c r="AM1" s="43"/>
      <c r="AN1" s="43"/>
      <c r="AO1" s="43"/>
    </row>
    <row r="2" spans="1:41" x14ac:dyDescent="0.3">
      <c r="A2" s="191" t="s">
        <v>1</v>
      </c>
      <c r="B2" s="192"/>
      <c r="C2" s="192"/>
      <c r="D2" s="192"/>
      <c r="E2" s="202" t="s">
        <v>2</v>
      </c>
      <c r="F2" s="202"/>
      <c r="G2" s="113"/>
      <c r="H2" s="203" t="s">
        <v>33</v>
      </c>
      <c r="I2" s="204"/>
      <c r="K2" s="96" t="s">
        <v>34</v>
      </c>
      <c r="L2" s="97"/>
      <c r="M2" s="98"/>
      <c r="O2" s="96" t="s">
        <v>35</v>
      </c>
      <c r="P2" s="130" t="s">
        <v>57</v>
      </c>
      <c r="Q2" s="131">
        <v>25</v>
      </c>
      <c r="R2" s="130" t="s">
        <v>58</v>
      </c>
      <c r="S2" s="131">
        <v>2</v>
      </c>
      <c r="T2" s="97"/>
      <c r="U2" s="98"/>
      <c r="Z2" s="102" t="s">
        <v>39</v>
      </c>
      <c r="AA2" s="132" t="s">
        <v>46</v>
      </c>
      <c r="AB2" s="132" t="s">
        <v>62</v>
      </c>
      <c r="AC2" s="132"/>
      <c r="AD2" s="132" t="s">
        <v>42</v>
      </c>
      <c r="AE2" s="132"/>
      <c r="AF2" s="132" t="s">
        <v>43</v>
      </c>
      <c r="AG2" s="132"/>
      <c r="AH2" s="5" t="s">
        <v>47</v>
      </c>
    </row>
    <row r="3" spans="1:41" ht="28.8" x14ac:dyDescent="0.3">
      <c r="A3" s="58" t="s">
        <v>36</v>
      </c>
      <c r="B3" s="59" t="s">
        <v>37</v>
      </c>
      <c r="C3" s="34" t="s">
        <v>19</v>
      </c>
      <c r="D3" s="59" t="s">
        <v>38</v>
      </c>
      <c r="E3" s="35" t="s">
        <v>19</v>
      </c>
      <c r="F3" s="60" t="s">
        <v>38</v>
      </c>
      <c r="G3" s="109"/>
      <c r="H3" s="36" t="s">
        <v>19</v>
      </c>
      <c r="I3" s="61" t="s">
        <v>38</v>
      </c>
      <c r="K3" s="99" t="s">
        <v>39</v>
      </c>
      <c r="L3" s="100">
        <f ca="1">(1/(H4*1440))*60</f>
        <v>25.660215973484437</v>
      </c>
      <c r="M3" s="101" t="s">
        <v>40</v>
      </c>
      <c r="O3" s="102" t="s">
        <v>46</v>
      </c>
      <c r="P3" s="103">
        <f ca="1">L3/L4</f>
        <v>1.0256423963790589</v>
      </c>
      <c r="Q3" s="103"/>
      <c r="R3" s="103"/>
      <c r="S3" s="103"/>
      <c r="T3" s="132" t="s">
        <v>47</v>
      </c>
      <c r="U3" s="101">
        <f ca="1">(P5*POWER(P3,S2))/(S2*(1-L6))</f>
        <v>0.34767569574946855</v>
      </c>
      <c r="Z3" s="143">
        <v>40</v>
      </c>
      <c r="AA3" s="103">
        <f>40/26.55</f>
        <v>1.5065913370998116</v>
      </c>
      <c r="AB3" s="103">
        <f>40/(2*26.55)</f>
        <v>0.75329566854990582</v>
      </c>
      <c r="AC3" s="103">
        <f>POWER((POWER(P18,0)/1+POWER(P18,1)/1)+(POWER(P18,2)/(2*(1-P20))),-1)</f>
        <v>0.14070891514500539</v>
      </c>
      <c r="AD3" s="103">
        <f>(P18+P26)</f>
        <v>3.483080656931314</v>
      </c>
      <c r="AE3" s="103">
        <f>((P20/(1-P20)*P32))</f>
        <v>1.9764893198315021</v>
      </c>
      <c r="AF3" s="103">
        <f>(P30+(1/26.55))</f>
        <v>8.7077016423282833E-2</v>
      </c>
      <c r="AG3" s="103">
        <f>(P26/40)</f>
        <v>4.941223299578755E-2</v>
      </c>
      <c r="AH3" s="5">
        <f>(P22*POWER(P18,S2))/(S2*(1-P20))</f>
        <v>0.64730025224481702</v>
      </c>
    </row>
    <row r="4" spans="1:41" ht="16.2" thickBot="1" x14ac:dyDescent="0.35">
      <c r="A4" s="13">
        <v>1</v>
      </c>
      <c r="B4">
        <f ca="1">RANDBETWEEN(0,99)/100</f>
        <v>0.99</v>
      </c>
      <c r="C4" s="1">
        <f ca="1">IF(B4&gt;'MM2 (Self-checkout)-Processed D'!$T$5,TIME(0,RANDBETWEEN(0,1.9),RANDBETWEEN(0,59)),TIME(0,RANDBETWEEN(2,3.9),RANDBETWEEN(0,59)))</f>
        <v>2.3148148148148147E-5</v>
      </c>
      <c r="D4" s="1">
        <f ca="1">IF(B4&lt;'MM2 (Self-checkout)-Processed D'!$V$12,TIME(0,RANDBETWEEN(0,1.9),RANDBETWEEN(0,59)),IF(B4&lt;'MM2 (Self-checkout)-Processed D'!$V$13,TIME(0,RANDBETWEEN(1,1.9),RANDBETWEEN(0,59)),IF(B4&lt;'MM2 (Self-checkout)-Processed D'!$V$14,TIME(0,RANDBETWEEN(2,2.9),RANDBETWEEN(0,59)),IF(B4&lt;'MM2 (Self-checkout)-Processed D'!$V$15,TIME(0,RANDBETWEEN(3,4.9),RANDBETWEEN(0,59))))))</f>
        <v>3.2407407407407406E-3</v>
      </c>
      <c r="E4" s="1">
        <f ca="1">IF(B4&gt;'MM2 (Self-checkout)-Processed D'!$T$7,TIME(0,RANDBETWEEN(0,1.9),RANDBETWEEN(0,59)),TIME(0,RANDBETWEEN(2,3.9),RANDBETWEEN(0,59)))</f>
        <v>2.199074074074074E-4</v>
      </c>
      <c r="F4" s="1">
        <f ca="1">IF(B4&lt;'MM2 (Self-checkout)-Processed D'!$V$16,TIME(0,RANDBETWEEN(0,1.9),RANDBETWEEN(0,59)),IF(B4&lt;'MM2 (Self-checkout)-Processed D'!$V$17,TIME(0,RANDBETWEEN(1,1.9),RANDBETWEEN(0,59)),IF(B4&lt;'MM2 (Self-checkout)-Processed D'!$V$18,TIME(0,RANDBETWEEN(2,2.9),RANDBETWEEN(0,59)),IF(B4&lt;'MM2 (Self-checkout)-Processed D'!$V$19,TIME(0,RANDBETWEEN(3,4.9),RANDBETWEEN(0,59))))))</f>
        <v>3.1365740740740742E-3</v>
      </c>
      <c r="G4" s="4"/>
      <c r="H4" s="19">
        <f ca="1">AVERAGE(C4:C203,E4:E203)</f>
        <v>1.6237847222222226E-3</v>
      </c>
      <c r="I4" s="22">
        <f ca="1">AVERAGE(D4:D203,F4:F203)</f>
        <v>1.6654224537037046E-3</v>
      </c>
      <c r="K4" s="99" t="s">
        <v>41</v>
      </c>
      <c r="L4" s="100">
        <f ca="1">(1/(I4*1440))*60</f>
        <v>25.018677137446343</v>
      </c>
      <c r="M4" s="101" t="s">
        <v>40</v>
      </c>
      <c r="O4" s="102"/>
      <c r="P4" s="103"/>
      <c r="Q4" s="103"/>
      <c r="R4" s="103"/>
      <c r="S4" s="103"/>
      <c r="T4" s="103"/>
      <c r="U4" s="101"/>
      <c r="Z4" s="143">
        <v>35</v>
      </c>
      <c r="AA4" s="103">
        <f>35/26.55</f>
        <v>1.3182674199623352</v>
      </c>
      <c r="AB4" s="103">
        <f>30/(2*26.55)</f>
        <v>0.56497175141242939</v>
      </c>
      <c r="AC4" s="103">
        <f>POWER((POWER(AA4,0)/1+POWER(AA4,1)/1)+(POWER(AA4,2)/(2*(1-AB4))),-1)</f>
        <v>0.23171521891488039</v>
      </c>
      <c r="AD4" s="103">
        <f>AA4+AE4</f>
        <v>1.919335156689858</v>
      </c>
      <c r="AE4" s="103">
        <f>((AB4/(1-AB4)*AH4))</f>
        <v>0.60106773672752278</v>
      </c>
      <c r="AF4" s="103">
        <f>(AG4+(1/26.55))</f>
        <v>5.4838147333995939E-2</v>
      </c>
      <c r="AG4" s="103">
        <f>AE4/Z4</f>
        <v>1.7173363906500649E-2</v>
      </c>
      <c r="AH4" s="5">
        <f>(AC4*POWER(AA4,$S$2))/($S$2*(1-AB4))</f>
        <v>0.46282215728019255</v>
      </c>
    </row>
    <row r="5" spans="1:41" x14ac:dyDescent="0.3">
      <c r="A5" s="13">
        <v>2</v>
      </c>
      <c r="B5">
        <f t="shared" ref="B5:B68" ca="1" si="0">RANDBETWEEN(0,99)/100</f>
        <v>0.69</v>
      </c>
      <c r="C5" s="1">
        <f ca="1">IF(B5&gt;'MM2 (Self-checkout)-Processed D'!$T$5,TIME(0,RANDBETWEEN(0,1.9),RANDBETWEEN(0,59)),TIME(0,RANDBETWEEN(2,3.9),RANDBETWEEN(0,59)))</f>
        <v>7.1759259259259259E-4</v>
      </c>
      <c r="D5" s="1">
        <f ca="1">IF(B5&lt;'MM2 (Self-checkout)-Processed D'!$V$12,TIME(0,RANDBETWEEN(0,1.9),RANDBETWEEN(0,59)),IF(B5&lt;'MM2 (Self-checkout)-Processed D'!$V$13,TIME(0,RANDBETWEEN(1,1.9),RANDBETWEEN(0,59)),IF(B5&lt;'MM2 (Self-checkout)-Processed D'!$V$14,TIME(0,RANDBETWEEN(2,2.9),RANDBETWEEN(0,59)),IF(B5&lt;'MM2 (Self-checkout)-Processed D'!$V$15,TIME(0,RANDBETWEEN(3,4.9),RANDBETWEEN(0,59))))))</f>
        <v>1.4814814814814814E-3</v>
      </c>
      <c r="E5" s="1">
        <f ca="1">IF(B5&gt;'MM2 (Self-checkout)-Processed D'!$T$7,TIME(0,RANDBETWEEN(0,1.9),RANDBETWEEN(0,59)),TIME(0,RANDBETWEEN(2,3.9),RANDBETWEEN(0,59)))</f>
        <v>1.9675925925925924E-3</v>
      </c>
      <c r="F5" s="1">
        <f ca="1">IF(B5&lt;'MM2 (Self-checkout)-Processed D'!$V$16,TIME(0,RANDBETWEEN(0,1.9),RANDBETWEEN(0,59)),IF(B5&lt;'MM2 (Self-checkout)-Processed D'!$V$17,TIME(0,RANDBETWEEN(1,1.9),RANDBETWEEN(0,59)),IF(B5&lt;'MM2 (Self-checkout)-Processed D'!$V$18,TIME(0,RANDBETWEEN(2,2.9),RANDBETWEEN(0,59)),IF(B5&lt;'MM2 (Self-checkout)-Processed D'!$V$19,TIME(0,RANDBETWEEN(3,4.9),RANDBETWEEN(0,59))))))</f>
        <v>2.4421296296296296E-3</v>
      </c>
      <c r="G5" s="1"/>
      <c r="K5" s="102"/>
      <c r="L5" s="103"/>
      <c r="M5" s="101"/>
      <c r="O5" s="102"/>
      <c r="P5" s="103">
        <f ca="1">POWER((POWER(P3,0)/1+POWER(P3,1)/1)+(POWER(P3,2)/(2*(1-L6))),-1)</f>
        <v>0.32203329937040964</v>
      </c>
      <c r="Q5" s="103"/>
      <c r="R5" s="103"/>
      <c r="S5" s="103"/>
      <c r="T5" s="103"/>
      <c r="U5" s="101"/>
      <c r="Z5" s="143">
        <v>30</v>
      </c>
      <c r="AA5" s="103">
        <f>30/26.55</f>
        <v>1.1299435028248588</v>
      </c>
      <c r="AB5" s="103">
        <f>30/(2*26.55)</f>
        <v>0.56497175141242939</v>
      </c>
      <c r="AC5" s="103">
        <f t="shared" ref="AC5:AC6" si="1">POWER((POWER(AA5,0)/1+POWER(AA5,1)/1)+(POWER(AA5,2)/(2*(1-AB5))),-1)</f>
        <v>0.27797833935018051</v>
      </c>
      <c r="AD5" s="103">
        <f t="shared" ref="AD5:AD6" si="2">AA5+AE5</f>
        <v>1.6597121290262085</v>
      </c>
      <c r="AE5" s="103">
        <f t="shared" ref="AE5:AE6" si="3">((AB5/(1-AB5)*AH5))</f>
        <v>0.52976862620134968</v>
      </c>
      <c r="AF5" s="103">
        <f t="shared" ref="AF5:AF6" si="4">(AG5+(1/26.55))</f>
        <v>5.5323737634206949E-2</v>
      </c>
      <c r="AG5" s="103">
        <f t="shared" ref="AG5:AG6" si="5">AE5/Z5</f>
        <v>1.7658954206711656E-2</v>
      </c>
      <c r="AH5" s="5">
        <f t="shared" ref="AH5:AH6" si="6">(AC5*POWER(AA5,$S$2))/($S$2*(1-AB5))</f>
        <v>0.4079218421750393</v>
      </c>
    </row>
    <row r="6" spans="1:41" x14ac:dyDescent="0.3">
      <c r="A6" s="13">
        <v>3</v>
      </c>
      <c r="B6">
        <f t="shared" ca="1" si="0"/>
        <v>0.9</v>
      </c>
      <c r="C6" s="1">
        <f ca="1">IF(B6&gt;'MM2 (Self-checkout)-Processed D'!$T$5,TIME(0,RANDBETWEEN(0,1.9),RANDBETWEEN(0,59)),TIME(0,RANDBETWEEN(2,3.9),RANDBETWEEN(0,59)))</f>
        <v>0</v>
      </c>
      <c r="D6" s="1">
        <f ca="1">IF(B6&lt;'MM2 (Self-checkout)-Processed D'!$V$12,TIME(0,RANDBETWEEN(0,1.9),RANDBETWEEN(0,59)),IF(B6&lt;'MM2 (Self-checkout)-Processed D'!$V$13,TIME(0,RANDBETWEEN(1,1.9),RANDBETWEEN(0,59)),IF(B6&lt;'MM2 (Self-checkout)-Processed D'!$V$14,TIME(0,RANDBETWEEN(2,2.9),RANDBETWEEN(0,59)),IF(B6&lt;'MM2 (Self-checkout)-Processed D'!$V$15,TIME(0,RANDBETWEEN(3,4.9),RANDBETWEEN(0,59))))))</f>
        <v>3.0439814814814813E-3</v>
      </c>
      <c r="E6" s="1">
        <f ca="1">IF(B6&gt;'MM2 (Self-checkout)-Processed D'!$T$7,TIME(0,RANDBETWEEN(0,1.9),RANDBETWEEN(0,59)),TIME(0,RANDBETWEEN(2,3.9),RANDBETWEEN(0,59)))</f>
        <v>1.1805555555555556E-3</v>
      </c>
      <c r="F6" s="1">
        <f ca="1">IF(B6&lt;'MM2 (Self-checkout)-Processed D'!$V$16,TIME(0,RANDBETWEEN(0,1.9),RANDBETWEEN(0,59)),IF(B6&lt;'MM2 (Self-checkout)-Processed D'!$V$17,TIME(0,RANDBETWEEN(1,1.9),RANDBETWEEN(0,59)),IF(B6&lt;'MM2 (Self-checkout)-Processed D'!$V$18,TIME(0,RANDBETWEEN(2,2.9),RANDBETWEEN(0,59)),IF(B6&lt;'MM2 (Self-checkout)-Processed D'!$V$19,TIME(0,RANDBETWEEN(3,4.9),RANDBETWEEN(0,59))))))</f>
        <v>2.0833333333333333E-3</v>
      </c>
      <c r="G6" s="1"/>
      <c r="K6" s="104"/>
      <c r="L6" s="105">
        <f ca="1">L3/(2*L4)</f>
        <v>0.51282119818952943</v>
      </c>
      <c r="M6" s="101"/>
      <c r="O6" s="102"/>
      <c r="P6" s="103"/>
      <c r="Q6" s="103"/>
      <c r="R6" s="103"/>
      <c r="S6" s="103"/>
      <c r="T6" s="103"/>
      <c r="U6" s="101"/>
      <c r="Z6" s="143">
        <v>25</v>
      </c>
      <c r="AA6" s="103">
        <f>25/26.55</f>
        <v>0.94161958568738224</v>
      </c>
      <c r="AB6" s="103">
        <f>25/(2*26.55)</f>
        <v>0.47080979284369112</v>
      </c>
      <c r="AC6" s="103">
        <f t="shared" si="1"/>
        <v>0.35979513444302175</v>
      </c>
      <c r="AD6" s="103">
        <f t="shared" si="2"/>
        <v>1.2097821480809801</v>
      </c>
      <c r="AE6" s="103">
        <f t="shared" si="3"/>
        <v>0.26816256239359787</v>
      </c>
      <c r="AF6" s="103">
        <f t="shared" si="4"/>
        <v>4.8391285923239206E-2</v>
      </c>
      <c r="AG6" s="103">
        <f t="shared" si="5"/>
        <v>1.0726502495743915E-2</v>
      </c>
      <c r="AH6" s="5">
        <f t="shared" si="6"/>
        <v>0.30141472013040399</v>
      </c>
    </row>
    <row r="7" spans="1:41" ht="15" thickBot="1" x14ac:dyDescent="0.35">
      <c r="A7" s="13">
        <v>4</v>
      </c>
      <c r="B7">
        <f t="shared" ca="1" si="0"/>
        <v>0.51</v>
      </c>
      <c r="C7" s="1">
        <f ca="1">IF(B7&gt;'MM2 (Self-checkout)-Processed D'!$T$5,TIME(0,RANDBETWEEN(0,1.9),RANDBETWEEN(0,59)),TIME(0,RANDBETWEEN(2,3.9),RANDBETWEEN(0,59)))</f>
        <v>3.1250000000000001E-4</v>
      </c>
      <c r="D7" s="1">
        <f ca="1">IF(B7&lt;'MM2 (Self-checkout)-Processed D'!$V$12,TIME(0,RANDBETWEEN(0,1.9),RANDBETWEEN(0,59)),IF(B7&lt;'MM2 (Self-checkout)-Processed D'!$V$13,TIME(0,RANDBETWEEN(1,1.9),RANDBETWEEN(0,59)),IF(B7&lt;'MM2 (Self-checkout)-Processed D'!$V$14,TIME(0,RANDBETWEEN(2,2.9),RANDBETWEEN(0,59)),IF(B7&lt;'MM2 (Self-checkout)-Processed D'!$V$15,TIME(0,RANDBETWEEN(3,4.9),RANDBETWEEN(0,59))))))</f>
        <v>8.4490740740740739E-4</v>
      </c>
      <c r="E7" s="1">
        <f ca="1">IF(B7&gt;'MM2 (Self-checkout)-Processed D'!$T$7,TIME(0,RANDBETWEEN(0,1.9),RANDBETWEEN(0,59)),TIME(0,RANDBETWEEN(2,3.9),RANDBETWEEN(0,59)))</f>
        <v>1.5277777777777779E-3</v>
      </c>
      <c r="F7" s="1">
        <f ca="1">IF(B7&lt;'MM2 (Self-checkout)-Processed D'!$V$16,TIME(0,RANDBETWEEN(0,1.9),RANDBETWEEN(0,59)),IF(B7&lt;'MM2 (Self-checkout)-Processed D'!$V$17,TIME(0,RANDBETWEEN(1,1.9),RANDBETWEEN(0,59)),IF(B7&lt;'MM2 (Self-checkout)-Processed D'!$V$18,TIME(0,RANDBETWEEN(2,2.9),RANDBETWEEN(0,59)),IF(B7&lt;'MM2 (Self-checkout)-Processed D'!$V$19,TIME(0,RANDBETWEEN(3,4.9),RANDBETWEEN(0,59))))))</f>
        <v>2.0254629629629629E-3</v>
      </c>
      <c r="G7" s="1"/>
      <c r="K7" s="106"/>
      <c r="L7" s="107"/>
      <c r="M7" s="108"/>
      <c r="O7" s="102" t="s">
        <v>42</v>
      </c>
      <c r="P7" s="103">
        <f ca="1">P9+P3</f>
        <v>1.3916178169290356</v>
      </c>
      <c r="Q7" s="103">
        <f t="shared" ref="Q7:Q13" ca="1" si="7">P7*60</f>
        <v>83.497069015742142</v>
      </c>
      <c r="R7" s="103" t="s">
        <v>40</v>
      </c>
      <c r="S7" s="103"/>
      <c r="T7" s="103"/>
      <c r="U7" s="101"/>
      <c r="Z7" s="13"/>
      <c r="AH7" s="5"/>
    </row>
    <row r="8" spans="1:41" x14ac:dyDescent="0.3">
      <c r="A8" s="13">
        <v>5</v>
      </c>
      <c r="B8">
        <f t="shared" ca="1" si="0"/>
        <v>0.01</v>
      </c>
      <c r="C8" s="1">
        <f ca="1">IF(B8&gt;'MM2 (Self-checkout)-Processed D'!$T$5,TIME(0,RANDBETWEEN(0,1.9),RANDBETWEEN(0,59)),TIME(0,RANDBETWEEN(2,3.9),RANDBETWEEN(0,59)))</f>
        <v>1.4467592592592592E-3</v>
      </c>
      <c r="D8" s="1">
        <f ca="1">IF(B8&lt;'MM2 (Self-checkout)-Processed D'!$V$12,TIME(0,RANDBETWEEN(0,1.9),RANDBETWEEN(0,59)),IF(B8&lt;'MM2 (Self-checkout)-Processed D'!$V$13,TIME(0,RANDBETWEEN(1,1.9),RANDBETWEEN(0,59)),IF(B8&lt;'MM2 (Self-checkout)-Processed D'!$V$14,TIME(0,RANDBETWEEN(2,2.9),RANDBETWEEN(0,59)),IF(B8&lt;'MM2 (Self-checkout)-Processed D'!$V$15,TIME(0,RANDBETWEEN(3,4.9),RANDBETWEEN(0,59))))))</f>
        <v>1.2847222222222223E-3</v>
      </c>
      <c r="E8" s="1">
        <f ca="1">IF(B8&gt;'MM2 (Self-checkout)-Processed D'!$T$7,TIME(0,RANDBETWEEN(0,1.9),RANDBETWEEN(0,59)),TIME(0,RANDBETWEEN(2,3.9),RANDBETWEEN(0,59)))</f>
        <v>2.7199074074074074E-3</v>
      </c>
      <c r="F8" s="1">
        <f ca="1">IF(B8&lt;'MM2 (Self-checkout)-Processed D'!$V$16,TIME(0,RANDBETWEEN(0,1.9),RANDBETWEEN(0,59)),IF(B8&lt;'MM2 (Self-checkout)-Processed D'!$V$17,TIME(0,RANDBETWEEN(1,1.9),RANDBETWEEN(0,59)),IF(B8&lt;'MM2 (Self-checkout)-Processed D'!$V$18,TIME(0,RANDBETWEEN(2,2.9),RANDBETWEEN(0,59)),IF(B8&lt;'MM2 (Self-checkout)-Processed D'!$V$19,TIME(0,RANDBETWEEN(3,4.9),RANDBETWEEN(0,59))))))</f>
        <v>2.199074074074074E-4</v>
      </c>
      <c r="O8" s="102"/>
      <c r="P8" s="103"/>
      <c r="Q8" s="103"/>
      <c r="R8" s="103"/>
      <c r="S8" s="103"/>
      <c r="T8" s="103"/>
      <c r="U8" s="101"/>
      <c r="Z8" s="13" t="s">
        <v>63</v>
      </c>
      <c r="AA8">
        <f>AD4*60</f>
        <v>115.16010940139148</v>
      </c>
      <c r="AB8">
        <f t="shared" ref="AB8:AB10" si="8">AE4*60</f>
        <v>36.06406420365137</v>
      </c>
      <c r="AC8">
        <f t="shared" ref="AC8:AC10" si="9">AF4*60</f>
        <v>3.2902888400397563</v>
      </c>
      <c r="AD8">
        <f t="shared" ref="AD8:AD10" si="10">AG4*60</f>
        <v>1.030401834390039</v>
      </c>
      <c r="AH8" s="5"/>
    </row>
    <row r="9" spans="1:41" x14ac:dyDescent="0.3">
      <c r="A9" s="13">
        <v>6</v>
      </c>
      <c r="B9">
        <f t="shared" ca="1" si="0"/>
        <v>0.67</v>
      </c>
      <c r="C9" s="1">
        <f ca="1">IF(B9&gt;'MM2 (Self-checkout)-Processed D'!$T$5,TIME(0,RANDBETWEEN(0,1.9),RANDBETWEEN(0,59)),TIME(0,RANDBETWEEN(2,3.9),RANDBETWEEN(0,59)))</f>
        <v>4.3981481481481481E-4</v>
      </c>
      <c r="D9" s="1">
        <f ca="1">IF(B9&lt;'MM2 (Self-checkout)-Processed D'!$V$12,TIME(0,RANDBETWEEN(0,1.9),RANDBETWEEN(0,59)),IF(B9&lt;'MM2 (Self-checkout)-Processed D'!$V$13,TIME(0,RANDBETWEEN(1,1.9),RANDBETWEEN(0,59)),IF(B9&lt;'MM2 (Self-checkout)-Processed D'!$V$14,TIME(0,RANDBETWEEN(2,2.9),RANDBETWEEN(0,59)),IF(B9&lt;'MM2 (Self-checkout)-Processed D'!$V$15,TIME(0,RANDBETWEEN(3,4.9),RANDBETWEEN(0,59))))))</f>
        <v>1.7592592592592592E-3</v>
      </c>
      <c r="E9" s="1">
        <f ca="1">IF(B9&gt;'MM2 (Self-checkout)-Processed D'!$T$7,TIME(0,RANDBETWEEN(0,1.9),RANDBETWEEN(0,59)),TIME(0,RANDBETWEEN(2,3.9),RANDBETWEEN(0,59)))</f>
        <v>2.685185185185185E-3</v>
      </c>
      <c r="F9" s="1">
        <f ca="1">IF(B9&lt;'MM2 (Self-checkout)-Processed D'!$V$16,TIME(0,RANDBETWEEN(0,1.9),RANDBETWEEN(0,59)),IF(B9&lt;'MM2 (Self-checkout)-Processed D'!$V$17,TIME(0,RANDBETWEEN(1,1.9),RANDBETWEEN(0,59)),IF(B9&lt;'MM2 (Self-checkout)-Processed D'!$V$18,TIME(0,RANDBETWEEN(2,2.9),RANDBETWEEN(0,59)),IF(B9&lt;'MM2 (Self-checkout)-Processed D'!$V$19,TIME(0,RANDBETWEEN(3,4.9),RANDBETWEEN(0,59))))))</f>
        <v>2.2337962962962962E-3</v>
      </c>
      <c r="O9" s="102"/>
      <c r="P9" s="117">
        <f ca="1">(L6/(1-L6))*U3</f>
        <v>0.36597542054997678</v>
      </c>
      <c r="Q9" s="103">
        <f t="shared" ca="1" si="7"/>
        <v>21.958525232998607</v>
      </c>
      <c r="R9" s="103" t="s">
        <v>40</v>
      </c>
      <c r="S9" s="103"/>
      <c r="T9" s="103"/>
      <c r="U9" s="101"/>
      <c r="Z9" s="13"/>
      <c r="AA9">
        <f t="shared" ref="AA9:AA10" si="11">AD5*60</f>
        <v>99.582727741572512</v>
      </c>
      <c r="AB9">
        <f t="shared" si="8"/>
        <v>31.786117572080983</v>
      </c>
      <c r="AC9">
        <f t="shared" si="9"/>
        <v>3.3194242580524169</v>
      </c>
      <c r="AD9">
        <f t="shared" si="10"/>
        <v>1.0595372524026994</v>
      </c>
      <c r="AH9" s="5"/>
    </row>
    <row r="10" spans="1:41" x14ac:dyDescent="0.3">
      <c r="A10" s="13">
        <v>7</v>
      </c>
      <c r="B10">
        <f t="shared" ca="1" si="0"/>
        <v>0.34</v>
      </c>
      <c r="C10" s="1">
        <f ca="1">IF(B10&gt;'MM2 (Self-checkout)-Processed D'!$T$5,TIME(0,RANDBETWEEN(0,1.9),RANDBETWEEN(0,59)),TIME(0,RANDBETWEEN(2,3.9),RANDBETWEEN(0,59)))</f>
        <v>1.5509259259259259E-3</v>
      </c>
      <c r="D10" s="1">
        <f ca="1">IF(B10&lt;'MM2 (Self-checkout)-Processed D'!$V$12,TIME(0,RANDBETWEEN(0,1.9),RANDBETWEEN(0,59)),IF(B10&lt;'MM2 (Self-checkout)-Processed D'!$V$13,TIME(0,RANDBETWEEN(1,1.9),RANDBETWEEN(0,59)),IF(B10&lt;'MM2 (Self-checkout)-Processed D'!$V$14,TIME(0,RANDBETWEEN(2,2.9),RANDBETWEEN(0,59)),IF(B10&lt;'MM2 (Self-checkout)-Processed D'!$V$15,TIME(0,RANDBETWEEN(3,4.9),RANDBETWEEN(0,59))))))</f>
        <v>1.2962962962962963E-3</v>
      </c>
      <c r="E10" s="1">
        <f ca="1">IF(B10&gt;'MM2 (Self-checkout)-Processed D'!$T$7,TIME(0,RANDBETWEEN(0,1.9),RANDBETWEEN(0,59)),TIME(0,RANDBETWEEN(2,3.9),RANDBETWEEN(0,59)))</f>
        <v>1.8749999999999999E-3</v>
      </c>
      <c r="F10" s="1">
        <f ca="1">IF(B10&lt;'MM2 (Self-checkout)-Processed D'!$V$16,TIME(0,RANDBETWEEN(0,1.9),RANDBETWEEN(0,59)),IF(B10&lt;'MM2 (Self-checkout)-Processed D'!$V$17,TIME(0,RANDBETWEEN(1,1.9),RANDBETWEEN(0,59)),IF(B10&lt;'MM2 (Self-checkout)-Processed D'!$V$18,TIME(0,RANDBETWEEN(2,2.9),RANDBETWEEN(0,59)),IF(B10&lt;'MM2 (Self-checkout)-Processed D'!$V$19,TIME(0,RANDBETWEEN(3,4.9),RANDBETWEEN(0,59))))))</f>
        <v>1.9097222222222222E-3</v>
      </c>
      <c r="O10" s="102"/>
      <c r="P10" s="103"/>
      <c r="Q10" s="103"/>
      <c r="R10" s="103"/>
      <c r="S10" s="103"/>
      <c r="T10" s="103"/>
      <c r="U10" s="101"/>
      <c r="Z10" s="13"/>
      <c r="AA10">
        <f t="shared" si="11"/>
        <v>72.586928884858807</v>
      </c>
      <c r="AB10">
        <f t="shared" si="8"/>
        <v>16.089753743615873</v>
      </c>
      <c r="AC10">
        <f t="shared" si="9"/>
        <v>2.9034771553943526</v>
      </c>
      <c r="AD10">
        <f t="shared" si="10"/>
        <v>0.64359014974463491</v>
      </c>
      <c r="AH10" s="5"/>
    </row>
    <row r="11" spans="1:41" ht="15" thickBot="1" x14ac:dyDescent="0.35">
      <c r="A11" s="13">
        <v>8</v>
      </c>
      <c r="B11">
        <f t="shared" ca="1" si="0"/>
        <v>0.35</v>
      </c>
      <c r="C11" s="1">
        <f ca="1">IF(B11&gt;'MM2 (Self-checkout)-Processed D'!$T$5,TIME(0,RANDBETWEEN(0,1.9),RANDBETWEEN(0,59)),TIME(0,RANDBETWEEN(2,3.9),RANDBETWEEN(0,59)))</f>
        <v>2.1759259259259258E-3</v>
      </c>
      <c r="D11" s="1">
        <f ca="1">IF(B11&lt;'MM2 (Self-checkout)-Processed D'!$V$12,TIME(0,RANDBETWEEN(0,1.9),RANDBETWEEN(0,59)),IF(B11&lt;'MM2 (Self-checkout)-Processed D'!$V$13,TIME(0,RANDBETWEEN(1,1.9),RANDBETWEEN(0,59)),IF(B11&lt;'MM2 (Self-checkout)-Processed D'!$V$14,TIME(0,RANDBETWEEN(2,2.9),RANDBETWEEN(0,59)),IF(B11&lt;'MM2 (Self-checkout)-Processed D'!$V$15,TIME(0,RANDBETWEEN(3,4.9),RANDBETWEEN(0,59))))))</f>
        <v>1.238425925925926E-3</v>
      </c>
      <c r="E11" s="1">
        <f ca="1">IF(B11&gt;'MM2 (Self-checkout)-Processed D'!$T$7,TIME(0,RANDBETWEEN(0,1.9),RANDBETWEEN(0,59)),TIME(0,RANDBETWEEN(2,3.9),RANDBETWEEN(0,59)))</f>
        <v>1.5393518518518519E-3</v>
      </c>
      <c r="F11" s="1">
        <f ca="1">IF(B11&lt;'MM2 (Self-checkout)-Processed D'!$V$16,TIME(0,RANDBETWEEN(0,1.9),RANDBETWEEN(0,59)),IF(B11&lt;'MM2 (Self-checkout)-Processed D'!$V$17,TIME(0,RANDBETWEEN(1,1.9),RANDBETWEEN(0,59)),IF(B11&lt;'MM2 (Self-checkout)-Processed D'!$V$18,TIME(0,RANDBETWEEN(2,2.9),RANDBETWEEN(0,59)),IF(B11&lt;'MM2 (Self-checkout)-Processed D'!$V$19,TIME(0,RANDBETWEEN(3,4.9),RANDBETWEEN(0,59))))))</f>
        <v>1.9097222222222222E-3</v>
      </c>
      <c r="O11" s="102" t="s">
        <v>43</v>
      </c>
      <c r="P11" s="103">
        <f ca="1">P13+1/L4</f>
        <v>5.423250600723864E-2</v>
      </c>
      <c r="Q11" s="103">
        <f t="shared" ca="1" si="7"/>
        <v>3.2539503604343185</v>
      </c>
      <c r="R11" s="103" t="s">
        <v>40</v>
      </c>
      <c r="S11" s="103"/>
      <c r="T11" s="103"/>
      <c r="U11" s="101"/>
      <c r="Z11" s="13"/>
      <c r="AH11" s="5"/>
    </row>
    <row r="12" spans="1:41" ht="15" thickBot="1" x14ac:dyDescent="0.35">
      <c r="A12" s="13">
        <v>9</v>
      </c>
      <c r="B12">
        <f t="shared" ca="1" si="0"/>
        <v>0.72</v>
      </c>
      <c r="C12" s="1">
        <f ca="1">IF(B12&gt;'MM2 (Self-checkout)-Processed D'!$T$5,TIME(0,RANDBETWEEN(0,1.9),RANDBETWEEN(0,59)),TIME(0,RANDBETWEEN(2,3.9),RANDBETWEEN(0,59)))</f>
        <v>7.1759259259259259E-4</v>
      </c>
      <c r="D12" s="1">
        <f ca="1">IF(B12&lt;'MM2 (Self-checkout)-Processed D'!$V$12,TIME(0,RANDBETWEEN(0,1.9),RANDBETWEEN(0,59)),IF(B12&lt;'MM2 (Self-checkout)-Processed D'!$V$13,TIME(0,RANDBETWEEN(1,1.9),RANDBETWEEN(0,59)),IF(B12&lt;'MM2 (Self-checkout)-Processed D'!$V$14,TIME(0,RANDBETWEEN(2,2.9),RANDBETWEEN(0,59)),IF(B12&lt;'MM2 (Self-checkout)-Processed D'!$V$15,TIME(0,RANDBETWEEN(3,4.9),RANDBETWEEN(0,59))))))</f>
        <v>1.5856481481481481E-3</v>
      </c>
      <c r="E12" s="1">
        <f ca="1">IF(B12&gt;'MM2 (Self-checkout)-Processed D'!$T$7,TIME(0,RANDBETWEEN(0,1.9),RANDBETWEEN(0,59)),TIME(0,RANDBETWEEN(2,3.9),RANDBETWEEN(0,59)))</f>
        <v>2.2569444444444442E-3</v>
      </c>
      <c r="F12" s="1">
        <f ca="1">IF(B12&lt;'MM2 (Self-checkout)-Processed D'!$V$16,TIME(0,RANDBETWEEN(0,1.9),RANDBETWEEN(0,59)),IF(B12&lt;'MM2 (Self-checkout)-Processed D'!$V$17,TIME(0,RANDBETWEEN(1,1.9),RANDBETWEEN(0,59)),IF(B12&lt;'MM2 (Self-checkout)-Processed D'!$V$18,TIME(0,RANDBETWEEN(2,2.9),RANDBETWEEN(0,59)),IF(B12&lt;'MM2 (Self-checkout)-Processed D'!$V$19,TIME(0,RANDBETWEEN(3,4.9),RANDBETWEEN(0,59))))))</f>
        <v>2.5694444444444445E-3</v>
      </c>
      <c r="O12" s="102"/>
      <c r="P12" s="103"/>
      <c r="Q12" s="103"/>
      <c r="R12" s="103"/>
      <c r="S12" s="103"/>
      <c r="T12" s="103"/>
      <c r="U12" s="101"/>
      <c r="V12" s="13"/>
      <c r="Z12" s="154" t="s">
        <v>39</v>
      </c>
      <c r="AA12" s="155" t="s">
        <v>46</v>
      </c>
      <c r="AB12" s="155" t="s">
        <v>62</v>
      </c>
      <c r="AC12" s="155"/>
      <c r="AD12" s="155" t="s">
        <v>42</v>
      </c>
      <c r="AE12" s="155"/>
      <c r="AF12" s="155" t="s">
        <v>43</v>
      </c>
      <c r="AG12" s="156"/>
      <c r="AH12" s="5"/>
    </row>
    <row r="13" spans="1:41" x14ac:dyDescent="0.3">
      <c r="A13" s="13">
        <v>10</v>
      </c>
      <c r="B13">
        <f t="shared" ca="1" si="0"/>
        <v>0.05</v>
      </c>
      <c r="C13" s="1">
        <f ca="1">IF(B13&gt;'MM2 (Self-checkout)-Processed D'!$T$5,TIME(0,RANDBETWEEN(0,1.9),RANDBETWEEN(0,59)),TIME(0,RANDBETWEEN(2,3.9),RANDBETWEEN(0,59)))</f>
        <v>2.7546296296296294E-3</v>
      </c>
      <c r="D13" s="1">
        <f ca="1">IF(B13&lt;'MM2 (Self-checkout)-Processed D'!$V$12,TIME(0,RANDBETWEEN(0,1.9),RANDBETWEEN(0,59)),IF(B13&lt;'MM2 (Self-checkout)-Processed D'!$V$13,TIME(0,RANDBETWEEN(1,1.9),RANDBETWEEN(0,59)),IF(B13&lt;'MM2 (Self-checkout)-Processed D'!$V$14,TIME(0,RANDBETWEEN(2,2.9),RANDBETWEEN(0,59)),IF(B13&lt;'MM2 (Self-checkout)-Processed D'!$V$15,TIME(0,RANDBETWEEN(3,4.9),RANDBETWEEN(0,59))))))</f>
        <v>1.1689814814814816E-3</v>
      </c>
      <c r="E13" s="1">
        <f ca="1">IF(B13&gt;'MM2 (Self-checkout)-Processed D'!$T$7,TIME(0,RANDBETWEEN(0,1.9),RANDBETWEEN(0,59)),TIME(0,RANDBETWEEN(2,3.9),RANDBETWEEN(0,59)))</f>
        <v>1.9907407407407408E-3</v>
      </c>
      <c r="F13" s="1">
        <f ca="1">IF(B13&lt;'MM2 (Self-checkout)-Processed D'!$V$16,TIME(0,RANDBETWEEN(0,1.9),RANDBETWEEN(0,59)),IF(B13&lt;'MM2 (Self-checkout)-Processed D'!$V$17,TIME(0,RANDBETWEEN(1,1.9),RANDBETWEEN(0,59)),IF(B13&lt;'MM2 (Self-checkout)-Processed D'!$V$18,TIME(0,RANDBETWEEN(2,2.9),RANDBETWEEN(0,59)),IF(B13&lt;'MM2 (Self-checkout)-Processed D'!$V$19,TIME(0,RANDBETWEEN(3,4.9),RANDBETWEEN(0,59))))))</f>
        <v>1.3310185185185185E-3</v>
      </c>
      <c r="O13" s="102"/>
      <c r="P13" s="103">
        <f ca="1">P9/L3</f>
        <v>1.4262367118349724E-2</v>
      </c>
      <c r="Q13" s="103">
        <f t="shared" ca="1" si="7"/>
        <v>0.85574202710098346</v>
      </c>
      <c r="R13" s="103" t="s">
        <v>40</v>
      </c>
      <c r="S13" s="103"/>
      <c r="T13" s="103"/>
      <c r="U13" s="101"/>
      <c r="Z13" s="152">
        <v>40</v>
      </c>
      <c r="AA13" s="142">
        <v>1.5065913370998116</v>
      </c>
      <c r="AB13" s="142">
        <v>0.75329566854990582</v>
      </c>
      <c r="AC13" s="142">
        <v>0.14070891514500539</v>
      </c>
      <c r="AD13" s="70">
        <v>208.98483941587884</v>
      </c>
      <c r="AE13" s="70">
        <v>118.58935918989013</v>
      </c>
      <c r="AF13" s="70">
        <v>5.2246209853969701</v>
      </c>
      <c r="AG13" s="166">
        <v>2.9647339797472529</v>
      </c>
      <c r="AH13" s="5"/>
    </row>
    <row r="14" spans="1:41" ht="15" thickBot="1" x14ac:dyDescent="0.35">
      <c r="A14" s="13">
        <v>11</v>
      </c>
      <c r="B14">
        <f t="shared" ca="1" si="0"/>
        <v>0.44</v>
      </c>
      <c r="C14" s="1">
        <f ca="1">IF(B14&gt;'MM2 (Self-checkout)-Processed D'!$T$5,TIME(0,RANDBETWEEN(0,1.9),RANDBETWEEN(0,59)),TIME(0,RANDBETWEEN(2,3.9),RANDBETWEEN(0,59)))</f>
        <v>2.4305555555555556E-3</v>
      </c>
      <c r="D14" s="1">
        <f ca="1">IF(B14&lt;'MM2 (Self-checkout)-Processed D'!$V$12,TIME(0,RANDBETWEEN(0,1.9),RANDBETWEEN(0,59)),IF(B14&lt;'MM2 (Self-checkout)-Processed D'!$V$13,TIME(0,RANDBETWEEN(1,1.9),RANDBETWEEN(0,59)),IF(B14&lt;'MM2 (Self-checkout)-Processed D'!$V$14,TIME(0,RANDBETWEEN(2,2.9),RANDBETWEEN(0,59)),IF(B14&lt;'MM2 (Self-checkout)-Processed D'!$V$15,TIME(0,RANDBETWEEN(3,4.9),RANDBETWEEN(0,59))))))</f>
        <v>9.1435185185185185E-4</v>
      </c>
      <c r="E14" s="1">
        <f ca="1">IF(B14&gt;'MM2 (Self-checkout)-Processed D'!$T$7,TIME(0,RANDBETWEEN(0,1.9),RANDBETWEEN(0,59)),TIME(0,RANDBETWEEN(2,3.9),RANDBETWEEN(0,59)))</f>
        <v>2.5115740740740741E-3</v>
      </c>
      <c r="F14" s="1">
        <f ca="1">IF(B14&lt;'MM2 (Self-checkout)-Processed D'!$V$16,TIME(0,RANDBETWEEN(0,1.9),RANDBETWEEN(0,59)),IF(B14&lt;'MM2 (Self-checkout)-Processed D'!$V$17,TIME(0,RANDBETWEEN(1,1.9),RANDBETWEEN(0,59)),IF(B14&lt;'MM2 (Self-checkout)-Processed D'!$V$18,TIME(0,RANDBETWEEN(2,2.9),RANDBETWEEN(0,59)),IF(B14&lt;'MM2 (Self-checkout)-Processed D'!$V$19,TIME(0,RANDBETWEEN(3,4.9),RANDBETWEEN(0,59))))))</f>
        <v>1.8287037037037037E-3</v>
      </c>
      <c r="O14" s="118"/>
      <c r="P14" s="107"/>
      <c r="Q14" s="107"/>
      <c r="R14" s="107"/>
      <c r="S14" s="107"/>
      <c r="T14" s="107"/>
      <c r="U14" s="108"/>
      <c r="Z14" s="152">
        <v>35</v>
      </c>
      <c r="AA14" s="142">
        <v>1.3182674199623352</v>
      </c>
      <c r="AB14" s="142">
        <v>0.56497175141242939</v>
      </c>
      <c r="AC14" s="142">
        <v>0.23171521891488039</v>
      </c>
      <c r="AD14" s="70">
        <v>115.16010940139148</v>
      </c>
      <c r="AE14" s="70">
        <v>36.06406420365137</v>
      </c>
      <c r="AF14" s="70">
        <v>3.2902888400397563</v>
      </c>
      <c r="AG14" s="166">
        <v>1.030401834390039</v>
      </c>
      <c r="AH14" s="5"/>
    </row>
    <row r="15" spans="1:41" ht="15" thickBot="1" x14ac:dyDescent="0.35">
      <c r="A15" s="13">
        <v>12</v>
      </c>
      <c r="B15">
        <f t="shared" ca="1" si="0"/>
        <v>0.83</v>
      </c>
      <c r="C15" s="1">
        <f ca="1">IF(B15&gt;'MM2 (Self-checkout)-Processed D'!$T$5,TIME(0,RANDBETWEEN(0,1.9),RANDBETWEEN(0,59)),TIME(0,RANDBETWEEN(2,3.9),RANDBETWEEN(0,59)))</f>
        <v>2.8935185185185184E-4</v>
      </c>
      <c r="D15" s="1">
        <f ca="1">IF(B15&lt;'MM2 (Self-checkout)-Processed D'!$V$12,TIME(0,RANDBETWEEN(0,1.9),RANDBETWEEN(0,59)),IF(B15&lt;'MM2 (Self-checkout)-Processed D'!$V$13,TIME(0,RANDBETWEEN(1,1.9),RANDBETWEEN(0,59)),IF(B15&lt;'MM2 (Self-checkout)-Processed D'!$V$14,TIME(0,RANDBETWEEN(2,2.9),RANDBETWEEN(0,59)),IF(B15&lt;'MM2 (Self-checkout)-Processed D'!$V$15,TIME(0,RANDBETWEEN(3,4.9),RANDBETWEEN(0,59))))))</f>
        <v>3.0092592592592593E-3</v>
      </c>
      <c r="E15" s="1">
        <f ca="1">IF(B15&gt;'MM2 (Self-checkout)-Processed D'!$T$7,TIME(0,RANDBETWEEN(0,1.9),RANDBETWEEN(0,59)),TIME(0,RANDBETWEEN(2,3.9),RANDBETWEEN(0,59)))</f>
        <v>1.0879629629629629E-3</v>
      </c>
      <c r="F15" s="1">
        <f ca="1">IF(B15&lt;'MM2 (Self-checkout)-Processed D'!$V$16,TIME(0,RANDBETWEEN(0,1.9),RANDBETWEEN(0,59)),IF(B15&lt;'MM2 (Self-checkout)-Processed D'!$V$17,TIME(0,RANDBETWEEN(1,1.9),RANDBETWEEN(0,59)),IF(B15&lt;'MM2 (Self-checkout)-Processed D'!$V$18,TIME(0,RANDBETWEEN(2,2.9),RANDBETWEEN(0,59)),IF(B15&lt;'MM2 (Self-checkout)-Processed D'!$V$19,TIME(0,RANDBETWEEN(3,4.9),RANDBETWEEN(0,59))))))</f>
        <v>2.627314814814815E-3</v>
      </c>
      <c r="V15" s="17"/>
      <c r="Z15" s="152">
        <v>30</v>
      </c>
      <c r="AA15" s="142">
        <v>1.1299435028248588</v>
      </c>
      <c r="AB15" s="142">
        <v>0.56497175141242939</v>
      </c>
      <c r="AC15" s="142">
        <v>0.27797833935018051</v>
      </c>
      <c r="AD15" s="70">
        <v>99.582727741572512</v>
      </c>
      <c r="AE15" s="70">
        <v>31.786117572080983</v>
      </c>
      <c r="AF15" s="70">
        <v>3.3194242580524169</v>
      </c>
      <c r="AG15" s="166">
        <v>1.0595372524026994</v>
      </c>
      <c r="AH15" s="5"/>
    </row>
    <row r="16" spans="1:41" ht="15" thickBot="1" x14ac:dyDescent="0.35">
      <c r="A16" s="13">
        <v>13</v>
      </c>
      <c r="B16">
        <f t="shared" ca="1" si="0"/>
        <v>0.98</v>
      </c>
      <c r="C16" s="1">
        <f ca="1">IF(B16&gt;'MM2 (Self-checkout)-Processed D'!$T$5,TIME(0,RANDBETWEEN(0,1.9),RANDBETWEEN(0,59)),TIME(0,RANDBETWEEN(2,3.9),RANDBETWEEN(0,59)))</f>
        <v>1.0879629629629629E-3</v>
      </c>
      <c r="D16" s="1">
        <f ca="1">IF(B16&lt;'MM2 (Self-checkout)-Processed D'!$V$12,TIME(0,RANDBETWEEN(0,1.9),RANDBETWEEN(0,59)),IF(B16&lt;'MM2 (Self-checkout)-Processed D'!$V$13,TIME(0,RANDBETWEEN(1,1.9),RANDBETWEEN(0,59)),IF(B16&lt;'MM2 (Self-checkout)-Processed D'!$V$14,TIME(0,RANDBETWEEN(2,2.9),RANDBETWEEN(0,59)),IF(B16&lt;'MM2 (Self-checkout)-Processed D'!$V$15,TIME(0,RANDBETWEEN(3,4.9),RANDBETWEEN(0,59))))))</f>
        <v>3.4375E-3</v>
      </c>
      <c r="E16" s="1">
        <f ca="1">IF(B16&gt;'MM2 (Self-checkout)-Processed D'!$T$7,TIME(0,RANDBETWEEN(0,1.9),RANDBETWEEN(0,59)),TIME(0,RANDBETWEEN(2,3.9),RANDBETWEEN(0,59)))</f>
        <v>1.1458333333333333E-3</v>
      </c>
      <c r="F16" s="1">
        <f ca="1">IF(B16&lt;'MM2 (Self-checkout)-Processed D'!$V$16,TIME(0,RANDBETWEEN(0,1.9),RANDBETWEEN(0,59)),IF(B16&lt;'MM2 (Self-checkout)-Processed D'!$V$17,TIME(0,RANDBETWEEN(1,1.9),RANDBETWEEN(0,59)),IF(B16&lt;'MM2 (Self-checkout)-Processed D'!$V$18,TIME(0,RANDBETWEEN(2,2.9),RANDBETWEEN(0,59)),IF(B16&lt;'MM2 (Self-checkout)-Processed D'!$V$19,TIME(0,RANDBETWEEN(3,4.9),RANDBETWEEN(0,59))))))</f>
        <v>2.3032407407407407E-3</v>
      </c>
      <c r="O16" s="206" t="s">
        <v>59</v>
      </c>
      <c r="P16" s="207"/>
      <c r="Q16" s="207"/>
      <c r="R16" s="207"/>
      <c r="S16" s="207"/>
      <c r="T16" s="207"/>
      <c r="U16" s="207"/>
      <c r="V16" s="207"/>
      <c r="W16" s="208"/>
      <c r="Z16" s="153">
        <v>25</v>
      </c>
      <c r="AA16" s="157">
        <v>0.94161958568738224</v>
      </c>
      <c r="AB16" s="157">
        <v>0.47080979284369112</v>
      </c>
      <c r="AC16" s="157">
        <v>0.35979513444302175</v>
      </c>
      <c r="AD16" s="167">
        <v>72.586928884858807</v>
      </c>
      <c r="AE16" s="167">
        <v>16.089753743615873</v>
      </c>
      <c r="AF16" s="167">
        <v>2.9034771553943526</v>
      </c>
      <c r="AG16" s="168">
        <v>0.64359014974463491</v>
      </c>
      <c r="AH16" s="5"/>
    </row>
    <row r="17" spans="1:41" x14ac:dyDescent="0.3">
      <c r="A17" s="13">
        <v>14</v>
      </c>
      <c r="B17">
        <f t="shared" ca="1" si="0"/>
        <v>0.19</v>
      </c>
      <c r="C17" s="1">
        <f ca="1">IF(B17&gt;'MM2 (Self-checkout)-Processed D'!$T$5,TIME(0,RANDBETWEEN(0,1.9),RANDBETWEEN(0,59)),TIME(0,RANDBETWEEN(2,3.9),RANDBETWEEN(0,59)))</f>
        <v>2.2222222222222222E-3</v>
      </c>
      <c r="D17" s="1">
        <f ca="1">IF(B17&lt;'MM2 (Self-checkout)-Processed D'!$V$12,TIME(0,RANDBETWEEN(0,1.9),RANDBETWEEN(0,59)),IF(B17&lt;'MM2 (Self-checkout)-Processed D'!$V$13,TIME(0,RANDBETWEEN(1,1.9),RANDBETWEEN(0,59)),IF(B17&lt;'MM2 (Self-checkout)-Processed D'!$V$14,TIME(0,RANDBETWEEN(2,2.9),RANDBETWEEN(0,59)),IF(B17&lt;'MM2 (Self-checkout)-Processed D'!$V$15,TIME(0,RANDBETWEEN(3,4.9),RANDBETWEEN(0,59))))))</f>
        <v>6.9444444444444447E-4</v>
      </c>
      <c r="E17" s="1">
        <f ca="1">IF(B17&gt;'MM2 (Self-checkout)-Processed D'!$T$7,TIME(0,RANDBETWEEN(0,1.9),RANDBETWEEN(0,59)),TIME(0,RANDBETWEEN(2,3.9),RANDBETWEEN(0,59)))</f>
        <v>1.8055555555555555E-3</v>
      </c>
      <c r="F17" s="1">
        <f ca="1">IF(B17&lt;'MM2 (Self-checkout)-Processed D'!$V$16,TIME(0,RANDBETWEEN(0,1.9),RANDBETWEEN(0,59)),IF(B17&lt;'MM2 (Self-checkout)-Processed D'!$V$17,TIME(0,RANDBETWEEN(1,1.9),RANDBETWEEN(0,59)),IF(B17&lt;'MM2 (Self-checkout)-Processed D'!$V$18,TIME(0,RANDBETWEEN(2,2.9),RANDBETWEEN(0,59)),IF(B17&lt;'MM2 (Self-checkout)-Processed D'!$V$19,TIME(0,RANDBETWEEN(3,4.9),RANDBETWEEN(0,59))))))</f>
        <v>8.9120370370370373E-4</v>
      </c>
      <c r="O17" s="143"/>
      <c r="P17" s="103" t="s">
        <v>60</v>
      </c>
      <c r="Q17" s="103">
        <v>40</v>
      </c>
      <c r="R17" s="103"/>
      <c r="S17" s="103"/>
      <c r="T17" s="103" t="s">
        <v>61</v>
      </c>
      <c r="U17" s="103">
        <v>35</v>
      </c>
      <c r="V17" s="103"/>
      <c r="W17" s="101"/>
      <c r="Z17" s="13"/>
      <c r="AH17" s="5"/>
    </row>
    <row r="18" spans="1:41" x14ac:dyDescent="0.3">
      <c r="A18" s="13">
        <v>15</v>
      </c>
      <c r="B18">
        <f t="shared" ca="1" si="0"/>
        <v>0.37</v>
      </c>
      <c r="C18" s="1">
        <f ca="1">IF(B18&gt;'MM2 (Self-checkout)-Processed D'!$T$5,TIME(0,RANDBETWEEN(0,1.9),RANDBETWEEN(0,59)),TIME(0,RANDBETWEEN(2,3.9),RANDBETWEEN(0,59)))</f>
        <v>1.5509259259259259E-3</v>
      </c>
      <c r="D18" s="1">
        <f ca="1">IF(B18&lt;'MM2 (Self-checkout)-Processed D'!$V$12,TIME(0,RANDBETWEEN(0,1.9),RANDBETWEEN(0,59)),IF(B18&lt;'MM2 (Self-checkout)-Processed D'!$V$13,TIME(0,RANDBETWEEN(1,1.9),RANDBETWEEN(0,59)),IF(B18&lt;'MM2 (Self-checkout)-Processed D'!$V$14,TIME(0,RANDBETWEEN(2,2.9),RANDBETWEEN(0,59)),IF(B18&lt;'MM2 (Self-checkout)-Processed D'!$V$15,TIME(0,RANDBETWEEN(3,4.9),RANDBETWEEN(0,59))))))</f>
        <v>1.0648148148148149E-3</v>
      </c>
      <c r="E18" s="1">
        <f ca="1">IF(B18&gt;'MM2 (Self-checkout)-Processed D'!$T$7,TIME(0,RANDBETWEEN(0,1.9),RANDBETWEEN(0,59)),TIME(0,RANDBETWEEN(2,3.9),RANDBETWEEN(0,59)))</f>
        <v>2.2222222222222222E-3</v>
      </c>
      <c r="F18" s="1">
        <f ca="1">IF(B18&lt;'MM2 (Self-checkout)-Processed D'!$V$16,TIME(0,RANDBETWEEN(0,1.9),RANDBETWEEN(0,59)),IF(B18&lt;'MM2 (Self-checkout)-Processed D'!$V$17,TIME(0,RANDBETWEEN(1,1.9),RANDBETWEEN(0,59)),IF(B18&lt;'MM2 (Self-checkout)-Processed D'!$V$18,TIME(0,RANDBETWEEN(2,2.9),RANDBETWEEN(0,59)),IF(B18&lt;'MM2 (Self-checkout)-Processed D'!$V$19,TIME(0,RANDBETWEEN(3,4.9),RANDBETWEEN(0,59))))))</f>
        <v>1.5740740740740741E-3</v>
      </c>
      <c r="O18" s="102" t="s">
        <v>46</v>
      </c>
      <c r="P18" s="144">
        <f>40/26.55</f>
        <v>1.5065913370998116</v>
      </c>
      <c r="Q18" s="144"/>
      <c r="R18" s="144"/>
      <c r="S18" s="144"/>
      <c r="T18" s="144">
        <f>24.91/35</f>
        <v>0.71171428571428574</v>
      </c>
      <c r="U18" s="103"/>
      <c r="V18" s="103"/>
      <c r="W18" s="101"/>
      <c r="Z18" s="102" t="s">
        <v>41</v>
      </c>
      <c r="AA18" s="132" t="s">
        <v>46</v>
      </c>
      <c r="AB18" s="132" t="s">
        <v>62</v>
      </c>
      <c r="AC18" s="132"/>
      <c r="AD18" s="132" t="s">
        <v>42</v>
      </c>
      <c r="AE18" s="132"/>
      <c r="AF18" s="132" t="s">
        <v>43</v>
      </c>
      <c r="AG18" s="132"/>
      <c r="AH18" s="5" t="s">
        <v>47</v>
      </c>
    </row>
    <row r="19" spans="1:41" x14ac:dyDescent="0.3">
      <c r="A19" s="13">
        <v>16</v>
      </c>
      <c r="B19">
        <f t="shared" ca="1" si="0"/>
        <v>0.7</v>
      </c>
      <c r="C19" s="1">
        <f ca="1">IF(B19&gt;'MM2 (Self-checkout)-Processed D'!$T$5,TIME(0,RANDBETWEEN(0,1.9),RANDBETWEEN(0,59)),TIME(0,RANDBETWEEN(2,3.9),RANDBETWEEN(0,59)))</f>
        <v>8.1018518518518516E-5</v>
      </c>
      <c r="D19" s="1">
        <f ca="1">IF(B19&lt;'MM2 (Self-checkout)-Processed D'!$V$12,TIME(0,RANDBETWEEN(0,1.9),RANDBETWEEN(0,59)),IF(B19&lt;'MM2 (Self-checkout)-Processed D'!$V$13,TIME(0,RANDBETWEEN(1,1.9),RANDBETWEEN(0,59)),IF(B19&lt;'MM2 (Self-checkout)-Processed D'!$V$14,TIME(0,RANDBETWEEN(2,2.9),RANDBETWEEN(0,59)),IF(B19&lt;'MM2 (Self-checkout)-Processed D'!$V$15,TIME(0,RANDBETWEEN(3,4.9),RANDBETWEEN(0,59))))))</f>
        <v>1.5393518518518519E-3</v>
      </c>
      <c r="E19" s="1">
        <f ca="1">IF(B19&gt;'MM2 (Self-checkout)-Processed D'!$T$7,TIME(0,RANDBETWEEN(0,1.9),RANDBETWEEN(0,59)),TIME(0,RANDBETWEEN(2,3.9),RANDBETWEEN(0,59)))</f>
        <v>2.0254629629629629E-3</v>
      </c>
      <c r="F19" s="1">
        <f ca="1">IF(B19&lt;'MM2 (Self-checkout)-Processed D'!$V$16,TIME(0,RANDBETWEEN(0,1.9),RANDBETWEEN(0,59)),IF(B19&lt;'MM2 (Self-checkout)-Processed D'!$V$17,TIME(0,RANDBETWEEN(1,1.9),RANDBETWEEN(0,59)),IF(B19&lt;'MM2 (Self-checkout)-Processed D'!$V$18,TIME(0,RANDBETWEEN(2,2.9),RANDBETWEEN(0,59)),IF(B19&lt;'MM2 (Self-checkout)-Processed D'!$V$19,TIME(0,RANDBETWEEN(3,4.9),RANDBETWEEN(0,59))))))</f>
        <v>2.662037037037037E-3</v>
      </c>
      <c r="O19" s="102"/>
      <c r="P19" s="103"/>
      <c r="Q19" s="103"/>
      <c r="R19" s="103"/>
      <c r="S19" s="103"/>
      <c r="T19" s="103"/>
      <c r="U19" s="103"/>
      <c r="V19" s="103"/>
      <c r="W19" s="101"/>
      <c r="Z19" s="143">
        <v>35</v>
      </c>
      <c r="AA19" s="144">
        <f>24.91/Z19</f>
        <v>0.71171428571428574</v>
      </c>
      <c r="AB19" s="144">
        <f>24.91/(2*Z19)</f>
        <v>0.35585714285714287</v>
      </c>
      <c r="AC19" s="144">
        <f>POWER((POWER(AA19,0)/1+POWER(AA19,1)/1)+(POWER(AA19,2)/(2*(1-AB19))),-1)</f>
        <v>0.47508165630597404</v>
      </c>
      <c r="AD19" s="103">
        <f>AA19+AE19</f>
        <v>0.81490982609407447</v>
      </c>
      <c r="AE19" s="103">
        <f>((AB19/(1-AB19)*AH19))</f>
        <v>0.1031955403797887</v>
      </c>
      <c r="AF19" s="103">
        <f>(AG19+(1/26.55))</f>
        <v>4.0613227438346396E-2</v>
      </c>
      <c r="AG19" s="103">
        <f>AE19/Z19</f>
        <v>2.9484440108511058E-3</v>
      </c>
      <c r="AH19" s="5">
        <f>(AC19*POWER(AA19,$S$2))/($S$2*(1-AB19))</f>
        <v>0.18679594202025981</v>
      </c>
    </row>
    <row r="20" spans="1:41" x14ac:dyDescent="0.3">
      <c r="A20" s="13">
        <v>17</v>
      </c>
      <c r="B20">
        <f t="shared" ca="1" si="0"/>
        <v>0.27</v>
      </c>
      <c r="C20" s="1">
        <f ca="1">IF(B20&gt;'MM2 (Self-checkout)-Processed D'!$T$5,TIME(0,RANDBETWEEN(0,1.9),RANDBETWEEN(0,59)),TIME(0,RANDBETWEEN(2,3.9),RANDBETWEEN(0,59)))</f>
        <v>2.0949074074074073E-3</v>
      </c>
      <c r="D20" s="1">
        <f ca="1">IF(B20&lt;'MM2 (Self-checkout)-Processed D'!$V$12,TIME(0,RANDBETWEEN(0,1.9),RANDBETWEEN(0,59)),IF(B20&lt;'MM2 (Self-checkout)-Processed D'!$V$13,TIME(0,RANDBETWEEN(1,1.9),RANDBETWEEN(0,59)),IF(B20&lt;'MM2 (Self-checkout)-Processed D'!$V$14,TIME(0,RANDBETWEEN(2,2.9),RANDBETWEEN(0,59)),IF(B20&lt;'MM2 (Self-checkout)-Processed D'!$V$15,TIME(0,RANDBETWEEN(3,4.9),RANDBETWEEN(0,59))))))</f>
        <v>1.2037037037037038E-3</v>
      </c>
      <c r="E20" s="1">
        <f ca="1">IF(B20&gt;'MM2 (Self-checkout)-Processed D'!$T$7,TIME(0,RANDBETWEEN(0,1.9),RANDBETWEEN(0,59)),TIME(0,RANDBETWEEN(2,3.9),RANDBETWEEN(0,59)))</f>
        <v>2.1296296296296298E-3</v>
      </c>
      <c r="F20" s="1">
        <f ca="1">IF(B20&lt;'MM2 (Self-checkout)-Processed D'!$V$16,TIME(0,RANDBETWEEN(0,1.9),RANDBETWEEN(0,59)),IF(B20&lt;'MM2 (Self-checkout)-Processed D'!$V$17,TIME(0,RANDBETWEEN(1,1.9),RANDBETWEEN(0,59)),IF(B20&lt;'MM2 (Self-checkout)-Processed D'!$V$18,TIME(0,RANDBETWEEN(2,2.9),RANDBETWEEN(0,59)),IF(B20&lt;'MM2 (Self-checkout)-Processed D'!$V$19,TIME(0,RANDBETWEEN(3,4.9),RANDBETWEEN(0,59))))))</f>
        <v>1.6435185185185185E-3</v>
      </c>
      <c r="O20" s="102" t="s">
        <v>62</v>
      </c>
      <c r="P20" s="144">
        <f>40/(2*26.55)</f>
        <v>0.75329566854990582</v>
      </c>
      <c r="Q20" s="145"/>
      <c r="R20" s="145"/>
      <c r="S20" s="144"/>
      <c r="T20" s="144">
        <f>24.91/(2*35)</f>
        <v>0.35585714285714287</v>
      </c>
      <c r="U20" s="103"/>
      <c r="V20" s="103"/>
      <c r="W20" s="101"/>
      <c r="Z20" s="143">
        <v>32</v>
      </c>
      <c r="AA20" s="144">
        <f t="shared" ref="AA20:AA22" si="12">24.91/Z20</f>
        <v>0.7784375</v>
      </c>
      <c r="AB20" s="144">
        <f t="shared" ref="AB20:AB22" si="13">24.91/(2*Z20)</f>
        <v>0.38921875</v>
      </c>
      <c r="AC20" s="144">
        <f>POWER((POWER(AA20,0)/1+POWER(AA20,1)/1)+(POWER(AA20,2)/(2*(1-AB20))),-1)</f>
        <v>0.43965808120571365</v>
      </c>
      <c r="AD20" s="103">
        <f>AA20+AE20</f>
        <v>0.91741833724313959</v>
      </c>
      <c r="AE20" s="103">
        <f>((AB20/(1-AB20)*AH20))</f>
        <v>0.13898083724313959</v>
      </c>
      <c r="AF20" s="103">
        <f>(AG20+(1/26.55))</f>
        <v>4.2007934591343402E-2</v>
      </c>
      <c r="AG20" s="103">
        <f>AE20/Z20</f>
        <v>4.3431511638481121E-3</v>
      </c>
      <c r="AH20" s="5">
        <f>(AC20*POWER(AA20,$S$2))/($S$2*(1-AB20))</f>
        <v>0.21809558120571365</v>
      </c>
    </row>
    <row r="21" spans="1:41" x14ac:dyDescent="0.3">
      <c r="A21" s="13">
        <v>18</v>
      </c>
      <c r="B21">
        <f t="shared" ca="1" si="0"/>
        <v>0.83</v>
      </c>
      <c r="C21" s="1">
        <f ca="1">IF(B21&gt;'MM2 (Self-checkout)-Processed D'!$T$5,TIME(0,RANDBETWEEN(0,1.9),RANDBETWEEN(0,59)),TIME(0,RANDBETWEEN(2,3.9),RANDBETWEEN(0,59)))</f>
        <v>4.9768518518518521E-4</v>
      </c>
      <c r="D21" s="1">
        <f ca="1">IF(B21&lt;'MM2 (Self-checkout)-Processed D'!$V$12,TIME(0,RANDBETWEEN(0,1.9),RANDBETWEEN(0,59)),IF(B21&lt;'MM2 (Self-checkout)-Processed D'!$V$13,TIME(0,RANDBETWEEN(1,1.9),RANDBETWEEN(0,59)),IF(B21&lt;'MM2 (Self-checkout)-Processed D'!$V$14,TIME(0,RANDBETWEEN(2,2.9),RANDBETWEEN(0,59)),IF(B21&lt;'MM2 (Self-checkout)-Processed D'!$V$15,TIME(0,RANDBETWEEN(3,4.9),RANDBETWEEN(0,59))))))</f>
        <v>3.2291666666666666E-3</v>
      </c>
      <c r="E21" s="1">
        <f ca="1">IF(B21&gt;'MM2 (Self-checkout)-Processed D'!$T$7,TIME(0,RANDBETWEEN(0,1.9),RANDBETWEEN(0,59)),TIME(0,RANDBETWEEN(2,3.9),RANDBETWEEN(0,59)))</f>
        <v>1.1111111111111111E-3</v>
      </c>
      <c r="F21" s="1">
        <f ca="1">IF(B21&lt;'MM2 (Self-checkout)-Processed D'!$V$16,TIME(0,RANDBETWEEN(0,1.9),RANDBETWEEN(0,59)),IF(B21&lt;'MM2 (Self-checkout)-Processed D'!$V$17,TIME(0,RANDBETWEEN(1,1.9),RANDBETWEEN(0,59)),IF(B21&lt;'MM2 (Self-checkout)-Processed D'!$V$18,TIME(0,RANDBETWEEN(2,2.9),RANDBETWEEN(0,59)),IF(B21&lt;'MM2 (Self-checkout)-Processed D'!$V$19,TIME(0,RANDBETWEEN(3,4.9),RANDBETWEEN(0,59))))))</f>
        <v>2.4652777777777776E-3</v>
      </c>
      <c r="O21" s="102"/>
      <c r="P21" s="103"/>
      <c r="Q21" s="103"/>
      <c r="R21" s="103"/>
      <c r="S21" s="103"/>
      <c r="T21" s="103"/>
      <c r="U21" s="103"/>
      <c r="V21" s="103"/>
      <c r="W21" s="101"/>
      <c r="Z21" s="143">
        <v>30</v>
      </c>
      <c r="AA21" s="144">
        <f t="shared" si="12"/>
        <v>0.83033333333333337</v>
      </c>
      <c r="AB21" s="144">
        <f t="shared" si="13"/>
        <v>0.41516666666666668</v>
      </c>
      <c r="AC21" s="144">
        <f t="shared" ref="AC21:AC22" si="14">POWER((POWER(AA21,0)/1+POWER(AA21,1)/1)+(POWER(AA21,2)/(2*(1-AB21))),-1)</f>
        <v>0.4132610999882228</v>
      </c>
      <c r="AD21" s="103">
        <f t="shared" ref="AD21:AD22" si="15">AA21+AE21</f>
        <v>1.0032583072301691</v>
      </c>
      <c r="AE21" s="103">
        <f t="shared" ref="AE21:AE22" si="16">((AB21/(1-AB21)*AH21))</f>
        <v>0.1729249738968357</v>
      </c>
      <c r="AF21" s="103">
        <f t="shared" ref="AF21:AF22" si="17">(AG21+(1/26.55))</f>
        <v>4.3428949224056476E-2</v>
      </c>
      <c r="AG21" s="103">
        <f t="shared" ref="AG21:AG22" si="18">AE21/Z21</f>
        <v>5.7641657965611902E-3</v>
      </c>
      <c r="AH21" s="5">
        <f t="shared" ref="AH21:AH22" si="19">(AC21*POWER(AA21,$S$2))/($S$2*(1-AB21))</f>
        <v>0.24359443332155614</v>
      </c>
    </row>
    <row r="22" spans="1:41" x14ac:dyDescent="0.3">
      <c r="A22" s="13">
        <v>19</v>
      </c>
      <c r="B22">
        <f t="shared" ca="1" si="0"/>
        <v>0.4</v>
      </c>
      <c r="C22" s="1">
        <f ca="1">IF(B22&gt;'MM2 (Self-checkout)-Processed D'!$T$5,TIME(0,RANDBETWEEN(0,1.9),RANDBETWEEN(0,59)),TIME(0,RANDBETWEEN(2,3.9),RANDBETWEEN(0,59)))</f>
        <v>2.1064814814814813E-3</v>
      </c>
      <c r="D22" s="1">
        <f ca="1">IF(B22&lt;'MM2 (Self-checkout)-Processed D'!$V$12,TIME(0,RANDBETWEEN(0,1.9),RANDBETWEEN(0,59)),IF(B22&lt;'MM2 (Self-checkout)-Processed D'!$V$13,TIME(0,RANDBETWEEN(1,1.9),RANDBETWEEN(0,59)),IF(B22&lt;'MM2 (Self-checkout)-Processed D'!$V$14,TIME(0,RANDBETWEEN(2,2.9),RANDBETWEEN(0,59)),IF(B22&lt;'MM2 (Self-checkout)-Processed D'!$V$15,TIME(0,RANDBETWEEN(3,4.9),RANDBETWEEN(0,59))))))</f>
        <v>9.0277777777777774E-4</v>
      </c>
      <c r="E22" s="1">
        <f ca="1">IF(B22&gt;'MM2 (Self-checkout)-Processed D'!$T$7,TIME(0,RANDBETWEEN(0,1.9),RANDBETWEEN(0,59)),TIME(0,RANDBETWEEN(2,3.9),RANDBETWEEN(0,59)))</f>
        <v>1.6435185185185185E-3</v>
      </c>
      <c r="F22" s="1">
        <f ca="1">IF(B22&lt;'MM2 (Self-checkout)-Processed D'!$V$16,TIME(0,RANDBETWEEN(0,1.9),RANDBETWEEN(0,59)),IF(B22&lt;'MM2 (Self-checkout)-Processed D'!$V$17,TIME(0,RANDBETWEEN(1,1.9),RANDBETWEEN(0,59)),IF(B22&lt;'MM2 (Self-checkout)-Processed D'!$V$18,TIME(0,RANDBETWEEN(2,2.9),RANDBETWEEN(0,59)),IF(B22&lt;'MM2 (Self-checkout)-Processed D'!$V$19,TIME(0,RANDBETWEEN(3,4.9),RANDBETWEEN(0,59))))))</f>
        <v>2.0023148148148148E-3</v>
      </c>
      <c r="O22" s="102"/>
      <c r="P22" s="144">
        <f>POWER((POWER(P18,0)/1+POWER(P18,1)/1)+(POWER(P18,2)/(2*(1-P20))),-1)</f>
        <v>0.14070891514500539</v>
      </c>
      <c r="Q22" s="103"/>
      <c r="R22" s="103"/>
      <c r="S22" s="144"/>
      <c r="T22" s="144">
        <f>POWER((POWER(T18,0)/1+POWER(T18,1)/1)+(POWER(T18,2)/(2*(1-T20))),-1)</f>
        <v>0.47508165630597404</v>
      </c>
      <c r="U22" s="103"/>
      <c r="V22" s="103"/>
      <c r="W22" s="101"/>
      <c r="Z22" s="143">
        <v>27</v>
      </c>
      <c r="AA22" s="144">
        <f t="shared" si="12"/>
        <v>0.92259259259259263</v>
      </c>
      <c r="AB22" s="144">
        <f t="shared" si="13"/>
        <v>0.46129629629629632</v>
      </c>
      <c r="AC22" s="144">
        <f t="shared" si="14"/>
        <v>0.36864782663794193</v>
      </c>
      <c r="AD22" s="103">
        <f t="shared" si="15"/>
        <v>1.1719840963063299</v>
      </c>
      <c r="AE22" s="103">
        <f t="shared" si="16"/>
        <v>0.24939150371373725</v>
      </c>
      <c r="AF22" s="103">
        <f t="shared" si="17"/>
        <v>4.6901505787263334E-2</v>
      </c>
      <c r="AG22" s="103">
        <f t="shared" si="18"/>
        <v>9.2367223597680462E-3</v>
      </c>
      <c r="AH22" s="5">
        <f t="shared" si="19"/>
        <v>0.29124041923053456</v>
      </c>
    </row>
    <row r="23" spans="1:41" x14ac:dyDescent="0.3">
      <c r="A23" s="13">
        <v>20</v>
      </c>
      <c r="B23">
        <f t="shared" ca="1" si="0"/>
        <v>0.78</v>
      </c>
      <c r="C23" s="1">
        <f ca="1">IF(B23&gt;'MM2 (Self-checkout)-Processed D'!$T$5,TIME(0,RANDBETWEEN(0,1.9),RANDBETWEEN(0,59)),TIME(0,RANDBETWEEN(2,3.9),RANDBETWEEN(0,59)))</f>
        <v>9.3749999999999997E-4</v>
      </c>
      <c r="D23" s="1">
        <f ca="1">IF(B23&lt;'MM2 (Self-checkout)-Processed D'!$V$12,TIME(0,RANDBETWEEN(0,1.9),RANDBETWEEN(0,59)),IF(B23&lt;'MM2 (Self-checkout)-Processed D'!$V$13,TIME(0,RANDBETWEEN(1,1.9),RANDBETWEEN(0,59)),IF(B23&lt;'MM2 (Self-checkout)-Processed D'!$V$14,TIME(0,RANDBETWEEN(2,2.9),RANDBETWEEN(0,59)),IF(B23&lt;'MM2 (Self-checkout)-Processed D'!$V$15,TIME(0,RANDBETWEEN(3,4.9),RANDBETWEEN(0,59))))))</f>
        <v>2.3611111111111111E-3</v>
      </c>
      <c r="E23" s="1">
        <f ca="1">IF(B23&gt;'MM2 (Self-checkout)-Processed D'!$T$7,TIME(0,RANDBETWEEN(0,1.9),RANDBETWEEN(0,59)),TIME(0,RANDBETWEEN(2,3.9),RANDBETWEEN(0,59)))</f>
        <v>1.9212962962962964E-3</v>
      </c>
      <c r="F23" s="1">
        <f ca="1">IF(B23&lt;'MM2 (Self-checkout)-Processed D'!$V$16,TIME(0,RANDBETWEEN(0,1.9),RANDBETWEEN(0,59)),IF(B23&lt;'MM2 (Self-checkout)-Processed D'!$V$17,TIME(0,RANDBETWEEN(1,1.9),RANDBETWEEN(0,59)),IF(B23&lt;'MM2 (Self-checkout)-Processed D'!$V$18,TIME(0,RANDBETWEEN(2,2.9),RANDBETWEEN(0,59)),IF(B23&lt;'MM2 (Self-checkout)-Processed D'!$V$19,TIME(0,RANDBETWEEN(3,4.9),RANDBETWEEN(0,59))))))</f>
        <v>3.460648148148148E-3</v>
      </c>
      <c r="O23" s="102"/>
      <c r="P23" s="103"/>
      <c r="Q23" s="103"/>
      <c r="R23" s="103"/>
      <c r="S23" s="103"/>
      <c r="T23" s="103"/>
      <c r="U23" s="103"/>
      <c r="V23" s="103"/>
      <c r="W23" s="101"/>
      <c r="Z23" s="13" t="s">
        <v>63</v>
      </c>
      <c r="AA23">
        <f>AD19*60</f>
        <v>48.894589565644466</v>
      </c>
      <c r="AB23">
        <f t="shared" ref="AB23:AB26" si="20">AE19*60</f>
        <v>6.1917324227873225</v>
      </c>
      <c r="AC23">
        <f t="shared" ref="AC23:AC26" si="21">AF19*60</f>
        <v>2.4367936463007838</v>
      </c>
      <c r="AD23">
        <f t="shared" ref="AD23:AD26" si="22">AG19*60</f>
        <v>0.17690664065106634</v>
      </c>
      <c r="AH23" s="5"/>
    </row>
    <row r="24" spans="1:41" x14ac:dyDescent="0.3">
      <c r="A24" s="13">
        <v>21</v>
      </c>
      <c r="B24">
        <f t="shared" ca="1" si="0"/>
        <v>0.74</v>
      </c>
      <c r="C24" s="1">
        <f ca="1">IF(B24&gt;'MM2 (Self-checkout)-Processed D'!$T$5,TIME(0,RANDBETWEEN(0,1.9),RANDBETWEEN(0,59)),TIME(0,RANDBETWEEN(2,3.9),RANDBETWEEN(0,59)))</f>
        <v>1.3194444444444445E-3</v>
      </c>
      <c r="D24" s="1">
        <f ca="1">IF(B24&lt;'MM2 (Self-checkout)-Processed D'!$V$12,TIME(0,RANDBETWEEN(0,1.9),RANDBETWEEN(0,59)),IF(B24&lt;'MM2 (Self-checkout)-Processed D'!$V$13,TIME(0,RANDBETWEEN(1,1.9),RANDBETWEEN(0,59)),IF(B24&lt;'MM2 (Self-checkout)-Processed D'!$V$14,TIME(0,RANDBETWEEN(2,2.9),RANDBETWEEN(0,59)),IF(B24&lt;'MM2 (Self-checkout)-Processed D'!$V$15,TIME(0,RANDBETWEEN(3,4.9),RANDBETWEEN(0,59))))))</f>
        <v>2.0486111111111113E-3</v>
      </c>
      <c r="E24" s="1">
        <f ca="1">IF(B24&gt;'MM2 (Self-checkout)-Processed D'!$T$7,TIME(0,RANDBETWEEN(0,1.9),RANDBETWEEN(0,59)),TIME(0,RANDBETWEEN(2,3.9),RANDBETWEEN(0,59)))</f>
        <v>2.488425925925926E-3</v>
      </c>
      <c r="F24" s="1">
        <f ca="1">IF(B24&lt;'MM2 (Self-checkout)-Processed D'!$V$16,TIME(0,RANDBETWEEN(0,1.9),RANDBETWEEN(0,59)),IF(B24&lt;'MM2 (Self-checkout)-Processed D'!$V$17,TIME(0,RANDBETWEEN(1,1.9),RANDBETWEEN(0,59)),IF(B24&lt;'MM2 (Self-checkout)-Processed D'!$V$18,TIME(0,RANDBETWEEN(2,2.9),RANDBETWEEN(0,59)),IF(B24&lt;'MM2 (Self-checkout)-Processed D'!$V$19,TIME(0,RANDBETWEEN(3,4.9),RANDBETWEEN(0,59))))))</f>
        <v>3.2291666666666666E-3</v>
      </c>
      <c r="O24" s="102" t="s">
        <v>42</v>
      </c>
      <c r="P24" s="100">
        <f>(P18+P26)</f>
        <v>3.483080656931314</v>
      </c>
      <c r="Q24" s="103">
        <f>P24*60</f>
        <v>208.98483941587884</v>
      </c>
      <c r="R24" s="103" t="s">
        <v>40</v>
      </c>
      <c r="S24" s="103"/>
      <c r="T24" s="100">
        <f>(T18+T26)</f>
        <v>0.81490982609407447</v>
      </c>
      <c r="U24" s="103">
        <f>T24*60</f>
        <v>48.894589565644466</v>
      </c>
      <c r="V24" s="103" t="s">
        <v>40</v>
      </c>
      <c r="W24" s="101"/>
      <c r="Z24" s="13"/>
      <c r="AA24">
        <f>AD20*60</f>
        <v>55.045100234588375</v>
      </c>
      <c r="AB24">
        <f t="shared" si="20"/>
        <v>8.3388502345883744</v>
      </c>
      <c r="AC24">
        <f t="shared" si="21"/>
        <v>2.5204760754806039</v>
      </c>
      <c r="AD24">
        <f t="shared" si="22"/>
        <v>0.2605890698308867</v>
      </c>
      <c r="AH24" s="5"/>
    </row>
    <row r="25" spans="1:41" x14ac:dyDescent="0.3">
      <c r="A25" s="13">
        <v>22</v>
      </c>
      <c r="B25">
        <f t="shared" ca="1" si="0"/>
        <v>0.74</v>
      </c>
      <c r="C25" s="1">
        <f ca="1">IF(B25&gt;'MM2 (Self-checkout)-Processed D'!$T$5,TIME(0,RANDBETWEEN(0,1.9),RANDBETWEEN(0,59)),TIME(0,RANDBETWEEN(2,3.9),RANDBETWEEN(0,59)))</f>
        <v>3.2407407407407406E-4</v>
      </c>
      <c r="D25" s="1">
        <f ca="1">IF(B25&lt;'MM2 (Self-checkout)-Processed D'!$V$12,TIME(0,RANDBETWEEN(0,1.9),RANDBETWEEN(0,59)),IF(B25&lt;'MM2 (Self-checkout)-Processed D'!$V$13,TIME(0,RANDBETWEEN(1,1.9),RANDBETWEEN(0,59)),IF(B25&lt;'MM2 (Self-checkout)-Processed D'!$V$14,TIME(0,RANDBETWEEN(2,2.9),RANDBETWEEN(0,59)),IF(B25&lt;'MM2 (Self-checkout)-Processed D'!$V$15,TIME(0,RANDBETWEEN(3,4.9),RANDBETWEEN(0,59))))))</f>
        <v>1.3888888888888889E-3</v>
      </c>
      <c r="E25" s="1">
        <f ca="1">IF(B25&gt;'MM2 (Self-checkout)-Processed D'!$T$7,TIME(0,RANDBETWEEN(0,1.9),RANDBETWEEN(0,59)),TIME(0,RANDBETWEEN(2,3.9),RANDBETWEEN(0,59)))</f>
        <v>2.5000000000000001E-3</v>
      </c>
      <c r="F25" s="1">
        <f ca="1">IF(B25&lt;'MM2 (Self-checkout)-Processed D'!$V$16,TIME(0,RANDBETWEEN(0,1.9),RANDBETWEEN(0,59)),IF(B25&lt;'MM2 (Self-checkout)-Processed D'!$V$17,TIME(0,RANDBETWEEN(1,1.9),RANDBETWEEN(0,59)),IF(B25&lt;'MM2 (Self-checkout)-Processed D'!$V$18,TIME(0,RANDBETWEEN(2,2.9),RANDBETWEEN(0,59)),IF(B25&lt;'MM2 (Self-checkout)-Processed D'!$V$19,TIME(0,RANDBETWEEN(3,4.9),RANDBETWEEN(0,59))))))</f>
        <v>3.2638888888888891E-3</v>
      </c>
      <c r="O25" s="102"/>
      <c r="P25" s="100"/>
      <c r="Q25" s="103"/>
      <c r="R25" s="103"/>
      <c r="S25" s="103"/>
      <c r="T25" s="100"/>
      <c r="U25" s="103"/>
      <c r="V25" s="103"/>
      <c r="W25" s="101"/>
      <c r="Z25" s="13"/>
      <c r="AA25">
        <f t="shared" ref="AA25:AA26" si="23">AD21*60</f>
        <v>60.195498433810144</v>
      </c>
      <c r="AB25">
        <f t="shared" si="20"/>
        <v>10.375498433810142</v>
      </c>
      <c r="AC25">
        <f t="shared" si="21"/>
        <v>2.6057369534433885</v>
      </c>
      <c r="AD25">
        <f t="shared" si="22"/>
        <v>0.3458499477936714</v>
      </c>
      <c r="AH25" s="5"/>
    </row>
    <row r="26" spans="1:41" x14ac:dyDescent="0.3">
      <c r="A26" s="13">
        <v>23</v>
      </c>
      <c r="B26">
        <f t="shared" ca="1" si="0"/>
        <v>0.86</v>
      </c>
      <c r="C26" s="1">
        <f ca="1">IF(B26&gt;'MM2 (Self-checkout)-Processed D'!$T$5,TIME(0,RANDBETWEEN(0,1.9),RANDBETWEEN(0,59)),TIME(0,RANDBETWEEN(2,3.9),RANDBETWEEN(0,59)))</f>
        <v>1.3425925925925925E-3</v>
      </c>
      <c r="D26" s="1">
        <f ca="1">IF(B26&lt;'MM2 (Self-checkout)-Processed D'!$V$12,TIME(0,RANDBETWEEN(0,1.9),RANDBETWEEN(0,59)),IF(B26&lt;'MM2 (Self-checkout)-Processed D'!$V$13,TIME(0,RANDBETWEEN(1,1.9),RANDBETWEEN(0,59)),IF(B26&lt;'MM2 (Self-checkout)-Processed D'!$V$14,TIME(0,RANDBETWEEN(2,2.9),RANDBETWEEN(0,59)),IF(B26&lt;'MM2 (Self-checkout)-Processed D'!$V$15,TIME(0,RANDBETWEEN(3,4.9),RANDBETWEEN(0,59))))))</f>
        <v>3.1944444444444446E-3</v>
      </c>
      <c r="E26" s="1">
        <f ca="1">IF(B26&gt;'MM2 (Self-checkout)-Processed D'!$T$7,TIME(0,RANDBETWEEN(0,1.9),RANDBETWEEN(0,59)),TIME(0,RANDBETWEEN(2,3.9),RANDBETWEEN(0,59)))</f>
        <v>4.7453703703703704E-4</v>
      </c>
      <c r="F26" s="1">
        <f ca="1">IF(B26&lt;'MM2 (Self-checkout)-Processed D'!$V$16,TIME(0,RANDBETWEEN(0,1.9),RANDBETWEEN(0,59)),IF(B26&lt;'MM2 (Self-checkout)-Processed D'!$V$17,TIME(0,RANDBETWEEN(1,1.9),RANDBETWEEN(0,59)),IF(B26&lt;'MM2 (Self-checkout)-Processed D'!$V$18,TIME(0,RANDBETWEEN(2,2.9),RANDBETWEEN(0,59)),IF(B26&lt;'MM2 (Self-checkout)-Processed D'!$V$19,TIME(0,RANDBETWEEN(3,4.9),RANDBETWEEN(0,59))))))</f>
        <v>3.2754629629629631E-3</v>
      </c>
      <c r="O26" s="102"/>
      <c r="P26" s="100">
        <f>((P20/(1-P20)*P32))</f>
        <v>1.9764893198315021</v>
      </c>
      <c r="Q26" s="103">
        <f>P26*60</f>
        <v>118.58935918989013</v>
      </c>
      <c r="R26" s="103" t="s">
        <v>40</v>
      </c>
      <c r="S26" s="103"/>
      <c r="T26" s="100">
        <f>((T20/(1-T20)*T32))</f>
        <v>0.1031955403797887</v>
      </c>
      <c r="U26" s="103">
        <f t="shared" ref="U26:U30" si="24">T26*60</f>
        <v>6.1917324227873225</v>
      </c>
      <c r="V26" s="103" t="s">
        <v>40</v>
      </c>
      <c r="W26" s="101"/>
      <c r="Z26" s="13"/>
      <c r="AA26">
        <f t="shared" si="23"/>
        <v>70.319045778379802</v>
      </c>
      <c r="AB26">
        <f t="shared" si="20"/>
        <v>14.963490222824236</v>
      </c>
      <c r="AC26">
        <f t="shared" si="21"/>
        <v>2.8140903472357999</v>
      </c>
      <c r="AD26">
        <f t="shared" si="22"/>
        <v>0.55420334158608275</v>
      </c>
      <c r="AH26" s="5"/>
    </row>
    <row r="27" spans="1:41" ht="15" thickBot="1" x14ac:dyDescent="0.35">
      <c r="A27" s="13">
        <v>24</v>
      </c>
      <c r="B27">
        <f t="shared" ca="1" si="0"/>
        <v>0.53</v>
      </c>
      <c r="C27" s="1">
        <f ca="1">IF(B27&gt;'MM2 (Self-checkout)-Processed D'!$T$5,TIME(0,RANDBETWEEN(0,1.9),RANDBETWEEN(0,59)),TIME(0,RANDBETWEEN(2,3.9),RANDBETWEEN(0,59)))</f>
        <v>2.7777777777777778E-4</v>
      </c>
      <c r="D27" s="1">
        <f ca="1">IF(B27&lt;'MM2 (Self-checkout)-Processed D'!$V$12,TIME(0,RANDBETWEEN(0,1.9),RANDBETWEEN(0,59)),IF(B27&lt;'MM2 (Self-checkout)-Processed D'!$V$13,TIME(0,RANDBETWEEN(1,1.9),RANDBETWEEN(0,59)),IF(B27&lt;'MM2 (Self-checkout)-Processed D'!$V$14,TIME(0,RANDBETWEEN(2,2.9),RANDBETWEEN(0,59)),IF(B27&lt;'MM2 (Self-checkout)-Processed D'!$V$15,TIME(0,RANDBETWEEN(3,4.9),RANDBETWEEN(0,59))))))</f>
        <v>1.0532407407407407E-3</v>
      </c>
      <c r="E27" s="1">
        <f ca="1">IF(B27&gt;'MM2 (Self-checkout)-Processed D'!$T$7,TIME(0,RANDBETWEEN(0,1.9),RANDBETWEEN(0,59)),TIME(0,RANDBETWEEN(2,3.9),RANDBETWEEN(0,59)))</f>
        <v>1.8402777777777777E-3</v>
      </c>
      <c r="F27" s="1">
        <f ca="1">IF(B27&lt;'MM2 (Self-checkout)-Processed D'!$V$16,TIME(0,RANDBETWEEN(0,1.9),RANDBETWEEN(0,59)),IF(B27&lt;'MM2 (Self-checkout)-Processed D'!$V$17,TIME(0,RANDBETWEEN(1,1.9),RANDBETWEEN(0,59)),IF(B27&lt;'MM2 (Self-checkout)-Processed D'!$V$18,TIME(0,RANDBETWEEN(2,2.9),RANDBETWEEN(0,59)),IF(B27&lt;'MM2 (Self-checkout)-Processed D'!$V$19,TIME(0,RANDBETWEEN(3,4.9),RANDBETWEEN(0,59))))))</f>
        <v>1.4004629629629629E-3</v>
      </c>
      <c r="O27" s="102"/>
      <c r="P27" s="100"/>
      <c r="Q27" s="103"/>
      <c r="R27" s="103"/>
      <c r="S27" s="103"/>
      <c r="T27" s="100"/>
      <c r="U27" s="103"/>
      <c r="V27" s="103"/>
      <c r="W27" s="101"/>
      <c r="Z27" s="13"/>
      <c r="AH27" s="5"/>
    </row>
    <row r="28" spans="1:41" ht="15" thickBot="1" x14ac:dyDescent="0.35">
      <c r="A28" s="13">
        <v>25</v>
      </c>
      <c r="B28">
        <f t="shared" ca="1" si="0"/>
        <v>0.38</v>
      </c>
      <c r="C28" s="1">
        <f ca="1">IF(B28&gt;'MM2 (Self-checkout)-Processed D'!$T$5,TIME(0,RANDBETWEEN(0,1.9),RANDBETWEEN(0,59)),TIME(0,RANDBETWEEN(2,3.9),RANDBETWEEN(0,59)))</f>
        <v>2.1643518518518518E-3</v>
      </c>
      <c r="D28" s="1">
        <f ca="1">IF(B28&lt;'MM2 (Self-checkout)-Processed D'!$V$12,TIME(0,RANDBETWEEN(0,1.9),RANDBETWEEN(0,59)),IF(B28&lt;'MM2 (Self-checkout)-Processed D'!$V$13,TIME(0,RANDBETWEEN(1,1.9),RANDBETWEEN(0,59)),IF(B28&lt;'MM2 (Self-checkout)-Processed D'!$V$14,TIME(0,RANDBETWEEN(2,2.9),RANDBETWEEN(0,59)),IF(B28&lt;'MM2 (Self-checkout)-Processed D'!$V$15,TIME(0,RANDBETWEEN(3,4.9),RANDBETWEEN(0,59))))))</f>
        <v>1.1921296296296296E-3</v>
      </c>
      <c r="E28" s="1">
        <f ca="1">IF(B28&gt;'MM2 (Self-checkout)-Processed D'!$T$7,TIME(0,RANDBETWEEN(0,1.9),RANDBETWEEN(0,59)),TIME(0,RANDBETWEEN(2,3.9),RANDBETWEEN(0,59)))</f>
        <v>2.2685185185185187E-3</v>
      </c>
      <c r="F28" s="1">
        <f ca="1">IF(B28&lt;'MM2 (Self-checkout)-Processed D'!$V$16,TIME(0,RANDBETWEEN(0,1.9),RANDBETWEEN(0,59)),IF(B28&lt;'MM2 (Self-checkout)-Processed D'!$V$17,TIME(0,RANDBETWEEN(1,1.9),RANDBETWEEN(0,59)),IF(B28&lt;'MM2 (Self-checkout)-Processed D'!$V$18,TIME(0,RANDBETWEEN(2,2.9),RANDBETWEEN(0,59)),IF(B28&lt;'MM2 (Self-checkout)-Processed D'!$V$19,TIME(0,RANDBETWEEN(3,4.9),RANDBETWEEN(0,59))))))</f>
        <v>1.6087962962962963E-3</v>
      </c>
      <c r="O28" s="102" t="s">
        <v>43</v>
      </c>
      <c r="P28" s="100">
        <f>(P30+(1/26.55))</f>
        <v>8.7077016423282833E-2</v>
      </c>
      <c r="Q28" s="103">
        <f>P28*60</f>
        <v>5.2246209853969701</v>
      </c>
      <c r="R28" s="103" t="s">
        <v>40</v>
      </c>
      <c r="S28" s="103"/>
      <c r="T28" s="100">
        <f>(T30+1/26.55)</f>
        <v>4.0244671936990009E-2</v>
      </c>
      <c r="U28" s="103">
        <f t="shared" si="24"/>
        <v>2.4146803162194006</v>
      </c>
      <c r="V28" s="103" t="s">
        <v>40</v>
      </c>
      <c r="W28" s="101"/>
      <c r="Z28" s="158" t="s">
        <v>41</v>
      </c>
      <c r="AA28" s="159" t="s">
        <v>46</v>
      </c>
      <c r="AB28" s="159" t="s">
        <v>62</v>
      </c>
      <c r="AC28" s="159"/>
      <c r="AD28" s="159" t="s">
        <v>42</v>
      </c>
      <c r="AE28" s="159"/>
      <c r="AF28" s="159" t="s">
        <v>43</v>
      </c>
      <c r="AG28" s="160"/>
      <c r="AH28" s="5"/>
    </row>
    <row r="29" spans="1:41" x14ac:dyDescent="0.3">
      <c r="A29" s="13">
        <v>26</v>
      </c>
      <c r="B29">
        <f t="shared" ca="1" si="0"/>
        <v>0.41</v>
      </c>
      <c r="C29" s="1">
        <f ca="1">IF(B29&gt;'MM2 (Self-checkout)-Processed D'!$T$5,TIME(0,RANDBETWEEN(0,1.9),RANDBETWEEN(0,59)),TIME(0,RANDBETWEEN(2,3.9),RANDBETWEEN(0,59)))</f>
        <v>1.8055555555555555E-3</v>
      </c>
      <c r="D29" s="1">
        <f ca="1">IF(B29&lt;'MM2 (Self-checkout)-Processed D'!$V$12,TIME(0,RANDBETWEEN(0,1.9),RANDBETWEEN(0,59)),IF(B29&lt;'MM2 (Self-checkout)-Processed D'!$V$13,TIME(0,RANDBETWEEN(1,1.9),RANDBETWEEN(0,59)),IF(B29&lt;'MM2 (Self-checkout)-Processed D'!$V$14,TIME(0,RANDBETWEEN(2,2.9),RANDBETWEEN(0,59)),IF(B29&lt;'MM2 (Self-checkout)-Processed D'!$V$15,TIME(0,RANDBETWEEN(3,4.9),RANDBETWEEN(0,59))))))</f>
        <v>7.291666666666667E-4</v>
      </c>
      <c r="E29" s="1">
        <f ca="1">IF(B29&gt;'MM2 (Self-checkout)-Processed D'!$T$7,TIME(0,RANDBETWEEN(0,1.9),RANDBETWEEN(0,59)),TIME(0,RANDBETWEEN(2,3.9),RANDBETWEEN(0,59)))</f>
        <v>1.5046296296296296E-3</v>
      </c>
      <c r="F29" s="1">
        <f ca="1">IF(B29&lt;'MM2 (Self-checkout)-Processed D'!$V$16,TIME(0,RANDBETWEEN(0,1.9),RANDBETWEEN(0,59)),IF(B29&lt;'MM2 (Self-checkout)-Processed D'!$V$17,TIME(0,RANDBETWEEN(1,1.9),RANDBETWEEN(0,59)),IF(B29&lt;'MM2 (Self-checkout)-Processed D'!$V$18,TIME(0,RANDBETWEEN(2,2.9),RANDBETWEEN(0,59)),IF(B29&lt;'MM2 (Self-checkout)-Processed D'!$V$19,TIME(0,RANDBETWEEN(3,4.9),RANDBETWEEN(0,59))))))</f>
        <v>1.8171296296296297E-3</v>
      </c>
      <c r="O29" s="102"/>
      <c r="P29" s="100"/>
      <c r="Q29" s="103"/>
      <c r="R29" s="103"/>
      <c r="S29" s="103"/>
      <c r="T29" s="100"/>
      <c r="U29" s="103"/>
      <c r="V29" s="103"/>
      <c r="W29" s="101"/>
      <c r="Z29" s="161">
        <v>35</v>
      </c>
      <c r="AA29" s="171">
        <v>0.71171428571428574</v>
      </c>
      <c r="AB29" s="171">
        <v>0.35585714285714287</v>
      </c>
      <c r="AC29" s="171">
        <v>0.47508165630597404</v>
      </c>
      <c r="AD29" s="174">
        <v>48.894589565644466</v>
      </c>
      <c r="AE29" s="174">
        <v>6.1917324227873225</v>
      </c>
      <c r="AF29" s="174">
        <v>2.4367936463007838</v>
      </c>
      <c r="AG29" s="163">
        <v>0.17690664065106634</v>
      </c>
      <c r="AH29" s="5"/>
    </row>
    <row r="30" spans="1:41" x14ac:dyDescent="0.3">
      <c r="A30" s="13">
        <v>27</v>
      </c>
      <c r="B30">
        <f t="shared" ca="1" si="0"/>
        <v>0.96</v>
      </c>
      <c r="C30" s="1">
        <f ca="1">IF(B30&gt;'MM2 (Self-checkout)-Processed D'!$T$5,TIME(0,RANDBETWEEN(0,1.9),RANDBETWEEN(0,59)),TIME(0,RANDBETWEEN(2,3.9),RANDBETWEEN(0,59)))</f>
        <v>1.2731481481481483E-3</v>
      </c>
      <c r="D30" s="1">
        <f ca="1">IF(B30&lt;'MM2 (Self-checkout)-Processed D'!$V$12,TIME(0,RANDBETWEEN(0,1.9),RANDBETWEEN(0,59)),IF(B30&lt;'MM2 (Self-checkout)-Processed D'!$V$13,TIME(0,RANDBETWEEN(1,1.9),RANDBETWEEN(0,59)),IF(B30&lt;'MM2 (Self-checkout)-Processed D'!$V$14,TIME(0,RANDBETWEEN(2,2.9),RANDBETWEEN(0,59)),IF(B30&lt;'MM2 (Self-checkout)-Processed D'!$V$15,TIME(0,RANDBETWEEN(3,4.9),RANDBETWEEN(0,59))))))</f>
        <v>3.4375E-3</v>
      </c>
      <c r="E30" s="1">
        <f ca="1">IF(B30&gt;'MM2 (Self-checkout)-Processed D'!$T$7,TIME(0,RANDBETWEEN(0,1.9),RANDBETWEEN(0,59)),TIME(0,RANDBETWEEN(2,3.9),RANDBETWEEN(0,59)))</f>
        <v>1.261574074074074E-3</v>
      </c>
      <c r="F30" s="1">
        <f ca="1">IF(B30&lt;'MM2 (Self-checkout)-Processed D'!$V$16,TIME(0,RANDBETWEEN(0,1.9),RANDBETWEEN(0,59)),IF(B30&lt;'MM2 (Self-checkout)-Processed D'!$V$17,TIME(0,RANDBETWEEN(1,1.9),RANDBETWEEN(0,59)),IF(B30&lt;'MM2 (Self-checkout)-Processed D'!$V$18,TIME(0,RANDBETWEEN(2,2.9),RANDBETWEEN(0,59)),IF(B30&lt;'MM2 (Self-checkout)-Processed D'!$V$19,TIME(0,RANDBETWEEN(3,4.9),RANDBETWEEN(0,59))))))</f>
        <v>2.1875000000000002E-3</v>
      </c>
      <c r="O30" s="102"/>
      <c r="P30" s="100">
        <f>(P26/40)</f>
        <v>4.941223299578755E-2</v>
      </c>
      <c r="Q30" s="103">
        <f>P30*60</f>
        <v>2.9647339797472529</v>
      </c>
      <c r="R30" s="103" t="s">
        <v>40</v>
      </c>
      <c r="S30" s="103"/>
      <c r="T30" s="100">
        <f>(T26/40)</f>
        <v>2.5798885094947175E-3</v>
      </c>
      <c r="U30" s="103">
        <f t="shared" si="24"/>
        <v>0.15479331056968304</v>
      </c>
      <c r="V30" s="103" t="s">
        <v>40</v>
      </c>
      <c r="W30" s="101"/>
      <c r="Z30" s="161">
        <v>32</v>
      </c>
      <c r="AA30" s="171">
        <v>0.7784375</v>
      </c>
      <c r="AB30" s="171">
        <v>0.38921875</v>
      </c>
      <c r="AC30" s="171">
        <v>0.43965808120571365</v>
      </c>
      <c r="AD30" s="174">
        <v>55.045100234588375</v>
      </c>
      <c r="AE30" s="174">
        <v>8.3388502345883744</v>
      </c>
      <c r="AF30" s="174">
        <v>2.5204760754806039</v>
      </c>
      <c r="AG30" s="163">
        <v>0.2605890698308867</v>
      </c>
      <c r="AH30" s="5"/>
    </row>
    <row r="31" spans="1:41" x14ac:dyDescent="0.3">
      <c r="A31" s="13">
        <v>28</v>
      </c>
      <c r="B31">
        <f t="shared" ca="1" si="0"/>
        <v>0.06</v>
      </c>
      <c r="C31" s="1">
        <f ca="1">IF(B31&gt;'MM2 (Self-checkout)-Processed D'!$T$5,TIME(0,RANDBETWEEN(0,1.9),RANDBETWEEN(0,59)),TIME(0,RANDBETWEEN(2,3.9),RANDBETWEEN(0,59)))</f>
        <v>1.8055555555555555E-3</v>
      </c>
      <c r="D31" s="1">
        <f ca="1">IF(B31&lt;'MM2 (Self-checkout)-Processed D'!$V$12,TIME(0,RANDBETWEEN(0,1.9),RANDBETWEEN(0,59)),IF(B31&lt;'MM2 (Self-checkout)-Processed D'!$V$13,TIME(0,RANDBETWEEN(1,1.9),RANDBETWEEN(0,59)),IF(B31&lt;'MM2 (Self-checkout)-Processed D'!$V$14,TIME(0,RANDBETWEEN(2,2.9),RANDBETWEEN(0,59)),IF(B31&lt;'MM2 (Self-checkout)-Processed D'!$V$15,TIME(0,RANDBETWEEN(3,4.9),RANDBETWEEN(0,59))))))</f>
        <v>1.2152777777777778E-3</v>
      </c>
      <c r="E31" s="1">
        <f ca="1">IF(B31&gt;'MM2 (Self-checkout)-Processed D'!$T$7,TIME(0,RANDBETWEEN(0,1.9),RANDBETWEEN(0,59)),TIME(0,RANDBETWEEN(2,3.9),RANDBETWEEN(0,59)))</f>
        <v>2.3263888888888887E-3</v>
      </c>
      <c r="F31" s="1">
        <f ca="1">IF(B31&lt;'MM2 (Self-checkout)-Processed D'!$V$16,TIME(0,RANDBETWEEN(0,1.9),RANDBETWEEN(0,59)),IF(B31&lt;'MM2 (Self-checkout)-Processed D'!$V$17,TIME(0,RANDBETWEEN(1,1.9),RANDBETWEEN(0,59)),IF(B31&lt;'MM2 (Self-checkout)-Processed D'!$V$18,TIME(0,RANDBETWEEN(2,2.9),RANDBETWEEN(0,59)),IF(B31&lt;'MM2 (Self-checkout)-Processed D'!$V$19,TIME(0,RANDBETWEEN(3,4.9),RANDBETWEEN(0,59))))))</f>
        <v>8.4490740740740739E-4</v>
      </c>
      <c r="O31" s="143"/>
      <c r="P31" s="103"/>
      <c r="Q31" s="103"/>
      <c r="R31" s="103"/>
      <c r="S31" s="103"/>
      <c r="T31" s="103"/>
      <c r="U31" s="103"/>
      <c r="V31" s="103"/>
      <c r="W31" s="101"/>
      <c r="Z31" s="161">
        <v>30</v>
      </c>
      <c r="AA31" s="171">
        <v>0.83033333333333337</v>
      </c>
      <c r="AB31" s="171">
        <v>0.41516666666666668</v>
      </c>
      <c r="AC31" s="171">
        <v>0.4132610999882228</v>
      </c>
      <c r="AD31" s="174">
        <v>60.195498433810144</v>
      </c>
      <c r="AE31" s="174">
        <v>10.375498433810142</v>
      </c>
      <c r="AF31" s="174">
        <v>2.6057369534433885</v>
      </c>
      <c r="AG31" s="163">
        <v>0.3458499477936714</v>
      </c>
      <c r="AH31" s="5"/>
    </row>
    <row r="32" spans="1:41" ht="15" thickBot="1" x14ac:dyDescent="0.35">
      <c r="A32" s="13">
        <v>29</v>
      </c>
      <c r="B32">
        <f t="shared" ca="1" si="0"/>
        <v>0.37</v>
      </c>
      <c r="C32" s="1">
        <f ca="1">IF(B32&gt;'MM2 (Self-checkout)-Processed D'!$T$5,TIME(0,RANDBETWEEN(0,1.9),RANDBETWEEN(0,59)),TIME(0,RANDBETWEEN(2,3.9),RANDBETWEEN(0,59)))</f>
        <v>2.2800925925925927E-3</v>
      </c>
      <c r="D32" s="1">
        <f ca="1">IF(B32&lt;'MM2 (Self-checkout)-Processed D'!$V$12,TIME(0,RANDBETWEEN(0,1.9),RANDBETWEEN(0,59)),IF(B32&lt;'MM2 (Self-checkout)-Processed D'!$V$13,TIME(0,RANDBETWEEN(1,1.9),RANDBETWEEN(0,59)),IF(B32&lt;'MM2 (Self-checkout)-Processed D'!$V$14,TIME(0,RANDBETWEEN(2,2.9),RANDBETWEEN(0,59)),IF(B32&lt;'MM2 (Self-checkout)-Processed D'!$V$15,TIME(0,RANDBETWEEN(3,4.9),RANDBETWEEN(0,59))))))</f>
        <v>1.1574074074074073E-3</v>
      </c>
      <c r="E32" s="1">
        <f ca="1">IF(B32&gt;'MM2 (Self-checkout)-Processed D'!$T$7,TIME(0,RANDBETWEEN(0,1.9),RANDBETWEEN(0,59)),TIME(0,RANDBETWEEN(2,3.9),RANDBETWEEN(0,59)))</f>
        <v>2.7430555555555554E-3</v>
      </c>
      <c r="F32" s="1">
        <f ca="1">IF(B32&lt;'MM2 (Self-checkout)-Processed D'!$V$16,TIME(0,RANDBETWEEN(0,1.9),RANDBETWEEN(0,59)),IF(B32&lt;'MM2 (Self-checkout)-Processed D'!$V$17,TIME(0,RANDBETWEEN(1,1.9),RANDBETWEEN(0,59)),IF(B32&lt;'MM2 (Self-checkout)-Processed D'!$V$18,TIME(0,RANDBETWEEN(2,2.9),RANDBETWEEN(0,59)),IF(B32&lt;'MM2 (Self-checkout)-Processed D'!$V$19,TIME(0,RANDBETWEEN(3,4.9),RANDBETWEEN(0,59))))))</f>
        <v>1.4120370370370369E-3</v>
      </c>
      <c r="O32" s="118" t="s">
        <v>47</v>
      </c>
      <c r="P32" s="107">
        <f>(P22*POWER(P18,S2))/(S2*(1-P20))</f>
        <v>0.64730025224481702</v>
      </c>
      <c r="Q32" s="107"/>
      <c r="R32" s="107"/>
      <c r="S32" s="107"/>
      <c r="T32" s="107">
        <f>(T22*POWER(T18,S2))/(S2*(1-T20))</f>
        <v>0.18679594202025981</v>
      </c>
      <c r="U32" s="107"/>
      <c r="V32" s="107"/>
      <c r="W32" s="101"/>
      <c r="Z32" s="162">
        <v>27</v>
      </c>
      <c r="AA32" s="172">
        <v>0.92259259259259263</v>
      </c>
      <c r="AB32" s="172">
        <v>0.46129629629629632</v>
      </c>
      <c r="AC32" s="172">
        <v>0.36864782663794193</v>
      </c>
      <c r="AD32" s="164">
        <v>70.319045778379802</v>
      </c>
      <c r="AE32" s="164">
        <v>14.963490222824236</v>
      </c>
      <c r="AF32" s="164">
        <v>2.8140903472357999</v>
      </c>
      <c r="AG32" s="165">
        <v>0.55420334158608275</v>
      </c>
      <c r="AH32" s="18"/>
      <c r="AI32" s="16"/>
      <c r="AJ32" s="17"/>
      <c r="AK32" s="17"/>
      <c r="AL32" s="17"/>
      <c r="AM32" s="17"/>
      <c r="AN32" s="17"/>
      <c r="AO32" s="17"/>
    </row>
    <row r="33" spans="1:41" x14ac:dyDescent="0.3">
      <c r="A33" s="13">
        <v>30</v>
      </c>
      <c r="B33">
        <f t="shared" ca="1" si="0"/>
        <v>0.05</v>
      </c>
      <c r="C33" s="1">
        <f ca="1">IF(B33&gt;'MM2 (Self-checkout)-Processed D'!$T$5,TIME(0,RANDBETWEEN(0,1.9),RANDBETWEEN(0,59)),TIME(0,RANDBETWEEN(2,3.9),RANDBETWEEN(0,59)))</f>
        <v>2.4537037037037036E-3</v>
      </c>
      <c r="D33" s="1">
        <f ca="1">IF(B33&lt;'MM2 (Self-checkout)-Processed D'!$V$12,TIME(0,RANDBETWEEN(0,1.9),RANDBETWEEN(0,59)),IF(B33&lt;'MM2 (Self-checkout)-Processed D'!$V$13,TIME(0,RANDBETWEEN(1,1.9),RANDBETWEEN(0,59)),IF(B33&lt;'MM2 (Self-checkout)-Processed D'!$V$14,TIME(0,RANDBETWEEN(2,2.9),RANDBETWEEN(0,59)),IF(B33&lt;'MM2 (Self-checkout)-Processed D'!$V$15,TIME(0,RANDBETWEEN(3,4.9),RANDBETWEEN(0,59))))))</f>
        <v>1.3078703703703703E-3</v>
      </c>
      <c r="E33" s="1">
        <f ca="1">IF(B33&gt;'MM2 (Self-checkout)-Processed D'!$T$7,TIME(0,RANDBETWEEN(0,1.9),RANDBETWEEN(0,59)),TIME(0,RANDBETWEEN(2,3.9),RANDBETWEEN(0,59)))</f>
        <v>2.0949074074074073E-3</v>
      </c>
      <c r="F33" s="1">
        <f ca="1">IF(B33&lt;'MM2 (Self-checkout)-Processed D'!$V$16,TIME(0,RANDBETWEEN(0,1.9),RANDBETWEEN(0,59)),IF(B33&lt;'MM2 (Self-checkout)-Processed D'!$V$17,TIME(0,RANDBETWEEN(1,1.9),RANDBETWEEN(0,59)),IF(B33&lt;'MM2 (Self-checkout)-Processed D'!$V$18,TIME(0,RANDBETWEEN(2,2.9),RANDBETWEEN(0,59)),IF(B33&lt;'MM2 (Self-checkout)-Processed D'!$V$19,TIME(0,RANDBETWEEN(3,4.9),RANDBETWEEN(0,59))))))</f>
        <v>8.7962962962962962E-4</v>
      </c>
      <c r="W33" s="43"/>
      <c r="Z33" s="175"/>
      <c r="AA33" s="176"/>
      <c r="AB33" s="176"/>
      <c r="AC33" s="176"/>
      <c r="AD33" s="176"/>
      <c r="AE33" s="176"/>
      <c r="AF33" s="176"/>
      <c r="AG33" s="176"/>
      <c r="AH33" s="176"/>
      <c r="AI33" s="176"/>
      <c r="AJ33" s="176"/>
      <c r="AK33" s="176"/>
      <c r="AL33" s="176"/>
      <c r="AM33" s="176"/>
      <c r="AN33" s="176"/>
      <c r="AO33" s="177"/>
    </row>
    <row r="34" spans="1:41" x14ac:dyDescent="0.3">
      <c r="A34" s="13">
        <v>31</v>
      </c>
      <c r="B34">
        <f t="shared" ca="1" si="0"/>
        <v>0.75</v>
      </c>
      <c r="C34" s="1">
        <f ca="1">IF(B34&gt;'MM2 (Self-checkout)-Processed D'!$T$5,TIME(0,RANDBETWEEN(0,1.9),RANDBETWEEN(0,59)),TIME(0,RANDBETWEEN(2,3.9),RANDBETWEEN(0,59)))</f>
        <v>5.4398148148148144E-4</v>
      </c>
      <c r="D34" s="1">
        <f ca="1">IF(B34&lt;'MM2 (Self-checkout)-Processed D'!$V$12,TIME(0,RANDBETWEEN(0,1.9),RANDBETWEEN(0,59)),IF(B34&lt;'MM2 (Self-checkout)-Processed D'!$V$13,TIME(0,RANDBETWEEN(1,1.9),RANDBETWEEN(0,59)),IF(B34&lt;'MM2 (Self-checkout)-Processed D'!$V$14,TIME(0,RANDBETWEEN(2,2.9),RANDBETWEEN(0,59)),IF(B34&lt;'MM2 (Self-checkout)-Processed D'!$V$15,TIME(0,RANDBETWEEN(3,4.9),RANDBETWEEN(0,59))))))</f>
        <v>1.8055555555555555E-3</v>
      </c>
      <c r="E34" s="1">
        <f ca="1">IF(B34&gt;'MM2 (Self-checkout)-Processed D'!$T$7,TIME(0,RANDBETWEEN(0,1.9),RANDBETWEEN(0,59)),TIME(0,RANDBETWEEN(2,3.9),RANDBETWEEN(0,59)))</f>
        <v>1.9444444444444444E-3</v>
      </c>
      <c r="F34" s="1">
        <f ca="1">IF(B34&lt;'MM2 (Self-checkout)-Processed D'!$V$16,TIME(0,RANDBETWEEN(0,1.9),RANDBETWEEN(0,59)),IF(B34&lt;'MM2 (Self-checkout)-Processed D'!$V$17,TIME(0,RANDBETWEEN(1,1.9),RANDBETWEEN(0,59)),IF(B34&lt;'MM2 (Self-checkout)-Processed D'!$V$18,TIME(0,RANDBETWEEN(2,2.9),RANDBETWEEN(0,59)),IF(B34&lt;'MM2 (Self-checkout)-Processed D'!$V$19,TIME(0,RANDBETWEEN(3,4.9),RANDBETWEEN(0,59))))))</f>
        <v>2.0833333333333333E-3</v>
      </c>
      <c r="P34" s="41"/>
      <c r="Q34" s="41"/>
      <c r="R34" s="41"/>
      <c r="S34" s="41"/>
      <c r="T34" s="41"/>
      <c r="U34" s="41"/>
      <c r="V34" s="41"/>
      <c r="Z34" s="199" t="s">
        <v>65</v>
      </c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1"/>
    </row>
    <row r="35" spans="1:41" x14ac:dyDescent="0.3">
      <c r="A35" s="13">
        <v>32</v>
      </c>
      <c r="B35">
        <f t="shared" ca="1" si="0"/>
        <v>0.52</v>
      </c>
      <c r="C35" s="1">
        <f ca="1">IF(B35&gt;'MM2 (Self-checkout)-Processed D'!$T$5,TIME(0,RANDBETWEEN(0,1.9),RANDBETWEEN(0,59)),TIME(0,RANDBETWEEN(2,3.9),RANDBETWEEN(0,59)))</f>
        <v>6.018518518518519E-4</v>
      </c>
      <c r="D35" s="1">
        <f ca="1">IF(B35&lt;'MM2 (Self-checkout)-Processed D'!$V$12,TIME(0,RANDBETWEEN(0,1.9),RANDBETWEEN(0,59)),IF(B35&lt;'MM2 (Self-checkout)-Processed D'!$V$13,TIME(0,RANDBETWEEN(1,1.9),RANDBETWEEN(0,59)),IF(B35&lt;'MM2 (Self-checkout)-Processed D'!$V$14,TIME(0,RANDBETWEEN(2,2.9),RANDBETWEEN(0,59)),IF(B35&lt;'MM2 (Self-checkout)-Processed D'!$V$15,TIME(0,RANDBETWEEN(3,4.9),RANDBETWEEN(0,59))))))</f>
        <v>1.0532407407407407E-3</v>
      </c>
      <c r="E35" s="1">
        <f ca="1">IF(B35&gt;'MM2 (Self-checkout)-Processed D'!$T$7,TIME(0,RANDBETWEEN(0,1.9),RANDBETWEEN(0,59)),TIME(0,RANDBETWEEN(2,3.9),RANDBETWEEN(0,59)))</f>
        <v>2.0370370370370369E-3</v>
      </c>
      <c r="F35" s="1">
        <f ca="1">IF(B35&lt;'MM2 (Self-checkout)-Processed D'!$V$16,TIME(0,RANDBETWEEN(0,1.9),RANDBETWEEN(0,59)),IF(B35&lt;'MM2 (Self-checkout)-Processed D'!$V$17,TIME(0,RANDBETWEEN(1,1.9),RANDBETWEEN(0,59)),IF(B35&lt;'MM2 (Self-checkout)-Processed D'!$V$18,TIME(0,RANDBETWEEN(2,2.9),RANDBETWEEN(0,59)),IF(B35&lt;'MM2 (Self-checkout)-Processed D'!$V$19,TIME(0,RANDBETWEEN(3,4.9),RANDBETWEEN(0,59))))))</f>
        <v>1.5162037037037036E-3</v>
      </c>
      <c r="Z35" s="175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7"/>
    </row>
    <row r="36" spans="1:41" x14ac:dyDescent="0.3">
      <c r="A36" s="13">
        <v>33</v>
      </c>
      <c r="B36">
        <f t="shared" ca="1" si="0"/>
        <v>0.4</v>
      </c>
      <c r="C36" s="1">
        <f ca="1">IF(B36&gt;'MM2 (Self-checkout)-Processed D'!$T$5,TIME(0,RANDBETWEEN(0,1.9),RANDBETWEEN(0,59)),TIME(0,RANDBETWEEN(2,3.9),RANDBETWEEN(0,59)))</f>
        <v>1.736111111111111E-3</v>
      </c>
      <c r="D36" s="1">
        <f ca="1">IF(B36&lt;'MM2 (Self-checkout)-Processed D'!$V$12,TIME(0,RANDBETWEEN(0,1.9),RANDBETWEEN(0,59)),IF(B36&lt;'MM2 (Self-checkout)-Processed D'!$V$13,TIME(0,RANDBETWEEN(1,1.9),RANDBETWEEN(0,59)),IF(B36&lt;'MM2 (Self-checkout)-Processed D'!$V$14,TIME(0,RANDBETWEEN(2,2.9),RANDBETWEEN(0,59)),IF(B36&lt;'MM2 (Self-checkout)-Processed D'!$V$15,TIME(0,RANDBETWEEN(3,4.9),RANDBETWEEN(0,59))))))</f>
        <v>8.4490740740740739E-4</v>
      </c>
      <c r="E36" s="1">
        <f ca="1">IF(B36&gt;'MM2 (Self-checkout)-Processed D'!$T$7,TIME(0,RANDBETWEEN(0,1.9),RANDBETWEEN(0,59)),TIME(0,RANDBETWEEN(2,3.9),RANDBETWEEN(0,59)))</f>
        <v>2.1296296296296298E-3</v>
      </c>
      <c r="F36" s="1">
        <f ca="1">IF(B36&lt;'MM2 (Self-checkout)-Processed D'!$V$16,TIME(0,RANDBETWEEN(0,1.9),RANDBETWEEN(0,59)),IF(B36&lt;'MM2 (Self-checkout)-Processed D'!$V$17,TIME(0,RANDBETWEEN(1,1.9),RANDBETWEEN(0,59)),IF(B36&lt;'MM2 (Self-checkout)-Processed D'!$V$18,TIME(0,RANDBETWEEN(2,2.9),RANDBETWEEN(0,59)),IF(B36&lt;'MM2 (Self-checkout)-Processed D'!$V$19,TIME(0,RANDBETWEEN(3,4.9),RANDBETWEEN(0,59))))))</f>
        <v>1.4699074074074074E-3</v>
      </c>
      <c r="Z36" s="175"/>
      <c r="AA36" s="176"/>
      <c r="AB36" s="176"/>
      <c r="AC36" s="176"/>
      <c r="AD36" s="176"/>
      <c r="AE36" s="176"/>
      <c r="AF36" s="176"/>
      <c r="AG36" s="176"/>
      <c r="AH36" s="176"/>
      <c r="AI36" s="176"/>
      <c r="AJ36" s="176"/>
      <c r="AK36" s="176"/>
      <c r="AL36" s="176"/>
      <c r="AM36" s="176"/>
      <c r="AN36" s="176"/>
      <c r="AO36" s="177"/>
    </row>
    <row r="37" spans="1:41" x14ac:dyDescent="0.3">
      <c r="A37" s="13">
        <v>34</v>
      </c>
      <c r="B37">
        <f t="shared" ca="1" si="0"/>
        <v>0.49</v>
      </c>
      <c r="C37" s="1">
        <f ca="1">IF(B37&gt;'MM2 (Self-checkout)-Processed D'!$T$5,TIME(0,RANDBETWEEN(0,1.9),RANDBETWEEN(0,59)),TIME(0,RANDBETWEEN(2,3.9),RANDBETWEEN(0,59)))</f>
        <v>1.0648148148148149E-3</v>
      </c>
      <c r="D37" s="1">
        <f ca="1">IF(B37&lt;'MM2 (Self-checkout)-Processed D'!$V$12,TIME(0,RANDBETWEEN(0,1.9),RANDBETWEEN(0,59)),IF(B37&lt;'MM2 (Self-checkout)-Processed D'!$V$13,TIME(0,RANDBETWEEN(1,1.9),RANDBETWEEN(0,59)),IF(B37&lt;'MM2 (Self-checkout)-Processed D'!$V$14,TIME(0,RANDBETWEEN(2,2.9),RANDBETWEEN(0,59)),IF(B37&lt;'MM2 (Self-checkout)-Processed D'!$V$15,TIME(0,RANDBETWEEN(3,4.9),RANDBETWEEN(0,59))))))</f>
        <v>9.4907407407407408E-4</v>
      </c>
      <c r="E37" s="1">
        <f ca="1">IF(B37&gt;'MM2 (Self-checkout)-Processed D'!$T$7,TIME(0,RANDBETWEEN(0,1.9),RANDBETWEEN(0,59)),TIME(0,RANDBETWEEN(2,3.9),RANDBETWEEN(0,59)))</f>
        <v>2.1527777777777778E-3</v>
      </c>
      <c r="F37" s="1">
        <f ca="1">IF(B37&lt;'MM2 (Self-checkout)-Processed D'!$V$16,TIME(0,RANDBETWEEN(0,1.9),RANDBETWEEN(0,59)),IF(B37&lt;'MM2 (Self-checkout)-Processed D'!$V$17,TIME(0,RANDBETWEEN(1,1.9),RANDBETWEEN(0,59)),IF(B37&lt;'MM2 (Self-checkout)-Processed D'!$V$18,TIME(0,RANDBETWEEN(2,2.9),RANDBETWEEN(0,59)),IF(B37&lt;'MM2 (Self-checkout)-Processed D'!$V$19,TIME(0,RANDBETWEEN(3,4.9),RANDBETWEEN(0,59))))))</f>
        <v>1.6435185185185185E-3</v>
      </c>
      <c r="Z37" s="175"/>
      <c r="AA37" s="176"/>
      <c r="AB37" s="176"/>
      <c r="AC37" s="176"/>
      <c r="AD37" s="176"/>
      <c r="AE37" s="176"/>
      <c r="AF37" s="176"/>
      <c r="AG37" s="176"/>
      <c r="AH37" s="176"/>
      <c r="AI37" s="176"/>
      <c r="AJ37" s="176"/>
      <c r="AK37" s="176"/>
      <c r="AL37" s="176"/>
      <c r="AM37" s="176"/>
      <c r="AN37" s="176"/>
      <c r="AO37" s="177"/>
    </row>
    <row r="38" spans="1:41" x14ac:dyDescent="0.3">
      <c r="A38" s="13">
        <v>35</v>
      </c>
      <c r="B38">
        <f t="shared" ca="1" si="0"/>
        <v>0.38</v>
      </c>
      <c r="C38" s="1">
        <f ca="1">IF(B38&gt;'MM2 (Self-checkout)-Processed D'!$T$5,TIME(0,RANDBETWEEN(0,1.9),RANDBETWEEN(0,59)),TIME(0,RANDBETWEEN(2,3.9),RANDBETWEEN(0,59)))</f>
        <v>2.5347222222222221E-3</v>
      </c>
      <c r="D38" s="1">
        <f ca="1">IF(B38&lt;'MM2 (Self-checkout)-Processed D'!$V$12,TIME(0,RANDBETWEEN(0,1.9),RANDBETWEEN(0,59)),IF(B38&lt;'MM2 (Self-checkout)-Processed D'!$V$13,TIME(0,RANDBETWEEN(1,1.9),RANDBETWEEN(0,59)),IF(B38&lt;'MM2 (Self-checkout)-Processed D'!$V$14,TIME(0,RANDBETWEEN(2,2.9),RANDBETWEEN(0,59)),IF(B38&lt;'MM2 (Self-checkout)-Processed D'!$V$15,TIME(0,RANDBETWEEN(3,4.9),RANDBETWEEN(0,59))))))</f>
        <v>8.9120370370370373E-4</v>
      </c>
      <c r="E38" s="1">
        <f ca="1">IF(B38&gt;'MM2 (Self-checkout)-Processed D'!$T$7,TIME(0,RANDBETWEEN(0,1.9),RANDBETWEEN(0,59)),TIME(0,RANDBETWEEN(2,3.9),RANDBETWEEN(0,59)))</f>
        <v>2.627314814814815E-3</v>
      </c>
      <c r="F38" s="1">
        <f ca="1">IF(B38&lt;'MM2 (Self-checkout)-Processed D'!$V$16,TIME(0,RANDBETWEEN(0,1.9),RANDBETWEEN(0,59)),IF(B38&lt;'MM2 (Self-checkout)-Processed D'!$V$17,TIME(0,RANDBETWEEN(1,1.9),RANDBETWEEN(0,59)),IF(B38&lt;'MM2 (Self-checkout)-Processed D'!$V$18,TIME(0,RANDBETWEEN(2,2.9),RANDBETWEEN(0,59)),IF(B38&lt;'MM2 (Self-checkout)-Processed D'!$V$19,TIME(0,RANDBETWEEN(3,4.9),RANDBETWEEN(0,59))))))</f>
        <v>1.9560185185185184E-3</v>
      </c>
      <c r="Z38" s="175"/>
      <c r="AA38" s="176"/>
      <c r="AB38" s="176"/>
      <c r="AC38" s="176"/>
      <c r="AD38" s="176"/>
      <c r="AE38" s="176"/>
      <c r="AF38" s="176"/>
      <c r="AG38" s="176"/>
      <c r="AH38" s="176"/>
      <c r="AI38" s="176"/>
      <c r="AJ38" s="176"/>
      <c r="AK38" s="176"/>
      <c r="AL38" s="176"/>
      <c r="AM38" s="176"/>
      <c r="AN38" s="176"/>
      <c r="AO38" s="177"/>
    </row>
    <row r="39" spans="1:41" x14ac:dyDescent="0.3">
      <c r="A39" s="13">
        <v>36</v>
      </c>
      <c r="B39">
        <f t="shared" ca="1" si="0"/>
        <v>0.1</v>
      </c>
      <c r="C39" s="1">
        <f ca="1">IF(B39&gt;'MM2 (Self-checkout)-Processed D'!$T$5,TIME(0,RANDBETWEEN(0,1.9),RANDBETWEEN(0,59)),TIME(0,RANDBETWEEN(2,3.9),RANDBETWEEN(0,59)))</f>
        <v>1.8287037037037037E-3</v>
      </c>
      <c r="D39" s="1">
        <f ca="1">IF(B39&lt;'MM2 (Self-checkout)-Processed D'!$V$12,TIME(0,RANDBETWEEN(0,1.9),RANDBETWEEN(0,59)),IF(B39&lt;'MM2 (Self-checkout)-Processed D'!$V$13,TIME(0,RANDBETWEEN(1,1.9),RANDBETWEEN(0,59)),IF(B39&lt;'MM2 (Self-checkout)-Processed D'!$V$14,TIME(0,RANDBETWEEN(2,2.9),RANDBETWEEN(0,59)),IF(B39&lt;'MM2 (Self-checkout)-Processed D'!$V$15,TIME(0,RANDBETWEEN(3,4.9),RANDBETWEEN(0,59))))))</f>
        <v>1.2268518518518518E-3</v>
      </c>
      <c r="E39" s="1">
        <f ca="1">IF(B39&gt;'MM2 (Self-checkout)-Processed D'!$T$7,TIME(0,RANDBETWEEN(0,1.9),RANDBETWEEN(0,59)),TIME(0,RANDBETWEEN(2,3.9),RANDBETWEEN(0,59)))</f>
        <v>2.1875000000000002E-3</v>
      </c>
      <c r="F39" s="1">
        <f ca="1">IF(B39&lt;'MM2 (Self-checkout)-Processed D'!$V$16,TIME(0,RANDBETWEEN(0,1.9),RANDBETWEEN(0,59)),IF(B39&lt;'MM2 (Self-checkout)-Processed D'!$V$17,TIME(0,RANDBETWEEN(1,1.9),RANDBETWEEN(0,59)),IF(B39&lt;'MM2 (Self-checkout)-Processed D'!$V$18,TIME(0,RANDBETWEEN(2,2.9),RANDBETWEEN(0,59)),IF(B39&lt;'MM2 (Self-checkout)-Processed D'!$V$19,TIME(0,RANDBETWEEN(3,4.9),RANDBETWEEN(0,59))))))</f>
        <v>1.2037037037037038E-3</v>
      </c>
      <c r="Z39" s="175"/>
      <c r="AA39" s="176"/>
      <c r="AB39" s="176"/>
      <c r="AC39" s="176"/>
      <c r="AD39" s="176"/>
      <c r="AE39" s="176"/>
      <c r="AF39" s="176"/>
      <c r="AG39" s="176"/>
      <c r="AH39" s="176"/>
      <c r="AI39" s="176"/>
      <c r="AJ39" s="176"/>
      <c r="AK39" s="176"/>
      <c r="AL39" s="176"/>
      <c r="AM39" s="176"/>
      <c r="AN39" s="176"/>
      <c r="AO39" s="177"/>
    </row>
    <row r="40" spans="1:41" x14ac:dyDescent="0.3">
      <c r="A40" s="13">
        <v>37</v>
      </c>
      <c r="B40">
        <f t="shared" ca="1" si="0"/>
        <v>0.69</v>
      </c>
      <c r="C40" s="1">
        <f ca="1">IF(B40&gt;'MM2 (Self-checkout)-Processed D'!$T$5,TIME(0,RANDBETWEEN(0,1.9),RANDBETWEEN(0,59)),TIME(0,RANDBETWEEN(2,3.9),RANDBETWEEN(0,59)))</f>
        <v>9.2592592592592596E-4</v>
      </c>
      <c r="D40" s="1">
        <f ca="1">IF(B40&lt;'MM2 (Self-checkout)-Processed D'!$V$12,TIME(0,RANDBETWEEN(0,1.9),RANDBETWEEN(0,59)),IF(B40&lt;'MM2 (Self-checkout)-Processed D'!$V$13,TIME(0,RANDBETWEEN(1,1.9),RANDBETWEEN(0,59)),IF(B40&lt;'MM2 (Self-checkout)-Processed D'!$V$14,TIME(0,RANDBETWEEN(2,2.9),RANDBETWEEN(0,59)),IF(B40&lt;'MM2 (Self-checkout)-Processed D'!$V$15,TIME(0,RANDBETWEEN(3,4.9),RANDBETWEEN(0,59))))))</f>
        <v>1.4351851851851852E-3</v>
      </c>
      <c r="E40" s="1">
        <f ca="1">IF(B40&gt;'MM2 (Self-checkout)-Processed D'!$T$7,TIME(0,RANDBETWEEN(0,1.9),RANDBETWEEN(0,59)),TIME(0,RANDBETWEEN(2,3.9),RANDBETWEEN(0,59)))</f>
        <v>1.4004629629629629E-3</v>
      </c>
      <c r="F40" s="1">
        <f ca="1">IF(B40&lt;'MM2 (Self-checkout)-Processed D'!$V$16,TIME(0,RANDBETWEEN(0,1.9),RANDBETWEEN(0,59)),IF(B40&lt;'MM2 (Self-checkout)-Processed D'!$V$17,TIME(0,RANDBETWEEN(1,1.9),RANDBETWEEN(0,59)),IF(B40&lt;'MM2 (Self-checkout)-Processed D'!$V$18,TIME(0,RANDBETWEEN(2,2.9),RANDBETWEEN(0,59)),IF(B40&lt;'MM2 (Self-checkout)-Processed D'!$V$19,TIME(0,RANDBETWEEN(3,4.9),RANDBETWEEN(0,59))))))</f>
        <v>2.2569444444444442E-3</v>
      </c>
      <c r="Z40" s="175"/>
      <c r="AA40" s="176"/>
      <c r="AB40" s="176"/>
      <c r="AC40" s="176"/>
      <c r="AD40" s="176"/>
      <c r="AE40" s="176"/>
      <c r="AF40" s="176"/>
      <c r="AG40" s="176"/>
      <c r="AH40" s="176"/>
      <c r="AI40" s="176"/>
      <c r="AJ40" s="176"/>
      <c r="AK40" s="176"/>
      <c r="AL40" s="176"/>
      <c r="AM40" s="176"/>
      <c r="AN40" s="176"/>
      <c r="AO40" s="177"/>
    </row>
    <row r="41" spans="1:41" x14ac:dyDescent="0.3">
      <c r="A41" s="13">
        <v>38</v>
      </c>
      <c r="B41">
        <f t="shared" ca="1" si="0"/>
        <v>0.17</v>
      </c>
      <c r="C41" s="1">
        <f ca="1">IF(B41&gt;'MM2 (Self-checkout)-Processed D'!$T$5,TIME(0,RANDBETWEEN(0,1.9),RANDBETWEEN(0,59)),TIME(0,RANDBETWEEN(2,3.9),RANDBETWEEN(0,59)))</f>
        <v>1.6435185185185185E-3</v>
      </c>
      <c r="D41" s="1">
        <f ca="1">IF(B41&lt;'MM2 (Self-checkout)-Processed D'!$V$12,TIME(0,RANDBETWEEN(0,1.9),RANDBETWEEN(0,59)),IF(B41&lt;'MM2 (Self-checkout)-Processed D'!$V$13,TIME(0,RANDBETWEEN(1,1.9),RANDBETWEEN(0,59)),IF(B41&lt;'MM2 (Self-checkout)-Processed D'!$V$14,TIME(0,RANDBETWEEN(2,2.9),RANDBETWEEN(0,59)),IF(B41&lt;'MM2 (Self-checkout)-Processed D'!$V$15,TIME(0,RANDBETWEEN(3,4.9),RANDBETWEEN(0,59))))))</f>
        <v>7.6388888888888893E-4</v>
      </c>
      <c r="E41" s="1">
        <f ca="1">IF(B41&gt;'MM2 (Self-checkout)-Processed D'!$T$7,TIME(0,RANDBETWEEN(0,1.9),RANDBETWEEN(0,59)),TIME(0,RANDBETWEEN(2,3.9),RANDBETWEEN(0,59)))</f>
        <v>1.8055555555555555E-3</v>
      </c>
      <c r="F41" s="1">
        <f ca="1">IF(B41&lt;'MM2 (Self-checkout)-Processed D'!$V$16,TIME(0,RANDBETWEEN(0,1.9),RANDBETWEEN(0,59)),IF(B41&lt;'MM2 (Self-checkout)-Processed D'!$V$17,TIME(0,RANDBETWEEN(1,1.9),RANDBETWEEN(0,59)),IF(B41&lt;'MM2 (Self-checkout)-Processed D'!$V$18,TIME(0,RANDBETWEEN(2,2.9),RANDBETWEEN(0,59)),IF(B41&lt;'MM2 (Self-checkout)-Processed D'!$V$19,TIME(0,RANDBETWEEN(3,4.9),RANDBETWEEN(0,59))))))</f>
        <v>1.0995370370370371E-3</v>
      </c>
      <c r="Z41" s="175"/>
      <c r="AA41" s="176"/>
      <c r="AB41" s="176"/>
      <c r="AC41" s="176"/>
      <c r="AD41" s="176"/>
      <c r="AE41" s="176"/>
      <c r="AF41" s="176"/>
      <c r="AG41" s="176"/>
      <c r="AH41" s="176"/>
      <c r="AI41" s="176"/>
      <c r="AJ41" s="176"/>
      <c r="AK41" s="176"/>
      <c r="AL41" s="176"/>
      <c r="AM41" s="176"/>
      <c r="AN41" s="176"/>
      <c r="AO41" s="177"/>
    </row>
    <row r="42" spans="1:41" x14ac:dyDescent="0.3">
      <c r="A42" s="13">
        <v>39</v>
      </c>
      <c r="B42">
        <f t="shared" ca="1" si="0"/>
        <v>0.56999999999999995</v>
      </c>
      <c r="C42" s="1">
        <f ca="1">IF(B42&gt;'MM2 (Self-checkout)-Processed D'!$T$5,TIME(0,RANDBETWEEN(0,1.9),RANDBETWEEN(0,59)),TIME(0,RANDBETWEEN(2,3.9),RANDBETWEEN(0,59)))</f>
        <v>3.7037037037037035E-4</v>
      </c>
      <c r="D42" s="1">
        <f ca="1">IF(B42&lt;'MM2 (Self-checkout)-Processed D'!$V$12,TIME(0,RANDBETWEEN(0,1.9),RANDBETWEEN(0,59)),IF(B42&lt;'MM2 (Self-checkout)-Processed D'!$V$13,TIME(0,RANDBETWEEN(1,1.9),RANDBETWEEN(0,59)),IF(B42&lt;'MM2 (Self-checkout)-Processed D'!$V$14,TIME(0,RANDBETWEEN(2,2.9),RANDBETWEEN(0,59)),IF(B42&lt;'MM2 (Self-checkout)-Processed D'!$V$15,TIME(0,RANDBETWEEN(3,4.9),RANDBETWEEN(0,59))))))</f>
        <v>1.2731481481481483E-3</v>
      </c>
      <c r="E42" s="1">
        <f ca="1">IF(B42&gt;'MM2 (Self-checkout)-Processed D'!$T$7,TIME(0,RANDBETWEEN(0,1.9),RANDBETWEEN(0,59)),TIME(0,RANDBETWEEN(2,3.9),RANDBETWEEN(0,59)))</f>
        <v>2.7662037037037039E-3</v>
      </c>
      <c r="F42" s="1">
        <f ca="1">IF(B42&lt;'MM2 (Self-checkout)-Processed D'!$V$16,TIME(0,RANDBETWEEN(0,1.9),RANDBETWEEN(0,59)),IF(B42&lt;'MM2 (Self-checkout)-Processed D'!$V$17,TIME(0,RANDBETWEEN(1,1.9),RANDBETWEEN(0,59)),IF(B42&lt;'MM2 (Self-checkout)-Processed D'!$V$18,TIME(0,RANDBETWEEN(2,2.9),RANDBETWEEN(0,59)),IF(B42&lt;'MM2 (Self-checkout)-Processed D'!$V$19,TIME(0,RANDBETWEEN(3,4.9),RANDBETWEEN(0,59))))))</f>
        <v>1.9907407407407408E-3</v>
      </c>
      <c r="Z42" s="175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7"/>
    </row>
    <row r="43" spans="1:41" x14ac:dyDescent="0.3">
      <c r="A43" s="13">
        <v>40</v>
      </c>
      <c r="B43">
        <f t="shared" ca="1" si="0"/>
        <v>0.26</v>
      </c>
      <c r="C43" s="1">
        <f ca="1">IF(B43&gt;'MM2 (Self-checkout)-Processed D'!$T$5,TIME(0,RANDBETWEEN(0,1.9),RANDBETWEEN(0,59)),TIME(0,RANDBETWEEN(2,3.9),RANDBETWEEN(0,59)))</f>
        <v>1.9328703703703704E-3</v>
      </c>
      <c r="D43" s="1">
        <f ca="1">IF(B43&lt;'MM2 (Self-checkout)-Processed D'!$V$12,TIME(0,RANDBETWEEN(0,1.9),RANDBETWEEN(0,59)),IF(B43&lt;'MM2 (Self-checkout)-Processed D'!$V$13,TIME(0,RANDBETWEEN(1,1.9),RANDBETWEEN(0,59)),IF(B43&lt;'MM2 (Self-checkout)-Processed D'!$V$14,TIME(0,RANDBETWEEN(2,2.9),RANDBETWEEN(0,59)),IF(B43&lt;'MM2 (Self-checkout)-Processed D'!$V$15,TIME(0,RANDBETWEEN(3,4.9),RANDBETWEEN(0,59))))))</f>
        <v>1.0069444444444444E-3</v>
      </c>
      <c r="E43" s="1">
        <f ca="1">IF(B43&gt;'MM2 (Self-checkout)-Processed D'!$T$7,TIME(0,RANDBETWEEN(0,1.9),RANDBETWEEN(0,59)),TIME(0,RANDBETWEEN(2,3.9),RANDBETWEEN(0,59)))</f>
        <v>1.3888888888888889E-3</v>
      </c>
      <c r="F43" s="1">
        <f ca="1">IF(B43&lt;'MM2 (Self-checkout)-Processed D'!$V$16,TIME(0,RANDBETWEEN(0,1.9),RANDBETWEEN(0,59)),IF(B43&lt;'MM2 (Self-checkout)-Processed D'!$V$17,TIME(0,RANDBETWEEN(1,1.9),RANDBETWEEN(0,59)),IF(B43&lt;'MM2 (Self-checkout)-Processed D'!$V$18,TIME(0,RANDBETWEEN(2,2.9),RANDBETWEEN(0,59)),IF(B43&lt;'MM2 (Self-checkout)-Processed D'!$V$19,TIME(0,RANDBETWEEN(3,4.9),RANDBETWEEN(0,59))))))</f>
        <v>1.5625000000000001E-3</v>
      </c>
      <c r="Z43" s="175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7"/>
    </row>
    <row r="44" spans="1:41" x14ac:dyDescent="0.3">
      <c r="A44" s="13">
        <v>41</v>
      </c>
      <c r="B44">
        <f t="shared" ca="1" si="0"/>
        <v>0.39</v>
      </c>
      <c r="C44" s="1">
        <f ca="1">IF(B44&gt;'MM2 (Self-checkout)-Processed D'!$T$5,TIME(0,RANDBETWEEN(0,1.9),RANDBETWEEN(0,59)),TIME(0,RANDBETWEEN(2,3.9),RANDBETWEEN(0,59)))</f>
        <v>2.0601851851851853E-3</v>
      </c>
      <c r="D44" s="1">
        <f ca="1">IF(B44&lt;'MM2 (Self-checkout)-Processed D'!$V$12,TIME(0,RANDBETWEEN(0,1.9),RANDBETWEEN(0,59)),IF(B44&lt;'MM2 (Self-checkout)-Processed D'!$V$13,TIME(0,RANDBETWEEN(1,1.9),RANDBETWEEN(0,59)),IF(B44&lt;'MM2 (Self-checkout)-Processed D'!$V$14,TIME(0,RANDBETWEEN(2,2.9),RANDBETWEEN(0,59)),IF(B44&lt;'MM2 (Self-checkout)-Processed D'!$V$15,TIME(0,RANDBETWEEN(3,4.9),RANDBETWEEN(0,59))))))</f>
        <v>9.837962962962962E-4</v>
      </c>
      <c r="E44" s="1">
        <f ca="1">IF(B44&gt;'MM2 (Self-checkout)-Processed D'!$T$7,TIME(0,RANDBETWEEN(0,1.9),RANDBETWEEN(0,59)),TIME(0,RANDBETWEEN(2,3.9),RANDBETWEEN(0,59)))</f>
        <v>1.6782407407407408E-3</v>
      </c>
      <c r="F44" s="1">
        <f ca="1">IF(B44&lt;'MM2 (Self-checkout)-Processed D'!$V$16,TIME(0,RANDBETWEEN(0,1.9),RANDBETWEEN(0,59)),IF(B44&lt;'MM2 (Self-checkout)-Processed D'!$V$17,TIME(0,RANDBETWEEN(1,1.9),RANDBETWEEN(0,59)),IF(B44&lt;'MM2 (Self-checkout)-Processed D'!$V$18,TIME(0,RANDBETWEEN(2,2.9),RANDBETWEEN(0,59)),IF(B44&lt;'MM2 (Self-checkout)-Processed D'!$V$19,TIME(0,RANDBETWEEN(3,4.9),RANDBETWEEN(0,59))))))</f>
        <v>1.9328703703703704E-3</v>
      </c>
      <c r="O44" s="41"/>
      <c r="P44" s="170"/>
      <c r="Q44" s="170"/>
      <c r="R44" s="170"/>
      <c r="S44" s="170"/>
      <c r="T44" s="170"/>
      <c r="U44" s="170"/>
      <c r="V44" s="170"/>
      <c r="Z44" s="175"/>
      <c r="AA44" s="176"/>
      <c r="AB44" s="176"/>
      <c r="AC44" s="176"/>
      <c r="AD44" s="176"/>
      <c r="AE44" s="176"/>
      <c r="AF44" s="176"/>
      <c r="AG44" s="176"/>
      <c r="AH44" s="176"/>
      <c r="AI44" s="176"/>
      <c r="AJ44" s="176"/>
      <c r="AK44" s="176"/>
      <c r="AL44" s="176"/>
      <c r="AM44" s="176"/>
      <c r="AN44" s="176"/>
      <c r="AO44" s="177"/>
    </row>
    <row r="45" spans="1:41" x14ac:dyDescent="0.3">
      <c r="A45" s="13">
        <v>42</v>
      </c>
      <c r="B45">
        <f t="shared" ca="1" si="0"/>
        <v>0.99</v>
      </c>
      <c r="C45" s="1">
        <f ca="1">IF(B45&gt;'MM2 (Self-checkout)-Processed D'!$T$5,TIME(0,RANDBETWEEN(0,1.9),RANDBETWEEN(0,59)),TIME(0,RANDBETWEEN(2,3.9),RANDBETWEEN(0,59)))</f>
        <v>1.238425925925926E-3</v>
      </c>
      <c r="D45" s="1">
        <f ca="1">IF(B45&lt;'MM2 (Self-checkout)-Processed D'!$V$12,TIME(0,RANDBETWEEN(0,1.9),RANDBETWEEN(0,59)),IF(B45&lt;'MM2 (Self-checkout)-Processed D'!$V$13,TIME(0,RANDBETWEEN(1,1.9),RANDBETWEEN(0,59)),IF(B45&lt;'MM2 (Self-checkout)-Processed D'!$V$14,TIME(0,RANDBETWEEN(2,2.9),RANDBETWEEN(0,59)),IF(B45&lt;'MM2 (Self-checkout)-Processed D'!$V$15,TIME(0,RANDBETWEEN(3,4.9),RANDBETWEEN(0,59))))))</f>
        <v>2.0833333333333333E-3</v>
      </c>
      <c r="E45" s="1">
        <f ca="1">IF(B45&gt;'MM2 (Self-checkout)-Processed D'!$T$7,TIME(0,RANDBETWEEN(0,1.9),RANDBETWEEN(0,59)),TIME(0,RANDBETWEEN(2,3.9),RANDBETWEEN(0,59)))</f>
        <v>4.861111111111111E-4</v>
      </c>
      <c r="F45" s="1">
        <f ca="1">IF(B45&lt;'MM2 (Self-checkout)-Processed D'!$V$16,TIME(0,RANDBETWEEN(0,1.9),RANDBETWEEN(0,59)),IF(B45&lt;'MM2 (Self-checkout)-Processed D'!$V$17,TIME(0,RANDBETWEEN(1,1.9),RANDBETWEEN(0,59)),IF(B45&lt;'MM2 (Self-checkout)-Processed D'!$V$18,TIME(0,RANDBETWEEN(2,2.9),RANDBETWEEN(0,59)),IF(B45&lt;'MM2 (Self-checkout)-Processed D'!$V$19,TIME(0,RANDBETWEEN(3,4.9),RANDBETWEEN(0,59))))))</f>
        <v>2.9513888888888888E-3</v>
      </c>
      <c r="P45" s="169"/>
      <c r="Q45" s="169"/>
      <c r="R45" s="169"/>
      <c r="S45" s="24"/>
      <c r="T45" s="24"/>
      <c r="U45" s="24"/>
      <c r="V45" s="24"/>
      <c r="Z45" s="175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  <c r="AM45" s="176"/>
      <c r="AN45" s="176"/>
      <c r="AO45" s="177"/>
    </row>
    <row r="46" spans="1:41" x14ac:dyDescent="0.3">
      <c r="A46" s="13">
        <v>43</v>
      </c>
      <c r="B46">
        <f t="shared" ca="1" si="0"/>
        <v>0.47</v>
      </c>
      <c r="C46" s="1">
        <f ca="1">IF(B46&gt;'MM2 (Self-checkout)-Processed D'!$T$5,TIME(0,RANDBETWEEN(0,1.9),RANDBETWEEN(0,59)),TIME(0,RANDBETWEEN(2,3.9),RANDBETWEEN(0,59)))</f>
        <v>2.0023148148148148E-3</v>
      </c>
      <c r="D46" s="1">
        <f ca="1">IF(B46&lt;'MM2 (Self-checkout)-Processed D'!$V$12,TIME(0,RANDBETWEEN(0,1.9),RANDBETWEEN(0,59)),IF(B46&lt;'MM2 (Self-checkout)-Processed D'!$V$13,TIME(0,RANDBETWEEN(1,1.9),RANDBETWEEN(0,59)),IF(B46&lt;'MM2 (Self-checkout)-Processed D'!$V$14,TIME(0,RANDBETWEEN(2,2.9),RANDBETWEEN(0,59)),IF(B46&lt;'MM2 (Self-checkout)-Processed D'!$V$15,TIME(0,RANDBETWEEN(3,4.9),RANDBETWEEN(0,59))))))</f>
        <v>8.3333333333333339E-4</v>
      </c>
      <c r="E46" s="1">
        <f ca="1">IF(B46&gt;'MM2 (Self-checkout)-Processed D'!$T$7,TIME(0,RANDBETWEEN(0,1.9),RANDBETWEEN(0,59)),TIME(0,RANDBETWEEN(2,3.9),RANDBETWEEN(0,59)))</f>
        <v>1.8634259259259259E-3</v>
      </c>
      <c r="F46" s="1">
        <f ca="1">IF(B46&lt;'MM2 (Self-checkout)-Processed D'!$V$16,TIME(0,RANDBETWEEN(0,1.9),RANDBETWEEN(0,59)),IF(B46&lt;'MM2 (Self-checkout)-Processed D'!$V$17,TIME(0,RANDBETWEEN(1,1.9),RANDBETWEEN(0,59)),IF(B46&lt;'MM2 (Self-checkout)-Processed D'!$V$18,TIME(0,RANDBETWEEN(2,2.9),RANDBETWEEN(0,59)),IF(B46&lt;'MM2 (Self-checkout)-Processed D'!$V$19,TIME(0,RANDBETWEEN(3,4.9),RANDBETWEEN(0,59))))))</f>
        <v>1.6087962962962963E-3</v>
      </c>
      <c r="P46" s="169"/>
      <c r="Q46" s="169"/>
      <c r="R46" s="169"/>
      <c r="S46" s="24"/>
      <c r="T46" s="24"/>
      <c r="U46" s="24"/>
      <c r="V46" s="24"/>
      <c r="Z46" s="175"/>
      <c r="AA46" s="176"/>
      <c r="AB46" s="176"/>
      <c r="AC46" s="176"/>
      <c r="AD46" s="176"/>
      <c r="AE46" s="176"/>
      <c r="AF46" s="176"/>
      <c r="AG46" s="176"/>
      <c r="AH46" s="176"/>
      <c r="AI46" s="176"/>
      <c r="AJ46" s="176"/>
      <c r="AK46" s="176"/>
      <c r="AL46" s="176"/>
      <c r="AM46" s="176"/>
      <c r="AN46" s="176"/>
      <c r="AO46" s="177"/>
    </row>
    <row r="47" spans="1:41" x14ac:dyDescent="0.3">
      <c r="A47" s="13">
        <v>44</v>
      </c>
      <c r="B47">
        <f t="shared" ca="1" si="0"/>
        <v>0.47</v>
      </c>
      <c r="C47" s="1">
        <f ca="1">IF(B47&gt;'MM2 (Self-checkout)-Processed D'!$T$5,TIME(0,RANDBETWEEN(0,1.9),RANDBETWEEN(0,59)),TIME(0,RANDBETWEEN(2,3.9),RANDBETWEEN(0,59)))</f>
        <v>1.4120370370370369E-3</v>
      </c>
      <c r="D47" s="1">
        <f ca="1">IF(B47&lt;'MM2 (Self-checkout)-Processed D'!$V$12,TIME(0,RANDBETWEEN(0,1.9),RANDBETWEEN(0,59)),IF(B47&lt;'MM2 (Self-checkout)-Processed D'!$V$13,TIME(0,RANDBETWEEN(1,1.9),RANDBETWEEN(0,59)),IF(B47&lt;'MM2 (Self-checkout)-Processed D'!$V$14,TIME(0,RANDBETWEEN(2,2.9),RANDBETWEEN(0,59)),IF(B47&lt;'MM2 (Self-checkout)-Processed D'!$V$15,TIME(0,RANDBETWEEN(3,4.9),RANDBETWEEN(0,59))))))</f>
        <v>7.8703703703703705E-4</v>
      </c>
      <c r="E47" s="1">
        <f ca="1">IF(B47&gt;'MM2 (Self-checkout)-Processed D'!$T$7,TIME(0,RANDBETWEEN(0,1.9),RANDBETWEEN(0,59)),TIME(0,RANDBETWEEN(2,3.9),RANDBETWEEN(0,59)))</f>
        <v>1.5277777777777779E-3</v>
      </c>
      <c r="F47" s="1">
        <f ca="1">IF(B47&lt;'MM2 (Self-checkout)-Processed D'!$V$16,TIME(0,RANDBETWEEN(0,1.9),RANDBETWEEN(0,59)),IF(B47&lt;'MM2 (Self-checkout)-Processed D'!$V$17,TIME(0,RANDBETWEEN(1,1.9),RANDBETWEEN(0,59)),IF(B47&lt;'MM2 (Self-checkout)-Processed D'!$V$18,TIME(0,RANDBETWEEN(2,2.9),RANDBETWEEN(0,59)),IF(B47&lt;'MM2 (Self-checkout)-Processed D'!$V$19,TIME(0,RANDBETWEEN(3,4.9),RANDBETWEEN(0,59))))))</f>
        <v>1.4699074074074074E-3</v>
      </c>
      <c r="P47" s="169"/>
      <c r="Q47" s="169"/>
      <c r="R47" s="169"/>
      <c r="S47" s="24"/>
      <c r="T47" s="24"/>
      <c r="U47" s="24"/>
      <c r="V47" s="24"/>
      <c r="Z47" s="175"/>
      <c r="AA47" s="176"/>
      <c r="AB47" s="176"/>
      <c r="AC47" s="176"/>
      <c r="AD47" s="176"/>
      <c r="AE47" s="176"/>
      <c r="AF47" s="176"/>
      <c r="AG47" s="176"/>
      <c r="AH47" s="176"/>
      <c r="AI47" s="176"/>
      <c r="AJ47" s="176"/>
      <c r="AK47" s="176"/>
      <c r="AL47" s="176"/>
      <c r="AM47" s="176"/>
      <c r="AN47" s="176"/>
      <c r="AO47" s="177"/>
    </row>
    <row r="48" spans="1:41" x14ac:dyDescent="0.3">
      <c r="A48" s="13">
        <v>45</v>
      </c>
      <c r="B48">
        <f t="shared" ca="1" si="0"/>
        <v>0.6</v>
      </c>
      <c r="C48" s="1">
        <f ca="1">IF(B48&gt;'MM2 (Self-checkout)-Processed D'!$T$5,TIME(0,RANDBETWEEN(0,1.9),RANDBETWEEN(0,59)),TIME(0,RANDBETWEEN(2,3.9),RANDBETWEEN(0,59)))</f>
        <v>6.134259259259259E-4</v>
      </c>
      <c r="D48" s="1">
        <f ca="1">IF(B48&lt;'MM2 (Self-checkout)-Processed D'!$V$12,TIME(0,RANDBETWEEN(0,1.9),RANDBETWEEN(0,59)),IF(B48&lt;'MM2 (Self-checkout)-Processed D'!$V$13,TIME(0,RANDBETWEEN(1,1.9),RANDBETWEEN(0,59)),IF(B48&lt;'MM2 (Self-checkout)-Processed D'!$V$14,TIME(0,RANDBETWEEN(2,2.9),RANDBETWEEN(0,59)),IF(B48&lt;'MM2 (Self-checkout)-Processed D'!$V$15,TIME(0,RANDBETWEEN(3,4.9),RANDBETWEEN(0,59))))))</f>
        <v>7.1759259259259259E-4</v>
      </c>
      <c r="E48" s="1">
        <f ca="1">IF(B48&gt;'MM2 (Self-checkout)-Processed D'!$T$7,TIME(0,RANDBETWEEN(0,1.9),RANDBETWEEN(0,59)),TIME(0,RANDBETWEEN(2,3.9),RANDBETWEEN(0,59)))</f>
        <v>1.3888888888888889E-3</v>
      </c>
      <c r="F48" s="1">
        <f ca="1">IF(B48&lt;'MM2 (Self-checkout)-Processed D'!$V$16,TIME(0,RANDBETWEEN(0,1.9),RANDBETWEEN(0,59)),IF(B48&lt;'MM2 (Self-checkout)-Processed D'!$V$17,TIME(0,RANDBETWEEN(1,1.9),RANDBETWEEN(0,59)),IF(B48&lt;'MM2 (Self-checkout)-Processed D'!$V$18,TIME(0,RANDBETWEEN(2,2.9),RANDBETWEEN(0,59)),IF(B48&lt;'MM2 (Self-checkout)-Processed D'!$V$19,TIME(0,RANDBETWEEN(3,4.9),RANDBETWEEN(0,59))))))</f>
        <v>1.9328703703703704E-3</v>
      </c>
      <c r="P48" s="169"/>
      <c r="Q48" s="169"/>
      <c r="R48" s="169"/>
      <c r="S48" s="24"/>
      <c r="T48" s="24"/>
      <c r="U48" s="24"/>
      <c r="V48" s="24"/>
      <c r="Z48" s="175"/>
      <c r="AA48" s="176"/>
      <c r="AB48" s="176"/>
      <c r="AC48" s="176"/>
      <c r="AD48" s="176"/>
      <c r="AE48" s="176"/>
      <c r="AF48" s="176"/>
      <c r="AG48" s="176"/>
      <c r="AH48" s="176"/>
      <c r="AI48" s="176"/>
      <c r="AJ48" s="176"/>
      <c r="AK48" s="176"/>
      <c r="AL48" s="176"/>
      <c r="AM48" s="176"/>
      <c r="AN48" s="176"/>
      <c r="AO48" s="177"/>
    </row>
    <row r="49" spans="1:41" x14ac:dyDescent="0.3">
      <c r="A49" s="13">
        <v>46</v>
      </c>
      <c r="B49">
        <f t="shared" ca="1" si="0"/>
        <v>0.51</v>
      </c>
      <c r="C49" s="1">
        <f ca="1">IF(B49&gt;'MM2 (Self-checkout)-Processed D'!$T$5,TIME(0,RANDBETWEEN(0,1.9),RANDBETWEEN(0,59)),TIME(0,RANDBETWEEN(2,3.9),RANDBETWEEN(0,59)))</f>
        <v>1.5046296296296297E-4</v>
      </c>
      <c r="D49" s="1">
        <f ca="1">IF(B49&lt;'MM2 (Self-checkout)-Processed D'!$V$12,TIME(0,RANDBETWEEN(0,1.9),RANDBETWEEN(0,59)),IF(B49&lt;'MM2 (Self-checkout)-Processed D'!$V$13,TIME(0,RANDBETWEEN(1,1.9),RANDBETWEEN(0,59)),IF(B49&lt;'MM2 (Self-checkout)-Processed D'!$V$14,TIME(0,RANDBETWEEN(2,2.9),RANDBETWEEN(0,59)),IF(B49&lt;'MM2 (Self-checkout)-Processed D'!$V$15,TIME(0,RANDBETWEEN(3,4.9),RANDBETWEEN(0,59))))))</f>
        <v>1.2037037037037038E-3</v>
      </c>
      <c r="E49" s="1">
        <f ca="1">IF(B49&gt;'MM2 (Self-checkout)-Processed D'!$T$7,TIME(0,RANDBETWEEN(0,1.9),RANDBETWEEN(0,59)),TIME(0,RANDBETWEEN(2,3.9),RANDBETWEEN(0,59)))</f>
        <v>1.9907407407407408E-3</v>
      </c>
      <c r="F49" s="1">
        <f ca="1">IF(B49&lt;'MM2 (Self-checkout)-Processed D'!$V$16,TIME(0,RANDBETWEEN(0,1.9),RANDBETWEEN(0,59)),IF(B49&lt;'MM2 (Self-checkout)-Processed D'!$V$17,TIME(0,RANDBETWEEN(1,1.9),RANDBETWEEN(0,59)),IF(B49&lt;'MM2 (Self-checkout)-Processed D'!$V$18,TIME(0,RANDBETWEEN(2,2.9),RANDBETWEEN(0,59)),IF(B49&lt;'MM2 (Self-checkout)-Processed D'!$V$19,TIME(0,RANDBETWEEN(3,4.9),RANDBETWEEN(0,59))))))</f>
        <v>2.0023148148148148E-3</v>
      </c>
      <c r="Z49" s="175"/>
      <c r="AA49" s="176"/>
      <c r="AB49" s="176"/>
      <c r="AC49" s="176"/>
      <c r="AD49" s="176"/>
      <c r="AE49" s="176"/>
      <c r="AF49" s="176"/>
      <c r="AG49" s="176"/>
      <c r="AH49" s="176"/>
      <c r="AI49" s="176"/>
      <c r="AJ49" s="176"/>
      <c r="AK49" s="176"/>
      <c r="AL49" s="176"/>
      <c r="AM49" s="176"/>
      <c r="AN49" s="176"/>
      <c r="AO49" s="177"/>
    </row>
    <row r="50" spans="1:41" x14ac:dyDescent="0.3">
      <c r="A50" s="13">
        <v>47</v>
      </c>
      <c r="B50">
        <f t="shared" ca="1" si="0"/>
        <v>7.0000000000000007E-2</v>
      </c>
      <c r="C50" s="1">
        <f ca="1">IF(B50&gt;'MM2 (Self-checkout)-Processed D'!$T$5,TIME(0,RANDBETWEEN(0,1.9),RANDBETWEEN(0,59)),TIME(0,RANDBETWEEN(2,3.9),RANDBETWEEN(0,59)))</f>
        <v>2.5000000000000001E-3</v>
      </c>
      <c r="D50" s="1">
        <f ca="1">IF(B50&lt;'MM2 (Self-checkout)-Processed D'!$V$12,TIME(0,RANDBETWEEN(0,1.9),RANDBETWEEN(0,59)),IF(B50&lt;'MM2 (Self-checkout)-Processed D'!$V$13,TIME(0,RANDBETWEEN(1,1.9),RANDBETWEEN(0,59)),IF(B50&lt;'MM2 (Self-checkout)-Processed D'!$V$14,TIME(0,RANDBETWEEN(2,2.9),RANDBETWEEN(0,59)),IF(B50&lt;'MM2 (Self-checkout)-Processed D'!$V$15,TIME(0,RANDBETWEEN(3,4.9),RANDBETWEEN(0,59))))))</f>
        <v>6.9444444444444444E-5</v>
      </c>
      <c r="E50" s="1">
        <f ca="1">IF(B50&gt;'MM2 (Self-checkout)-Processed D'!$T$7,TIME(0,RANDBETWEEN(0,1.9),RANDBETWEEN(0,59)),TIME(0,RANDBETWEEN(2,3.9),RANDBETWEEN(0,59)))</f>
        <v>2.5462962962962965E-3</v>
      </c>
      <c r="F50" s="1">
        <f ca="1">IF(B50&lt;'MM2 (Self-checkout)-Processed D'!$V$16,TIME(0,RANDBETWEEN(0,1.9),RANDBETWEEN(0,59)),IF(B50&lt;'MM2 (Self-checkout)-Processed D'!$V$17,TIME(0,RANDBETWEEN(1,1.9),RANDBETWEEN(0,59)),IF(B50&lt;'MM2 (Self-checkout)-Processed D'!$V$18,TIME(0,RANDBETWEEN(2,2.9),RANDBETWEEN(0,59)),IF(B50&lt;'MM2 (Self-checkout)-Processed D'!$V$19,TIME(0,RANDBETWEEN(3,4.9),RANDBETWEEN(0,59))))))</f>
        <v>7.8703703703703705E-4</v>
      </c>
      <c r="O50" s="41"/>
      <c r="P50" s="41"/>
      <c r="Q50" s="41"/>
      <c r="R50" s="41"/>
      <c r="S50" s="41"/>
      <c r="T50" s="41"/>
      <c r="U50" s="41"/>
      <c r="V50" s="41"/>
      <c r="Z50" s="175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7"/>
    </row>
    <row r="51" spans="1:41" x14ac:dyDescent="0.3">
      <c r="A51" s="13">
        <v>48</v>
      </c>
      <c r="B51">
        <f t="shared" ca="1" si="0"/>
        <v>0.77</v>
      </c>
      <c r="C51" s="1">
        <f ca="1">IF(B51&gt;'MM2 (Self-checkout)-Processed D'!$T$5,TIME(0,RANDBETWEEN(0,1.9),RANDBETWEEN(0,59)),TIME(0,RANDBETWEEN(2,3.9),RANDBETWEEN(0,59)))</f>
        <v>1.0532407407407407E-3</v>
      </c>
      <c r="D51" s="1">
        <f ca="1">IF(B51&lt;'MM2 (Self-checkout)-Processed D'!$V$12,TIME(0,RANDBETWEEN(0,1.9),RANDBETWEEN(0,59)),IF(B51&lt;'MM2 (Self-checkout)-Processed D'!$V$13,TIME(0,RANDBETWEEN(1,1.9),RANDBETWEEN(0,59)),IF(B51&lt;'MM2 (Self-checkout)-Processed D'!$V$14,TIME(0,RANDBETWEEN(2,2.9),RANDBETWEEN(0,59)),IF(B51&lt;'MM2 (Self-checkout)-Processed D'!$V$15,TIME(0,RANDBETWEEN(3,4.9),RANDBETWEEN(0,59))))))</f>
        <v>1.7476851851851852E-3</v>
      </c>
      <c r="E51" s="1">
        <f ca="1">IF(B51&gt;'MM2 (Self-checkout)-Processed D'!$T$7,TIME(0,RANDBETWEEN(0,1.9),RANDBETWEEN(0,59)),TIME(0,RANDBETWEEN(2,3.9),RANDBETWEEN(0,59)))</f>
        <v>2.5578703703703705E-3</v>
      </c>
      <c r="F51" s="1">
        <f ca="1">IF(B51&lt;'MM2 (Self-checkout)-Processed D'!$V$16,TIME(0,RANDBETWEEN(0,1.9),RANDBETWEEN(0,59)),IF(B51&lt;'MM2 (Self-checkout)-Processed D'!$V$17,TIME(0,RANDBETWEEN(1,1.9),RANDBETWEEN(0,59)),IF(B51&lt;'MM2 (Self-checkout)-Processed D'!$V$18,TIME(0,RANDBETWEEN(2,2.9),RANDBETWEEN(0,59)),IF(B51&lt;'MM2 (Self-checkout)-Processed D'!$V$19,TIME(0,RANDBETWEEN(3,4.9),RANDBETWEEN(0,59))))))</f>
        <v>3.425925925925926E-3</v>
      </c>
      <c r="P51" s="169"/>
      <c r="Q51" s="169"/>
      <c r="R51" s="169"/>
      <c r="Z51" s="199" t="s">
        <v>66</v>
      </c>
      <c r="AA51" s="200"/>
      <c r="AB51" s="200"/>
      <c r="AC51" s="200"/>
      <c r="AD51" s="200"/>
      <c r="AE51" s="200"/>
      <c r="AF51" s="200"/>
      <c r="AG51" s="200"/>
      <c r="AH51" s="200"/>
      <c r="AI51" s="200"/>
      <c r="AJ51" s="200"/>
      <c r="AK51" s="200"/>
      <c r="AL51" s="200"/>
      <c r="AM51" s="200"/>
      <c r="AN51" s="200"/>
      <c r="AO51" s="201"/>
    </row>
    <row r="52" spans="1:41" x14ac:dyDescent="0.3">
      <c r="A52" s="13">
        <v>49</v>
      </c>
      <c r="B52">
        <f t="shared" ca="1" si="0"/>
        <v>0.79</v>
      </c>
      <c r="C52" s="1">
        <f ca="1">IF(B52&gt;'MM2 (Self-checkout)-Processed D'!$T$5,TIME(0,RANDBETWEEN(0,1.9),RANDBETWEEN(0,59)),TIME(0,RANDBETWEEN(2,3.9),RANDBETWEEN(0,59)))</f>
        <v>8.1018518518518516E-5</v>
      </c>
      <c r="D52" s="1">
        <f ca="1">IF(B52&lt;'MM2 (Self-checkout)-Processed D'!$V$12,TIME(0,RANDBETWEEN(0,1.9),RANDBETWEEN(0,59)),IF(B52&lt;'MM2 (Self-checkout)-Processed D'!$V$13,TIME(0,RANDBETWEEN(1,1.9),RANDBETWEEN(0,59)),IF(B52&lt;'MM2 (Self-checkout)-Processed D'!$V$14,TIME(0,RANDBETWEEN(2,2.9),RANDBETWEEN(0,59)),IF(B52&lt;'MM2 (Self-checkout)-Processed D'!$V$15,TIME(0,RANDBETWEEN(3,4.9),RANDBETWEEN(0,59))))))</f>
        <v>2.3032407407407407E-3</v>
      </c>
      <c r="E52" s="1">
        <f ca="1">IF(B52&gt;'MM2 (Self-checkout)-Processed D'!$T$7,TIME(0,RANDBETWEEN(0,1.9),RANDBETWEEN(0,59)),TIME(0,RANDBETWEEN(2,3.9),RANDBETWEEN(0,59)))</f>
        <v>1.6203703703703703E-4</v>
      </c>
      <c r="F52" s="1">
        <f ca="1">IF(B52&lt;'MM2 (Self-checkout)-Processed D'!$V$16,TIME(0,RANDBETWEEN(0,1.9),RANDBETWEEN(0,59)),IF(B52&lt;'MM2 (Self-checkout)-Processed D'!$V$17,TIME(0,RANDBETWEEN(1,1.9),RANDBETWEEN(0,59)),IF(B52&lt;'MM2 (Self-checkout)-Processed D'!$V$18,TIME(0,RANDBETWEEN(2,2.9),RANDBETWEEN(0,59)),IF(B52&lt;'MM2 (Self-checkout)-Processed D'!$V$19,TIME(0,RANDBETWEEN(3,4.9),RANDBETWEEN(0,59))))))</f>
        <v>2.6967592592592594E-3</v>
      </c>
      <c r="P52" s="169"/>
      <c r="Q52" s="169"/>
      <c r="R52" s="169"/>
      <c r="Z52" s="175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7"/>
    </row>
    <row r="53" spans="1:41" x14ac:dyDescent="0.3">
      <c r="A53" s="13">
        <v>50</v>
      </c>
      <c r="B53">
        <f t="shared" ca="1" si="0"/>
        <v>0.66</v>
      </c>
      <c r="C53" s="1">
        <f ca="1">IF(B53&gt;'MM2 (Self-checkout)-Processed D'!$T$5,TIME(0,RANDBETWEEN(0,1.9),RANDBETWEEN(0,59)),TIME(0,RANDBETWEEN(2,3.9),RANDBETWEEN(0,59)))</f>
        <v>1.2962962962962963E-3</v>
      </c>
      <c r="D53" s="1">
        <f ca="1">IF(B53&lt;'MM2 (Self-checkout)-Processed D'!$V$12,TIME(0,RANDBETWEEN(0,1.9),RANDBETWEEN(0,59)),IF(B53&lt;'MM2 (Self-checkout)-Processed D'!$V$13,TIME(0,RANDBETWEEN(1,1.9),RANDBETWEEN(0,59)),IF(B53&lt;'MM2 (Self-checkout)-Processed D'!$V$14,TIME(0,RANDBETWEEN(2,2.9),RANDBETWEEN(0,59)),IF(B53&lt;'MM2 (Self-checkout)-Processed D'!$V$15,TIME(0,RANDBETWEEN(3,4.9),RANDBETWEEN(0,59))))))</f>
        <v>1.9328703703703704E-3</v>
      </c>
      <c r="E53" s="1">
        <f ca="1">IF(B53&gt;'MM2 (Self-checkout)-Processed D'!$T$7,TIME(0,RANDBETWEEN(0,1.9),RANDBETWEEN(0,59)),TIME(0,RANDBETWEEN(2,3.9),RANDBETWEEN(0,59)))</f>
        <v>2.6157407407407405E-3</v>
      </c>
      <c r="F53" s="1">
        <f ca="1">IF(B53&lt;'MM2 (Self-checkout)-Processed D'!$V$16,TIME(0,RANDBETWEEN(0,1.9),RANDBETWEEN(0,59)),IF(B53&lt;'MM2 (Self-checkout)-Processed D'!$V$17,TIME(0,RANDBETWEEN(1,1.9),RANDBETWEEN(0,59)),IF(B53&lt;'MM2 (Self-checkout)-Processed D'!$V$18,TIME(0,RANDBETWEEN(2,2.9),RANDBETWEEN(0,59)),IF(B53&lt;'MM2 (Self-checkout)-Processed D'!$V$19,TIME(0,RANDBETWEEN(3,4.9),RANDBETWEEN(0,59))))))</f>
        <v>3.3101851851851851E-3</v>
      </c>
      <c r="P53" s="169"/>
      <c r="Q53" s="169"/>
      <c r="R53" s="169"/>
      <c r="Z53" s="175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7"/>
    </row>
    <row r="54" spans="1:41" x14ac:dyDescent="0.3">
      <c r="A54" s="13">
        <v>51</v>
      </c>
      <c r="B54">
        <f t="shared" ca="1" si="0"/>
        <v>0.15</v>
      </c>
      <c r="C54" s="1">
        <f ca="1">IF(B54&gt;'MM2 (Self-checkout)-Processed D'!$T$5,TIME(0,RANDBETWEEN(0,1.9),RANDBETWEEN(0,59)),TIME(0,RANDBETWEEN(2,3.9),RANDBETWEEN(0,59)))</f>
        <v>2.1296296296296298E-3</v>
      </c>
      <c r="D54" s="1">
        <f ca="1">IF(B54&lt;'MM2 (Self-checkout)-Processed D'!$V$12,TIME(0,RANDBETWEEN(0,1.9),RANDBETWEEN(0,59)),IF(B54&lt;'MM2 (Self-checkout)-Processed D'!$V$13,TIME(0,RANDBETWEEN(1,1.9),RANDBETWEEN(0,59)),IF(B54&lt;'MM2 (Self-checkout)-Processed D'!$V$14,TIME(0,RANDBETWEEN(2,2.9),RANDBETWEEN(0,59)),IF(B54&lt;'MM2 (Self-checkout)-Processed D'!$V$15,TIME(0,RANDBETWEEN(3,4.9),RANDBETWEEN(0,59))))))</f>
        <v>9.2592592592592596E-4</v>
      </c>
      <c r="E54" s="1">
        <f ca="1">IF(B54&gt;'MM2 (Self-checkout)-Processed D'!$T$7,TIME(0,RANDBETWEEN(0,1.9),RANDBETWEEN(0,59)),TIME(0,RANDBETWEEN(2,3.9),RANDBETWEEN(0,59)))</f>
        <v>1.6782407407407408E-3</v>
      </c>
      <c r="F54" s="1">
        <f ca="1">IF(B54&lt;'MM2 (Self-checkout)-Processed D'!$V$16,TIME(0,RANDBETWEEN(0,1.9),RANDBETWEEN(0,59)),IF(B54&lt;'MM2 (Self-checkout)-Processed D'!$V$17,TIME(0,RANDBETWEEN(1,1.9),RANDBETWEEN(0,59)),IF(B54&lt;'MM2 (Self-checkout)-Processed D'!$V$18,TIME(0,RANDBETWEEN(2,2.9),RANDBETWEEN(0,59)),IF(B54&lt;'MM2 (Self-checkout)-Processed D'!$V$19,TIME(0,RANDBETWEEN(3,4.9),RANDBETWEEN(0,59))))))</f>
        <v>1.238425925925926E-3</v>
      </c>
      <c r="P54" s="169"/>
      <c r="Q54" s="169"/>
      <c r="R54" s="169"/>
      <c r="Z54" s="175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7"/>
    </row>
    <row r="55" spans="1:41" x14ac:dyDescent="0.3">
      <c r="A55" s="13">
        <v>52</v>
      </c>
      <c r="B55">
        <f t="shared" ca="1" si="0"/>
        <v>0.47</v>
      </c>
      <c r="C55" s="1">
        <f ca="1">IF(B55&gt;'MM2 (Self-checkout)-Processed D'!$T$5,TIME(0,RANDBETWEEN(0,1.9),RANDBETWEEN(0,59)),TIME(0,RANDBETWEEN(2,3.9),RANDBETWEEN(0,59)))</f>
        <v>1.5972222222222223E-3</v>
      </c>
      <c r="D55" s="1">
        <f ca="1">IF(B55&lt;'MM2 (Self-checkout)-Processed D'!$V$12,TIME(0,RANDBETWEEN(0,1.9),RANDBETWEEN(0,59)),IF(B55&lt;'MM2 (Self-checkout)-Processed D'!$V$13,TIME(0,RANDBETWEEN(1,1.9),RANDBETWEEN(0,59)),IF(B55&lt;'MM2 (Self-checkout)-Processed D'!$V$14,TIME(0,RANDBETWEEN(2,2.9),RANDBETWEEN(0,59)),IF(B55&lt;'MM2 (Self-checkout)-Processed D'!$V$15,TIME(0,RANDBETWEEN(3,4.9),RANDBETWEEN(0,59))))))</f>
        <v>7.1759259259259259E-4</v>
      </c>
      <c r="E55" s="1">
        <f ca="1">IF(B55&gt;'MM2 (Self-checkout)-Processed D'!$T$7,TIME(0,RANDBETWEEN(0,1.9),RANDBETWEEN(0,59)),TIME(0,RANDBETWEEN(2,3.9),RANDBETWEEN(0,59)))</f>
        <v>1.7013888888888888E-3</v>
      </c>
      <c r="F55" s="1">
        <f ca="1">IF(B55&lt;'MM2 (Self-checkout)-Processed D'!$V$16,TIME(0,RANDBETWEEN(0,1.9),RANDBETWEEN(0,59)),IF(B55&lt;'MM2 (Self-checkout)-Processed D'!$V$17,TIME(0,RANDBETWEEN(1,1.9),RANDBETWEEN(0,59)),IF(B55&lt;'MM2 (Self-checkout)-Processed D'!$V$18,TIME(0,RANDBETWEEN(2,2.9),RANDBETWEEN(0,59)),IF(B55&lt;'MM2 (Self-checkout)-Processed D'!$V$19,TIME(0,RANDBETWEEN(3,4.9),RANDBETWEEN(0,59))))))</f>
        <v>1.8634259259259259E-3</v>
      </c>
      <c r="Z55" s="175"/>
      <c r="AA55" s="176"/>
      <c r="AB55" s="176"/>
      <c r="AC55" s="176"/>
      <c r="AD55" s="176"/>
      <c r="AE55" s="176"/>
      <c r="AF55" s="176"/>
      <c r="AG55" s="176"/>
      <c r="AH55" s="176"/>
      <c r="AI55" s="176"/>
      <c r="AJ55" s="176"/>
      <c r="AK55" s="176"/>
      <c r="AL55" s="176"/>
      <c r="AM55" s="176"/>
      <c r="AN55" s="176"/>
      <c r="AO55" s="177"/>
    </row>
    <row r="56" spans="1:41" x14ac:dyDescent="0.3">
      <c r="A56" s="13">
        <v>53</v>
      </c>
      <c r="B56">
        <f t="shared" ca="1" si="0"/>
        <v>0</v>
      </c>
      <c r="C56" s="1">
        <f ca="1">IF(B56&gt;'MM2 (Self-checkout)-Processed D'!$T$5,TIME(0,RANDBETWEEN(0,1.9),RANDBETWEEN(0,59)),TIME(0,RANDBETWEEN(2,3.9),RANDBETWEEN(0,59)))</f>
        <v>1.5856481481481481E-3</v>
      </c>
      <c r="D56" s="1">
        <f ca="1">IF(B56&lt;'MM2 (Self-checkout)-Processed D'!$V$12,TIME(0,RANDBETWEEN(0,1.9),RANDBETWEEN(0,59)),IF(B56&lt;'MM2 (Self-checkout)-Processed D'!$V$13,TIME(0,RANDBETWEEN(1,1.9),RANDBETWEEN(0,59)),IF(B56&lt;'MM2 (Self-checkout)-Processed D'!$V$14,TIME(0,RANDBETWEEN(2,2.9),RANDBETWEEN(0,59)),IF(B56&lt;'MM2 (Self-checkout)-Processed D'!$V$15,TIME(0,RANDBETWEEN(3,4.9),RANDBETWEEN(0,59))))))</f>
        <v>8.9120370370370373E-4</v>
      </c>
      <c r="E56" s="1">
        <f ca="1">IF(B56&gt;'MM2 (Self-checkout)-Processed D'!$T$7,TIME(0,RANDBETWEEN(0,1.9),RANDBETWEEN(0,59)),TIME(0,RANDBETWEEN(2,3.9),RANDBETWEEN(0,59)))</f>
        <v>1.6319444444444445E-3</v>
      </c>
      <c r="F56" s="1">
        <f ca="1">IF(B56&lt;'MM2 (Self-checkout)-Processed D'!$V$16,TIME(0,RANDBETWEEN(0,1.9),RANDBETWEEN(0,59)),IF(B56&lt;'MM2 (Self-checkout)-Processed D'!$V$17,TIME(0,RANDBETWEEN(1,1.9),RANDBETWEEN(0,59)),IF(B56&lt;'MM2 (Self-checkout)-Processed D'!$V$18,TIME(0,RANDBETWEEN(2,2.9),RANDBETWEEN(0,59)),IF(B56&lt;'MM2 (Self-checkout)-Processed D'!$V$19,TIME(0,RANDBETWEEN(3,4.9),RANDBETWEEN(0,59))))))</f>
        <v>0</v>
      </c>
      <c r="Z56" s="175"/>
      <c r="AA56" s="176"/>
      <c r="AB56" s="176"/>
      <c r="AC56" s="176"/>
      <c r="AD56" s="176"/>
      <c r="AE56" s="176"/>
      <c r="AF56" s="176"/>
      <c r="AG56" s="176"/>
      <c r="AH56" s="176"/>
      <c r="AI56" s="176"/>
      <c r="AJ56" s="176"/>
      <c r="AK56" s="176"/>
      <c r="AL56" s="176"/>
      <c r="AM56" s="176"/>
      <c r="AN56" s="176"/>
      <c r="AO56" s="177"/>
    </row>
    <row r="57" spans="1:41" x14ac:dyDescent="0.3">
      <c r="A57" s="13">
        <v>54</v>
      </c>
      <c r="B57">
        <f t="shared" ca="1" si="0"/>
        <v>0.46</v>
      </c>
      <c r="C57" s="1">
        <f ca="1">IF(B57&gt;'MM2 (Self-checkout)-Processed D'!$T$5,TIME(0,RANDBETWEEN(0,1.9),RANDBETWEEN(0,59)),TIME(0,RANDBETWEEN(2,3.9),RANDBETWEEN(0,59)))</f>
        <v>2.2337962962962962E-3</v>
      </c>
      <c r="D57" s="1">
        <f ca="1">IF(B57&lt;'MM2 (Self-checkout)-Processed D'!$V$12,TIME(0,RANDBETWEEN(0,1.9),RANDBETWEEN(0,59)),IF(B57&lt;'MM2 (Self-checkout)-Processed D'!$V$13,TIME(0,RANDBETWEEN(1,1.9),RANDBETWEEN(0,59)),IF(B57&lt;'MM2 (Self-checkout)-Processed D'!$V$14,TIME(0,RANDBETWEEN(2,2.9),RANDBETWEEN(0,59)),IF(B57&lt;'MM2 (Self-checkout)-Processed D'!$V$15,TIME(0,RANDBETWEEN(3,4.9),RANDBETWEEN(0,59))))))</f>
        <v>1.1805555555555556E-3</v>
      </c>
      <c r="E57" s="1">
        <f ca="1">IF(B57&gt;'MM2 (Self-checkout)-Processed D'!$T$7,TIME(0,RANDBETWEEN(0,1.9),RANDBETWEEN(0,59)),TIME(0,RANDBETWEEN(2,3.9),RANDBETWEEN(0,59)))</f>
        <v>1.5277777777777779E-3</v>
      </c>
      <c r="F57" s="1">
        <f ca="1">IF(B57&lt;'MM2 (Self-checkout)-Processed D'!$V$16,TIME(0,RANDBETWEEN(0,1.9),RANDBETWEEN(0,59)),IF(B57&lt;'MM2 (Self-checkout)-Processed D'!$V$17,TIME(0,RANDBETWEEN(1,1.9),RANDBETWEEN(0,59)),IF(B57&lt;'MM2 (Self-checkout)-Processed D'!$V$18,TIME(0,RANDBETWEEN(2,2.9),RANDBETWEEN(0,59)),IF(B57&lt;'MM2 (Self-checkout)-Processed D'!$V$19,TIME(0,RANDBETWEEN(3,4.9),RANDBETWEEN(0,59))))))</f>
        <v>1.6666666666666668E-3</v>
      </c>
      <c r="Z57" s="175"/>
      <c r="AA57" s="176"/>
      <c r="AB57" s="176"/>
      <c r="AC57" s="176"/>
      <c r="AD57" s="176"/>
      <c r="AE57" s="176"/>
      <c r="AF57" s="176"/>
      <c r="AG57" s="176"/>
      <c r="AH57" s="176"/>
      <c r="AI57" s="176"/>
      <c r="AJ57" s="176"/>
      <c r="AK57" s="176"/>
      <c r="AL57" s="176"/>
      <c r="AM57" s="176"/>
      <c r="AN57" s="176"/>
      <c r="AO57" s="177"/>
    </row>
    <row r="58" spans="1:41" x14ac:dyDescent="0.3">
      <c r="A58" s="13">
        <v>55</v>
      </c>
      <c r="B58">
        <f t="shared" ca="1" si="0"/>
        <v>0.66</v>
      </c>
      <c r="C58" s="1">
        <f ca="1">IF(B58&gt;'MM2 (Self-checkout)-Processed D'!$T$5,TIME(0,RANDBETWEEN(0,1.9),RANDBETWEEN(0,59)),TIME(0,RANDBETWEEN(2,3.9),RANDBETWEEN(0,59)))</f>
        <v>1.3541666666666667E-3</v>
      </c>
      <c r="D58" s="1">
        <f ca="1">IF(B58&lt;'MM2 (Self-checkout)-Processed D'!$V$12,TIME(0,RANDBETWEEN(0,1.9),RANDBETWEEN(0,59)),IF(B58&lt;'MM2 (Self-checkout)-Processed D'!$V$13,TIME(0,RANDBETWEEN(1,1.9),RANDBETWEEN(0,59)),IF(B58&lt;'MM2 (Self-checkout)-Processed D'!$V$14,TIME(0,RANDBETWEEN(2,2.9),RANDBETWEEN(0,59)),IF(B58&lt;'MM2 (Self-checkout)-Processed D'!$V$15,TIME(0,RANDBETWEEN(3,4.9),RANDBETWEEN(0,59))))))</f>
        <v>1.4004629629629629E-3</v>
      </c>
      <c r="E58" s="1">
        <f ca="1">IF(B58&gt;'MM2 (Self-checkout)-Processed D'!$T$7,TIME(0,RANDBETWEEN(0,1.9),RANDBETWEEN(0,59)),TIME(0,RANDBETWEEN(2,3.9),RANDBETWEEN(0,59)))</f>
        <v>1.8055555555555555E-3</v>
      </c>
      <c r="F58" s="1">
        <f ca="1">IF(B58&lt;'MM2 (Self-checkout)-Processed D'!$V$16,TIME(0,RANDBETWEEN(0,1.9),RANDBETWEEN(0,59)),IF(B58&lt;'MM2 (Self-checkout)-Processed D'!$V$17,TIME(0,RANDBETWEEN(1,1.9),RANDBETWEEN(0,59)),IF(B58&lt;'MM2 (Self-checkout)-Processed D'!$V$18,TIME(0,RANDBETWEEN(2,2.9),RANDBETWEEN(0,59)),IF(B58&lt;'MM2 (Self-checkout)-Processed D'!$V$19,TIME(0,RANDBETWEEN(3,4.9),RANDBETWEEN(0,59))))))</f>
        <v>2.9976851851851853E-3</v>
      </c>
      <c r="Z58" s="175"/>
      <c r="AA58" s="176"/>
      <c r="AB58" s="176"/>
      <c r="AC58" s="176"/>
      <c r="AD58" s="176"/>
      <c r="AE58" s="176"/>
      <c r="AF58" s="176"/>
      <c r="AG58" s="176"/>
      <c r="AH58" s="176"/>
      <c r="AI58" s="176"/>
      <c r="AJ58" s="176"/>
      <c r="AK58" s="176"/>
      <c r="AL58" s="176"/>
      <c r="AM58" s="176"/>
      <c r="AN58" s="176"/>
      <c r="AO58" s="177"/>
    </row>
    <row r="59" spans="1:41" x14ac:dyDescent="0.3">
      <c r="A59" s="13">
        <v>56</v>
      </c>
      <c r="B59">
        <f t="shared" ca="1" si="0"/>
        <v>0.49</v>
      </c>
      <c r="C59" s="1">
        <f ca="1">IF(B59&gt;'MM2 (Self-checkout)-Processed D'!$T$5,TIME(0,RANDBETWEEN(0,1.9),RANDBETWEEN(0,59)),TIME(0,RANDBETWEEN(2,3.9),RANDBETWEEN(0,59)))</f>
        <v>9.837962962962962E-4</v>
      </c>
      <c r="D59" s="1">
        <f ca="1">IF(B59&lt;'MM2 (Self-checkout)-Processed D'!$V$12,TIME(0,RANDBETWEEN(0,1.9),RANDBETWEEN(0,59)),IF(B59&lt;'MM2 (Self-checkout)-Processed D'!$V$13,TIME(0,RANDBETWEEN(1,1.9),RANDBETWEEN(0,59)),IF(B59&lt;'MM2 (Self-checkout)-Processed D'!$V$14,TIME(0,RANDBETWEEN(2,2.9),RANDBETWEEN(0,59)),IF(B59&lt;'MM2 (Self-checkout)-Processed D'!$V$15,TIME(0,RANDBETWEEN(3,4.9),RANDBETWEEN(0,59))))))</f>
        <v>1.2731481481481483E-3</v>
      </c>
      <c r="E59" s="1">
        <f ca="1">IF(B59&gt;'MM2 (Self-checkout)-Processed D'!$T$7,TIME(0,RANDBETWEEN(0,1.9),RANDBETWEEN(0,59)),TIME(0,RANDBETWEEN(2,3.9),RANDBETWEEN(0,59)))</f>
        <v>2.7199074074074074E-3</v>
      </c>
      <c r="F59" s="1">
        <f ca="1">IF(B59&lt;'MM2 (Self-checkout)-Processed D'!$V$16,TIME(0,RANDBETWEEN(0,1.9),RANDBETWEEN(0,59)),IF(B59&lt;'MM2 (Self-checkout)-Processed D'!$V$17,TIME(0,RANDBETWEEN(1,1.9),RANDBETWEEN(0,59)),IF(B59&lt;'MM2 (Self-checkout)-Processed D'!$V$18,TIME(0,RANDBETWEEN(2,2.9),RANDBETWEEN(0,59)),IF(B59&lt;'MM2 (Self-checkout)-Processed D'!$V$19,TIME(0,RANDBETWEEN(3,4.9),RANDBETWEEN(0,59))))))</f>
        <v>1.9328703703703704E-3</v>
      </c>
      <c r="Z59" s="175"/>
      <c r="AA59" s="176"/>
      <c r="AB59" s="176"/>
      <c r="AC59" s="176"/>
      <c r="AD59" s="176"/>
      <c r="AE59" s="176"/>
      <c r="AF59" s="176"/>
      <c r="AG59" s="176"/>
      <c r="AH59" s="176"/>
      <c r="AI59" s="176"/>
      <c r="AJ59" s="176"/>
      <c r="AK59" s="176"/>
      <c r="AL59" s="176"/>
      <c r="AM59" s="176"/>
      <c r="AN59" s="176"/>
      <c r="AO59" s="177"/>
    </row>
    <row r="60" spans="1:41" x14ac:dyDescent="0.3">
      <c r="A60" s="13">
        <v>57</v>
      </c>
      <c r="B60">
        <f t="shared" ca="1" si="0"/>
        <v>0.41</v>
      </c>
      <c r="C60" s="1">
        <f ca="1">IF(B60&gt;'MM2 (Self-checkout)-Processed D'!$T$5,TIME(0,RANDBETWEEN(0,1.9),RANDBETWEEN(0,59)),TIME(0,RANDBETWEEN(2,3.9),RANDBETWEEN(0,59)))</f>
        <v>2.5462962962962965E-3</v>
      </c>
      <c r="D60" s="1">
        <f ca="1">IF(B60&lt;'MM2 (Self-checkout)-Processed D'!$V$12,TIME(0,RANDBETWEEN(0,1.9),RANDBETWEEN(0,59)),IF(B60&lt;'MM2 (Self-checkout)-Processed D'!$V$13,TIME(0,RANDBETWEEN(1,1.9),RANDBETWEEN(0,59)),IF(B60&lt;'MM2 (Self-checkout)-Processed D'!$V$14,TIME(0,RANDBETWEEN(2,2.9),RANDBETWEEN(0,59)),IF(B60&lt;'MM2 (Self-checkout)-Processed D'!$V$15,TIME(0,RANDBETWEEN(3,4.9),RANDBETWEEN(0,59))))))</f>
        <v>8.7962962962962962E-4</v>
      </c>
      <c r="E60" s="1">
        <f ca="1">IF(B60&gt;'MM2 (Self-checkout)-Processed D'!$T$7,TIME(0,RANDBETWEEN(0,1.9),RANDBETWEEN(0,59)),TIME(0,RANDBETWEEN(2,3.9),RANDBETWEEN(0,59)))</f>
        <v>2.7083333333333334E-3</v>
      </c>
      <c r="F60" s="1">
        <f ca="1">IF(B60&lt;'MM2 (Self-checkout)-Processed D'!$V$16,TIME(0,RANDBETWEEN(0,1.9),RANDBETWEEN(0,59)),IF(B60&lt;'MM2 (Self-checkout)-Processed D'!$V$17,TIME(0,RANDBETWEEN(1,1.9),RANDBETWEEN(0,59)),IF(B60&lt;'MM2 (Self-checkout)-Processed D'!$V$18,TIME(0,RANDBETWEEN(2,2.9),RANDBETWEEN(0,59)),IF(B60&lt;'MM2 (Self-checkout)-Processed D'!$V$19,TIME(0,RANDBETWEEN(3,4.9),RANDBETWEEN(0,59))))))</f>
        <v>1.6782407407407408E-3</v>
      </c>
      <c r="O60" s="41"/>
      <c r="P60" s="41"/>
      <c r="Q60" s="41"/>
      <c r="R60" s="41"/>
      <c r="S60" s="41"/>
      <c r="T60" s="41"/>
      <c r="U60" s="41"/>
      <c r="V60" s="41"/>
      <c r="Z60" s="175"/>
      <c r="AA60" s="176"/>
      <c r="AB60" s="176"/>
      <c r="AC60" s="176"/>
      <c r="AD60" s="176"/>
      <c r="AE60" s="176"/>
      <c r="AF60" s="176"/>
      <c r="AG60" s="176"/>
      <c r="AH60" s="176"/>
      <c r="AI60" s="176"/>
      <c r="AJ60" s="176"/>
      <c r="AK60" s="176"/>
      <c r="AL60" s="176"/>
      <c r="AM60" s="176"/>
      <c r="AN60" s="176"/>
      <c r="AO60" s="177"/>
    </row>
    <row r="61" spans="1:41" x14ac:dyDescent="0.3">
      <c r="A61" s="13">
        <v>58</v>
      </c>
      <c r="B61">
        <f t="shared" ca="1" si="0"/>
        <v>0.04</v>
      </c>
      <c r="C61" s="1">
        <f ca="1">IF(B61&gt;'MM2 (Self-checkout)-Processed D'!$T$5,TIME(0,RANDBETWEEN(0,1.9),RANDBETWEEN(0,59)),TIME(0,RANDBETWEEN(2,3.9),RANDBETWEEN(0,59)))</f>
        <v>1.9328703703703704E-3</v>
      </c>
      <c r="D61" s="1">
        <f ca="1">IF(B61&lt;'MM2 (Self-checkout)-Processed D'!$V$12,TIME(0,RANDBETWEEN(0,1.9),RANDBETWEEN(0,59)),IF(B61&lt;'MM2 (Self-checkout)-Processed D'!$V$13,TIME(0,RANDBETWEEN(1,1.9),RANDBETWEEN(0,59)),IF(B61&lt;'MM2 (Self-checkout)-Processed D'!$V$14,TIME(0,RANDBETWEEN(2,2.9),RANDBETWEEN(0,59)),IF(B61&lt;'MM2 (Self-checkout)-Processed D'!$V$15,TIME(0,RANDBETWEEN(3,4.9),RANDBETWEEN(0,59))))))</f>
        <v>1.3194444444444445E-3</v>
      </c>
      <c r="E61" s="1">
        <f ca="1">IF(B61&gt;'MM2 (Self-checkout)-Processed D'!$T$7,TIME(0,RANDBETWEEN(0,1.9),RANDBETWEEN(0,59)),TIME(0,RANDBETWEEN(2,3.9),RANDBETWEEN(0,59)))</f>
        <v>2.0370370370370369E-3</v>
      </c>
      <c r="F61" s="1">
        <f ca="1">IF(B61&lt;'MM2 (Self-checkout)-Processed D'!$V$16,TIME(0,RANDBETWEEN(0,1.9),RANDBETWEEN(0,59)),IF(B61&lt;'MM2 (Self-checkout)-Processed D'!$V$17,TIME(0,RANDBETWEEN(1,1.9),RANDBETWEEN(0,59)),IF(B61&lt;'MM2 (Self-checkout)-Processed D'!$V$18,TIME(0,RANDBETWEEN(2,2.9),RANDBETWEEN(0,59)),IF(B61&lt;'MM2 (Self-checkout)-Processed D'!$V$19,TIME(0,RANDBETWEEN(3,4.9),RANDBETWEEN(0,59))))))</f>
        <v>8.1018518518518516E-4</v>
      </c>
      <c r="P61" s="169"/>
      <c r="Q61" s="169"/>
      <c r="R61" s="169"/>
      <c r="S61" s="24"/>
      <c r="T61" s="24"/>
      <c r="U61" s="24"/>
      <c r="V61" s="24"/>
      <c r="Z61" s="175"/>
      <c r="AA61" s="176"/>
      <c r="AB61" s="176"/>
      <c r="AC61" s="176"/>
      <c r="AD61" s="176"/>
      <c r="AE61" s="176"/>
      <c r="AF61" s="176"/>
      <c r="AG61" s="176"/>
      <c r="AH61" s="176"/>
      <c r="AI61" s="176"/>
      <c r="AJ61" s="176"/>
      <c r="AK61" s="176"/>
      <c r="AL61" s="176"/>
      <c r="AM61" s="176"/>
      <c r="AN61" s="176"/>
      <c r="AO61" s="177"/>
    </row>
    <row r="62" spans="1:41" x14ac:dyDescent="0.3">
      <c r="A62" s="13">
        <v>59</v>
      </c>
      <c r="B62">
        <f t="shared" ca="1" si="0"/>
        <v>0.77</v>
      </c>
      <c r="C62" s="1">
        <f ca="1">IF(B62&gt;'MM2 (Self-checkout)-Processed D'!$T$5,TIME(0,RANDBETWEEN(0,1.9),RANDBETWEEN(0,59)),TIME(0,RANDBETWEEN(2,3.9),RANDBETWEEN(0,59)))</f>
        <v>8.9120370370370373E-4</v>
      </c>
      <c r="D62" s="1">
        <f ca="1">IF(B62&lt;'MM2 (Self-checkout)-Processed D'!$V$12,TIME(0,RANDBETWEEN(0,1.9),RANDBETWEEN(0,59)),IF(B62&lt;'MM2 (Self-checkout)-Processed D'!$V$13,TIME(0,RANDBETWEEN(1,1.9),RANDBETWEEN(0,59)),IF(B62&lt;'MM2 (Self-checkout)-Processed D'!$V$14,TIME(0,RANDBETWEEN(2,2.9),RANDBETWEEN(0,59)),IF(B62&lt;'MM2 (Self-checkout)-Processed D'!$V$15,TIME(0,RANDBETWEEN(3,4.9),RANDBETWEEN(0,59))))))</f>
        <v>2.0601851851851853E-3</v>
      </c>
      <c r="E62" s="1">
        <f ca="1">IF(B62&gt;'MM2 (Self-checkout)-Processed D'!$T$7,TIME(0,RANDBETWEEN(0,1.9),RANDBETWEEN(0,59)),TIME(0,RANDBETWEEN(2,3.9),RANDBETWEEN(0,59)))</f>
        <v>1.7592592592592592E-3</v>
      </c>
      <c r="F62" s="1">
        <f ca="1">IF(B62&lt;'MM2 (Self-checkout)-Processed D'!$V$16,TIME(0,RANDBETWEEN(0,1.9),RANDBETWEEN(0,59)),IF(B62&lt;'MM2 (Self-checkout)-Processed D'!$V$17,TIME(0,RANDBETWEEN(1,1.9),RANDBETWEEN(0,59)),IF(B62&lt;'MM2 (Self-checkout)-Processed D'!$V$18,TIME(0,RANDBETWEEN(2,2.9),RANDBETWEEN(0,59)),IF(B62&lt;'MM2 (Self-checkout)-Processed D'!$V$19,TIME(0,RANDBETWEEN(3,4.9),RANDBETWEEN(0,59))))))</f>
        <v>3.1712962962962962E-3</v>
      </c>
      <c r="P62" s="169"/>
      <c r="Q62" s="169"/>
      <c r="R62" s="169"/>
      <c r="S62" s="24"/>
      <c r="T62" s="24"/>
      <c r="U62" s="24"/>
      <c r="V62" s="24"/>
      <c r="Z62" s="175"/>
      <c r="AA62" s="176"/>
      <c r="AB62" s="176"/>
      <c r="AC62" s="176"/>
      <c r="AD62" s="176"/>
      <c r="AE62" s="176"/>
      <c r="AF62" s="176"/>
      <c r="AG62" s="176"/>
      <c r="AH62" s="176"/>
      <c r="AI62" s="176"/>
      <c r="AJ62" s="176"/>
      <c r="AK62" s="176"/>
      <c r="AL62" s="176"/>
      <c r="AM62" s="176"/>
      <c r="AN62" s="176"/>
      <c r="AO62" s="177"/>
    </row>
    <row r="63" spans="1:41" x14ac:dyDescent="0.3">
      <c r="A63" s="13">
        <v>60</v>
      </c>
      <c r="B63">
        <f t="shared" ca="1" si="0"/>
        <v>0.76</v>
      </c>
      <c r="C63" s="1">
        <f ca="1">IF(B63&gt;'MM2 (Self-checkout)-Processed D'!$T$5,TIME(0,RANDBETWEEN(0,1.9),RANDBETWEEN(0,59)),TIME(0,RANDBETWEEN(2,3.9),RANDBETWEEN(0,59)))</f>
        <v>7.7546296296296293E-4</v>
      </c>
      <c r="D63" s="1">
        <f ca="1">IF(B63&lt;'MM2 (Self-checkout)-Processed D'!$V$12,TIME(0,RANDBETWEEN(0,1.9),RANDBETWEEN(0,59)),IF(B63&lt;'MM2 (Self-checkout)-Processed D'!$V$13,TIME(0,RANDBETWEEN(1,1.9),RANDBETWEEN(0,59)),IF(B63&lt;'MM2 (Self-checkout)-Processed D'!$V$14,TIME(0,RANDBETWEEN(2,2.9),RANDBETWEEN(0,59)),IF(B63&lt;'MM2 (Self-checkout)-Processed D'!$V$15,TIME(0,RANDBETWEEN(3,4.9),RANDBETWEEN(0,59))))))</f>
        <v>1.6550925925925926E-3</v>
      </c>
      <c r="E63" s="1">
        <f ca="1">IF(B63&gt;'MM2 (Self-checkout)-Processed D'!$T$7,TIME(0,RANDBETWEEN(0,1.9),RANDBETWEEN(0,59)),TIME(0,RANDBETWEEN(2,3.9),RANDBETWEEN(0,59)))</f>
        <v>1.4120370370370369E-3</v>
      </c>
      <c r="F63" s="1">
        <f ca="1">IF(B63&lt;'MM2 (Self-checkout)-Processed D'!$V$16,TIME(0,RANDBETWEEN(0,1.9),RANDBETWEEN(0,59)),IF(B63&lt;'MM2 (Self-checkout)-Processed D'!$V$17,TIME(0,RANDBETWEEN(1,1.9),RANDBETWEEN(0,59)),IF(B63&lt;'MM2 (Self-checkout)-Processed D'!$V$18,TIME(0,RANDBETWEEN(2,2.9),RANDBETWEEN(0,59)),IF(B63&lt;'MM2 (Self-checkout)-Processed D'!$V$19,TIME(0,RANDBETWEEN(3,4.9),RANDBETWEEN(0,59))))))</f>
        <v>3.3217592592592591E-3</v>
      </c>
      <c r="P63" s="169"/>
      <c r="Q63" s="169"/>
      <c r="R63" s="169"/>
      <c r="S63" s="24"/>
      <c r="T63" s="24"/>
      <c r="U63" s="24"/>
      <c r="V63" s="24"/>
      <c r="Z63" s="175"/>
      <c r="AA63" s="176"/>
      <c r="AB63" s="176"/>
      <c r="AC63" s="176"/>
      <c r="AD63" s="176"/>
      <c r="AE63" s="176"/>
      <c r="AF63" s="176"/>
      <c r="AG63" s="176"/>
      <c r="AH63" s="176"/>
      <c r="AI63" s="176"/>
      <c r="AJ63" s="176"/>
      <c r="AK63" s="176"/>
      <c r="AL63" s="176"/>
      <c r="AM63" s="176"/>
      <c r="AN63" s="176"/>
      <c r="AO63" s="177"/>
    </row>
    <row r="64" spans="1:41" x14ac:dyDescent="0.3">
      <c r="A64" s="13">
        <v>61</v>
      </c>
      <c r="B64">
        <f t="shared" ca="1" si="0"/>
        <v>0.03</v>
      </c>
      <c r="C64" s="1">
        <f ca="1">IF(B64&gt;'MM2 (Self-checkout)-Processed D'!$T$5,TIME(0,RANDBETWEEN(0,1.9),RANDBETWEEN(0,59)),TIME(0,RANDBETWEEN(2,3.9),RANDBETWEEN(0,59)))</f>
        <v>2.4305555555555556E-3</v>
      </c>
      <c r="D64" s="1">
        <f ca="1">IF(B64&lt;'MM2 (Self-checkout)-Processed D'!$V$12,TIME(0,RANDBETWEEN(0,1.9),RANDBETWEEN(0,59)),IF(B64&lt;'MM2 (Self-checkout)-Processed D'!$V$13,TIME(0,RANDBETWEEN(1,1.9),RANDBETWEEN(0,59)),IF(B64&lt;'MM2 (Self-checkout)-Processed D'!$V$14,TIME(0,RANDBETWEEN(2,2.9),RANDBETWEEN(0,59)),IF(B64&lt;'MM2 (Self-checkout)-Processed D'!$V$15,TIME(0,RANDBETWEEN(3,4.9),RANDBETWEEN(0,59))))))</f>
        <v>8.1018518518518516E-4</v>
      </c>
      <c r="E64" s="1">
        <f ca="1">IF(B64&gt;'MM2 (Self-checkout)-Processed D'!$T$7,TIME(0,RANDBETWEEN(0,1.9),RANDBETWEEN(0,59)),TIME(0,RANDBETWEEN(2,3.9),RANDBETWEEN(0,59)))</f>
        <v>1.6782407407407408E-3</v>
      </c>
      <c r="F64" s="1">
        <f ca="1">IF(B64&lt;'MM2 (Self-checkout)-Processed D'!$V$16,TIME(0,RANDBETWEEN(0,1.9),RANDBETWEEN(0,59)),IF(B64&lt;'MM2 (Self-checkout)-Processed D'!$V$17,TIME(0,RANDBETWEEN(1,1.9),RANDBETWEEN(0,59)),IF(B64&lt;'MM2 (Self-checkout)-Processed D'!$V$18,TIME(0,RANDBETWEEN(2,2.9),RANDBETWEEN(0,59)),IF(B64&lt;'MM2 (Self-checkout)-Processed D'!$V$19,TIME(0,RANDBETWEEN(3,4.9),RANDBETWEEN(0,59))))))</f>
        <v>3.4722222222222222E-5</v>
      </c>
      <c r="P64" s="169"/>
      <c r="Q64" s="169"/>
      <c r="R64" s="169"/>
      <c r="S64" s="24"/>
      <c r="T64" s="24"/>
      <c r="U64" s="24"/>
      <c r="V64" s="24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176"/>
      <c r="AL64" s="176"/>
      <c r="AM64" s="176"/>
      <c r="AN64" s="176"/>
      <c r="AO64" s="177"/>
    </row>
    <row r="65" spans="1:41" x14ac:dyDescent="0.3">
      <c r="A65" s="13">
        <v>62</v>
      </c>
      <c r="B65">
        <f t="shared" ca="1" si="0"/>
        <v>0.78</v>
      </c>
      <c r="C65" s="1">
        <f ca="1">IF(B65&gt;'MM2 (Self-checkout)-Processed D'!$T$5,TIME(0,RANDBETWEEN(0,1.9),RANDBETWEEN(0,59)),TIME(0,RANDBETWEEN(2,3.9),RANDBETWEEN(0,59)))</f>
        <v>1.273148148148148E-4</v>
      </c>
      <c r="D65" s="1">
        <f ca="1">IF(B65&lt;'MM2 (Self-checkout)-Processed D'!$V$12,TIME(0,RANDBETWEEN(0,1.9),RANDBETWEEN(0,59)),IF(B65&lt;'MM2 (Self-checkout)-Processed D'!$V$13,TIME(0,RANDBETWEEN(1,1.9),RANDBETWEEN(0,59)),IF(B65&lt;'MM2 (Self-checkout)-Processed D'!$V$14,TIME(0,RANDBETWEEN(2,2.9),RANDBETWEEN(0,59)),IF(B65&lt;'MM2 (Self-checkout)-Processed D'!$V$15,TIME(0,RANDBETWEEN(3,4.9),RANDBETWEEN(0,59))))))</f>
        <v>2.7314814814814814E-3</v>
      </c>
      <c r="E65" s="1">
        <f ca="1">IF(B65&gt;'MM2 (Self-checkout)-Processed D'!$T$7,TIME(0,RANDBETWEEN(0,1.9),RANDBETWEEN(0,59)),TIME(0,RANDBETWEEN(2,3.9),RANDBETWEEN(0,59)))</f>
        <v>1.5509259259259259E-3</v>
      </c>
      <c r="F65" s="1">
        <f ca="1">IF(B65&lt;'MM2 (Self-checkout)-Processed D'!$V$16,TIME(0,RANDBETWEEN(0,1.9),RANDBETWEEN(0,59)),IF(B65&lt;'MM2 (Self-checkout)-Processed D'!$V$17,TIME(0,RANDBETWEEN(1,1.9),RANDBETWEEN(0,59)),IF(B65&lt;'MM2 (Self-checkout)-Processed D'!$V$18,TIME(0,RANDBETWEEN(2,2.9),RANDBETWEEN(0,59)),IF(B65&lt;'MM2 (Self-checkout)-Processed D'!$V$19,TIME(0,RANDBETWEEN(3,4.9),RANDBETWEEN(0,59))))))</f>
        <v>2.3726851851851851E-3</v>
      </c>
      <c r="Z65" s="175"/>
      <c r="AA65" s="176"/>
      <c r="AB65" s="176"/>
      <c r="AC65" s="176"/>
      <c r="AD65" s="176"/>
      <c r="AE65" s="176"/>
      <c r="AF65" s="176"/>
      <c r="AG65" s="176"/>
      <c r="AH65" s="176"/>
      <c r="AI65" s="176"/>
      <c r="AJ65" s="176"/>
      <c r="AK65" s="176"/>
      <c r="AL65" s="176"/>
      <c r="AM65" s="176"/>
      <c r="AN65" s="176"/>
      <c r="AO65" s="177"/>
    </row>
    <row r="66" spans="1:41" ht="15" thickBot="1" x14ac:dyDescent="0.35">
      <c r="A66" s="13">
        <v>63</v>
      </c>
      <c r="B66">
        <f t="shared" ca="1" si="0"/>
        <v>0.51</v>
      </c>
      <c r="C66" s="1">
        <f ca="1">IF(B66&gt;'MM2 (Self-checkout)-Processed D'!$T$5,TIME(0,RANDBETWEEN(0,1.9),RANDBETWEEN(0,59)),TIME(0,RANDBETWEEN(2,3.9),RANDBETWEEN(0,59)))</f>
        <v>7.5231481481481482E-4</v>
      </c>
      <c r="D66" s="1">
        <f ca="1">IF(B66&lt;'MM2 (Self-checkout)-Processed D'!$V$12,TIME(0,RANDBETWEEN(0,1.9),RANDBETWEEN(0,59)),IF(B66&lt;'MM2 (Self-checkout)-Processed D'!$V$13,TIME(0,RANDBETWEEN(1,1.9),RANDBETWEEN(0,59)),IF(B66&lt;'MM2 (Self-checkout)-Processed D'!$V$14,TIME(0,RANDBETWEEN(2,2.9),RANDBETWEEN(0,59)),IF(B66&lt;'MM2 (Self-checkout)-Processed D'!$V$15,TIME(0,RANDBETWEEN(3,4.9),RANDBETWEEN(0,59))))))</f>
        <v>1.3310185185185185E-3</v>
      </c>
      <c r="E66" s="1">
        <f ca="1">IF(B66&gt;'MM2 (Self-checkout)-Processed D'!$T$7,TIME(0,RANDBETWEEN(0,1.9),RANDBETWEEN(0,59)),TIME(0,RANDBETWEEN(2,3.9),RANDBETWEEN(0,59)))</f>
        <v>1.5277777777777779E-3</v>
      </c>
      <c r="F66" s="1">
        <f ca="1">IF(B66&lt;'MM2 (Self-checkout)-Processed D'!$V$16,TIME(0,RANDBETWEEN(0,1.9),RANDBETWEEN(0,59)),IF(B66&lt;'MM2 (Self-checkout)-Processed D'!$V$17,TIME(0,RANDBETWEEN(1,1.9),RANDBETWEEN(0,59)),IF(B66&lt;'MM2 (Self-checkout)-Processed D'!$V$18,TIME(0,RANDBETWEEN(2,2.9),RANDBETWEEN(0,59)),IF(B66&lt;'MM2 (Self-checkout)-Processed D'!$V$19,TIME(0,RANDBETWEEN(3,4.9),RANDBETWEEN(0,59))))))</f>
        <v>1.8055555555555555E-3</v>
      </c>
      <c r="Z66" s="178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79"/>
      <c r="AL66" s="179"/>
      <c r="AM66" s="179"/>
      <c r="AN66" s="179"/>
      <c r="AO66" s="180"/>
    </row>
    <row r="67" spans="1:41" x14ac:dyDescent="0.3">
      <c r="A67" s="13">
        <v>64</v>
      </c>
      <c r="B67">
        <f t="shared" ca="1" si="0"/>
        <v>0.69</v>
      </c>
      <c r="C67" s="1">
        <f ca="1">IF(B67&gt;'MM2 (Self-checkout)-Processed D'!$T$5,TIME(0,RANDBETWEEN(0,1.9),RANDBETWEEN(0,59)),TIME(0,RANDBETWEEN(2,3.9),RANDBETWEEN(0,59)))</f>
        <v>2.4305555555555555E-4</v>
      </c>
      <c r="D67" s="1">
        <f ca="1">IF(B67&lt;'MM2 (Self-checkout)-Processed D'!$V$12,TIME(0,RANDBETWEEN(0,1.9),RANDBETWEEN(0,59)),IF(B67&lt;'MM2 (Self-checkout)-Processed D'!$V$13,TIME(0,RANDBETWEEN(1,1.9),RANDBETWEEN(0,59)),IF(B67&lt;'MM2 (Self-checkout)-Processed D'!$V$14,TIME(0,RANDBETWEEN(2,2.9),RANDBETWEEN(0,59)),IF(B67&lt;'MM2 (Self-checkout)-Processed D'!$V$15,TIME(0,RANDBETWEEN(3,4.9),RANDBETWEEN(0,59))))))</f>
        <v>1.5740740740740741E-3</v>
      </c>
      <c r="E67" s="1">
        <f ca="1">IF(B67&gt;'MM2 (Self-checkout)-Processed D'!$T$7,TIME(0,RANDBETWEEN(0,1.9),RANDBETWEEN(0,59)),TIME(0,RANDBETWEEN(2,3.9),RANDBETWEEN(0,59)))</f>
        <v>2.0717592592592593E-3</v>
      </c>
      <c r="F67" s="1">
        <f ca="1">IF(B67&lt;'MM2 (Self-checkout)-Processed D'!$V$16,TIME(0,RANDBETWEEN(0,1.9),RANDBETWEEN(0,59)),IF(B67&lt;'MM2 (Self-checkout)-Processed D'!$V$17,TIME(0,RANDBETWEEN(1,1.9),RANDBETWEEN(0,59)),IF(B67&lt;'MM2 (Self-checkout)-Processed D'!$V$18,TIME(0,RANDBETWEEN(2,2.9),RANDBETWEEN(0,59)),IF(B67&lt;'MM2 (Self-checkout)-Processed D'!$V$19,TIME(0,RANDBETWEEN(3,4.9),RANDBETWEEN(0,59))))))</f>
        <v>2.6967592592592594E-3</v>
      </c>
    </row>
    <row r="68" spans="1:41" x14ac:dyDescent="0.3">
      <c r="A68" s="13">
        <v>65</v>
      </c>
      <c r="B68">
        <f t="shared" ca="1" si="0"/>
        <v>0.3</v>
      </c>
      <c r="C68" s="1">
        <f ca="1">IF(B68&gt;'MM2 (Self-checkout)-Processed D'!$T$5,TIME(0,RANDBETWEEN(0,1.9),RANDBETWEEN(0,59)),TIME(0,RANDBETWEEN(2,3.9),RANDBETWEEN(0,59)))</f>
        <v>2.1643518518518518E-3</v>
      </c>
      <c r="D68" s="1">
        <f ca="1">IF(B68&lt;'MM2 (Self-checkout)-Processed D'!$V$12,TIME(0,RANDBETWEEN(0,1.9),RANDBETWEEN(0,59)),IF(B68&lt;'MM2 (Self-checkout)-Processed D'!$V$13,TIME(0,RANDBETWEEN(1,1.9),RANDBETWEEN(0,59)),IF(B68&lt;'MM2 (Self-checkout)-Processed D'!$V$14,TIME(0,RANDBETWEEN(2,2.9),RANDBETWEEN(0,59)),IF(B68&lt;'MM2 (Self-checkout)-Processed D'!$V$15,TIME(0,RANDBETWEEN(3,4.9),RANDBETWEEN(0,59))))))</f>
        <v>1.238425925925926E-3</v>
      </c>
      <c r="E68" s="1">
        <f ca="1">IF(B68&gt;'MM2 (Self-checkout)-Processed D'!$T$7,TIME(0,RANDBETWEEN(0,1.9),RANDBETWEEN(0,59)),TIME(0,RANDBETWEEN(2,3.9),RANDBETWEEN(0,59)))</f>
        <v>2.5231481481481481E-3</v>
      </c>
      <c r="F68" s="1">
        <f ca="1">IF(B68&lt;'MM2 (Self-checkout)-Processed D'!$V$16,TIME(0,RANDBETWEEN(0,1.9),RANDBETWEEN(0,59)),IF(B68&lt;'MM2 (Self-checkout)-Processed D'!$V$17,TIME(0,RANDBETWEEN(1,1.9),RANDBETWEEN(0,59)),IF(B68&lt;'MM2 (Self-checkout)-Processed D'!$V$18,TIME(0,RANDBETWEEN(2,2.9),RANDBETWEEN(0,59)),IF(B68&lt;'MM2 (Self-checkout)-Processed D'!$V$19,TIME(0,RANDBETWEEN(3,4.9),RANDBETWEEN(0,59))))))</f>
        <v>1.8634259259259259E-3</v>
      </c>
    </row>
    <row r="69" spans="1:41" x14ac:dyDescent="0.3">
      <c r="A69" s="13">
        <v>66</v>
      </c>
      <c r="B69">
        <f t="shared" ref="B69:B132" ca="1" si="25">RANDBETWEEN(0,99)/100</f>
        <v>0.18</v>
      </c>
      <c r="C69" s="1">
        <f ca="1">IF(B69&gt;'MM2 (Self-checkout)-Processed D'!$T$5,TIME(0,RANDBETWEEN(0,1.9),RANDBETWEEN(0,59)),TIME(0,RANDBETWEEN(2,3.9),RANDBETWEEN(0,59)))</f>
        <v>1.5972222222222223E-3</v>
      </c>
      <c r="D69" s="1">
        <f ca="1">IF(B69&lt;'MM2 (Self-checkout)-Processed D'!$V$12,TIME(0,RANDBETWEEN(0,1.9),RANDBETWEEN(0,59)),IF(B69&lt;'MM2 (Self-checkout)-Processed D'!$V$13,TIME(0,RANDBETWEEN(1,1.9),RANDBETWEEN(0,59)),IF(B69&lt;'MM2 (Self-checkout)-Processed D'!$V$14,TIME(0,RANDBETWEEN(2,2.9),RANDBETWEEN(0,59)),IF(B69&lt;'MM2 (Self-checkout)-Processed D'!$V$15,TIME(0,RANDBETWEEN(3,4.9),RANDBETWEEN(0,59))))))</f>
        <v>1.0763888888888889E-3</v>
      </c>
      <c r="E69" s="1">
        <f ca="1">IF(B69&gt;'MM2 (Self-checkout)-Processed D'!$T$7,TIME(0,RANDBETWEEN(0,1.9),RANDBETWEEN(0,59)),TIME(0,RANDBETWEEN(2,3.9),RANDBETWEEN(0,59)))</f>
        <v>2.0138888888888888E-3</v>
      </c>
      <c r="F69" s="1">
        <f ca="1">IF(B69&lt;'MM2 (Self-checkout)-Processed D'!$V$16,TIME(0,RANDBETWEEN(0,1.9),RANDBETWEEN(0,59)),IF(B69&lt;'MM2 (Self-checkout)-Processed D'!$V$17,TIME(0,RANDBETWEEN(1,1.9),RANDBETWEEN(0,59)),IF(B69&lt;'MM2 (Self-checkout)-Processed D'!$V$18,TIME(0,RANDBETWEEN(2,2.9),RANDBETWEEN(0,59)),IF(B69&lt;'MM2 (Self-checkout)-Processed D'!$V$19,TIME(0,RANDBETWEEN(3,4.9),RANDBETWEEN(0,59))))))</f>
        <v>7.0601851851851847E-4</v>
      </c>
    </row>
    <row r="70" spans="1:41" x14ac:dyDescent="0.3">
      <c r="A70" s="13">
        <v>67</v>
      </c>
      <c r="B70">
        <f t="shared" ca="1" si="25"/>
        <v>0.56999999999999995</v>
      </c>
      <c r="C70" s="1">
        <f ca="1">IF(B70&gt;'MM2 (Self-checkout)-Processed D'!$T$5,TIME(0,RANDBETWEEN(0,1.9),RANDBETWEEN(0,59)),TIME(0,RANDBETWEEN(2,3.9),RANDBETWEEN(0,59)))</f>
        <v>5.6712962962962967E-4</v>
      </c>
      <c r="D70" s="1">
        <f ca="1">IF(B70&lt;'MM2 (Self-checkout)-Processed D'!$V$12,TIME(0,RANDBETWEEN(0,1.9),RANDBETWEEN(0,59)),IF(B70&lt;'MM2 (Self-checkout)-Processed D'!$V$13,TIME(0,RANDBETWEEN(1,1.9),RANDBETWEEN(0,59)),IF(B70&lt;'MM2 (Self-checkout)-Processed D'!$V$14,TIME(0,RANDBETWEEN(2,2.9),RANDBETWEEN(0,59)),IF(B70&lt;'MM2 (Self-checkout)-Processed D'!$V$15,TIME(0,RANDBETWEEN(3,4.9),RANDBETWEEN(0,59))))))</f>
        <v>1.0648148148148149E-3</v>
      </c>
      <c r="E70" s="1">
        <f ca="1">IF(B70&gt;'MM2 (Self-checkout)-Processed D'!$T$7,TIME(0,RANDBETWEEN(0,1.9),RANDBETWEEN(0,59)),TIME(0,RANDBETWEEN(2,3.9),RANDBETWEEN(0,59)))</f>
        <v>2.5231481481481481E-3</v>
      </c>
      <c r="F70" s="1">
        <f ca="1">IF(B70&lt;'MM2 (Self-checkout)-Processed D'!$V$16,TIME(0,RANDBETWEEN(0,1.9),RANDBETWEEN(0,59)),IF(B70&lt;'MM2 (Self-checkout)-Processed D'!$V$17,TIME(0,RANDBETWEEN(1,1.9),RANDBETWEEN(0,59)),IF(B70&lt;'MM2 (Self-checkout)-Processed D'!$V$18,TIME(0,RANDBETWEEN(2,2.9),RANDBETWEEN(0,59)),IF(B70&lt;'MM2 (Self-checkout)-Processed D'!$V$19,TIME(0,RANDBETWEEN(3,4.9),RANDBETWEEN(0,59))))))</f>
        <v>2.0486111111111113E-3</v>
      </c>
    </row>
    <row r="71" spans="1:41" x14ac:dyDescent="0.3">
      <c r="A71" s="13">
        <v>68</v>
      </c>
      <c r="B71">
        <f t="shared" ca="1" si="25"/>
        <v>0.84</v>
      </c>
      <c r="C71" s="1">
        <f ca="1">IF(B71&gt;'MM2 (Self-checkout)-Processed D'!$T$5,TIME(0,RANDBETWEEN(0,1.9),RANDBETWEEN(0,59)),TIME(0,RANDBETWEEN(2,3.9),RANDBETWEEN(0,59)))</f>
        <v>1.1574074074074073E-3</v>
      </c>
      <c r="D71" s="1">
        <f ca="1">IF(B71&lt;'MM2 (Self-checkout)-Processed D'!$V$12,TIME(0,RANDBETWEEN(0,1.9),RANDBETWEEN(0,59)),IF(B71&lt;'MM2 (Self-checkout)-Processed D'!$V$13,TIME(0,RANDBETWEEN(1,1.9),RANDBETWEEN(0,59)),IF(B71&lt;'MM2 (Self-checkout)-Processed D'!$V$14,TIME(0,RANDBETWEEN(2,2.9),RANDBETWEEN(0,59)),IF(B71&lt;'MM2 (Self-checkout)-Processed D'!$V$15,TIME(0,RANDBETWEEN(3,4.9),RANDBETWEEN(0,59))))))</f>
        <v>2.6967592592592594E-3</v>
      </c>
      <c r="E71" s="1">
        <f ca="1">IF(B71&gt;'MM2 (Self-checkout)-Processed D'!$T$7,TIME(0,RANDBETWEEN(0,1.9),RANDBETWEEN(0,59)),TIME(0,RANDBETWEEN(2,3.9),RANDBETWEEN(0,59)))</f>
        <v>1.1111111111111111E-3</v>
      </c>
      <c r="F71" s="1">
        <f ca="1">IF(B71&lt;'MM2 (Self-checkout)-Processed D'!$V$16,TIME(0,RANDBETWEEN(0,1.9),RANDBETWEEN(0,59)),IF(B71&lt;'MM2 (Self-checkout)-Processed D'!$V$17,TIME(0,RANDBETWEEN(1,1.9),RANDBETWEEN(0,59)),IF(B71&lt;'MM2 (Self-checkout)-Processed D'!$V$18,TIME(0,RANDBETWEEN(2,2.9),RANDBETWEEN(0,59)),IF(B71&lt;'MM2 (Self-checkout)-Processed D'!$V$19,TIME(0,RANDBETWEEN(3,4.9),RANDBETWEEN(0,59))))))</f>
        <v>2.2453703703703702E-3</v>
      </c>
    </row>
    <row r="72" spans="1:41" x14ac:dyDescent="0.3">
      <c r="A72" s="13">
        <v>69</v>
      </c>
      <c r="B72">
        <f t="shared" ca="1" si="25"/>
        <v>0.22</v>
      </c>
      <c r="C72" s="1">
        <f ca="1">IF(B72&gt;'MM2 (Self-checkout)-Processed D'!$T$5,TIME(0,RANDBETWEEN(0,1.9),RANDBETWEEN(0,59)),TIME(0,RANDBETWEEN(2,3.9),RANDBETWEEN(0,59)))</f>
        <v>1.7013888888888888E-3</v>
      </c>
      <c r="D72" s="1">
        <f ca="1">IF(B72&lt;'MM2 (Self-checkout)-Processed D'!$V$12,TIME(0,RANDBETWEEN(0,1.9),RANDBETWEEN(0,59)),IF(B72&lt;'MM2 (Self-checkout)-Processed D'!$V$13,TIME(0,RANDBETWEEN(1,1.9),RANDBETWEEN(0,59)),IF(B72&lt;'MM2 (Self-checkout)-Processed D'!$V$14,TIME(0,RANDBETWEEN(2,2.9),RANDBETWEEN(0,59)),IF(B72&lt;'MM2 (Self-checkout)-Processed D'!$V$15,TIME(0,RANDBETWEEN(3,4.9),RANDBETWEEN(0,59))))))</f>
        <v>1.0995370370370371E-3</v>
      </c>
      <c r="E72" s="1">
        <f ca="1">IF(B72&gt;'MM2 (Self-checkout)-Processed D'!$T$7,TIME(0,RANDBETWEEN(0,1.9),RANDBETWEEN(0,59)),TIME(0,RANDBETWEEN(2,3.9),RANDBETWEEN(0,59)))</f>
        <v>2.3263888888888887E-3</v>
      </c>
      <c r="F72" s="1">
        <f ca="1">IF(B72&lt;'MM2 (Self-checkout)-Processed D'!$V$16,TIME(0,RANDBETWEEN(0,1.9),RANDBETWEEN(0,59)),IF(B72&lt;'MM2 (Self-checkout)-Processed D'!$V$17,TIME(0,RANDBETWEEN(1,1.9),RANDBETWEEN(0,59)),IF(B72&lt;'MM2 (Self-checkout)-Processed D'!$V$18,TIME(0,RANDBETWEEN(2,2.9),RANDBETWEEN(0,59)),IF(B72&lt;'MM2 (Self-checkout)-Processed D'!$V$19,TIME(0,RANDBETWEEN(3,4.9),RANDBETWEEN(0,59))))))</f>
        <v>1.9097222222222222E-3</v>
      </c>
    </row>
    <row r="73" spans="1:41" x14ac:dyDescent="0.3">
      <c r="A73" s="13">
        <v>70</v>
      </c>
      <c r="B73">
        <f t="shared" ca="1" si="25"/>
        <v>0.01</v>
      </c>
      <c r="C73" s="1">
        <f ca="1">IF(B73&gt;'MM2 (Self-checkout)-Processed D'!$T$5,TIME(0,RANDBETWEEN(0,1.9),RANDBETWEEN(0,59)),TIME(0,RANDBETWEEN(2,3.9),RANDBETWEEN(0,59)))</f>
        <v>1.4120370370370369E-3</v>
      </c>
      <c r="D73" s="1">
        <f ca="1">IF(B73&lt;'MM2 (Self-checkout)-Processed D'!$V$12,TIME(0,RANDBETWEEN(0,1.9),RANDBETWEEN(0,59)),IF(B73&lt;'MM2 (Self-checkout)-Processed D'!$V$13,TIME(0,RANDBETWEEN(1,1.9),RANDBETWEEN(0,59)),IF(B73&lt;'MM2 (Self-checkout)-Processed D'!$V$14,TIME(0,RANDBETWEEN(2,2.9),RANDBETWEEN(0,59)),IF(B73&lt;'MM2 (Self-checkout)-Processed D'!$V$15,TIME(0,RANDBETWEEN(3,4.9),RANDBETWEEN(0,59))))))</f>
        <v>9.4907407407407408E-4</v>
      </c>
      <c r="E73" s="1">
        <f ca="1">IF(B73&gt;'MM2 (Self-checkout)-Processed D'!$T$7,TIME(0,RANDBETWEEN(0,1.9),RANDBETWEEN(0,59)),TIME(0,RANDBETWEEN(2,3.9),RANDBETWEEN(0,59)))</f>
        <v>2.0486111111111113E-3</v>
      </c>
      <c r="F73" s="1">
        <f ca="1">IF(B73&lt;'MM2 (Self-checkout)-Processed D'!$V$16,TIME(0,RANDBETWEEN(0,1.9),RANDBETWEEN(0,59)),IF(B73&lt;'MM2 (Self-checkout)-Processed D'!$V$17,TIME(0,RANDBETWEEN(1,1.9),RANDBETWEEN(0,59)),IF(B73&lt;'MM2 (Self-checkout)-Processed D'!$V$18,TIME(0,RANDBETWEEN(2,2.9),RANDBETWEEN(0,59)),IF(B73&lt;'MM2 (Self-checkout)-Processed D'!$V$19,TIME(0,RANDBETWEEN(3,4.9),RANDBETWEEN(0,59))))))</f>
        <v>5.4398148148148144E-4</v>
      </c>
    </row>
    <row r="74" spans="1:41" x14ac:dyDescent="0.3">
      <c r="A74" s="13">
        <v>71</v>
      </c>
      <c r="B74">
        <f t="shared" ca="1" si="25"/>
        <v>0.73</v>
      </c>
      <c r="C74" s="1">
        <f ca="1">IF(B74&gt;'MM2 (Self-checkout)-Processed D'!$T$5,TIME(0,RANDBETWEEN(0,1.9),RANDBETWEEN(0,59)),TIME(0,RANDBETWEEN(2,3.9),RANDBETWEEN(0,59)))</f>
        <v>6.2500000000000001E-4</v>
      </c>
      <c r="D74" s="1">
        <f ca="1">IF(B74&lt;'MM2 (Self-checkout)-Processed D'!$V$12,TIME(0,RANDBETWEEN(0,1.9),RANDBETWEEN(0,59)),IF(B74&lt;'MM2 (Self-checkout)-Processed D'!$V$13,TIME(0,RANDBETWEEN(1,1.9),RANDBETWEEN(0,59)),IF(B74&lt;'MM2 (Self-checkout)-Processed D'!$V$14,TIME(0,RANDBETWEEN(2,2.9),RANDBETWEEN(0,59)),IF(B74&lt;'MM2 (Self-checkout)-Processed D'!$V$15,TIME(0,RANDBETWEEN(3,4.9),RANDBETWEEN(0,59))))))</f>
        <v>2.0138888888888888E-3</v>
      </c>
      <c r="E74" s="1">
        <f ca="1">IF(B74&gt;'MM2 (Self-checkout)-Processed D'!$T$7,TIME(0,RANDBETWEEN(0,1.9),RANDBETWEEN(0,59)),TIME(0,RANDBETWEEN(2,3.9),RANDBETWEEN(0,59)))</f>
        <v>2.5231481481481481E-3</v>
      </c>
      <c r="F74" s="1">
        <f ca="1">IF(B74&lt;'MM2 (Self-checkout)-Processed D'!$V$16,TIME(0,RANDBETWEEN(0,1.9),RANDBETWEEN(0,59)),IF(B74&lt;'MM2 (Self-checkout)-Processed D'!$V$17,TIME(0,RANDBETWEEN(1,1.9),RANDBETWEEN(0,59)),IF(B74&lt;'MM2 (Self-checkout)-Processed D'!$V$18,TIME(0,RANDBETWEEN(2,2.9),RANDBETWEEN(0,59)),IF(B74&lt;'MM2 (Self-checkout)-Processed D'!$V$19,TIME(0,RANDBETWEEN(3,4.9),RANDBETWEEN(0,59))))))</f>
        <v>2.662037037037037E-3</v>
      </c>
    </row>
    <row r="75" spans="1:41" x14ac:dyDescent="0.3">
      <c r="A75" s="13">
        <v>72</v>
      </c>
      <c r="B75">
        <f t="shared" ca="1" si="25"/>
        <v>0.18</v>
      </c>
      <c r="C75" s="1">
        <f ca="1">IF(B75&gt;'MM2 (Self-checkout)-Processed D'!$T$5,TIME(0,RANDBETWEEN(0,1.9),RANDBETWEEN(0,59)),TIME(0,RANDBETWEEN(2,3.9),RANDBETWEEN(0,59)))</f>
        <v>1.4699074074074074E-3</v>
      </c>
      <c r="D75" s="1">
        <f ca="1">IF(B75&lt;'MM2 (Self-checkout)-Processed D'!$V$12,TIME(0,RANDBETWEEN(0,1.9),RANDBETWEEN(0,59)),IF(B75&lt;'MM2 (Self-checkout)-Processed D'!$V$13,TIME(0,RANDBETWEEN(1,1.9),RANDBETWEEN(0,59)),IF(B75&lt;'MM2 (Self-checkout)-Processed D'!$V$14,TIME(0,RANDBETWEEN(2,2.9),RANDBETWEEN(0,59)),IF(B75&lt;'MM2 (Self-checkout)-Processed D'!$V$15,TIME(0,RANDBETWEEN(3,4.9),RANDBETWEEN(0,59))))))</f>
        <v>1.238425925925926E-3</v>
      </c>
      <c r="E75" s="1">
        <f ca="1">IF(B75&gt;'MM2 (Self-checkout)-Processed D'!$T$7,TIME(0,RANDBETWEEN(0,1.9),RANDBETWEEN(0,59)),TIME(0,RANDBETWEEN(2,3.9),RANDBETWEEN(0,59)))</f>
        <v>2.1875000000000002E-3</v>
      </c>
      <c r="F75" s="1">
        <f ca="1">IF(B75&lt;'MM2 (Self-checkout)-Processed D'!$V$16,TIME(0,RANDBETWEEN(0,1.9),RANDBETWEEN(0,59)),IF(B75&lt;'MM2 (Self-checkout)-Processed D'!$V$17,TIME(0,RANDBETWEEN(1,1.9),RANDBETWEEN(0,59)),IF(B75&lt;'MM2 (Self-checkout)-Processed D'!$V$18,TIME(0,RANDBETWEEN(2,2.9),RANDBETWEEN(0,59)),IF(B75&lt;'MM2 (Self-checkout)-Processed D'!$V$19,TIME(0,RANDBETWEEN(3,4.9),RANDBETWEEN(0,59))))))</f>
        <v>8.2175925925925927E-4</v>
      </c>
    </row>
    <row r="76" spans="1:41" x14ac:dyDescent="0.3">
      <c r="A76" s="13">
        <v>73</v>
      </c>
      <c r="B76">
        <f t="shared" ca="1" si="25"/>
        <v>0.44</v>
      </c>
      <c r="C76" s="1">
        <f ca="1">IF(B76&gt;'MM2 (Self-checkout)-Processed D'!$T$5,TIME(0,RANDBETWEEN(0,1.9),RANDBETWEEN(0,59)),TIME(0,RANDBETWEEN(2,3.9),RANDBETWEEN(0,59)))</f>
        <v>2.638888888888889E-3</v>
      </c>
      <c r="D76" s="1">
        <f ca="1">IF(B76&lt;'MM2 (Self-checkout)-Processed D'!$V$12,TIME(0,RANDBETWEEN(0,1.9),RANDBETWEEN(0,59)),IF(B76&lt;'MM2 (Self-checkout)-Processed D'!$V$13,TIME(0,RANDBETWEEN(1,1.9),RANDBETWEEN(0,59)),IF(B76&lt;'MM2 (Self-checkout)-Processed D'!$V$14,TIME(0,RANDBETWEEN(2,2.9),RANDBETWEEN(0,59)),IF(B76&lt;'MM2 (Self-checkout)-Processed D'!$V$15,TIME(0,RANDBETWEEN(3,4.9),RANDBETWEEN(0,59))))))</f>
        <v>1.2268518518518518E-3</v>
      </c>
      <c r="E76" s="1">
        <f ca="1">IF(B76&gt;'MM2 (Self-checkout)-Processed D'!$T$7,TIME(0,RANDBETWEEN(0,1.9),RANDBETWEEN(0,59)),TIME(0,RANDBETWEEN(2,3.9),RANDBETWEEN(0,59)))</f>
        <v>2.2800925925925927E-3</v>
      </c>
      <c r="F76" s="1">
        <f ca="1">IF(B76&lt;'MM2 (Self-checkout)-Processed D'!$V$16,TIME(0,RANDBETWEEN(0,1.9),RANDBETWEEN(0,59)),IF(B76&lt;'MM2 (Self-checkout)-Processed D'!$V$17,TIME(0,RANDBETWEEN(1,1.9),RANDBETWEEN(0,59)),IF(B76&lt;'MM2 (Self-checkout)-Processed D'!$V$18,TIME(0,RANDBETWEEN(2,2.9),RANDBETWEEN(0,59)),IF(B76&lt;'MM2 (Self-checkout)-Processed D'!$V$19,TIME(0,RANDBETWEEN(3,4.9),RANDBETWEEN(0,59))))))</f>
        <v>1.5046296296296296E-3</v>
      </c>
    </row>
    <row r="77" spans="1:41" x14ac:dyDescent="0.3">
      <c r="A77" s="13">
        <v>74</v>
      </c>
      <c r="B77">
        <f t="shared" ca="1" si="25"/>
        <v>0.62</v>
      </c>
      <c r="C77" s="1">
        <f ca="1">IF(B77&gt;'MM2 (Self-checkout)-Processed D'!$T$5,TIME(0,RANDBETWEEN(0,1.9),RANDBETWEEN(0,59)),TIME(0,RANDBETWEEN(2,3.9),RANDBETWEEN(0,59)))</f>
        <v>1.1458333333333333E-3</v>
      </c>
      <c r="D77" s="1">
        <f ca="1">IF(B77&lt;'MM2 (Self-checkout)-Processed D'!$V$12,TIME(0,RANDBETWEEN(0,1.9),RANDBETWEEN(0,59)),IF(B77&lt;'MM2 (Self-checkout)-Processed D'!$V$13,TIME(0,RANDBETWEEN(1,1.9),RANDBETWEEN(0,59)),IF(B77&lt;'MM2 (Self-checkout)-Processed D'!$V$14,TIME(0,RANDBETWEEN(2,2.9),RANDBETWEEN(0,59)),IF(B77&lt;'MM2 (Self-checkout)-Processed D'!$V$15,TIME(0,RANDBETWEEN(3,4.9),RANDBETWEEN(0,59))))))</f>
        <v>1.8865740740740742E-3</v>
      </c>
      <c r="E77" s="1">
        <f ca="1">IF(B77&gt;'MM2 (Self-checkout)-Processed D'!$T$7,TIME(0,RANDBETWEEN(0,1.9),RANDBETWEEN(0,59)),TIME(0,RANDBETWEEN(2,3.9),RANDBETWEEN(0,59)))</f>
        <v>2.5000000000000001E-3</v>
      </c>
      <c r="F77" s="1">
        <f ca="1">IF(B77&lt;'MM2 (Self-checkout)-Processed D'!$V$16,TIME(0,RANDBETWEEN(0,1.9),RANDBETWEEN(0,59)),IF(B77&lt;'MM2 (Self-checkout)-Processed D'!$V$17,TIME(0,RANDBETWEEN(1,1.9),RANDBETWEEN(0,59)),IF(B77&lt;'MM2 (Self-checkout)-Processed D'!$V$18,TIME(0,RANDBETWEEN(2,2.9),RANDBETWEEN(0,59)),IF(B77&lt;'MM2 (Self-checkout)-Processed D'!$V$19,TIME(0,RANDBETWEEN(3,4.9),RANDBETWEEN(0,59))))))</f>
        <v>1.7824074074074075E-3</v>
      </c>
    </row>
    <row r="78" spans="1:41" x14ac:dyDescent="0.3">
      <c r="A78" s="13">
        <v>75</v>
      </c>
      <c r="B78">
        <f t="shared" ca="1" si="25"/>
        <v>0.23</v>
      </c>
      <c r="C78" s="1">
        <f ca="1">IF(B78&gt;'MM2 (Self-checkout)-Processed D'!$T$5,TIME(0,RANDBETWEEN(0,1.9),RANDBETWEEN(0,59)),TIME(0,RANDBETWEEN(2,3.9),RANDBETWEEN(0,59)))</f>
        <v>2.2569444444444442E-3</v>
      </c>
      <c r="D78" s="1">
        <f ca="1">IF(B78&lt;'MM2 (Self-checkout)-Processed D'!$V$12,TIME(0,RANDBETWEEN(0,1.9),RANDBETWEEN(0,59)),IF(B78&lt;'MM2 (Self-checkout)-Processed D'!$V$13,TIME(0,RANDBETWEEN(1,1.9),RANDBETWEEN(0,59)),IF(B78&lt;'MM2 (Self-checkout)-Processed D'!$V$14,TIME(0,RANDBETWEEN(2,2.9),RANDBETWEEN(0,59)),IF(B78&lt;'MM2 (Self-checkout)-Processed D'!$V$15,TIME(0,RANDBETWEEN(3,4.9),RANDBETWEEN(0,59))))))</f>
        <v>7.407407407407407E-4</v>
      </c>
      <c r="E78" s="1">
        <f ca="1">IF(B78&gt;'MM2 (Self-checkout)-Processed D'!$T$7,TIME(0,RANDBETWEEN(0,1.9),RANDBETWEEN(0,59)),TIME(0,RANDBETWEEN(2,3.9),RANDBETWEEN(0,59)))</f>
        <v>2.2106481481481482E-3</v>
      </c>
      <c r="F78" s="1">
        <f ca="1">IF(B78&lt;'MM2 (Self-checkout)-Processed D'!$V$16,TIME(0,RANDBETWEEN(0,1.9),RANDBETWEEN(0,59)),IF(B78&lt;'MM2 (Self-checkout)-Processed D'!$V$17,TIME(0,RANDBETWEEN(1,1.9),RANDBETWEEN(0,59)),IF(B78&lt;'MM2 (Self-checkout)-Processed D'!$V$18,TIME(0,RANDBETWEEN(2,2.9),RANDBETWEEN(0,59)),IF(B78&lt;'MM2 (Self-checkout)-Processed D'!$V$19,TIME(0,RANDBETWEEN(3,4.9),RANDBETWEEN(0,59))))))</f>
        <v>1.5277777777777779E-3</v>
      </c>
    </row>
    <row r="79" spans="1:41" x14ac:dyDescent="0.3">
      <c r="A79" s="13">
        <v>76</v>
      </c>
      <c r="B79">
        <f t="shared" ca="1" si="25"/>
        <v>0.47</v>
      </c>
      <c r="C79" s="1">
        <f ca="1">IF(B79&gt;'MM2 (Self-checkout)-Processed D'!$T$5,TIME(0,RANDBETWEEN(0,1.9),RANDBETWEEN(0,59)),TIME(0,RANDBETWEEN(2,3.9),RANDBETWEEN(0,59)))</f>
        <v>2.1412037037037038E-3</v>
      </c>
      <c r="D79" s="1">
        <f ca="1">IF(B79&lt;'MM2 (Self-checkout)-Processed D'!$V$12,TIME(0,RANDBETWEEN(0,1.9),RANDBETWEEN(0,59)),IF(B79&lt;'MM2 (Self-checkout)-Processed D'!$V$13,TIME(0,RANDBETWEEN(1,1.9),RANDBETWEEN(0,59)),IF(B79&lt;'MM2 (Self-checkout)-Processed D'!$V$14,TIME(0,RANDBETWEEN(2,2.9),RANDBETWEEN(0,59)),IF(B79&lt;'MM2 (Self-checkout)-Processed D'!$V$15,TIME(0,RANDBETWEEN(3,4.9),RANDBETWEEN(0,59))))))</f>
        <v>1.3310185185185185E-3</v>
      </c>
      <c r="E79" s="1">
        <f ca="1">IF(B79&gt;'MM2 (Self-checkout)-Processed D'!$T$7,TIME(0,RANDBETWEEN(0,1.9),RANDBETWEEN(0,59)),TIME(0,RANDBETWEEN(2,3.9),RANDBETWEEN(0,59)))</f>
        <v>1.8518518518518519E-3</v>
      </c>
      <c r="F79" s="1">
        <f ca="1">IF(B79&lt;'MM2 (Self-checkout)-Processed D'!$V$16,TIME(0,RANDBETWEEN(0,1.9),RANDBETWEEN(0,59)),IF(B79&lt;'MM2 (Self-checkout)-Processed D'!$V$17,TIME(0,RANDBETWEEN(1,1.9),RANDBETWEEN(0,59)),IF(B79&lt;'MM2 (Self-checkout)-Processed D'!$V$18,TIME(0,RANDBETWEEN(2,2.9),RANDBETWEEN(0,59)),IF(B79&lt;'MM2 (Self-checkout)-Processed D'!$V$19,TIME(0,RANDBETWEEN(3,4.9),RANDBETWEEN(0,59))))))</f>
        <v>1.8518518518518519E-3</v>
      </c>
    </row>
    <row r="80" spans="1:41" x14ac:dyDescent="0.3">
      <c r="A80" s="13">
        <v>77</v>
      </c>
      <c r="B80">
        <f t="shared" ca="1" si="25"/>
        <v>0.48</v>
      </c>
      <c r="C80" s="1">
        <f ca="1">IF(B80&gt;'MM2 (Self-checkout)-Processed D'!$T$5,TIME(0,RANDBETWEEN(0,1.9),RANDBETWEEN(0,59)),TIME(0,RANDBETWEEN(2,3.9),RANDBETWEEN(0,59)))</f>
        <v>2.199074074074074E-4</v>
      </c>
      <c r="D80" s="1">
        <f ca="1">IF(B80&lt;'MM2 (Self-checkout)-Processed D'!$V$12,TIME(0,RANDBETWEEN(0,1.9),RANDBETWEEN(0,59)),IF(B80&lt;'MM2 (Self-checkout)-Processed D'!$V$13,TIME(0,RANDBETWEEN(1,1.9),RANDBETWEEN(0,59)),IF(B80&lt;'MM2 (Self-checkout)-Processed D'!$V$14,TIME(0,RANDBETWEEN(2,2.9),RANDBETWEEN(0,59)),IF(B80&lt;'MM2 (Self-checkout)-Processed D'!$V$15,TIME(0,RANDBETWEEN(3,4.9),RANDBETWEEN(0,59))))))</f>
        <v>1.25E-3</v>
      </c>
      <c r="E80" s="1">
        <f ca="1">IF(B80&gt;'MM2 (Self-checkout)-Processed D'!$T$7,TIME(0,RANDBETWEEN(0,1.9),RANDBETWEEN(0,59)),TIME(0,RANDBETWEEN(2,3.9),RANDBETWEEN(0,59)))</f>
        <v>1.8634259259259259E-3</v>
      </c>
      <c r="F80" s="1">
        <f ca="1">IF(B80&lt;'MM2 (Self-checkout)-Processed D'!$V$16,TIME(0,RANDBETWEEN(0,1.9),RANDBETWEEN(0,59)),IF(B80&lt;'MM2 (Self-checkout)-Processed D'!$V$17,TIME(0,RANDBETWEEN(1,1.9),RANDBETWEEN(0,59)),IF(B80&lt;'MM2 (Self-checkout)-Processed D'!$V$18,TIME(0,RANDBETWEEN(2,2.9),RANDBETWEEN(0,59)),IF(B80&lt;'MM2 (Self-checkout)-Processed D'!$V$19,TIME(0,RANDBETWEEN(3,4.9),RANDBETWEEN(0,59))))))</f>
        <v>1.5162037037037036E-3</v>
      </c>
    </row>
    <row r="81" spans="1:6" x14ac:dyDescent="0.3">
      <c r="A81" s="13">
        <v>78</v>
      </c>
      <c r="B81">
        <f t="shared" ca="1" si="25"/>
        <v>0.42</v>
      </c>
      <c r="C81" s="1">
        <f ca="1">IF(B81&gt;'MM2 (Self-checkout)-Processed D'!$T$5,TIME(0,RANDBETWEEN(0,1.9),RANDBETWEEN(0,59)),TIME(0,RANDBETWEEN(2,3.9),RANDBETWEEN(0,59)))</f>
        <v>2.5000000000000001E-3</v>
      </c>
      <c r="D81" s="1">
        <f ca="1">IF(B81&lt;'MM2 (Self-checkout)-Processed D'!$V$12,TIME(0,RANDBETWEEN(0,1.9),RANDBETWEEN(0,59)),IF(B81&lt;'MM2 (Self-checkout)-Processed D'!$V$13,TIME(0,RANDBETWEEN(1,1.9),RANDBETWEEN(0,59)),IF(B81&lt;'MM2 (Self-checkout)-Processed D'!$V$14,TIME(0,RANDBETWEEN(2,2.9),RANDBETWEEN(0,59)),IF(B81&lt;'MM2 (Self-checkout)-Processed D'!$V$15,TIME(0,RANDBETWEEN(3,4.9),RANDBETWEEN(0,59))))))</f>
        <v>1.25E-3</v>
      </c>
      <c r="E81" s="1">
        <f ca="1">IF(B81&gt;'MM2 (Self-checkout)-Processed D'!$T$7,TIME(0,RANDBETWEEN(0,1.9),RANDBETWEEN(0,59)),TIME(0,RANDBETWEEN(2,3.9),RANDBETWEEN(0,59)))</f>
        <v>1.5856481481481481E-3</v>
      </c>
      <c r="F81" s="1">
        <f ca="1">IF(B81&lt;'MM2 (Self-checkout)-Processed D'!$V$16,TIME(0,RANDBETWEEN(0,1.9),RANDBETWEEN(0,59)),IF(B81&lt;'MM2 (Self-checkout)-Processed D'!$V$17,TIME(0,RANDBETWEEN(1,1.9),RANDBETWEEN(0,59)),IF(B81&lt;'MM2 (Self-checkout)-Processed D'!$V$18,TIME(0,RANDBETWEEN(2,2.9),RANDBETWEEN(0,59)),IF(B81&lt;'MM2 (Self-checkout)-Processed D'!$V$19,TIME(0,RANDBETWEEN(3,4.9),RANDBETWEEN(0,59))))))</f>
        <v>1.7592592592592592E-3</v>
      </c>
    </row>
    <row r="82" spans="1:6" x14ac:dyDescent="0.3">
      <c r="A82" s="13">
        <v>79</v>
      </c>
      <c r="B82">
        <f t="shared" ca="1" si="25"/>
        <v>0.11</v>
      </c>
      <c r="C82" s="1">
        <f ca="1">IF(B82&gt;'MM2 (Self-checkout)-Processed D'!$T$5,TIME(0,RANDBETWEEN(0,1.9),RANDBETWEEN(0,59)),TIME(0,RANDBETWEEN(2,3.9),RANDBETWEEN(0,59)))</f>
        <v>2.3032407407407407E-3</v>
      </c>
      <c r="D82" s="1">
        <f ca="1">IF(B82&lt;'MM2 (Self-checkout)-Processed D'!$V$12,TIME(0,RANDBETWEEN(0,1.9),RANDBETWEEN(0,59)),IF(B82&lt;'MM2 (Self-checkout)-Processed D'!$V$13,TIME(0,RANDBETWEEN(1,1.9),RANDBETWEEN(0,59)),IF(B82&lt;'MM2 (Self-checkout)-Processed D'!$V$14,TIME(0,RANDBETWEEN(2,2.9),RANDBETWEEN(0,59)),IF(B82&lt;'MM2 (Self-checkout)-Processed D'!$V$15,TIME(0,RANDBETWEEN(3,4.9),RANDBETWEEN(0,59))))))</f>
        <v>6.2500000000000001E-4</v>
      </c>
      <c r="E82" s="1">
        <f ca="1">IF(B82&gt;'MM2 (Self-checkout)-Processed D'!$T$7,TIME(0,RANDBETWEEN(0,1.9),RANDBETWEEN(0,59)),TIME(0,RANDBETWEEN(2,3.9),RANDBETWEEN(0,59)))</f>
        <v>1.4004629629629629E-3</v>
      </c>
      <c r="F82" s="1">
        <f ca="1">IF(B82&lt;'MM2 (Self-checkout)-Processed D'!$V$16,TIME(0,RANDBETWEEN(0,1.9),RANDBETWEEN(0,59)),IF(B82&lt;'MM2 (Self-checkout)-Processed D'!$V$17,TIME(0,RANDBETWEEN(1,1.9),RANDBETWEEN(0,59)),IF(B82&lt;'MM2 (Self-checkout)-Processed D'!$V$18,TIME(0,RANDBETWEEN(2,2.9),RANDBETWEEN(0,59)),IF(B82&lt;'MM2 (Self-checkout)-Processed D'!$V$19,TIME(0,RANDBETWEEN(3,4.9),RANDBETWEEN(0,59))))))</f>
        <v>1.3078703703703703E-3</v>
      </c>
    </row>
    <row r="83" spans="1:6" x14ac:dyDescent="0.3">
      <c r="A83" s="13">
        <v>80</v>
      </c>
      <c r="B83">
        <f t="shared" ca="1" si="25"/>
        <v>0.97</v>
      </c>
      <c r="C83" s="1">
        <f ca="1">IF(B83&gt;'MM2 (Self-checkout)-Processed D'!$T$5,TIME(0,RANDBETWEEN(0,1.9),RANDBETWEEN(0,59)),TIME(0,RANDBETWEEN(2,3.9),RANDBETWEEN(0,59)))</f>
        <v>3.7037037037037035E-4</v>
      </c>
      <c r="D83" s="1">
        <f ca="1">IF(B83&lt;'MM2 (Self-checkout)-Processed D'!$V$12,TIME(0,RANDBETWEEN(0,1.9),RANDBETWEEN(0,59)),IF(B83&lt;'MM2 (Self-checkout)-Processed D'!$V$13,TIME(0,RANDBETWEEN(1,1.9),RANDBETWEEN(0,59)),IF(B83&lt;'MM2 (Self-checkout)-Processed D'!$V$14,TIME(0,RANDBETWEEN(2,2.9),RANDBETWEEN(0,59)),IF(B83&lt;'MM2 (Self-checkout)-Processed D'!$V$15,TIME(0,RANDBETWEEN(3,4.9),RANDBETWEEN(0,59))))))</f>
        <v>3.1944444444444446E-3</v>
      </c>
      <c r="E83" s="1">
        <f ca="1">IF(B83&gt;'MM2 (Self-checkout)-Processed D'!$T$7,TIME(0,RANDBETWEEN(0,1.9),RANDBETWEEN(0,59)),TIME(0,RANDBETWEEN(2,3.9),RANDBETWEEN(0,59)))</f>
        <v>1.0995370370370371E-3</v>
      </c>
      <c r="F83" s="1">
        <f ca="1">IF(B83&lt;'MM2 (Self-checkout)-Processed D'!$V$16,TIME(0,RANDBETWEEN(0,1.9),RANDBETWEEN(0,59)),IF(B83&lt;'MM2 (Self-checkout)-Processed D'!$V$17,TIME(0,RANDBETWEEN(1,1.9),RANDBETWEEN(0,59)),IF(B83&lt;'MM2 (Self-checkout)-Processed D'!$V$18,TIME(0,RANDBETWEEN(2,2.9),RANDBETWEEN(0,59)),IF(B83&lt;'MM2 (Self-checkout)-Processed D'!$V$19,TIME(0,RANDBETWEEN(3,4.9),RANDBETWEEN(0,59))))))</f>
        <v>2.685185185185185E-3</v>
      </c>
    </row>
    <row r="84" spans="1:6" x14ac:dyDescent="0.3">
      <c r="A84" s="13">
        <v>81</v>
      </c>
      <c r="B84">
        <f t="shared" ca="1" si="25"/>
        <v>0.38</v>
      </c>
      <c r="C84" s="1">
        <f ca="1">IF(B84&gt;'MM2 (Self-checkout)-Processed D'!$T$5,TIME(0,RANDBETWEEN(0,1.9),RANDBETWEEN(0,59)),TIME(0,RANDBETWEEN(2,3.9),RANDBETWEEN(0,59)))</f>
        <v>1.6319444444444445E-3</v>
      </c>
      <c r="D84" s="1">
        <f ca="1">IF(B84&lt;'MM2 (Self-checkout)-Processed D'!$V$12,TIME(0,RANDBETWEEN(0,1.9),RANDBETWEEN(0,59)),IF(B84&lt;'MM2 (Self-checkout)-Processed D'!$V$13,TIME(0,RANDBETWEEN(1,1.9),RANDBETWEEN(0,59)),IF(B84&lt;'MM2 (Self-checkout)-Processed D'!$V$14,TIME(0,RANDBETWEEN(2,2.9),RANDBETWEEN(0,59)),IF(B84&lt;'MM2 (Self-checkout)-Processed D'!$V$15,TIME(0,RANDBETWEEN(3,4.9),RANDBETWEEN(0,59))))))</f>
        <v>8.4490740740740739E-4</v>
      </c>
      <c r="E84" s="1">
        <f ca="1">IF(B84&gt;'MM2 (Self-checkout)-Processed D'!$T$7,TIME(0,RANDBETWEEN(0,1.9),RANDBETWEEN(0,59)),TIME(0,RANDBETWEEN(2,3.9),RANDBETWEEN(0,59)))</f>
        <v>1.8055555555555555E-3</v>
      </c>
      <c r="F84" s="1">
        <f ca="1">IF(B84&lt;'MM2 (Self-checkout)-Processed D'!$V$16,TIME(0,RANDBETWEEN(0,1.9),RANDBETWEEN(0,59)),IF(B84&lt;'MM2 (Self-checkout)-Processed D'!$V$17,TIME(0,RANDBETWEEN(1,1.9),RANDBETWEEN(0,59)),IF(B84&lt;'MM2 (Self-checkout)-Processed D'!$V$18,TIME(0,RANDBETWEEN(2,2.9),RANDBETWEEN(0,59)),IF(B84&lt;'MM2 (Self-checkout)-Processed D'!$V$19,TIME(0,RANDBETWEEN(3,4.9),RANDBETWEEN(0,59))))))</f>
        <v>1.5162037037037036E-3</v>
      </c>
    </row>
    <row r="85" spans="1:6" x14ac:dyDescent="0.3">
      <c r="A85" s="13">
        <v>82</v>
      </c>
      <c r="B85">
        <f t="shared" ca="1" si="25"/>
        <v>0.15</v>
      </c>
      <c r="C85" s="1">
        <f ca="1">IF(B85&gt;'MM2 (Self-checkout)-Processed D'!$T$5,TIME(0,RANDBETWEEN(0,1.9),RANDBETWEEN(0,59)),TIME(0,RANDBETWEEN(2,3.9),RANDBETWEEN(0,59)))</f>
        <v>2.662037037037037E-3</v>
      </c>
      <c r="D85" s="1">
        <f ca="1">IF(B85&lt;'MM2 (Self-checkout)-Processed D'!$V$12,TIME(0,RANDBETWEEN(0,1.9),RANDBETWEEN(0,59)),IF(B85&lt;'MM2 (Self-checkout)-Processed D'!$V$13,TIME(0,RANDBETWEEN(1,1.9),RANDBETWEEN(0,59)),IF(B85&lt;'MM2 (Self-checkout)-Processed D'!$V$14,TIME(0,RANDBETWEEN(2,2.9),RANDBETWEEN(0,59)),IF(B85&lt;'MM2 (Self-checkout)-Processed D'!$V$15,TIME(0,RANDBETWEEN(3,4.9),RANDBETWEEN(0,59))))))</f>
        <v>1.2268518518518518E-3</v>
      </c>
      <c r="E85" s="1">
        <f ca="1">IF(B85&gt;'MM2 (Self-checkout)-Processed D'!$T$7,TIME(0,RANDBETWEEN(0,1.9),RANDBETWEEN(0,59)),TIME(0,RANDBETWEEN(2,3.9),RANDBETWEEN(0,59)))</f>
        <v>2.650462962962963E-3</v>
      </c>
      <c r="F85" s="1">
        <f ca="1">IF(B85&lt;'MM2 (Self-checkout)-Processed D'!$V$16,TIME(0,RANDBETWEEN(0,1.9),RANDBETWEEN(0,59)),IF(B85&lt;'MM2 (Self-checkout)-Processed D'!$V$17,TIME(0,RANDBETWEEN(1,1.9),RANDBETWEEN(0,59)),IF(B85&lt;'MM2 (Self-checkout)-Processed D'!$V$18,TIME(0,RANDBETWEEN(2,2.9),RANDBETWEEN(0,59)),IF(B85&lt;'MM2 (Self-checkout)-Processed D'!$V$19,TIME(0,RANDBETWEEN(3,4.9),RANDBETWEEN(0,59))))))</f>
        <v>1.2152777777777778E-3</v>
      </c>
    </row>
    <row r="86" spans="1:6" x14ac:dyDescent="0.3">
      <c r="A86" s="13">
        <v>83</v>
      </c>
      <c r="B86">
        <f t="shared" ca="1" si="25"/>
        <v>0.95</v>
      </c>
      <c r="C86" s="1">
        <f ca="1">IF(B86&gt;'MM2 (Self-checkout)-Processed D'!$T$5,TIME(0,RANDBETWEEN(0,1.9),RANDBETWEEN(0,59)),TIME(0,RANDBETWEEN(2,3.9),RANDBETWEEN(0,59)))</f>
        <v>1.1921296296296296E-3</v>
      </c>
      <c r="D86" s="1">
        <f ca="1">IF(B86&lt;'MM2 (Self-checkout)-Processed D'!$V$12,TIME(0,RANDBETWEEN(0,1.9),RANDBETWEEN(0,59)),IF(B86&lt;'MM2 (Self-checkout)-Processed D'!$V$13,TIME(0,RANDBETWEEN(1,1.9),RANDBETWEEN(0,59)),IF(B86&lt;'MM2 (Self-checkout)-Processed D'!$V$14,TIME(0,RANDBETWEEN(2,2.9),RANDBETWEEN(0,59)),IF(B86&lt;'MM2 (Self-checkout)-Processed D'!$V$15,TIME(0,RANDBETWEEN(3,4.9),RANDBETWEEN(0,59))))))</f>
        <v>3.1250000000000002E-3</v>
      </c>
      <c r="E86" s="1">
        <f ca="1">IF(B86&gt;'MM2 (Self-checkout)-Processed D'!$T$7,TIME(0,RANDBETWEEN(0,1.9),RANDBETWEEN(0,59)),TIME(0,RANDBETWEEN(2,3.9),RANDBETWEEN(0,59)))</f>
        <v>8.9120370370370373E-4</v>
      </c>
      <c r="F86" s="1">
        <f ca="1">IF(B86&lt;'MM2 (Self-checkout)-Processed D'!$V$16,TIME(0,RANDBETWEEN(0,1.9),RANDBETWEEN(0,59)),IF(B86&lt;'MM2 (Self-checkout)-Processed D'!$V$17,TIME(0,RANDBETWEEN(1,1.9),RANDBETWEEN(0,59)),IF(B86&lt;'MM2 (Self-checkout)-Processed D'!$V$18,TIME(0,RANDBETWEEN(2,2.9),RANDBETWEEN(0,59)),IF(B86&lt;'MM2 (Self-checkout)-Processed D'!$V$19,TIME(0,RANDBETWEEN(3,4.9),RANDBETWEEN(0,59))))))</f>
        <v>2.4652777777777776E-3</v>
      </c>
    </row>
    <row r="87" spans="1:6" x14ac:dyDescent="0.3">
      <c r="A87" s="13">
        <v>84</v>
      </c>
      <c r="B87">
        <f t="shared" ca="1" si="25"/>
        <v>0.95</v>
      </c>
      <c r="C87" s="1">
        <f ca="1">IF(B87&gt;'MM2 (Self-checkout)-Processed D'!$T$5,TIME(0,RANDBETWEEN(0,1.9),RANDBETWEEN(0,59)),TIME(0,RANDBETWEEN(2,3.9),RANDBETWEEN(0,59)))</f>
        <v>1.3310185185185185E-3</v>
      </c>
      <c r="D87" s="1">
        <f ca="1">IF(B87&lt;'MM2 (Self-checkout)-Processed D'!$V$12,TIME(0,RANDBETWEEN(0,1.9),RANDBETWEEN(0,59)),IF(B87&lt;'MM2 (Self-checkout)-Processed D'!$V$13,TIME(0,RANDBETWEEN(1,1.9),RANDBETWEEN(0,59)),IF(B87&lt;'MM2 (Self-checkout)-Processed D'!$V$14,TIME(0,RANDBETWEEN(2,2.9),RANDBETWEEN(0,59)),IF(B87&lt;'MM2 (Self-checkout)-Processed D'!$V$15,TIME(0,RANDBETWEEN(3,4.9),RANDBETWEEN(0,59))))))</f>
        <v>2.2337962962962962E-3</v>
      </c>
      <c r="E87" s="1">
        <f ca="1">IF(B87&gt;'MM2 (Self-checkout)-Processed D'!$T$7,TIME(0,RANDBETWEEN(0,1.9),RANDBETWEEN(0,59)),TIME(0,RANDBETWEEN(2,3.9),RANDBETWEEN(0,59)))</f>
        <v>5.7870370370370373E-5</v>
      </c>
      <c r="F87" s="1">
        <f ca="1">IF(B87&lt;'MM2 (Self-checkout)-Processed D'!$V$16,TIME(0,RANDBETWEEN(0,1.9),RANDBETWEEN(0,59)),IF(B87&lt;'MM2 (Self-checkout)-Processed D'!$V$17,TIME(0,RANDBETWEEN(1,1.9),RANDBETWEEN(0,59)),IF(B87&lt;'MM2 (Self-checkout)-Processed D'!$V$18,TIME(0,RANDBETWEEN(2,2.9),RANDBETWEEN(0,59)),IF(B87&lt;'MM2 (Self-checkout)-Processed D'!$V$19,TIME(0,RANDBETWEEN(3,4.9),RANDBETWEEN(0,59))))))</f>
        <v>3.4027777777777776E-3</v>
      </c>
    </row>
    <row r="88" spans="1:6" x14ac:dyDescent="0.3">
      <c r="A88" s="13">
        <v>85</v>
      </c>
      <c r="B88">
        <f t="shared" ca="1" si="25"/>
        <v>0.62</v>
      </c>
      <c r="C88" s="1">
        <f ca="1">IF(B88&gt;'MM2 (Self-checkout)-Processed D'!$T$5,TIME(0,RANDBETWEEN(0,1.9),RANDBETWEEN(0,59)),TIME(0,RANDBETWEEN(2,3.9),RANDBETWEEN(0,59)))</f>
        <v>3.1250000000000001E-4</v>
      </c>
      <c r="D88" s="1">
        <f ca="1">IF(B88&lt;'MM2 (Self-checkout)-Processed D'!$V$12,TIME(0,RANDBETWEEN(0,1.9),RANDBETWEEN(0,59)),IF(B88&lt;'MM2 (Self-checkout)-Processed D'!$V$13,TIME(0,RANDBETWEEN(1,1.9),RANDBETWEEN(0,59)),IF(B88&lt;'MM2 (Self-checkout)-Processed D'!$V$14,TIME(0,RANDBETWEEN(2,2.9),RANDBETWEEN(0,59)),IF(B88&lt;'MM2 (Self-checkout)-Processed D'!$V$15,TIME(0,RANDBETWEEN(3,4.9),RANDBETWEEN(0,59))))))</f>
        <v>1.5625000000000001E-3</v>
      </c>
      <c r="E88" s="1">
        <f ca="1">IF(B88&gt;'MM2 (Self-checkout)-Processed D'!$T$7,TIME(0,RANDBETWEEN(0,1.9),RANDBETWEEN(0,59)),TIME(0,RANDBETWEEN(2,3.9),RANDBETWEEN(0,59)))</f>
        <v>2.2106481481481482E-3</v>
      </c>
      <c r="F88" s="1">
        <f ca="1">IF(B88&lt;'MM2 (Self-checkout)-Processed D'!$V$16,TIME(0,RANDBETWEEN(0,1.9),RANDBETWEEN(0,59)),IF(B88&lt;'MM2 (Self-checkout)-Processed D'!$V$17,TIME(0,RANDBETWEEN(1,1.9),RANDBETWEEN(0,59)),IF(B88&lt;'MM2 (Self-checkout)-Processed D'!$V$18,TIME(0,RANDBETWEEN(2,2.9),RANDBETWEEN(0,59)),IF(B88&lt;'MM2 (Self-checkout)-Processed D'!$V$19,TIME(0,RANDBETWEEN(3,4.9),RANDBETWEEN(0,59))))))</f>
        <v>1.8634259259259259E-3</v>
      </c>
    </row>
    <row r="89" spans="1:6" x14ac:dyDescent="0.3">
      <c r="A89" s="13">
        <v>86</v>
      </c>
      <c r="B89">
        <f t="shared" ca="1" si="25"/>
        <v>0.35</v>
      </c>
      <c r="C89" s="1">
        <f ca="1">IF(B89&gt;'MM2 (Self-checkout)-Processed D'!$T$5,TIME(0,RANDBETWEEN(0,1.9),RANDBETWEEN(0,59)),TIME(0,RANDBETWEEN(2,3.9),RANDBETWEEN(0,59)))</f>
        <v>1.9328703703703704E-3</v>
      </c>
      <c r="D89" s="1">
        <f ca="1">IF(B89&lt;'MM2 (Self-checkout)-Processed D'!$V$12,TIME(0,RANDBETWEEN(0,1.9),RANDBETWEEN(0,59)),IF(B89&lt;'MM2 (Self-checkout)-Processed D'!$V$13,TIME(0,RANDBETWEEN(1,1.9),RANDBETWEEN(0,59)),IF(B89&lt;'MM2 (Self-checkout)-Processed D'!$V$14,TIME(0,RANDBETWEEN(2,2.9),RANDBETWEEN(0,59)),IF(B89&lt;'MM2 (Self-checkout)-Processed D'!$V$15,TIME(0,RANDBETWEEN(3,4.9),RANDBETWEEN(0,59))))))</f>
        <v>1.1805555555555556E-3</v>
      </c>
      <c r="E89" s="1">
        <f ca="1">IF(B89&gt;'MM2 (Self-checkout)-Processed D'!$T$7,TIME(0,RANDBETWEEN(0,1.9),RANDBETWEEN(0,59)),TIME(0,RANDBETWEEN(2,3.9),RANDBETWEEN(0,59)))</f>
        <v>1.7708333333333332E-3</v>
      </c>
      <c r="F89" s="1">
        <f ca="1">IF(B89&lt;'MM2 (Self-checkout)-Processed D'!$V$16,TIME(0,RANDBETWEEN(0,1.9),RANDBETWEEN(0,59)),IF(B89&lt;'MM2 (Self-checkout)-Processed D'!$V$17,TIME(0,RANDBETWEEN(1,1.9),RANDBETWEEN(0,59)),IF(B89&lt;'MM2 (Self-checkout)-Processed D'!$V$18,TIME(0,RANDBETWEEN(2,2.9),RANDBETWEEN(0,59)),IF(B89&lt;'MM2 (Self-checkout)-Processed D'!$V$19,TIME(0,RANDBETWEEN(3,4.9),RANDBETWEEN(0,59))))))</f>
        <v>1.6435185185185185E-3</v>
      </c>
    </row>
    <row r="90" spans="1:6" x14ac:dyDescent="0.3">
      <c r="A90" s="13">
        <v>87</v>
      </c>
      <c r="B90">
        <f t="shared" ca="1" si="25"/>
        <v>0.83</v>
      </c>
      <c r="C90" s="1">
        <f ca="1">IF(B90&gt;'MM2 (Self-checkout)-Processed D'!$T$5,TIME(0,RANDBETWEEN(0,1.9),RANDBETWEEN(0,59)),TIME(0,RANDBETWEEN(2,3.9),RANDBETWEEN(0,59)))</f>
        <v>9.2592592592592588E-5</v>
      </c>
      <c r="D90" s="1">
        <f ca="1">IF(B90&lt;'MM2 (Self-checkout)-Processed D'!$V$12,TIME(0,RANDBETWEEN(0,1.9),RANDBETWEEN(0,59)),IF(B90&lt;'MM2 (Self-checkout)-Processed D'!$V$13,TIME(0,RANDBETWEEN(1,1.9),RANDBETWEEN(0,59)),IF(B90&lt;'MM2 (Self-checkout)-Processed D'!$V$14,TIME(0,RANDBETWEEN(2,2.9),RANDBETWEEN(0,59)),IF(B90&lt;'MM2 (Self-checkout)-Processed D'!$V$15,TIME(0,RANDBETWEEN(3,4.9),RANDBETWEEN(0,59))))))</f>
        <v>3.3333333333333335E-3</v>
      </c>
      <c r="E90" s="1">
        <f ca="1">IF(B90&gt;'MM2 (Self-checkout)-Processed D'!$T$7,TIME(0,RANDBETWEEN(0,1.9),RANDBETWEEN(0,59)),TIME(0,RANDBETWEEN(2,3.9),RANDBETWEEN(0,59)))</f>
        <v>9.6064814814814819E-4</v>
      </c>
      <c r="F90" s="1">
        <f ca="1">IF(B90&lt;'MM2 (Self-checkout)-Processed D'!$V$16,TIME(0,RANDBETWEEN(0,1.9),RANDBETWEEN(0,59)),IF(B90&lt;'MM2 (Self-checkout)-Processed D'!$V$17,TIME(0,RANDBETWEEN(1,1.9),RANDBETWEEN(0,59)),IF(B90&lt;'MM2 (Self-checkout)-Processed D'!$V$18,TIME(0,RANDBETWEEN(2,2.9),RANDBETWEEN(0,59)),IF(B90&lt;'MM2 (Self-checkout)-Processed D'!$V$19,TIME(0,RANDBETWEEN(3,4.9),RANDBETWEEN(0,59))))))</f>
        <v>2.4652777777777776E-3</v>
      </c>
    </row>
    <row r="91" spans="1:6" x14ac:dyDescent="0.3">
      <c r="A91" s="13">
        <v>88</v>
      </c>
      <c r="B91">
        <f t="shared" ca="1" si="25"/>
        <v>0.64</v>
      </c>
      <c r="C91" s="1">
        <f ca="1">IF(B91&gt;'MM2 (Self-checkout)-Processed D'!$T$5,TIME(0,RANDBETWEEN(0,1.9),RANDBETWEEN(0,59)),TIME(0,RANDBETWEEN(2,3.9),RANDBETWEEN(0,59)))</f>
        <v>4.7453703703703704E-4</v>
      </c>
      <c r="D91" s="1">
        <f ca="1">IF(B91&lt;'MM2 (Self-checkout)-Processed D'!$V$12,TIME(0,RANDBETWEEN(0,1.9),RANDBETWEEN(0,59)),IF(B91&lt;'MM2 (Self-checkout)-Processed D'!$V$13,TIME(0,RANDBETWEEN(1,1.9),RANDBETWEEN(0,59)),IF(B91&lt;'MM2 (Self-checkout)-Processed D'!$V$14,TIME(0,RANDBETWEEN(2,2.9),RANDBETWEEN(0,59)),IF(B91&lt;'MM2 (Self-checkout)-Processed D'!$V$15,TIME(0,RANDBETWEEN(3,4.9),RANDBETWEEN(0,59))))))</f>
        <v>1.5856481481481481E-3</v>
      </c>
      <c r="E91" s="1">
        <f ca="1">IF(B91&gt;'MM2 (Self-checkout)-Processed D'!$T$7,TIME(0,RANDBETWEEN(0,1.9),RANDBETWEEN(0,59)),TIME(0,RANDBETWEEN(2,3.9),RANDBETWEEN(0,59)))</f>
        <v>2.0949074074074073E-3</v>
      </c>
      <c r="F91" s="1">
        <f ca="1">IF(B91&lt;'MM2 (Self-checkout)-Processed D'!$V$16,TIME(0,RANDBETWEEN(0,1.9),RANDBETWEEN(0,59)),IF(B91&lt;'MM2 (Self-checkout)-Processed D'!$V$17,TIME(0,RANDBETWEEN(1,1.9),RANDBETWEEN(0,59)),IF(B91&lt;'MM2 (Self-checkout)-Processed D'!$V$18,TIME(0,RANDBETWEEN(2,2.9),RANDBETWEEN(0,59)),IF(B91&lt;'MM2 (Self-checkout)-Processed D'!$V$19,TIME(0,RANDBETWEEN(3,4.9),RANDBETWEEN(0,59))))))</f>
        <v>1.5856481481481481E-3</v>
      </c>
    </row>
    <row r="92" spans="1:6" x14ac:dyDescent="0.3">
      <c r="A92" s="13">
        <v>89</v>
      </c>
      <c r="B92">
        <f t="shared" ca="1" si="25"/>
        <v>0.75</v>
      </c>
      <c r="C92" s="1">
        <f ca="1">IF(B92&gt;'MM2 (Self-checkout)-Processed D'!$T$5,TIME(0,RANDBETWEEN(0,1.9),RANDBETWEEN(0,59)),TIME(0,RANDBETWEEN(2,3.9),RANDBETWEEN(0,59)))</f>
        <v>2.6620370370370372E-4</v>
      </c>
      <c r="D92" s="1">
        <f ca="1">IF(B92&lt;'MM2 (Self-checkout)-Processed D'!$V$12,TIME(0,RANDBETWEEN(0,1.9),RANDBETWEEN(0,59)),IF(B92&lt;'MM2 (Self-checkout)-Processed D'!$V$13,TIME(0,RANDBETWEEN(1,1.9),RANDBETWEEN(0,59)),IF(B92&lt;'MM2 (Self-checkout)-Processed D'!$V$14,TIME(0,RANDBETWEEN(2,2.9),RANDBETWEEN(0,59)),IF(B92&lt;'MM2 (Self-checkout)-Processed D'!$V$15,TIME(0,RANDBETWEEN(3,4.9),RANDBETWEEN(0,59))))))</f>
        <v>2.0486111111111113E-3</v>
      </c>
      <c r="E92" s="1">
        <f ca="1">IF(B92&gt;'MM2 (Self-checkout)-Processed D'!$T$7,TIME(0,RANDBETWEEN(0,1.9),RANDBETWEEN(0,59)),TIME(0,RANDBETWEEN(2,3.9),RANDBETWEEN(0,59)))</f>
        <v>1.7708333333333332E-3</v>
      </c>
      <c r="F92" s="1">
        <f ca="1">IF(B92&lt;'MM2 (Self-checkout)-Processed D'!$V$16,TIME(0,RANDBETWEEN(0,1.9),RANDBETWEEN(0,59)),IF(B92&lt;'MM2 (Self-checkout)-Processed D'!$V$17,TIME(0,RANDBETWEEN(1,1.9),RANDBETWEEN(0,59)),IF(B92&lt;'MM2 (Self-checkout)-Processed D'!$V$18,TIME(0,RANDBETWEEN(2,2.9),RANDBETWEEN(0,59)),IF(B92&lt;'MM2 (Self-checkout)-Processed D'!$V$19,TIME(0,RANDBETWEEN(3,4.9),RANDBETWEEN(0,59))))))</f>
        <v>2.4305555555555556E-3</v>
      </c>
    </row>
    <row r="93" spans="1:6" x14ac:dyDescent="0.3">
      <c r="A93" s="13">
        <v>90</v>
      </c>
      <c r="B93">
        <f t="shared" ca="1" si="25"/>
        <v>0.08</v>
      </c>
      <c r="C93" s="1">
        <f ca="1">IF(B93&gt;'MM2 (Self-checkout)-Processed D'!$T$5,TIME(0,RANDBETWEEN(0,1.9),RANDBETWEEN(0,59)),TIME(0,RANDBETWEEN(2,3.9),RANDBETWEEN(0,59)))</f>
        <v>1.6203703703703703E-3</v>
      </c>
      <c r="D93" s="1">
        <f ca="1">IF(B93&lt;'MM2 (Self-checkout)-Processed D'!$V$12,TIME(0,RANDBETWEEN(0,1.9),RANDBETWEEN(0,59)),IF(B93&lt;'MM2 (Self-checkout)-Processed D'!$V$13,TIME(0,RANDBETWEEN(1,1.9),RANDBETWEEN(0,59)),IF(B93&lt;'MM2 (Self-checkout)-Processed D'!$V$14,TIME(0,RANDBETWEEN(2,2.9),RANDBETWEEN(0,59)),IF(B93&lt;'MM2 (Self-checkout)-Processed D'!$V$15,TIME(0,RANDBETWEEN(3,4.9),RANDBETWEEN(0,59))))))</f>
        <v>1.0069444444444444E-3</v>
      </c>
      <c r="E93" s="1">
        <f ca="1">IF(B93&gt;'MM2 (Self-checkout)-Processed D'!$T$7,TIME(0,RANDBETWEEN(0,1.9),RANDBETWEEN(0,59)),TIME(0,RANDBETWEEN(2,3.9),RANDBETWEEN(0,59)))</f>
        <v>2.3726851851851851E-3</v>
      </c>
      <c r="F93" s="1">
        <f ca="1">IF(B93&lt;'MM2 (Self-checkout)-Processed D'!$V$16,TIME(0,RANDBETWEEN(0,1.9),RANDBETWEEN(0,59)),IF(B93&lt;'MM2 (Self-checkout)-Processed D'!$V$17,TIME(0,RANDBETWEEN(1,1.9),RANDBETWEEN(0,59)),IF(B93&lt;'MM2 (Self-checkout)-Processed D'!$V$18,TIME(0,RANDBETWEEN(2,2.9),RANDBETWEEN(0,59)),IF(B93&lt;'MM2 (Self-checkout)-Processed D'!$V$19,TIME(0,RANDBETWEEN(3,4.9),RANDBETWEEN(0,59))))))</f>
        <v>8.3333333333333339E-4</v>
      </c>
    </row>
    <row r="94" spans="1:6" x14ac:dyDescent="0.3">
      <c r="A94" s="13">
        <v>91</v>
      </c>
      <c r="B94">
        <f t="shared" ca="1" si="25"/>
        <v>0.84</v>
      </c>
      <c r="C94" s="1">
        <f ca="1">IF(B94&gt;'MM2 (Self-checkout)-Processed D'!$T$5,TIME(0,RANDBETWEEN(0,1.9),RANDBETWEEN(0,59)),TIME(0,RANDBETWEEN(2,3.9),RANDBETWEEN(0,59)))</f>
        <v>2.8935185185185184E-4</v>
      </c>
      <c r="D94" s="1">
        <f ca="1">IF(B94&lt;'MM2 (Self-checkout)-Processed D'!$V$12,TIME(0,RANDBETWEEN(0,1.9),RANDBETWEEN(0,59)),IF(B94&lt;'MM2 (Self-checkout)-Processed D'!$V$13,TIME(0,RANDBETWEEN(1,1.9),RANDBETWEEN(0,59)),IF(B94&lt;'MM2 (Self-checkout)-Processed D'!$V$14,TIME(0,RANDBETWEEN(2,2.9),RANDBETWEEN(0,59)),IF(B94&lt;'MM2 (Self-checkout)-Processed D'!$V$15,TIME(0,RANDBETWEEN(3,4.9),RANDBETWEEN(0,59))))))</f>
        <v>2.9513888888888888E-3</v>
      </c>
      <c r="E94" s="1">
        <f ca="1">IF(B94&gt;'MM2 (Self-checkout)-Processed D'!$T$7,TIME(0,RANDBETWEEN(0,1.9),RANDBETWEEN(0,59)),TIME(0,RANDBETWEEN(2,3.9),RANDBETWEEN(0,59)))</f>
        <v>1.3888888888888889E-4</v>
      </c>
      <c r="F94" s="1">
        <f ca="1">IF(B94&lt;'MM2 (Self-checkout)-Processed D'!$V$16,TIME(0,RANDBETWEEN(0,1.9),RANDBETWEEN(0,59)),IF(B94&lt;'MM2 (Self-checkout)-Processed D'!$V$17,TIME(0,RANDBETWEEN(1,1.9),RANDBETWEEN(0,59)),IF(B94&lt;'MM2 (Self-checkout)-Processed D'!$V$18,TIME(0,RANDBETWEEN(2,2.9),RANDBETWEEN(0,59)),IF(B94&lt;'MM2 (Self-checkout)-Processed D'!$V$19,TIME(0,RANDBETWEEN(3,4.9),RANDBETWEEN(0,59))))))</f>
        <v>2.0949074074074073E-3</v>
      </c>
    </row>
    <row r="95" spans="1:6" x14ac:dyDescent="0.3">
      <c r="A95" s="13">
        <v>92</v>
      </c>
      <c r="B95">
        <f t="shared" ca="1" si="25"/>
        <v>0.1</v>
      </c>
      <c r="C95" s="1">
        <f ca="1">IF(B95&gt;'MM2 (Self-checkout)-Processed D'!$T$5,TIME(0,RANDBETWEEN(0,1.9),RANDBETWEEN(0,59)),TIME(0,RANDBETWEEN(2,3.9),RANDBETWEEN(0,59)))</f>
        <v>2.4189814814814816E-3</v>
      </c>
      <c r="D95" s="1">
        <f ca="1">IF(B95&lt;'MM2 (Self-checkout)-Processed D'!$V$12,TIME(0,RANDBETWEEN(0,1.9),RANDBETWEEN(0,59)),IF(B95&lt;'MM2 (Self-checkout)-Processed D'!$V$13,TIME(0,RANDBETWEEN(1,1.9),RANDBETWEEN(0,59)),IF(B95&lt;'MM2 (Self-checkout)-Processed D'!$V$14,TIME(0,RANDBETWEEN(2,2.9),RANDBETWEEN(0,59)),IF(B95&lt;'MM2 (Self-checkout)-Processed D'!$V$15,TIME(0,RANDBETWEEN(3,4.9),RANDBETWEEN(0,59))))))</f>
        <v>6.7129629629629625E-4</v>
      </c>
      <c r="E95" s="1">
        <f ca="1">IF(B95&gt;'MM2 (Self-checkout)-Processed D'!$T$7,TIME(0,RANDBETWEEN(0,1.9),RANDBETWEEN(0,59)),TIME(0,RANDBETWEEN(2,3.9),RANDBETWEEN(0,59)))</f>
        <v>1.8402777777777777E-3</v>
      </c>
      <c r="F95" s="1">
        <f ca="1">IF(B95&lt;'MM2 (Self-checkout)-Processed D'!$V$16,TIME(0,RANDBETWEEN(0,1.9),RANDBETWEEN(0,59)),IF(B95&lt;'MM2 (Self-checkout)-Processed D'!$V$17,TIME(0,RANDBETWEEN(1,1.9),RANDBETWEEN(0,59)),IF(B95&lt;'MM2 (Self-checkout)-Processed D'!$V$18,TIME(0,RANDBETWEEN(2,2.9),RANDBETWEEN(0,59)),IF(B95&lt;'MM2 (Self-checkout)-Processed D'!$V$19,TIME(0,RANDBETWEEN(3,4.9),RANDBETWEEN(0,59))))))</f>
        <v>1.0879629629629629E-3</v>
      </c>
    </row>
    <row r="96" spans="1:6" x14ac:dyDescent="0.3">
      <c r="A96" s="13">
        <v>93</v>
      </c>
      <c r="B96">
        <f t="shared" ca="1" si="25"/>
        <v>0.53</v>
      </c>
      <c r="C96" s="1">
        <f ca="1">IF(B96&gt;'MM2 (Self-checkout)-Processed D'!$T$5,TIME(0,RANDBETWEEN(0,1.9),RANDBETWEEN(0,59)),TIME(0,RANDBETWEEN(2,3.9),RANDBETWEEN(0,59)))</f>
        <v>1.0648148148148149E-3</v>
      </c>
      <c r="D96" s="1">
        <f ca="1">IF(B96&lt;'MM2 (Self-checkout)-Processed D'!$V$12,TIME(0,RANDBETWEEN(0,1.9),RANDBETWEEN(0,59)),IF(B96&lt;'MM2 (Self-checkout)-Processed D'!$V$13,TIME(0,RANDBETWEEN(1,1.9),RANDBETWEEN(0,59)),IF(B96&lt;'MM2 (Self-checkout)-Processed D'!$V$14,TIME(0,RANDBETWEEN(2,2.9),RANDBETWEEN(0,59)),IF(B96&lt;'MM2 (Self-checkout)-Processed D'!$V$15,TIME(0,RANDBETWEEN(3,4.9),RANDBETWEEN(0,59))))))</f>
        <v>1.3657407407407407E-3</v>
      </c>
      <c r="E96" s="1">
        <f ca="1">IF(B96&gt;'MM2 (Self-checkout)-Processed D'!$T$7,TIME(0,RANDBETWEEN(0,1.9),RANDBETWEEN(0,59)),TIME(0,RANDBETWEEN(2,3.9),RANDBETWEEN(0,59)))</f>
        <v>1.9444444444444444E-3</v>
      </c>
      <c r="F96" s="1">
        <f ca="1">IF(B96&lt;'MM2 (Self-checkout)-Processed D'!$V$16,TIME(0,RANDBETWEEN(0,1.9),RANDBETWEEN(0,59)),IF(B96&lt;'MM2 (Self-checkout)-Processed D'!$V$17,TIME(0,RANDBETWEEN(1,1.9),RANDBETWEEN(0,59)),IF(B96&lt;'MM2 (Self-checkout)-Processed D'!$V$18,TIME(0,RANDBETWEEN(2,2.9),RANDBETWEEN(0,59)),IF(B96&lt;'MM2 (Self-checkout)-Processed D'!$V$19,TIME(0,RANDBETWEEN(3,4.9),RANDBETWEEN(0,59))))))</f>
        <v>2.0254629629629629E-3</v>
      </c>
    </row>
    <row r="97" spans="1:6" x14ac:dyDescent="0.3">
      <c r="A97" s="13">
        <v>94</v>
      </c>
      <c r="B97">
        <f t="shared" ca="1" si="25"/>
        <v>0.13</v>
      </c>
      <c r="C97" s="1">
        <f ca="1">IF(B97&gt;'MM2 (Self-checkout)-Processed D'!$T$5,TIME(0,RANDBETWEEN(0,1.9),RANDBETWEEN(0,59)),TIME(0,RANDBETWEEN(2,3.9),RANDBETWEEN(0,59)))</f>
        <v>1.9791666666666668E-3</v>
      </c>
      <c r="D97" s="1">
        <f ca="1">IF(B97&lt;'MM2 (Self-checkout)-Processed D'!$V$12,TIME(0,RANDBETWEEN(0,1.9),RANDBETWEEN(0,59)),IF(B97&lt;'MM2 (Self-checkout)-Processed D'!$V$13,TIME(0,RANDBETWEEN(1,1.9),RANDBETWEEN(0,59)),IF(B97&lt;'MM2 (Self-checkout)-Processed D'!$V$14,TIME(0,RANDBETWEEN(2,2.9),RANDBETWEEN(0,59)),IF(B97&lt;'MM2 (Self-checkout)-Processed D'!$V$15,TIME(0,RANDBETWEEN(3,4.9),RANDBETWEEN(0,59))))))</f>
        <v>7.6388888888888893E-4</v>
      </c>
      <c r="E97" s="1">
        <f ca="1">IF(B97&gt;'MM2 (Self-checkout)-Processed D'!$T$7,TIME(0,RANDBETWEEN(0,1.9),RANDBETWEEN(0,59)),TIME(0,RANDBETWEEN(2,3.9),RANDBETWEEN(0,59)))</f>
        <v>2.3379629629629631E-3</v>
      </c>
      <c r="F97" s="1">
        <f ca="1">IF(B97&lt;'MM2 (Self-checkout)-Processed D'!$V$16,TIME(0,RANDBETWEEN(0,1.9),RANDBETWEEN(0,59)),IF(B97&lt;'MM2 (Self-checkout)-Processed D'!$V$17,TIME(0,RANDBETWEEN(1,1.9),RANDBETWEEN(0,59)),IF(B97&lt;'MM2 (Self-checkout)-Processed D'!$V$18,TIME(0,RANDBETWEEN(2,2.9),RANDBETWEEN(0,59)),IF(B97&lt;'MM2 (Self-checkout)-Processed D'!$V$19,TIME(0,RANDBETWEEN(3,4.9),RANDBETWEEN(0,59))))))</f>
        <v>7.6388888888888893E-4</v>
      </c>
    </row>
    <row r="98" spans="1:6" x14ac:dyDescent="0.3">
      <c r="A98" s="13">
        <v>95</v>
      </c>
      <c r="B98">
        <f t="shared" ca="1" si="25"/>
        <v>0.19</v>
      </c>
      <c r="C98" s="1">
        <f ca="1">IF(B98&gt;'MM2 (Self-checkout)-Processed D'!$T$5,TIME(0,RANDBETWEEN(0,1.9),RANDBETWEEN(0,59)),TIME(0,RANDBETWEEN(2,3.9),RANDBETWEEN(0,59)))</f>
        <v>1.9097222222222222E-3</v>
      </c>
      <c r="D98" s="1">
        <f ca="1">IF(B98&lt;'MM2 (Self-checkout)-Processed D'!$V$12,TIME(0,RANDBETWEEN(0,1.9),RANDBETWEEN(0,59)),IF(B98&lt;'MM2 (Self-checkout)-Processed D'!$V$13,TIME(0,RANDBETWEEN(1,1.9),RANDBETWEEN(0,59)),IF(B98&lt;'MM2 (Self-checkout)-Processed D'!$V$14,TIME(0,RANDBETWEEN(2,2.9),RANDBETWEEN(0,59)),IF(B98&lt;'MM2 (Self-checkout)-Processed D'!$V$15,TIME(0,RANDBETWEEN(3,4.9),RANDBETWEEN(0,59))))))</f>
        <v>7.1759259259259259E-4</v>
      </c>
      <c r="E98" s="1">
        <f ca="1">IF(B98&gt;'MM2 (Self-checkout)-Processed D'!$T$7,TIME(0,RANDBETWEEN(0,1.9),RANDBETWEEN(0,59)),TIME(0,RANDBETWEEN(2,3.9),RANDBETWEEN(0,59)))</f>
        <v>1.6898148148148148E-3</v>
      </c>
      <c r="F98" s="1">
        <f ca="1">IF(B98&lt;'MM2 (Self-checkout)-Processed D'!$V$16,TIME(0,RANDBETWEEN(0,1.9),RANDBETWEEN(0,59)),IF(B98&lt;'MM2 (Self-checkout)-Processed D'!$V$17,TIME(0,RANDBETWEEN(1,1.9),RANDBETWEEN(0,59)),IF(B98&lt;'MM2 (Self-checkout)-Processed D'!$V$18,TIME(0,RANDBETWEEN(2,2.9),RANDBETWEEN(0,59)),IF(B98&lt;'MM2 (Self-checkout)-Processed D'!$V$19,TIME(0,RANDBETWEEN(3,4.9),RANDBETWEEN(0,59))))))</f>
        <v>1.0879629629629629E-3</v>
      </c>
    </row>
    <row r="99" spans="1:6" x14ac:dyDescent="0.3">
      <c r="A99" s="13">
        <v>96</v>
      </c>
      <c r="B99">
        <f t="shared" ca="1" si="25"/>
        <v>0.49</v>
      </c>
      <c r="C99" s="1">
        <f ca="1">IF(B99&gt;'MM2 (Self-checkout)-Processed D'!$T$5,TIME(0,RANDBETWEEN(0,1.9),RANDBETWEEN(0,59)),TIME(0,RANDBETWEEN(2,3.9),RANDBETWEEN(0,59)))</f>
        <v>1.2847222222222223E-3</v>
      </c>
      <c r="D99" s="1">
        <f ca="1">IF(B99&lt;'MM2 (Self-checkout)-Processed D'!$V$12,TIME(0,RANDBETWEEN(0,1.9),RANDBETWEEN(0,59)),IF(B99&lt;'MM2 (Self-checkout)-Processed D'!$V$13,TIME(0,RANDBETWEEN(1,1.9),RANDBETWEEN(0,59)),IF(B99&lt;'MM2 (Self-checkout)-Processed D'!$V$14,TIME(0,RANDBETWEEN(2,2.9),RANDBETWEEN(0,59)),IF(B99&lt;'MM2 (Self-checkout)-Processed D'!$V$15,TIME(0,RANDBETWEEN(3,4.9),RANDBETWEEN(0,59))))))</f>
        <v>1.3425925925925925E-3</v>
      </c>
      <c r="E99" s="1">
        <f ca="1">IF(B99&gt;'MM2 (Self-checkout)-Processed D'!$T$7,TIME(0,RANDBETWEEN(0,1.9),RANDBETWEEN(0,59)),TIME(0,RANDBETWEEN(2,3.9),RANDBETWEEN(0,59)))</f>
        <v>2.6157407407407405E-3</v>
      </c>
      <c r="F99" s="1">
        <f ca="1">IF(B99&lt;'MM2 (Self-checkout)-Processed D'!$V$16,TIME(0,RANDBETWEEN(0,1.9),RANDBETWEEN(0,59)),IF(B99&lt;'MM2 (Self-checkout)-Processed D'!$V$17,TIME(0,RANDBETWEEN(1,1.9),RANDBETWEEN(0,59)),IF(B99&lt;'MM2 (Self-checkout)-Processed D'!$V$18,TIME(0,RANDBETWEEN(2,2.9),RANDBETWEEN(0,59)),IF(B99&lt;'MM2 (Self-checkout)-Processed D'!$V$19,TIME(0,RANDBETWEEN(3,4.9),RANDBETWEEN(0,59))))))</f>
        <v>1.9212962962962964E-3</v>
      </c>
    </row>
    <row r="100" spans="1:6" x14ac:dyDescent="0.3">
      <c r="A100" s="13">
        <v>97</v>
      </c>
      <c r="B100">
        <f t="shared" ca="1" si="25"/>
        <v>0.72</v>
      </c>
      <c r="C100" s="1">
        <f ca="1">IF(B100&gt;'MM2 (Self-checkout)-Processed D'!$T$5,TIME(0,RANDBETWEEN(0,1.9),RANDBETWEEN(0,59)),TIME(0,RANDBETWEEN(2,3.9),RANDBETWEEN(0,59)))</f>
        <v>3.0092592592592595E-4</v>
      </c>
      <c r="D100" s="1">
        <f ca="1">IF(B100&lt;'MM2 (Self-checkout)-Processed D'!$V$12,TIME(0,RANDBETWEEN(0,1.9),RANDBETWEEN(0,59)),IF(B100&lt;'MM2 (Self-checkout)-Processed D'!$V$13,TIME(0,RANDBETWEEN(1,1.9),RANDBETWEEN(0,59)),IF(B100&lt;'MM2 (Self-checkout)-Processed D'!$V$14,TIME(0,RANDBETWEEN(2,2.9),RANDBETWEEN(0,59)),IF(B100&lt;'MM2 (Self-checkout)-Processed D'!$V$15,TIME(0,RANDBETWEEN(3,4.9),RANDBETWEEN(0,59))))))</f>
        <v>1.6898148148148148E-3</v>
      </c>
      <c r="E100" s="1">
        <f ca="1">IF(B100&gt;'MM2 (Self-checkout)-Processed D'!$T$7,TIME(0,RANDBETWEEN(0,1.9),RANDBETWEEN(0,59)),TIME(0,RANDBETWEEN(2,3.9),RANDBETWEEN(0,59)))</f>
        <v>2.2337962962962962E-3</v>
      </c>
      <c r="F100" s="1">
        <f ca="1">IF(B100&lt;'MM2 (Self-checkout)-Processed D'!$V$16,TIME(0,RANDBETWEEN(0,1.9),RANDBETWEEN(0,59)),IF(B100&lt;'MM2 (Self-checkout)-Processed D'!$V$17,TIME(0,RANDBETWEEN(1,1.9),RANDBETWEEN(0,59)),IF(B100&lt;'MM2 (Self-checkout)-Processed D'!$V$18,TIME(0,RANDBETWEEN(2,2.9),RANDBETWEEN(0,59)),IF(B100&lt;'MM2 (Self-checkout)-Processed D'!$V$19,TIME(0,RANDBETWEEN(3,4.9),RANDBETWEEN(0,59))))))</f>
        <v>2.5347222222222221E-3</v>
      </c>
    </row>
    <row r="101" spans="1:6" x14ac:dyDescent="0.3">
      <c r="A101" s="13">
        <v>98</v>
      </c>
      <c r="B101">
        <f t="shared" ca="1" si="25"/>
        <v>0.09</v>
      </c>
      <c r="C101" s="1">
        <f ca="1">IF(B101&gt;'MM2 (Self-checkout)-Processed D'!$T$5,TIME(0,RANDBETWEEN(0,1.9),RANDBETWEEN(0,59)),TIME(0,RANDBETWEEN(2,3.9),RANDBETWEEN(0,59)))</f>
        <v>2.3842592592592591E-3</v>
      </c>
      <c r="D101" s="1">
        <f ca="1">IF(B101&lt;'MM2 (Self-checkout)-Processed D'!$V$12,TIME(0,RANDBETWEEN(0,1.9),RANDBETWEEN(0,59)),IF(B101&lt;'MM2 (Self-checkout)-Processed D'!$V$13,TIME(0,RANDBETWEEN(1,1.9),RANDBETWEEN(0,59)),IF(B101&lt;'MM2 (Self-checkout)-Processed D'!$V$14,TIME(0,RANDBETWEEN(2,2.9),RANDBETWEEN(0,59)),IF(B101&lt;'MM2 (Self-checkout)-Processed D'!$V$15,TIME(0,RANDBETWEEN(3,4.9),RANDBETWEEN(0,59))))))</f>
        <v>8.1018518518518516E-5</v>
      </c>
      <c r="E101" s="1">
        <f ca="1">IF(B101&gt;'MM2 (Self-checkout)-Processed D'!$T$7,TIME(0,RANDBETWEEN(0,1.9),RANDBETWEEN(0,59)),TIME(0,RANDBETWEEN(2,3.9),RANDBETWEEN(0,59)))</f>
        <v>2.6041666666666665E-3</v>
      </c>
      <c r="F101" s="1">
        <f ca="1">IF(B101&lt;'MM2 (Self-checkout)-Processed D'!$V$16,TIME(0,RANDBETWEEN(0,1.9),RANDBETWEEN(0,59)),IF(B101&lt;'MM2 (Self-checkout)-Processed D'!$V$17,TIME(0,RANDBETWEEN(1,1.9),RANDBETWEEN(0,59)),IF(B101&lt;'MM2 (Self-checkout)-Processed D'!$V$18,TIME(0,RANDBETWEEN(2,2.9),RANDBETWEEN(0,59)),IF(B101&lt;'MM2 (Self-checkout)-Processed D'!$V$19,TIME(0,RANDBETWEEN(3,4.9),RANDBETWEEN(0,59))))))</f>
        <v>1.2731481481481483E-3</v>
      </c>
    </row>
    <row r="102" spans="1:6" x14ac:dyDescent="0.3">
      <c r="A102" s="13">
        <v>99</v>
      </c>
      <c r="B102">
        <f t="shared" ca="1" si="25"/>
        <v>0.08</v>
      </c>
      <c r="C102" s="1">
        <f ca="1">IF(B102&gt;'MM2 (Self-checkout)-Processed D'!$T$5,TIME(0,RANDBETWEEN(0,1.9),RANDBETWEEN(0,59)),TIME(0,RANDBETWEEN(2,3.9),RANDBETWEEN(0,59)))</f>
        <v>2.2106481481481482E-3</v>
      </c>
      <c r="D102" s="1">
        <f ca="1">IF(B102&lt;'MM2 (Self-checkout)-Processed D'!$V$12,TIME(0,RANDBETWEEN(0,1.9),RANDBETWEEN(0,59)),IF(B102&lt;'MM2 (Self-checkout)-Processed D'!$V$13,TIME(0,RANDBETWEEN(1,1.9),RANDBETWEEN(0,59)),IF(B102&lt;'MM2 (Self-checkout)-Processed D'!$V$14,TIME(0,RANDBETWEEN(2,2.9),RANDBETWEEN(0,59)),IF(B102&lt;'MM2 (Self-checkout)-Processed D'!$V$15,TIME(0,RANDBETWEEN(3,4.9),RANDBETWEEN(0,59))))))</f>
        <v>1.1921296296296296E-3</v>
      </c>
      <c r="E102" s="1">
        <f ca="1">IF(B102&gt;'MM2 (Self-checkout)-Processed D'!$T$7,TIME(0,RANDBETWEEN(0,1.9),RANDBETWEEN(0,59)),TIME(0,RANDBETWEEN(2,3.9),RANDBETWEEN(0,59)))</f>
        <v>1.9097222222222222E-3</v>
      </c>
      <c r="F102" s="1">
        <f ca="1">IF(B102&lt;'MM2 (Self-checkout)-Processed D'!$V$16,TIME(0,RANDBETWEEN(0,1.9),RANDBETWEEN(0,59)),IF(B102&lt;'MM2 (Self-checkout)-Processed D'!$V$17,TIME(0,RANDBETWEEN(1,1.9),RANDBETWEEN(0,59)),IF(B102&lt;'MM2 (Self-checkout)-Processed D'!$V$18,TIME(0,RANDBETWEEN(2,2.9),RANDBETWEEN(0,59)),IF(B102&lt;'MM2 (Self-checkout)-Processed D'!$V$19,TIME(0,RANDBETWEEN(3,4.9),RANDBETWEEN(0,59))))))</f>
        <v>1.1111111111111111E-3</v>
      </c>
    </row>
    <row r="103" spans="1:6" x14ac:dyDescent="0.3">
      <c r="A103" s="13">
        <v>100</v>
      </c>
      <c r="B103">
        <f t="shared" ca="1" si="25"/>
        <v>0.06</v>
      </c>
      <c r="C103" s="1">
        <f ca="1">IF(B103&gt;'MM2 (Self-checkout)-Processed D'!$T$5,TIME(0,RANDBETWEEN(0,1.9),RANDBETWEEN(0,59)),TIME(0,RANDBETWEEN(2,3.9),RANDBETWEEN(0,59)))</f>
        <v>1.6550925925925926E-3</v>
      </c>
      <c r="D103" s="1">
        <f ca="1">IF(B103&lt;'MM2 (Self-checkout)-Processed D'!$V$12,TIME(0,RANDBETWEEN(0,1.9),RANDBETWEEN(0,59)),IF(B103&lt;'MM2 (Self-checkout)-Processed D'!$V$13,TIME(0,RANDBETWEEN(1,1.9),RANDBETWEEN(0,59)),IF(B103&lt;'MM2 (Self-checkout)-Processed D'!$V$14,TIME(0,RANDBETWEEN(2,2.9),RANDBETWEEN(0,59)),IF(B103&lt;'MM2 (Self-checkout)-Processed D'!$V$15,TIME(0,RANDBETWEEN(3,4.9),RANDBETWEEN(0,59))))))</f>
        <v>9.0277777777777774E-4</v>
      </c>
      <c r="E103" s="1">
        <f ca="1">IF(B103&gt;'MM2 (Self-checkout)-Processed D'!$T$7,TIME(0,RANDBETWEEN(0,1.9),RANDBETWEEN(0,59)),TIME(0,RANDBETWEEN(2,3.9),RANDBETWEEN(0,59)))</f>
        <v>2.7546296296296294E-3</v>
      </c>
      <c r="F103" s="1">
        <f ca="1">IF(B103&lt;'MM2 (Self-checkout)-Processed D'!$V$16,TIME(0,RANDBETWEEN(0,1.9),RANDBETWEEN(0,59)),IF(B103&lt;'MM2 (Self-checkout)-Processed D'!$V$17,TIME(0,RANDBETWEEN(1,1.9),RANDBETWEEN(0,59)),IF(B103&lt;'MM2 (Self-checkout)-Processed D'!$V$18,TIME(0,RANDBETWEEN(2,2.9),RANDBETWEEN(0,59)),IF(B103&lt;'MM2 (Self-checkout)-Processed D'!$V$19,TIME(0,RANDBETWEEN(3,4.9),RANDBETWEEN(0,59))))))</f>
        <v>3.4722222222222222E-5</v>
      </c>
    </row>
    <row r="104" spans="1:6" x14ac:dyDescent="0.3">
      <c r="A104" s="13">
        <v>101</v>
      </c>
      <c r="B104">
        <f t="shared" ca="1" si="25"/>
        <v>0.43</v>
      </c>
      <c r="C104" s="1">
        <f ca="1">IF(B104&gt;'MM2 (Self-checkout)-Processed D'!$T$5,TIME(0,RANDBETWEEN(0,1.9),RANDBETWEEN(0,59)),TIME(0,RANDBETWEEN(2,3.9),RANDBETWEEN(0,59)))</f>
        <v>2.2569444444444442E-3</v>
      </c>
      <c r="D104" s="1">
        <f ca="1">IF(B104&lt;'MM2 (Self-checkout)-Processed D'!$V$12,TIME(0,RANDBETWEEN(0,1.9),RANDBETWEEN(0,59)),IF(B104&lt;'MM2 (Self-checkout)-Processed D'!$V$13,TIME(0,RANDBETWEEN(1,1.9),RANDBETWEEN(0,59)),IF(B104&lt;'MM2 (Self-checkout)-Processed D'!$V$14,TIME(0,RANDBETWEEN(2,2.9),RANDBETWEEN(0,59)),IF(B104&lt;'MM2 (Self-checkout)-Processed D'!$V$15,TIME(0,RANDBETWEEN(3,4.9),RANDBETWEEN(0,59))))))</f>
        <v>9.1435185185185185E-4</v>
      </c>
      <c r="E104" s="1">
        <f ca="1">IF(B104&gt;'MM2 (Self-checkout)-Processed D'!$T$7,TIME(0,RANDBETWEEN(0,1.9),RANDBETWEEN(0,59)),TIME(0,RANDBETWEEN(2,3.9),RANDBETWEEN(0,59)))</f>
        <v>1.6782407407407408E-3</v>
      </c>
      <c r="F104" s="1">
        <f ca="1">IF(B104&lt;'MM2 (Self-checkout)-Processed D'!$V$16,TIME(0,RANDBETWEEN(0,1.9),RANDBETWEEN(0,59)),IF(B104&lt;'MM2 (Self-checkout)-Processed D'!$V$17,TIME(0,RANDBETWEEN(1,1.9),RANDBETWEEN(0,59)),IF(B104&lt;'MM2 (Self-checkout)-Processed D'!$V$18,TIME(0,RANDBETWEEN(2,2.9),RANDBETWEEN(0,59)),IF(B104&lt;'MM2 (Self-checkout)-Processed D'!$V$19,TIME(0,RANDBETWEEN(3,4.9),RANDBETWEEN(0,59))))))</f>
        <v>2.0601851851851853E-3</v>
      </c>
    </row>
    <row r="105" spans="1:6" x14ac:dyDescent="0.3">
      <c r="A105" s="13">
        <v>102</v>
      </c>
      <c r="B105">
        <f t="shared" ca="1" si="25"/>
        <v>0.15</v>
      </c>
      <c r="C105" s="1">
        <f ca="1">IF(B105&gt;'MM2 (Self-checkout)-Processed D'!$T$5,TIME(0,RANDBETWEEN(0,1.9),RANDBETWEEN(0,59)),TIME(0,RANDBETWEEN(2,3.9),RANDBETWEEN(0,59)))</f>
        <v>1.4236111111111112E-3</v>
      </c>
      <c r="D105" s="1">
        <f ca="1">IF(B105&lt;'MM2 (Self-checkout)-Processed D'!$V$12,TIME(0,RANDBETWEEN(0,1.9),RANDBETWEEN(0,59)),IF(B105&lt;'MM2 (Self-checkout)-Processed D'!$V$13,TIME(0,RANDBETWEEN(1,1.9),RANDBETWEEN(0,59)),IF(B105&lt;'MM2 (Self-checkout)-Processed D'!$V$14,TIME(0,RANDBETWEEN(2,2.9),RANDBETWEEN(0,59)),IF(B105&lt;'MM2 (Self-checkout)-Processed D'!$V$15,TIME(0,RANDBETWEEN(3,4.9),RANDBETWEEN(0,59))))))</f>
        <v>7.0601851851851847E-4</v>
      </c>
      <c r="E105" s="1">
        <f ca="1">IF(B105&gt;'MM2 (Self-checkout)-Processed D'!$T$7,TIME(0,RANDBETWEEN(0,1.9),RANDBETWEEN(0,59)),TIME(0,RANDBETWEEN(2,3.9),RANDBETWEEN(0,59)))</f>
        <v>2.0949074074074073E-3</v>
      </c>
      <c r="F105" s="1">
        <f ca="1">IF(B105&lt;'MM2 (Self-checkout)-Processed D'!$V$16,TIME(0,RANDBETWEEN(0,1.9),RANDBETWEEN(0,59)),IF(B105&lt;'MM2 (Self-checkout)-Processed D'!$V$17,TIME(0,RANDBETWEEN(1,1.9),RANDBETWEEN(0,59)),IF(B105&lt;'MM2 (Self-checkout)-Processed D'!$V$18,TIME(0,RANDBETWEEN(2,2.9),RANDBETWEEN(0,59)),IF(B105&lt;'MM2 (Self-checkout)-Processed D'!$V$19,TIME(0,RANDBETWEEN(3,4.9),RANDBETWEEN(0,59))))))</f>
        <v>1.3425925925925925E-3</v>
      </c>
    </row>
    <row r="106" spans="1:6" x14ac:dyDescent="0.3">
      <c r="A106" s="13">
        <v>103</v>
      </c>
      <c r="B106">
        <f t="shared" ca="1" si="25"/>
        <v>0.19</v>
      </c>
      <c r="C106" s="1">
        <f ca="1">IF(B106&gt;'MM2 (Self-checkout)-Processed D'!$T$5,TIME(0,RANDBETWEEN(0,1.9),RANDBETWEEN(0,59)),TIME(0,RANDBETWEEN(2,3.9),RANDBETWEEN(0,59)))</f>
        <v>1.4120370370370369E-3</v>
      </c>
      <c r="D106" s="1">
        <f ca="1">IF(B106&lt;'MM2 (Self-checkout)-Processed D'!$V$12,TIME(0,RANDBETWEEN(0,1.9),RANDBETWEEN(0,59)),IF(B106&lt;'MM2 (Self-checkout)-Processed D'!$V$13,TIME(0,RANDBETWEEN(1,1.9),RANDBETWEEN(0,59)),IF(B106&lt;'MM2 (Self-checkout)-Processed D'!$V$14,TIME(0,RANDBETWEEN(2,2.9),RANDBETWEEN(0,59)),IF(B106&lt;'MM2 (Self-checkout)-Processed D'!$V$15,TIME(0,RANDBETWEEN(3,4.9),RANDBETWEEN(0,59))))))</f>
        <v>1.0995370370370371E-3</v>
      </c>
      <c r="E106" s="1">
        <f ca="1">IF(B106&gt;'MM2 (Self-checkout)-Processed D'!$T$7,TIME(0,RANDBETWEEN(0,1.9),RANDBETWEEN(0,59)),TIME(0,RANDBETWEEN(2,3.9),RANDBETWEEN(0,59)))</f>
        <v>2.685185185185185E-3</v>
      </c>
      <c r="F106" s="1">
        <f ca="1">IF(B106&lt;'MM2 (Self-checkout)-Processed D'!$V$16,TIME(0,RANDBETWEEN(0,1.9),RANDBETWEEN(0,59)),IF(B106&lt;'MM2 (Self-checkout)-Processed D'!$V$17,TIME(0,RANDBETWEEN(1,1.9),RANDBETWEEN(0,59)),IF(B106&lt;'MM2 (Self-checkout)-Processed D'!$V$18,TIME(0,RANDBETWEEN(2,2.9),RANDBETWEEN(0,59)),IF(B106&lt;'MM2 (Self-checkout)-Processed D'!$V$19,TIME(0,RANDBETWEEN(3,4.9),RANDBETWEEN(0,59))))))</f>
        <v>1.3541666666666667E-3</v>
      </c>
    </row>
    <row r="107" spans="1:6" x14ac:dyDescent="0.3">
      <c r="A107" s="13">
        <v>104</v>
      </c>
      <c r="B107">
        <f t="shared" ca="1" si="25"/>
        <v>0.16</v>
      </c>
      <c r="C107" s="1">
        <f ca="1">IF(B107&gt;'MM2 (Self-checkout)-Processed D'!$T$5,TIME(0,RANDBETWEEN(0,1.9),RANDBETWEEN(0,59)),TIME(0,RANDBETWEEN(2,3.9),RANDBETWEEN(0,59)))</f>
        <v>1.4814814814814814E-3</v>
      </c>
      <c r="D107" s="1">
        <f ca="1">IF(B107&lt;'MM2 (Self-checkout)-Processed D'!$V$12,TIME(0,RANDBETWEEN(0,1.9),RANDBETWEEN(0,59)),IF(B107&lt;'MM2 (Self-checkout)-Processed D'!$V$13,TIME(0,RANDBETWEEN(1,1.9),RANDBETWEEN(0,59)),IF(B107&lt;'MM2 (Self-checkout)-Processed D'!$V$14,TIME(0,RANDBETWEEN(2,2.9),RANDBETWEEN(0,59)),IF(B107&lt;'MM2 (Self-checkout)-Processed D'!$V$15,TIME(0,RANDBETWEEN(3,4.9),RANDBETWEEN(0,59))))))</f>
        <v>9.4907407407407408E-4</v>
      </c>
      <c r="E107" s="1">
        <f ca="1">IF(B107&gt;'MM2 (Self-checkout)-Processed D'!$T$7,TIME(0,RANDBETWEEN(0,1.9),RANDBETWEEN(0,59)),TIME(0,RANDBETWEEN(2,3.9),RANDBETWEEN(0,59)))</f>
        <v>1.4351851851851852E-3</v>
      </c>
      <c r="F107" s="1">
        <f ca="1">IF(B107&lt;'MM2 (Self-checkout)-Processed D'!$V$16,TIME(0,RANDBETWEEN(0,1.9),RANDBETWEEN(0,59)),IF(B107&lt;'MM2 (Self-checkout)-Processed D'!$V$17,TIME(0,RANDBETWEEN(1,1.9),RANDBETWEEN(0,59)),IF(B107&lt;'MM2 (Self-checkout)-Processed D'!$V$18,TIME(0,RANDBETWEEN(2,2.9),RANDBETWEEN(0,59)),IF(B107&lt;'MM2 (Self-checkout)-Processed D'!$V$19,TIME(0,RANDBETWEEN(3,4.9),RANDBETWEEN(0,59))))))</f>
        <v>7.407407407407407E-4</v>
      </c>
    </row>
    <row r="108" spans="1:6" x14ac:dyDescent="0.3">
      <c r="A108" s="13">
        <v>105</v>
      </c>
      <c r="B108">
        <f t="shared" ca="1" si="25"/>
        <v>0.75</v>
      </c>
      <c r="C108" s="1">
        <f ca="1">IF(B108&gt;'MM2 (Self-checkout)-Processed D'!$T$5,TIME(0,RANDBETWEEN(0,1.9),RANDBETWEEN(0,59)),TIME(0,RANDBETWEEN(2,3.9),RANDBETWEEN(0,59)))</f>
        <v>4.6296296296296294E-5</v>
      </c>
      <c r="D108" s="1">
        <f ca="1">IF(B108&lt;'MM2 (Self-checkout)-Processed D'!$V$12,TIME(0,RANDBETWEEN(0,1.9),RANDBETWEEN(0,59)),IF(B108&lt;'MM2 (Self-checkout)-Processed D'!$V$13,TIME(0,RANDBETWEEN(1,1.9),RANDBETWEEN(0,59)),IF(B108&lt;'MM2 (Self-checkout)-Processed D'!$V$14,TIME(0,RANDBETWEEN(2,2.9),RANDBETWEEN(0,59)),IF(B108&lt;'MM2 (Self-checkout)-Processed D'!$V$15,TIME(0,RANDBETWEEN(3,4.9),RANDBETWEEN(0,59))))))</f>
        <v>1.4583333333333334E-3</v>
      </c>
      <c r="E108" s="1">
        <f ca="1">IF(B108&gt;'MM2 (Self-checkout)-Processed D'!$T$7,TIME(0,RANDBETWEEN(0,1.9),RANDBETWEEN(0,59)),TIME(0,RANDBETWEEN(2,3.9),RANDBETWEEN(0,59)))</f>
        <v>1.6435185185185185E-3</v>
      </c>
      <c r="F108" s="1">
        <f ca="1">IF(B108&lt;'MM2 (Self-checkout)-Processed D'!$V$16,TIME(0,RANDBETWEEN(0,1.9),RANDBETWEEN(0,59)),IF(B108&lt;'MM2 (Self-checkout)-Processed D'!$V$17,TIME(0,RANDBETWEEN(1,1.9),RANDBETWEEN(0,59)),IF(B108&lt;'MM2 (Self-checkout)-Processed D'!$V$18,TIME(0,RANDBETWEEN(2,2.9),RANDBETWEEN(0,59)),IF(B108&lt;'MM2 (Self-checkout)-Processed D'!$V$19,TIME(0,RANDBETWEEN(3,4.9),RANDBETWEEN(0,59))))))</f>
        <v>2.5578703703703705E-3</v>
      </c>
    </row>
    <row r="109" spans="1:6" x14ac:dyDescent="0.3">
      <c r="A109" s="13">
        <v>106</v>
      </c>
      <c r="B109">
        <f t="shared" ca="1" si="25"/>
        <v>0.73</v>
      </c>
      <c r="C109" s="1">
        <f ca="1">IF(B109&gt;'MM2 (Self-checkout)-Processed D'!$T$5,TIME(0,RANDBETWEEN(0,1.9),RANDBETWEEN(0,59)),TIME(0,RANDBETWEEN(2,3.9),RANDBETWEEN(0,59)))</f>
        <v>5.0925925925925921E-4</v>
      </c>
      <c r="D109" s="1">
        <f ca="1">IF(B109&lt;'MM2 (Self-checkout)-Processed D'!$V$12,TIME(0,RANDBETWEEN(0,1.9),RANDBETWEEN(0,59)),IF(B109&lt;'MM2 (Self-checkout)-Processed D'!$V$13,TIME(0,RANDBETWEEN(1,1.9),RANDBETWEEN(0,59)),IF(B109&lt;'MM2 (Self-checkout)-Processed D'!$V$14,TIME(0,RANDBETWEEN(2,2.9),RANDBETWEEN(0,59)),IF(B109&lt;'MM2 (Self-checkout)-Processed D'!$V$15,TIME(0,RANDBETWEEN(3,4.9),RANDBETWEEN(0,59))))))</f>
        <v>1.4814814814814814E-3</v>
      </c>
      <c r="E109" s="1">
        <f ca="1">IF(B109&gt;'MM2 (Self-checkout)-Processed D'!$T$7,TIME(0,RANDBETWEEN(0,1.9),RANDBETWEEN(0,59)),TIME(0,RANDBETWEEN(2,3.9),RANDBETWEEN(0,59)))</f>
        <v>2.1527777777777778E-3</v>
      </c>
      <c r="F109" s="1">
        <f ca="1">IF(B109&lt;'MM2 (Self-checkout)-Processed D'!$V$16,TIME(0,RANDBETWEEN(0,1.9),RANDBETWEEN(0,59)),IF(B109&lt;'MM2 (Self-checkout)-Processed D'!$V$17,TIME(0,RANDBETWEEN(1,1.9),RANDBETWEEN(0,59)),IF(B109&lt;'MM2 (Self-checkout)-Processed D'!$V$18,TIME(0,RANDBETWEEN(2,2.9),RANDBETWEEN(0,59)),IF(B109&lt;'MM2 (Self-checkout)-Processed D'!$V$19,TIME(0,RANDBETWEEN(3,4.9),RANDBETWEEN(0,59))))))</f>
        <v>3.3912037037037036E-3</v>
      </c>
    </row>
    <row r="110" spans="1:6" x14ac:dyDescent="0.3">
      <c r="A110" s="13">
        <v>107</v>
      </c>
      <c r="B110">
        <f t="shared" ca="1" si="25"/>
        <v>0.49</v>
      </c>
      <c r="C110" s="1">
        <f ca="1">IF(B110&gt;'MM2 (Self-checkout)-Processed D'!$T$5,TIME(0,RANDBETWEEN(0,1.9),RANDBETWEEN(0,59)),TIME(0,RANDBETWEEN(2,3.9),RANDBETWEEN(0,59)))</f>
        <v>9.2592592592592596E-4</v>
      </c>
      <c r="D110" s="1">
        <f ca="1">IF(B110&lt;'MM2 (Self-checkout)-Processed D'!$V$12,TIME(0,RANDBETWEEN(0,1.9),RANDBETWEEN(0,59)),IF(B110&lt;'MM2 (Self-checkout)-Processed D'!$V$13,TIME(0,RANDBETWEEN(1,1.9),RANDBETWEEN(0,59)),IF(B110&lt;'MM2 (Self-checkout)-Processed D'!$V$14,TIME(0,RANDBETWEEN(2,2.9),RANDBETWEEN(0,59)),IF(B110&lt;'MM2 (Self-checkout)-Processed D'!$V$15,TIME(0,RANDBETWEEN(3,4.9),RANDBETWEEN(0,59))))))</f>
        <v>1.0648148148148149E-3</v>
      </c>
      <c r="E110" s="1">
        <f ca="1">IF(B110&gt;'MM2 (Self-checkout)-Processed D'!$T$7,TIME(0,RANDBETWEEN(0,1.9),RANDBETWEEN(0,59)),TIME(0,RANDBETWEEN(2,3.9),RANDBETWEEN(0,59)))</f>
        <v>2.488425925925926E-3</v>
      </c>
      <c r="F110" s="1">
        <f ca="1">IF(B110&lt;'MM2 (Self-checkout)-Processed D'!$V$16,TIME(0,RANDBETWEEN(0,1.9),RANDBETWEEN(0,59)),IF(B110&lt;'MM2 (Self-checkout)-Processed D'!$V$17,TIME(0,RANDBETWEEN(1,1.9),RANDBETWEEN(0,59)),IF(B110&lt;'MM2 (Self-checkout)-Processed D'!$V$18,TIME(0,RANDBETWEEN(2,2.9),RANDBETWEEN(0,59)),IF(B110&lt;'MM2 (Self-checkout)-Processed D'!$V$19,TIME(0,RANDBETWEEN(3,4.9),RANDBETWEEN(0,59))))))</f>
        <v>2.0138888888888888E-3</v>
      </c>
    </row>
    <row r="111" spans="1:6" x14ac:dyDescent="0.3">
      <c r="A111" s="13">
        <v>108</v>
      </c>
      <c r="B111">
        <f t="shared" ca="1" si="25"/>
        <v>0.37</v>
      </c>
      <c r="C111" s="1">
        <f ca="1">IF(B111&gt;'MM2 (Self-checkout)-Processed D'!$T$5,TIME(0,RANDBETWEEN(0,1.9),RANDBETWEEN(0,59)),TIME(0,RANDBETWEEN(2,3.9),RANDBETWEEN(0,59)))</f>
        <v>1.724537037037037E-3</v>
      </c>
      <c r="D111" s="1">
        <f ca="1">IF(B111&lt;'MM2 (Self-checkout)-Processed D'!$V$12,TIME(0,RANDBETWEEN(0,1.9),RANDBETWEEN(0,59)),IF(B111&lt;'MM2 (Self-checkout)-Processed D'!$V$13,TIME(0,RANDBETWEEN(1,1.9),RANDBETWEEN(0,59)),IF(B111&lt;'MM2 (Self-checkout)-Processed D'!$V$14,TIME(0,RANDBETWEEN(2,2.9),RANDBETWEEN(0,59)),IF(B111&lt;'MM2 (Self-checkout)-Processed D'!$V$15,TIME(0,RANDBETWEEN(3,4.9),RANDBETWEEN(0,59))))))</f>
        <v>7.6388888888888893E-4</v>
      </c>
      <c r="E111" s="1">
        <f ca="1">IF(B111&gt;'MM2 (Self-checkout)-Processed D'!$T$7,TIME(0,RANDBETWEEN(0,1.9),RANDBETWEEN(0,59)),TIME(0,RANDBETWEEN(2,3.9),RANDBETWEEN(0,59)))</f>
        <v>2.5925925925925925E-3</v>
      </c>
      <c r="F111" s="1">
        <f ca="1">IF(B111&lt;'MM2 (Self-checkout)-Processed D'!$V$16,TIME(0,RANDBETWEEN(0,1.9),RANDBETWEEN(0,59)),IF(B111&lt;'MM2 (Self-checkout)-Processed D'!$V$17,TIME(0,RANDBETWEEN(1,1.9),RANDBETWEEN(0,59)),IF(B111&lt;'MM2 (Self-checkout)-Processed D'!$V$18,TIME(0,RANDBETWEEN(2,2.9),RANDBETWEEN(0,59)),IF(B111&lt;'MM2 (Self-checkout)-Processed D'!$V$19,TIME(0,RANDBETWEEN(3,4.9),RANDBETWEEN(0,59))))))</f>
        <v>1.5625000000000001E-3</v>
      </c>
    </row>
    <row r="112" spans="1:6" x14ac:dyDescent="0.3">
      <c r="A112" s="13">
        <v>109</v>
      </c>
      <c r="B112">
        <f t="shared" ca="1" si="25"/>
        <v>0.44</v>
      </c>
      <c r="C112" s="1">
        <f ca="1">IF(B112&gt;'MM2 (Self-checkout)-Processed D'!$T$5,TIME(0,RANDBETWEEN(0,1.9),RANDBETWEEN(0,59)),TIME(0,RANDBETWEEN(2,3.9),RANDBETWEEN(0,59)))</f>
        <v>2.1064814814814813E-3</v>
      </c>
      <c r="D112" s="1">
        <f ca="1">IF(B112&lt;'MM2 (Self-checkout)-Processed D'!$V$12,TIME(0,RANDBETWEEN(0,1.9),RANDBETWEEN(0,59)),IF(B112&lt;'MM2 (Self-checkout)-Processed D'!$V$13,TIME(0,RANDBETWEEN(1,1.9),RANDBETWEEN(0,59)),IF(B112&lt;'MM2 (Self-checkout)-Processed D'!$V$14,TIME(0,RANDBETWEEN(2,2.9),RANDBETWEEN(0,59)),IF(B112&lt;'MM2 (Self-checkout)-Processed D'!$V$15,TIME(0,RANDBETWEEN(3,4.9),RANDBETWEEN(0,59))))))</f>
        <v>9.4907407407407408E-4</v>
      </c>
      <c r="E112" s="1">
        <f ca="1">IF(B112&gt;'MM2 (Self-checkout)-Processed D'!$T$7,TIME(0,RANDBETWEEN(0,1.9),RANDBETWEEN(0,59)),TIME(0,RANDBETWEEN(2,3.9),RANDBETWEEN(0,59)))</f>
        <v>2.0833333333333333E-3</v>
      </c>
      <c r="F112" s="1">
        <f ca="1">IF(B112&lt;'MM2 (Self-checkout)-Processed D'!$V$16,TIME(0,RANDBETWEEN(0,1.9),RANDBETWEEN(0,59)),IF(B112&lt;'MM2 (Self-checkout)-Processed D'!$V$17,TIME(0,RANDBETWEEN(1,1.9),RANDBETWEEN(0,59)),IF(B112&lt;'MM2 (Self-checkout)-Processed D'!$V$18,TIME(0,RANDBETWEEN(2,2.9),RANDBETWEEN(0,59)),IF(B112&lt;'MM2 (Self-checkout)-Processed D'!$V$19,TIME(0,RANDBETWEEN(3,4.9),RANDBETWEEN(0,59))))))</f>
        <v>1.7013888888888888E-3</v>
      </c>
    </row>
    <row r="113" spans="1:6" x14ac:dyDescent="0.3">
      <c r="A113" s="13">
        <v>110</v>
      </c>
      <c r="B113">
        <f t="shared" ca="1" si="25"/>
        <v>0.59</v>
      </c>
      <c r="C113" s="1">
        <f ca="1">IF(B113&gt;'MM2 (Self-checkout)-Processed D'!$T$5,TIME(0,RANDBETWEEN(0,1.9),RANDBETWEEN(0,59)),TIME(0,RANDBETWEEN(2,3.9),RANDBETWEEN(0,59)))</f>
        <v>4.0509259259259258E-4</v>
      </c>
      <c r="D113" s="1">
        <f ca="1">IF(B113&lt;'MM2 (Self-checkout)-Processed D'!$V$12,TIME(0,RANDBETWEEN(0,1.9),RANDBETWEEN(0,59)),IF(B113&lt;'MM2 (Self-checkout)-Processed D'!$V$13,TIME(0,RANDBETWEEN(1,1.9),RANDBETWEEN(0,59)),IF(B113&lt;'MM2 (Self-checkout)-Processed D'!$V$14,TIME(0,RANDBETWEEN(2,2.9),RANDBETWEEN(0,59)),IF(B113&lt;'MM2 (Self-checkout)-Processed D'!$V$15,TIME(0,RANDBETWEEN(3,4.9),RANDBETWEEN(0,59))))))</f>
        <v>7.291666666666667E-4</v>
      </c>
      <c r="E113" s="1">
        <f ca="1">IF(B113&gt;'MM2 (Self-checkout)-Processed D'!$T$7,TIME(0,RANDBETWEEN(0,1.9),RANDBETWEEN(0,59)),TIME(0,RANDBETWEEN(2,3.9),RANDBETWEEN(0,59)))</f>
        <v>2.6041666666666665E-3</v>
      </c>
      <c r="F113" s="1">
        <f ca="1">IF(B113&lt;'MM2 (Self-checkout)-Processed D'!$V$16,TIME(0,RANDBETWEEN(0,1.9),RANDBETWEEN(0,59)),IF(B113&lt;'MM2 (Self-checkout)-Processed D'!$V$17,TIME(0,RANDBETWEEN(1,1.9),RANDBETWEEN(0,59)),IF(B113&lt;'MM2 (Self-checkout)-Processed D'!$V$18,TIME(0,RANDBETWEEN(2,2.9),RANDBETWEEN(0,59)),IF(B113&lt;'MM2 (Self-checkout)-Processed D'!$V$19,TIME(0,RANDBETWEEN(3,4.9),RANDBETWEEN(0,59))))))</f>
        <v>1.8749999999999999E-3</v>
      </c>
    </row>
    <row r="114" spans="1:6" x14ac:dyDescent="0.3">
      <c r="A114" s="13">
        <v>111</v>
      </c>
      <c r="B114">
        <f t="shared" ca="1" si="25"/>
        <v>0.8</v>
      </c>
      <c r="C114" s="1">
        <f ca="1">IF(B114&gt;'MM2 (Self-checkout)-Processed D'!$T$5,TIME(0,RANDBETWEEN(0,1.9),RANDBETWEEN(0,59)),TIME(0,RANDBETWEEN(2,3.9),RANDBETWEEN(0,59)))</f>
        <v>6.134259259259259E-4</v>
      </c>
      <c r="D114" s="1">
        <f ca="1">IF(B114&lt;'MM2 (Self-checkout)-Processed D'!$V$12,TIME(0,RANDBETWEEN(0,1.9),RANDBETWEEN(0,59)),IF(B114&lt;'MM2 (Self-checkout)-Processed D'!$V$13,TIME(0,RANDBETWEEN(1,1.9),RANDBETWEEN(0,59)),IF(B114&lt;'MM2 (Self-checkout)-Processed D'!$V$14,TIME(0,RANDBETWEEN(2,2.9),RANDBETWEEN(0,59)),IF(B114&lt;'MM2 (Self-checkout)-Processed D'!$V$15,TIME(0,RANDBETWEEN(3,4.9),RANDBETWEEN(0,59))))))</f>
        <v>3.2291666666666666E-3</v>
      </c>
      <c r="E114" s="1">
        <f ca="1">IF(B114&gt;'MM2 (Self-checkout)-Processed D'!$T$7,TIME(0,RANDBETWEEN(0,1.9),RANDBETWEEN(0,59)),TIME(0,RANDBETWEEN(2,3.9),RANDBETWEEN(0,59)))</f>
        <v>7.9861111111111116E-4</v>
      </c>
      <c r="F114" s="1">
        <f ca="1">IF(B114&lt;'MM2 (Self-checkout)-Processed D'!$V$16,TIME(0,RANDBETWEEN(0,1.9),RANDBETWEEN(0,59)),IF(B114&lt;'MM2 (Self-checkout)-Processed D'!$V$17,TIME(0,RANDBETWEEN(1,1.9),RANDBETWEEN(0,59)),IF(B114&lt;'MM2 (Self-checkout)-Processed D'!$V$18,TIME(0,RANDBETWEEN(2,2.9),RANDBETWEEN(0,59)),IF(B114&lt;'MM2 (Self-checkout)-Processed D'!$V$19,TIME(0,RANDBETWEEN(3,4.9),RANDBETWEEN(0,59))))))</f>
        <v>3.4027777777777776E-3</v>
      </c>
    </row>
    <row r="115" spans="1:6" x14ac:dyDescent="0.3">
      <c r="A115" s="13">
        <v>112</v>
      </c>
      <c r="B115">
        <f t="shared" ca="1" si="25"/>
        <v>0.75</v>
      </c>
      <c r="C115" s="1">
        <f ca="1">IF(B115&gt;'MM2 (Self-checkout)-Processed D'!$T$5,TIME(0,RANDBETWEEN(0,1.9),RANDBETWEEN(0,59)),TIME(0,RANDBETWEEN(2,3.9),RANDBETWEEN(0,59)))</f>
        <v>3.7037037037037035E-4</v>
      </c>
      <c r="D115" s="1">
        <f ca="1">IF(B115&lt;'MM2 (Self-checkout)-Processed D'!$V$12,TIME(0,RANDBETWEEN(0,1.9),RANDBETWEEN(0,59)),IF(B115&lt;'MM2 (Self-checkout)-Processed D'!$V$13,TIME(0,RANDBETWEEN(1,1.9),RANDBETWEEN(0,59)),IF(B115&lt;'MM2 (Self-checkout)-Processed D'!$V$14,TIME(0,RANDBETWEEN(2,2.9),RANDBETWEEN(0,59)),IF(B115&lt;'MM2 (Self-checkout)-Processed D'!$V$15,TIME(0,RANDBETWEEN(3,4.9),RANDBETWEEN(0,59))))))</f>
        <v>1.6319444444444445E-3</v>
      </c>
      <c r="E115" s="1">
        <f ca="1">IF(B115&gt;'MM2 (Self-checkout)-Processed D'!$T$7,TIME(0,RANDBETWEEN(0,1.9),RANDBETWEEN(0,59)),TIME(0,RANDBETWEEN(2,3.9),RANDBETWEEN(0,59)))</f>
        <v>2.7314814814814814E-3</v>
      </c>
      <c r="F115" s="1">
        <f ca="1">IF(B115&lt;'MM2 (Self-checkout)-Processed D'!$V$16,TIME(0,RANDBETWEEN(0,1.9),RANDBETWEEN(0,59)),IF(B115&lt;'MM2 (Self-checkout)-Processed D'!$V$17,TIME(0,RANDBETWEEN(1,1.9),RANDBETWEEN(0,59)),IF(B115&lt;'MM2 (Self-checkout)-Processed D'!$V$18,TIME(0,RANDBETWEEN(2,2.9),RANDBETWEEN(0,59)),IF(B115&lt;'MM2 (Self-checkout)-Processed D'!$V$19,TIME(0,RANDBETWEEN(3,4.9),RANDBETWEEN(0,59))))))</f>
        <v>2.9745370370370373E-3</v>
      </c>
    </row>
    <row r="116" spans="1:6" x14ac:dyDescent="0.3">
      <c r="A116" s="13">
        <v>113</v>
      </c>
      <c r="B116">
        <f t="shared" ca="1" si="25"/>
        <v>7.0000000000000007E-2</v>
      </c>
      <c r="C116" s="1">
        <f ca="1">IF(B116&gt;'MM2 (Self-checkout)-Processed D'!$T$5,TIME(0,RANDBETWEEN(0,1.9),RANDBETWEEN(0,59)),TIME(0,RANDBETWEEN(2,3.9),RANDBETWEEN(0,59)))</f>
        <v>1.9560185185185184E-3</v>
      </c>
      <c r="D116" s="1">
        <f ca="1">IF(B116&lt;'MM2 (Self-checkout)-Processed D'!$V$12,TIME(0,RANDBETWEEN(0,1.9),RANDBETWEEN(0,59)),IF(B116&lt;'MM2 (Self-checkout)-Processed D'!$V$13,TIME(0,RANDBETWEEN(1,1.9),RANDBETWEEN(0,59)),IF(B116&lt;'MM2 (Self-checkout)-Processed D'!$V$14,TIME(0,RANDBETWEEN(2,2.9),RANDBETWEEN(0,59)),IF(B116&lt;'MM2 (Self-checkout)-Processed D'!$V$15,TIME(0,RANDBETWEEN(3,4.9),RANDBETWEEN(0,59))))))</f>
        <v>3.8194444444444446E-4</v>
      </c>
      <c r="E116" s="1">
        <f ca="1">IF(B116&gt;'MM2 (Self-checkout)-Processed D'!$T$7,TIME(0,RANDBETWEEN(0,1.9),RANDBETWEEN(0,59)),TIME(0,RANDBETWEEN(2,3.9),RANDBETWEEN(0,59)))</f>
        <v>2.488425925925926E-3</v>
      </c>
      <c r="F116" s="1">
        <f ca="1">IF(B116&lt;'MM2 (Self-checkout)-Processed D'!$V$16,TIME(0,RANDBETWEEN(0,1.9),RANDBETWEEN(0,59)),IF(B116&lt;'MM2 (Self-checkout)-Processed D'!$V$17,TIME(0,RANDBETWEEN(1,1.9),RANDBETWEEN(0,59)),IF(B116&lt;'MM2 (Self-checkout)-Processed D'!$V$18,TIME(0,RANDBETWEEN(2,2.9),RANDBETWEEN(0,59)),IF(B116&lt;'MM2 (Self-checkout)-Processed D'!$V$19,TIME(0,RANDBETWEEN(3,4.9),RANDBETWEEN(0,59))))))</f>
        <v>1.2268518518518518E-3</v>
      </c>
    </row>
    <row r="117" spans="1:6" x14ac:dyDescent="0.3">
      <c r="A117" s="13">
        <v>114</v>
      </c>
      <c r="B117">
        <f t="shared" ca="1" si="25"/>
        <v>0.17</v>
      </c>
      <c r="C117" s="1">
        <f ca="1">IF(B117&gt;'MM2 (Self-checkout)-Processed D'!$T$5,TIME(0,RANDBETWEEN(0,1.9),RANDBETWEEN(0,59)),TIME(0,RANDBETWEEN(2,3.9),RANDBETWEEN(0,59)))</f>
        <v>2.1875000000000002E-3</v>
      </c>
      <c r="D117" s="1">
        <f ca="1">IF(B117&lt;'MM2 (Self-checkout)-Processed D'!$V$12,TIME(0,RANDBETWEEN(0,1.9),RANDBETWEEN(0,59)),IF(B117&lt;'MM2 (Self-checkout)-Processed D'!$V$13,TIME(0,RANDBETWEEN(1,1.9),RANDBETWEEN(0,59)),IF(B117&lt;'MM2 (Self-checkout)-Processed D'!$V$14,TIME(0,RANDBETWEEN(2,2.9),RANDBETWEEN(0,59)),IF(B117&lt;'MM2 (Self-checkout)-Processed D'!$V$15,TIME(0,RANDBETWEEN(3,4.9),RANDBETWEEN(0,59))))))</f>
        <v>1.0763888888888889E-3</v>
      </c>
      <c r="E117" s="1">
        <f ca="1">IF(B117&gt;'MM2 (Self-checkout)-Processed D'!$T$7,TIME(0,RANDBETWEEN(0,1.9),RANDBETWEEN(0,59)),TIME(0,RANDBETWEEN(2,3.9),RANDBETWEEN(0,59)))</f>
        <v>1.6666666666666668E-3</v>
      </c>
      <c r="F117" s="1">
        <f ca="1">IF(B117&lt;'MM2 (Self-checkout)-Processed D'!$V$16,TIME(0,RANDBETWEEN(0,1.9),RANDBETWEEN(0,59)),IF(B117&lt;'MM2 (Self-checkout)-Processed D'!$V$17,TIME(0,RANDBETWEEN(1,1.9),RANDBETWEEN(0,59)),IF(B117&lt;'MM2 (Self-checkout)-Processed D'!$V$18,TIME(0,RANDBETWEEN(2,2.9),RANDBETWEEN(0,59)),IF(B117&lt;'MM2 (Self-checkout)-Processed D'!$V$19,TIME(0,RANDBETWEEN(3,4.9),RANDBETWEEN(0,59))))))</f>
        <v>9.3749999999999997E-4</v>
      </c>
    </row>
    <row r="118" spans="1:6" x14ac:dyDescent="0.3">
      <c r="A118" s="13">
        <v>115</v>
      </c>
      <c r="B118">
        <f t="shared" ca="1" si="25"/>
        <v>0.97</v>
      </c>
      <c r="C118" s="1">
        <f ca="1">IF(B118&gt;'MM2 (Self-checkout)-Processed D'!$T$5,TIME(0,RANDBETWEEN(0,1.9),RANDBETWEEN(0,59)),TIME(0,RANDBETWEEN(2,3.9),RANDBETWEEN(0,59)))</f>
        <v>2.8935185185185184E-4</v>
      </c>
      <c r="D118" s="1">
        <f ca="1">IF(B118&lt;'MM2 (Self-checkout)-Processed D'!$V$12,TIME(0,RANDBETWEEN(0,1.9),RANDBETWEEN(0,59)),IF(B118&lt;'MM2 (Self-checkout)-Processed D'!$V$13,TIME(0,RANDBETWEEN(1,1.9),RANDBETWEEN(0,59)),IF(B118&lt;'MM2 (Self-checkout)-Processed D'!$V$14,TIME(0,RANDBETWEEN(2,2.9),RANDBETWEEN(0,59)),IF(B118&lt;'MM2 (Self-checkout)-Processed D'!$V$15,TIME(0,RANDBETWEEN(3,4.9),RANDBETWEEN(0,59))))))</f>
        <v>2.1412037037037038E-3</v>
      </c>
      <c r="E118" s="1">
        <f ca="1">IF(B118&gt;'MM2 (Self-checkout)-Processed D'!$T$7,TIME(0,RANDBETWEEN(0,1.9),RANDBETWEEN(0,59)),TIME(0,RANDBETWEEN(2,3.9),RANDBETWEEN(0,59)))</f>
        <v>2.8935185185185184E-4</v>
      </c>
      <c r="F118" s="1">
        <f ca="1">IF(B118&lt;'MM2 (Self-checkout)-Processed D'!$V$16,TIME(0,RANDBETWEEN(0,1.9),RANDBETWEEN(0,59)),IF(B118&lt;'MM2 (Self-checkout)-Processed D'!$V$17,TIME(0,RANDBETWEEN(1,1.9),RANDBETWEEN(0,59)),IF(B118&lt;'MM2 (Self-checkout)-Processed D'!$V$18,TIME(0,RANDBETWEEN(2,2.9),RANDBETWEEN(0,59)),IF(B118&lt;'MM2 (Self-checkout)-Processed D'!$V$19,TIME(0,RANDBETWEEN(3,4.9),RANDBETWEEN(0,59))))))</f>
        <v>2.7199074074074074E-3</v>
      </c>
    </row>
    <row r="119" spans="1:6" x14ac:dyDescent="0.3">
      <c r="A119" s="13">
        <v>116</v>
      </c>
      <c r="B119">
        <f t="shared" ca="1" si="25"/>
        <v>0.37</v>
      </c>
      <c r="C119" s="1">
        <f ca="1">IF(B119&gt;'MM2 (Self-checkout)-Processed D'!$T$5,TIME(0,RANDBETWEEN(0,1.9),RANDBETWEEN(0,59)),TIME(0,RANDBETWEEN(2,3.9),RANDBETWEEN(0,59)))</f>
        <v>2.627314814814815E-3</v>
      </c>
      <c r="D119" s="1">
        <f ca="1">IF(B119&lt;'MM2 (Self-checkout)-Processed D'!$V$12,TIME(0,RANDBETWEEN(0,1.9),RANDBETWEEN(0,59)),IF(B119&lt;'MM2 (Self-checkout)-Processed D'!$V$13,TIME(0,RANDBETWEEN(1,1.9),RANDBETWEEN(0,59)),IF(B119&lt;'MM2 (Self-checkout)-Processed D'!$V$14,TIME(0,RANDBETWEEN(2,2.9),RANDBETWEEN(0,59)),IF(B119&lt;'MM2 (Self-checkout)-Processed D'!$V$15,TIME(0,RANDBETWEEN(3,4.9),RANDBETWEEN(0,59))))))</f>
        <v>1.2037037037037038E-3</v>
      </c>
      <c r="E119" s="1">
        <f ca="1">IF(B119&gt;'MM2 (Self-checkout)-Processed D'!$T$7,TIME(0,RANDBETWEEN(0,1.9),RANDBETWEEN(0,59)),TIME(0,RANDBETWEEN(2,3.9),RANDBETWEEN(0,59)))</f>
        <v>1.5162037037037036E-3</v>
      </c>
      <c r="F119" s="1">
        <f ca="1">IF(B119&lt;'MM2 (Self-checkout)-Processed D'!$V$16,TIME(0,RANDBETWEEN(0,1.9),RANDBETWEEN(0,59)),IF(B119&lt;'MM2 (Self-checkout)-Processed D'!$V$17,TIME(0,RANDBETWEEN(1,1.9),RANDBETWEEN(0,59)),IF(B119&lt;'MM2 (Self-checkout)-Processed D'!$V$18,TIME(0,RANDBETWEEN(2,2.9),RANDBETWEEN(0,59)),IF(B119&lt;'MM2 (Self-checkout)-Processed D'!$V$19,TIME(0,RANDBETWEEN(3,4.9),RANDBETWEEN(0,59))))))</f>
        <v>1.8518518518518519E-3</v>
      </c>
    </row>
    <row r="120" spans="1:6" x14ac:dyDescent="0.3">
      <c r="A120" s="13">
        <v>117</v>
      </c>
      <c r="B120">
        <f t="shared" ca="1" si="25"/>
        <v>0.53</v>
      </c>
      <c r="C120" s="1">
        <f ca="1">IF(B120&gt;'MM2 (Self-checkout)-Processed D'!$T$5,TIME(0,RANDBETWEEN(0,1.9),RANDBETWEEN(0,59)),TIME(0,RANDBETWEEN(2,3.9),RANDBETWEEN(0,59)))</f>
        <v>6.5972222222222224E-4</v>
      </c>
      <c r="D120" s="1">
        <f ca="1">IF(B120&lt;'MM2 (Self-checkout)-Processed D'!$V$12,TIME(0,RANDBETWEEN(0,1.9),RANDBETWEEN(0,59)),IF(B120&lt;'MM2 (Self-checkout)-Processed D'!$V$13,TIME(0,RANDBETWEEN(1,1.9),RANDBETWEEN(0,59)),IF(B120&lt;'MM2 (Self-checkout)-Processed D'!$V$14,TIME(0,RANDBETWEEN(2,2.9),RANDBETWEEN(0,59)),IF(B120&lt;'MM2 (Self-checkout)-Processed D'!$V$15,TIME(0,RANDBETWEEN(3,4.9),RANDBETWEEN(0,59))))))</f>
        <v>9.6064814814814819E-4</v>
      </c>
      <c r="E120" s="1">
        <f ca="1">IF(B120&gt;'MM2 (Self-checkout)-Processed D'!$T$7,TIME(0,RANDBETWEEN(0,1.9),RANDBETWEEN(0,59)),TIME(0,RANDBETWEEN(2,3.9),RANDBETWEEN(0,59)))</f>
        <v>2.0023148148148148E-3</v>
      </c>
      <c r="F120" s="1">
        <f ca="1">IF(B120&lt;'MM2 (Self-checkout)-Processed D'!$V$16,TIME(0,RANDBETWEEN(0,1.9),RANDBETWEEN(0,59)),IF(B120&lt;'MM2 (Self-checkout)-Processed D'!$V$17,TIME(0,RANDBETWEEN(1,1.9),RANDBETWEEN(0,59)),IF(B120&lt;'MM2 (Self-checkout)-Processed D'!$V$18,TIME(0,RANDBETWEEN(2,2.9),RANDBETWEEN(0,59)),IF(B120&lt;'MM2 (Self-checkout)-Processed D'!$V$19,TIME(0,RANDBETWEEN(3,4.9),RANDBETWEEN(0,59))))))</f>
        <v>1.6319444444444445E-3</v>
      </c>
    </row>
    <row r="121" spans="1:6" x14ac:dyDescent="0.3">
      <c r="A121" s="13">
        <v>118</v>
      </c>
      <c r="B121">
        <f t="shared" ca="1" si="25"/>
        <v>0.74</v>
      </c>
      <c r="C121" s="1">
        <f ca="1">IF(B121&gt;'MM2 (Self-checkout)-Processed D'!$T$5,TIME(0,RANDBETWEEN(0,1.9),RANDBETWEEN(0,59)),TIME(0,RANDBETWEEN(2,3.9),RANDBETWEEN(0,59)))</f>
        <v>9.3749999999999997E-4</v>
      </c>
      <c r="D121" s="1">
        <f ca="1">IF(B121&lt;'MM2 (Self-checkout)-Processed D'!$V$12,TIME(0,RANDBETWEEN(0,1.9),RANDBETWEEN(0,59)),IF(B121&lt;'MM2 (Self-checkout)-Processed D'!$V$13,TIME(0,RANDBETWEEN(1,1.9),RANDBETWEEN(0,59)),IF(B121&lt;'MM2 (Self-checkout)-Processed D'!$V$14,TIME(0,RANDBETWEEN(2,2.9),RANDBETWEEN(0,59)),IF(B121&lt;'MM2 (Self-checkout)-Processed D'!$V$15,TIME(0,RANDBETWEEN(3,4.9),RANDBETWEEN(0,59))))))</f>
        <v>1.6666666666666668E-3</v>
      </c>
      <c r="E121" s="1">
        <f ca="1">IF(B121&gt;'MM2 (Self-checkout)-Processed D'!$T$7,TIME(0,RANDBETWEEN(0,1.9),RANDBETWEEN(0,59)),TIME(0,RANDBETWEEN(2,3.9),RANDBETWEEN(0,59)))</f>
        <v>1.8055555555555555E-3</v>
      </c>
      <c r="F121" s="1">
        <f ca="1">IF(B121&lt;'MM2 (Self-checkout)-Processed D'!$V$16,TIME(0,RANDBETWEEN(0,1.9),RANDBETWEEN(0,59)),IF(B121&lt;'MM2 (Self-checkout)-Processed D'!$V$17,TIME(0,RANDBETWEEN(1,1.9),RANDBETWEEN(0,59)),IF(B121&lt;'MM2 (Self-checkout)-Processed D'!$V$18,TIME(0,RANDBETWEEN(2,2.9),RANDBETWEEN(0,59)),IF(B121&lt;'MM2 (Self-checkout)-Processed D'!$V$19,TIME(0,RANDBETWEEN(3,4.9),RANDBETWEEN(0,59))))))</f>
        <v>2.4074074074074076E-3</v>
      </c>
    </row>
    <row r="122" spans="1:6" x14ac:dyDescent="0.3">
      <c r="A122" s="13">
        <v>119</v>
      </c>
      <c r="B122">
        <f t="shared" ca="1" si="25"/>
        <v>0.46</v>
      </c>
      <c r="C122" s="1">
        <f ca="1">IF(B122&gt;'MM2 (Self-checkout)-Processed D'!$T$5,TIME(0,RANDBETWEEN(0,1.9),RANDBETWEEN(0,59)),TIME(0,RANDBETWEEN(2,3.9),RANDBETWEEN(0,59)))</f>
        <v>2.0601851851851853E-3</v>
      </c>
      <c r="D122" s="1">
        <f ca="1">IF(B122&lt;'MM2 (Self-checkout)-Processed D'!$V$12,TIME(0,RANDBETWEEN(0,1.9),RANDBETWEEN(0,59)),IF(B122&lt;'MM2 (Self-checkout)-Processed D'!$V$13,TIME(0,RANDBETWEEN(1,1.9),RANDBETWEEN(0,59)),IF(B122&lt;'MM2 (Self-checkout)-Processed D'!$V$14,TIME(0,RANDBETWEEN(2,2.9),RANDBETWEEN(0,59)),IF(B122&lt;'MM2 (Self-checkout)-Processed D'!$V$15,TIME(0,RANDBETWEEN(3,4.9),RANDBETWEEN(0,59))))))</f>
        <v>8.6805555555555551E-4</v>
      </c>
      <c r="E122" s="1">
        <f ca="1">IF(B122&gt;'MM2 (Self-checkout)-Processed D'!$T$7,TIME(0,RANDBETWEEN(0,1.9),RANDBETWEEN(0,59)),TIME(0,RANDBETWEEN(2,3.9),RANDBETWEEN(0,59)))</f>
        <v>1.4236111111111112E-3</v>
      </c>
      <c r="F122" s="1">
        <f ca="1">IF(B122&lt;'MM2 (Self-checkout)-Processed D'!$V$16,TIME(0,RANDBETWEEN(0,1.9),RANDBETWEEN(0,59)),IF(B122&lt;'MM2 (Self-checkout)-Processed D'!$V$17,TIME(0,RANDBETWEEN(1,1.9),RANDBETWEEN(0,59)),IF(B122&lt;'MM2 (Self-checkout)-Processed D'!$V$18,TIME(0,RANDBETWEEN(2,2.9),RANDBETWEEN(0,59)),IF(B122&lt;'MM2 (Self-checkout)-Processed D'!$V$19,TIME(0,RANDBETWEEN(3,4.9),RANDBETWEEN(0,59))))))</f>
        <v>1.7476851851851852E-3</v>
      </c>
    </row>
    <row r="123" spans="1:6" x14ac:dyDescent="0.3">
      <c r="A123" s="13">
        <v>120</v>
      </c>
      <c r="B123">
        <f t="shared" ca="1" si="25"/>
        <v>0.39</v>
      </c>
      <c r="C123" s="1">
        <f ca="1">IF(B123&gt;'MM2 (Self-checkout)-Processed D'!$T$5,TIME(0,RANDBETWEEN(0,1.9),RANDBETWEEN(0,59)),TIME(0,RANDBETWEEN(2,3.9),RANDBETWEEN(0,59)))</f>
        <v>2.1527777777777778E-3</v>
      </c>
      <c r="D123" s="1">
        <f ca="1">IF(B123&lt;'MM2 (Self-checkout)-Processed D'!$V$12,TIME(0,RANDBETWEEN(0,1.9),RANDBETWEEN(0,59)),IF(B123&lt;'MM2 (Self-checkout)-Processed D'!$V$13,TIME(0,RANDBETWEEN(1,1.9),RANDBETWEEN(0,59)),IF(B123&lt;'MM2 (Self-checkout)-Processed D'!$V$14,TIME(0,RANDBETWEEN(2,2.9),RANDBETWEEN(0,59)),IF(B123&lt;'MM2 (Self-checkout)-Processed D'!$V$15,TIME(0,RANDBETWEEN(3,4.9),RANDBETWEEN(0,59))))))</f>
        <v>8.9120370370370373E-4</v>
      </c>
      <c r="E123" s="1">
        <f ca="1">IF(B123&gt;'MM2 (Self-checkout)-Processed D'!$T$7,TIME(0,RANDBETWEEN(0,1.9),RANDBETWEEN(0,59)),TIME(0,RANDBETWEEN(2,3.9),RANDBETWEEN(0,59)))</f>
        <v>1.7939814814814815E-3</v>
      </c>
      <c r="F123" s="1">
        <f ca="1">IF(B123&lt;'MM2 (Self-checkout)-Processed D'!$V$16,TIME(0,RANDBETWEEN(0,1.9),RANDBETWEEN(0,59)),IF(B123&lt;'MM2 (Self-checkout)-Processed D'!$V$17,TIME(0,RANDBETWEEN(1,1.9),RANDBETWEEN(0,59)),IF(B123&lt;'MM2 (Self-checkout)-Processed D'!$V$18,TIME(0,RANDBETWEEN(2,2.9),RANDBETWEEN(0,59)),IF(B123&lt;'MM2 (Self-checkout)-Processed D'!$V$19,TIME(0,RANDBETWEEN(3,4.9),RANDBETWEEN(0,59))))))</f>
        <v>1.6435185185185185E-3</v>
      </c>
    </row>
    <row r="124" spans="1:6" x14ac:dyDescent="0.3">
      <c r="A124" s="13">
        <v>121</v>
      </c>
      <c r="B124">
        <f t="shared" ca="1" si="25"/>
        <v>0.92</v>
      </c>
      <c r="C124" s="1">
        <f ca="1">IF(B124&gt;'MM2 (Self-checkout)-Processed D'!$T$5,TIME(0,RANDBETWEEN(0,1.9),RANDBETWEEN(0,59)),TIME(0,RANDBETWEEN(2,3.9),RANDBETWEEN(0,59)))</f>
        <v>1.1111111111111111E-3</v>
      </c>
      <c r="D124" s="1">
        <f ca="1">IF(B124&lt;'MM2 (Self-checkout)-Processed D'!$V$12,TIME(0,RANDBETWEEN(0,1.9),RANDBETWEEN(0,59)),IF(B124&lt;'MM2 (Self-checkout)-Processed D'!$V$13,TIME(0,RANDBETWEEN(1,1.9),RANDBETWEEN(0,59)),IF(B124&lt;'MM2 (Self-checkout)-Processed D'!$V$14,TIME(0,RANDBETWEEN(2,2.9),RANDBETWEEN(0,59)),IF(B124&lt;'MM2 (Self-checkout)-Processed D'!$V$15,TIME(0,RANDBETWEEN(3,4.9),RANDBETWEEN(0,59))))))</f>
        <v>2.627314814814815E-3</v>
      </c>
      <c r="E124" s="1">
        <f ca="1">IF(B124&gt;'MM2 (Self-checkout)-Processed D'!$T$7,TIME(0,RANDBETWEEN(0,1.9),RANDBETWEEN(0,59)),TIME(0,RANDBETWEEN(2,3.9),RANDBETWEEN(0,59)))</f>
        <v>1.1689814814814816E-3</v>
      </c>
      <c r="F124" s="1">
        <f ca="1">IF(B124&lt;'MM2 (Self-checkout)-Processed D'!$V$16,TIME(0,RANDBETWEEN(0,1.9),RANDBETWEEN(0,59)),IF(B124&lt;'MM2 (Self-checkout)-Processed D'!$V$17,TIME(0,RANDBETWEEN(1,1.9),RANDBETWEEN(0,59)),IF(B124&lt;'MM2 (Self-checkout)-Processed D'!$V$18,TIME(0,RANDBETWEEN(2,2.9),RANDBETWEEN(0,59)),IF(B124&lt;'MM2 (Self-checkout)-Processed D'!$V$19,TIME(0,RANDBETWEEN(3,4.9),RANDBETWEEN(0,59))))))</f>
        <v>2.2685185185185187E-3</v>
      </c>
    </row>
    <row r="125" spans="1:6" x14ac:dyDescent="0.3">
      <c r="A125" s="13">
        <v>122</v>
      </c>
      <c r="B125">
        <f t="shared" ca="1" si="25"/>
        <v>0.98</v>
      </c>
      <c r="C125" s="1">
        <f ca="1">IF(B125&gt;'MM2 (Self-checkout)-Processed D'!$T$5,TIME(0,RANDBETWEEN(0,1.9),RANDBETWEEN(0,59)),TIME(0,RANDBETWEEN(2,3.9),RANDBETWEEN(0,59)))</f>
        <v>3.5879629629629629E-4</v>
      </c>
      <c r="D125" s="1">
        <f ca="1">IF(B125&lt;'MM2 (Self-checkout)-Processed D'!$V$12,TIME(0,RANDBETWEEN(0,1.9),RANDBETWEEN(0,59)),IF(B125&lt;'MM2 (Self-checkout)-Processed D'!$V$13,TIME(0,RANDBETWEEN(1,1.9),RANDBETWEEN(0,59)),IF(B125&lt;'MM2 (Self-checkout)-Processed D'!$V$14,TIME(0,RANDBETWEEN(2,2.9),RANDBETWEEN(0,59)),IF(B125&lt;'MM2 (Self-checkout)-Processed D'!$V$15,TIME(0,RANDBETWEEN(3,4.9),RANDBETWEEN(0,59))))))</f>
        <v>2.1527777777777778E-3</v>
      </c>
      <c r="E125" s="1">
        <f ca="1">IF(B125&gt;'MM2 (Self-checkout)-Processed D'!$T$7,TIME(0,RANDBETWEEN(0,1.9),RANDBETWEEN(0,59)),TIME(0,RANDBETWEEN(2,3.9),RANDBETWEEN(0,59)))</f>
        <v>1.1574074074074073E-3</v>
      </c>
      <c r="F125" s="1">
        <f ca="1">IF(B125&lt;'MM2 (Self-checkout)-Processed D'!$V$16,TIME(0,RANDBETWEEN(0,1.9),RANDBETWEEN(0,59)),IF(B125&lt;'MM2 (Self-checkout)-Processed D'!$V$17,TIME(0,RANDBETWEEN(1,1.9),RANDBETWEEN(0,59)),IF(B125&lt;'MM2 (Self-checkout)-Processed D'!$V$18,TIME(0,RANDBETWEEN(2,2.9),RANDBETWEEN(0,59)),IF(B125&lt;'MM2 (Self-checkout)-Processed D'!$V$19,TIME(0,RANDBETWEEN(3,4.9),RANDBETWEEN(0,59))))))</f>
        <v>3.0324074074074073E-3</v>
      </c>
    </row>
    <row r="126" spans="1:6" x14ac:dyDescent="0.3">
      <c r="A126" s="13">
        <v>123</v>
      </c>
      <c r="B126">
        <f t="shared" ca="1" si="25"/>
        <v>0.4</v>
      </c>
      <c r="C126" s="1">
        <f ca="1">IF(B126&gt;'MM2 (Self-checkout)-Processed D'!$T$5,TIME(0,RANDBETWEEN(0,1.9),RANDBETWEEN(0,59)),TIME(0,RANDBETWEEN(2,3.9),RANDBETWEEN(0,59)))</f>
        <v>1.8171296296296297E-3</v>
      </c>
      <c r="D126" s="1">
        <f ca="1">IF(B126&lt;'MM2 (Self-checkout)-Processed D'!$V$12,TIME(0,RANDBETWEEN(0,1.9),RANDBETWEEN(0,59)),IF(B126&lt;'MM2 (Self-checkout)-Processed D'!$V$13,TIME(0,RANDBETWEEN(1,1.9),RANDBETWEEN(0,59)),IF(B126&lt;'MM2 (Self-checkout)-Processed D'!$V$14,TIME(0,RANDBETWEEN(2,2.9),RANDBETWEEN(0,59)),IF(B126&lt;'MM2 (Self-checkout)-Processed D'!$V$15,TIME(0,RANDBETWEEN(3,4.9),RANDBETWEEN(0,59))))))</f>
        <v>1.2962962962962963E-3</v>
      </c>
      <c r="E126" s="1">
        <f ca="1">IF(B126&gt;'MM2 (Self-checkout)-Processed D'!$T$7,TIME(0,RANDBETWEEN(0,1.9),RANDBETWEEN(0,59)),TIME(0,RANDBETWEEN(2,3.9),RANDBETWEEN(0,59)))</f>
        <v>1.8402777777777777E-3</v>
      </c>
      <c r="F126" s="1">
        <f ca="1">IF(B126&lt;'MM2 (Self-checkout)-Processed D'!$V$16,TIME(0,RANDBETWEEN(0,1.9),RANDBETWEEN(0,59)),IF(B126&lt;'MM2 (Self-checkout)-Processed D'!$V$17,TIME(0,RANDBETWEEN(1,1.9),RANDBETWEEN(0,59)),IF(B126&lt;'MM2 (Self-checkout)-Processed D'!$V$18,TIME(0,RANDBETWEEN(2,2.9),RANDBETWEEN(0,59)),IF(B126&lt;'MM2 (Self-checkout)-Processed D'!$V$19,TIME(0,RANDBETWEEN(3,4.9),RANDBETWEEN(0,59))))))</f>
        <v>1.724537037037037E-3</v>
      </c>
    </row>
    <row r="127" spans="1:6" x14ac:dyDescent="0.3">
      <c r="A127" s="13">
        <v>124</v>
      </c>
      <c r="B127">
        <f t="shared" ca="1" si="25"/>
        <v>0.24</v>
      </c>
      <c r="C127" s="1">
        <f ca="1">IF(B127&gt;'MM2 (Self-checkout)-Processed D'!$T$5,TIME(0,RANDBETWEEN(0,1.9),RANDBETWEEN(0,59)),TIME(0,RANDBETWEEN(2,3.9),RANDBETWEEN(0,59)))</f>
        <v>2.1875000000000002E-3</v>
      </c>
      <c r="D127" s="1">
        <f ca="1">IF(B127&lt;'MM2 (Self-checkout)-Processed D'!$V$12,TIME(0,RANDBETWEEN(0,1.9),RANDBETWEEN(0,59)),IF(B127&lt;'MM2 (Self-checkout)-Processed D'!$V$13,TIME(0,RANDBETWEEN(1,1.9),RANDBETWEEN(0,59)),IF(B127&lt;'MM2 (Self-checkout)-Processed D'!$V$14,TIME(0,RANDBETWEEN(2,2.9),RANDBETWEEN(0,59)),IF(B127&lt;'MM2 (Self-checkout)-Processed D'!$V$15,TIME(0,RANDBETWEEN(3,4.9),RANDBETWEEN(0,59))))))</f>
        <v>9.2592592592592596E-4</v>
      </c>
      <c r="E127" s="1">
        <f ca="1">IF(B127&gt;'MM2 (Self-checkout)-Processed D'!$T$7,TIME(0,RANDBETWEEN(0,1.9),RANDBETWEEN(0,59)),TIME(0,RANDBETWEEN(2,3.9),RANDBETWEEN(0,59)))</f>
        <v>2.2685185185185187E-3</v>
      </c>
      <c r="F127" s="1">
        <f ca="1">IF(B127&lt;'MM2 (Self-checkout)-Processed D'!$V$16,TIME(0,RANDBETWEEN(0,1.9),RANDBETWEEN(0,59)),IF(B127&lt;'MM2 (Self-checkout)-Processed D'!$V$17,TIME(0,RANDBETWEEN(1,1.9),RANDBETWEEN(0,59)),IF(B127&lt;'MM2 (Self-checkout)-Processed D'!$V$18,TIME(0,RANDBETWEEN(2,2.9),RANDBETWEEN(0,59)),IF(B127&lt;'MM2 (Self-checkout)-Processed D'!$V$19,TIME(0,RANDBETWEEN(3,4.9),RANDBETWEEN(0,59))))))</f>
        <v>1.3888888888888889E-3</v>
      </c>
    </row>
    <row r="128" spans="1:6" x14ac:dyDescent="0.3">
      <c r="A128" s="13">
        <v>125</v>
      </c>
      <c r="B128">
        <f t="shared" ca="1" si="25"/>
        <v>0.62</v>
      </c>
      <c r="C128" s="1">
        <f ca="1">IF(B128&gt;'MM2 (Self-checkout)-Processed D'!$T$5,TIME(0,RANDBETWEEN(0,1.9),RANDBETWEEN(0,59)),TIME(0,RANDBETWEEN(2,3.9),RANDBETWEEN(0,59)))</f>
        <v>4.6296296296296294E-5</v>
      </c>
      <c r="D128" s="1">
        <f ca="1">IF(B128&lt;'MM2 (Self-checkout)-Processed D'!$V$12,TIME(0,RANDBETWEEN(0,1.9),RANDBETWEEN(0,59)),IF(B128&lt;'MM2 (Self-checkout)-Processed D'!$V$13,TIME(0,RANDBETWEEN(1,1.9),RANDBETWEEN(0,59)),IF(B128&lt;'MM2 (Self-checkout)-Processed D'!$V$14,TIME(0,RANDBETWEEN(2,2.9),RANDBETWEEN(0,59)),IF(B128&lt;'MM2 (Self-checkout)-Processed D'!$V$15,TIME(0,RANDBETWEEN(3,4.9),RANDBETWEEN(0,59))))))</f>
        <v>1.8865740740740742E-3</v>
      </c>
      <c r="E128" s="1">
        <f ca="1">IF(B128&gt;'MM2 (Self-checkout)-Processed D'!$T$7,TIME(0,RANDBETWEEN(0,1.9),RANDBETWEEN(0,59)),TIME(0,RANDBETWEEN(2,3.9),RANDBETWEEN(0,59)))</f>
        <v>1.6435185185185185E-3</v>
      </c>
      <c r="F128" s="1">
        <f ca="1">IF(B128&lt;'MM2 (Self-checkout)-Processed D'!$V$16,TIME(0,RANDBETWEEN(0,1.9),RANDBETWEEN(0,59)),IF(B128&lt;'MM2 (Self-checkout)-Processed D'!$V$17,TIME(0,RANDBETWEEN(1,1.9),RANDBETWEEN(0,59)),IF(B128&lt;'MM2 (Self-checkout)-Processed D'!$V$18,TIME(0,RANDBETWEEN(2,2.9),RANDBETWEEN(0,59)),IF(B128&lt;'MM2 (Self-checkout)-Processed D'!$V$19,TIME(0,RANDBETWEEN(3,4.9),RANDBETWEEN(0,59))))))</f>
        <v>1.5972222222222223E-3</v>
      </c>
    </row>
    <row r="129" spans="1:6" x14ac:dyDescent="0.3">
      <c r="A129" s="13">
        <v>126</v>
      </c>
      <c r="B129">
        <f t="shared" ca="1" si="25"/>
        <v>0.36</v>
      </c>
      <c r="C129" s="1">
        <f ca="1">IF(B129&gt;'MM2 (Self-checkout)-Processed D'!$T$5,TIME(0,RANDBETWEEN(0,1.9),RANDBETWEEN(0,59)),TIME(0,RANDBETWEEN(2,3.9),RANDBETWEEN(0,59)))</f>
        <v>2.3958333333333331E-3</v>
      </c>
      <c r="D129" s="1">
        <f ca="1">IF(B129&lt;'MM2 (Self-checkout)-Processed D'!$V$12,TIME(0,RANDBETWEEN(0,1.9),RANDBETWEEN(0,59)),IF(B129&lt;'MM2 (Self-checkout)-Processed D'!$V$13,TIME(0,RANDBETWEEN(1,1.9),RANDBETWEEN(0,59)),IF(B129&lt;'MM2 (Self-checkout)-Processed D'!$V$14,TIME(0,RANDBETWEEN(2,2.9),RANDBETWEEN(0,59)),IF(B129&lt;'MM2 (Self-checkout)-Processed D'!$V$15,TIME(0,RANDBETWEEN(3,4.9),RANDBETWEEN(0,59))))))</f>
        <v>1.3078703703703703E-3</v>
      </c>
      <c r="E129" s="1">
        <f ca="1">IF(B129&gt;'MM2 (Self-checkout)-Processed D'!$T$7,TIME(0,RANDBETWEEN(0,1.9),RANDBETWEEN(0,59)),TIME(0,RANDBETWEEN(2,3.9),RANDBETWEEN(0,59)))</f>
        <v>1.9444444444444444E-3</v>
      </c>
      <c r="F129" s="1">
        <f ca="1">IF(B129&lt;'MM2 (Self-checkout)-Processed D'!$V$16,TIME(0,RANDBETWEEN(0,1.9),RANDBETWEEN(0,59)),IF(B129&lt;'MM2 (Self-checkout)-Processed D'!$V$17,TIME(0,RANDBETWEEN(1,1.9),RANDBETWEEN(0,59)),IF(B129&lt;'MM2 (Self-checkout)-Processed D'!$V$18,TIME(0,RANDBETWEEN(2,2.9),RANDBETWEEN(0,59)),IF(B129&lt;'MM2 (Self-checkout)-Processed D'!$V$19,TIME(0,RANDBETWEEN(3,4.9),RANDBETWEEN(0,59))))))</f>
        <v>1.4699074074074074E-3</v>
      </c>
    </row>
    <row r="130" spans="1:6" x14ac:dyDescent="0.3">
      <c r="A130" s="13">
        <v>127</v>
      </c>
      <c r="B130">
        <f t="shared" ca="1" si="25"/>
        <v>0.68</v>
      </c>
      <c r="C130" s="1">
        <f ca="1">IF(B130&gt;'MM2 (Self-checkout)-Processed D'!$T$5,TIME(0,RANDBETWEEN(0,1.9),RANDBETWEEN(0,59)),TIME(0,RANDBETWEEN(2,3.9),RANDBETWEEN(0,59)))</f>
        <v>8.4490740740740739E-4</v>
      </c>
      <c r="D130" s="1">
        <f ca="1">IF(B130&lt;'MM2 (Self-checkout)-Processed D'!$V$12,TIME(0,RANDBETWEEN(0,1.9),RANDBETWEEN(0,59)),IF(B130&lt;'MM2 (Self-checkout)-Processed D'!$V$13,TIME(0,RANDBETWEEN(1,1.9),RANDBETWEEN(0,59)),IF(B130&lt;'MM2 (Self-checkout)-Processed D'!$V$14,TIME(0,RANDBETWEEN(2,2.9),RANDBETWEEN(0,59)),IF(B130&lt;'MM2 (Self-checkout)-Processed D'!$V$15,TIME(0,RANDBETWEEN(3,4.9),RANDBETWEEN(0,59))))))</f>
        <v>2.0023148148148148E-3</v>
      </c>
      <c r="E130" s="1">
        <f ca="1">IF(B130&gt;'MM2 (Self-checkout)-Processed D'!$T$7,TIME(0,RANDBETWEEN(0,1.9),RANDBETWEEN(0,59)),TIME(0,RANDBETWEEN(2,3.9),RANDBETWEEN(0,59)))</f>
        <v>2.7662037037037039E-3</v>
      </c>
      <c r="F130" s="1">
        <f ca="1">IF(B130&lt;'MM2 (Self-checkout)-Processed D'!$V$16,TIME(0,RANDBETWEEN(0,1.9),RANDBETWEEN(0,59)),IF(B130&lt;'MM2 (Self-checkout)-Processed D'!$V$17,TIME(0,RANDBETWEEN(1,1.9),RANDBETWEEN(0,59)),IF(B130&lt;'MM2 (Self-checkout)-Processed D'!$V$18,TIME(0,RANDBETWEEN(2,2.9),RANDBETWEEN(0,59)),IF(B130&lt;'MM2 (Self-checkout)-Processed D'!$V$19,TIME(0,RANDBETWEEN(3,4.9),RANDBETWEEN(0,59))))))</f>
        <v>2.4652777777777776E-3</v>
      </c>
    </row>
    <row r="131" spans="1:6" x14ac:dyDescent="0.3">
      <c r="A131" s="13">
        <v>128</v>
      </c>
      <c r="B131">
        <f t="shared" ca="1" si="25"/>
        <v>0.09</v>
      </c>
      <c r="C131" s="1">
        <f ca="1">IF(B131&gt;'MM2 (Self-checkout)-Processed D'!$T$5,TIME(0,RANDBETWEEN(0,1.9),RANDBETWEEN(0,59)),TIME(0,RANDBETWEEN(2,3.9),RANDBETWEEN(0,59)))</f>
        <v>1.5162037037037036E-3</v>
      </c>
      <c r="D131" s="1">
        <f ca="1">IF(B131&lt;'MM2 (Self-checkout)-Processed D'!$V$12,TIME(0,RANDBETWEEN(0,1.9),RANDBETWEEN(0,59)),IF(B131&lt;'MM2 (Self-checkout)-Processed D'!$V$13,TIME(0,RANDBETWEEN(1,1.9),RANDBETWEEN(0,59)),IF(B131&lt;'MM2 (Self-checkout)-Processed D'!$V$14,TIME(0,RANDBETWEEN(2,2.9),RANDBETWEEN(0,59)),IF(B131&lt;'MM2 (Self-checkout)-Processed D'!$V$15,TIME(0,RANDBETWEEN(3,4.9),RANDBETWEEN(0,59))))))</f>
        <v>1.1574074074074073E-5</v>
      </c>
      <c r="E131" s="1">
        <f ca="1">IF(B131&gt;'MM2 (Self-checkout)-Processed D'!$T$7,TIME(0,RANDBETWEEN(0,1.9),RANDBETWEEN(0,59)),TIME(0,RANDBETWEEN(2,3.9),RANDBETWEEN(0,59)))</f>
        <v>1.7824074074074075E-3</v>
      </c>
      <c r="F131" s="1">
        <f ca="1">IF(B131&lt;'MM2 (Self-checkout)-Processed D'!$V$16,TIME(0,RANDBETWEEN(0,1.9),RANDBETWEEN(0,59)),IF(B131&lt;'MM2 (Self-checkout)-Processed D'!$V$17,TIME(0,RANDBETWEEN(1,1.9),RANDBETWEEN(0,59)),IF(B131&lt;'MM2 (Self-checkout)-Processed D'!$V$18,TIME(0,RANDBETWEEN(2,2.9),RANDBETWEEN(0,59)),IF(B131&lt;'MM2 (Self-checkout)-Processed D'!$V$19,TIME(0,RANDBETWEEN(3,4.9),RANDBETWEEN(0,59))))))</f>
        <v>1.3657407407407407E-3</v>
      </c>
    </row>
    <row r="132" spans="1:6" x14ac:dyDescent="0.3">
      <c r="A132" s="13">
        <v>129</v>
      </c>
      <c r="B132">
        <f t="shared" ca="1" si="25"/>
        <v>0.17</v>
      </c>
      <c r="C132" s="1">
        <f ca="1">IF(B132&gt;'MM2 (Self-checkout)-Processed D'!$T$5,TIME(0,RANDBETWEEN(0,1.9),RANDBETWEEN(0,59)),TIME(0,RANDBETWEEN(2,3.9),RANDBETWEEN(0,59)))</f>
        <v>1.4699074074074074E-3</v>
      </c>
      <c r="D132" s="1">
        <f ca="1">IF(B132&lt;'MM2 (Self-checkout)-Processed D'!$V$12,TIME(0,RANDBETWEEN(0,1.9),RANDBETWEEN(0,59)),IF(B132&lt;'MM2 (Self-checkout)-Processed D'!$V$13,TIME(0,RANDBETWEEN(1,1.9),RANDBETWEEN(0,59)),IF(B132&lt;'MM2 (Self-checkout)-Processed D'!$V$14,TIME(0,RANDBETWEEN(2,2.9),RANDBETWEEN(0,59)),IF(B132&lt;'MM2 (Self-checkout)-Processed D'!$V$15,TIME(0,RANDBETWEEN(3,4.9),RANDBETWEEN(0,59))))))</f>
        <v>6.9444444444444447E-4</v>
      </c>
      <c r="E132" s="1">
        <f ca="1">IF(B132&gt;'MM2 (Self-checkout)-Processed D'!$T$7,TIME(0,RANDBETWEEN(0,1.9),RANDBETWEEN(0,59)),TIME(0,RANDBETWEEN(2,3.9),RANDBETWEEN(0,59)))</f>
        <v>2.662037037037037E-3</v>
      </c>
      <c r="F132" s="1">
        <f ca="1">IF(B132&lt;'MM2 (Self-checkout)-Processed D'!$V$16,TIME(0,RANDBETWEEN(0,1.9),RANDBETWEEN(0,59)),IF(B132&lt;'MM2 (Self-checkout)-Processed D'!$V$17,TIME(0,RANDBETWEEN(1,1.9),RANDBETWEEN(0,59)),IF(B132&lt;'MM2 (Self-checkout)-Processed D'!$V$18,TIME(0,RANDBETWEEN(2,2.9),RANDBETWEEN(0,59)),IF(B132&lt;'MM2 (Self-checkout)-Processed D'!$V$19,TIME(0,RANDBETWEEN(3,4.9),RANDBETWEEN(0,59))))))</f>
        <v>1.0069444444444444E-3</v>
      </c>
    </row>
    <row r="133" spans="1:6" x14ac:dyDescent="0.3">
      <c r="A133" s="13">
        <v>130</v>
      </c>
      <c r="B133">
        <f t="shared" ref="B133:B196" ca="1" si="26">RANDBETWEEN(0,99)/100</f>
        <v>0.48</v>
      </c>
      <c r="C133" s="1">
        <f ca="1">IF(B133&gt;'MM2 (Self-checkout)-Processed D'!$T$5,TIME(0,RANDBETWEEN(0,1.9),RANDBETWEEN(0,59)),TIME(0,RANDBETWEEN(2,3.9),RANDBETWEEN(0,59)))</f>
        <v>1.2152777777777778E-3</v>
      </c>
      <c r="D133" s="1">
        <f ca="1">IF(B133&lt;'MM2 (Self-checkout)-Processed D'!$V$12,TIME(0,RANDBETWEEN(0,1.9),RANDBETWEEN(0,59)),IF(B133&lt;'MM2 (Self-checkout)-Processed D'!$V$13,TIME(0,RANDBETWEEN(1,1.9),RANDBETWEEN(0,59)),IF(B133&lt;'MM2 (Self-checkout)-Processed D'!$V$14,TIME(0,RANDBETWEEN(2,2.9),RANDBETWEEN(0,59)),IF(B133&lt;'MM2 (Self-checkout)-Processed D'!$V$15,TIME(0,RANDBETWEEN(3,4.9),RANDBETWEEN(0,59))))))</f>
        <v>9.6064814814814819E-4</v>
      </c>
      <c r="E133" s="1">
        <f ca="1">IF(B133&gt;'MM2 (Self-checkout)-Processed D'!$T$7,TIME(0,RANDBETWEEN(0,1.9),RANDBETWEEN(0,59)),TIME(0,RANDBETWEEN(2,3.9),RANDBETWEEN(0,59)))</f>
        <v>1.5509259259259259E-3</v>
      </c>
      <c r="F133" s="1">
        <f ca="1">IF(B133&lt;'MM2 (Self-checkout)-Processed D'!$V$16,TIME(0,RANDBETWEEN(0,1.9),RANDBETWEEN(0,59)),IF(B133&lt;'MM2 (Self-checkout)-Processed D'!$V$17,TIME(0,RANDBETWEEN(1,1.9),RANDBETWEEN(0,59)),IF(B133&lt;'MM2 (Self-checkout)-Processed D'!$V$18,TIME(0,RANDBETWEEN(2,2.9),RANDBETWEEN(0,59)),IF(B133&lt;'MM2 (Self-checkout)-Processed D'!$V$19,TIME(0,RANDBETWEEN(3,4.9),RANDBETWEEN(0,59))))))</f>
        <v>1.9675925925925924E-3</v>
      </c>
    </row>
    <row r="134" spans="1:6" x14ac:dyDescent="0.3">
      <c r="A134" s="13">
        <v>131</v>
      </c>
      <c r="B134">
        <f t="shared" ca="1" si="26"/>
        <v>0.62</v>
      </c>
      <c r="C134" s="1">
        <f ca="1">IF(B134&gt;'MM2 (Self-checkout)-Processed D'!$T$5,TIME(0,RANDBETWEEN(0,1.9),RANDBETWEEN(0,59)),TIME(0,RANDBETWEEN(2,3.9),RANDBETWEEN(0,59)))</f>
        <v>8.2175925925925927E-4</v>
      </c>
      <c r="D134" s="1">
        <f ca="1">IF(B134&lt;'MM2 (Self-checkout)-Processed D'!$V$12,TIME(0,RANDBETWEEN(0,1.9),RANDBETWEEN(0,59)),IF(B134&lt;'MM2 (Self-checkout)-Processed D'!$V$13,TIME(0,RANDBETWEEN(1,1.9),RANDBETWEEN(0,59)),IF(B134&lt;'MM2 (Self-checkout)-Processed D'!$V$14,TIME(0,RANDBETWEEN(2,2.9),RANDBETWEEN(0,59)),IF(B134&lt;'MM2 (Self-checkout)-Processed D'!$V$15,TIME(0,RANDBETWEEN(3,4.9),RANDBETWEEN(0,59))))))</f>
        <v>1.6435185185185185E-3</v>
      </c>
      <c r="E134" s="1">
        <f ca="1">IF(B134&gt;'MM2 (Self-checkout)-Processed D'!$T$7,TIME(0,RANDBETWEEN(0,1.9),RANDBETWEEN(0,59)),TIME(0,RANDBETWEEN(2,3.9),RANDBETWEEN(0,59)))</f>
        <v>2.3726851851851851E-3</v>
      </c>
      <c r="F134" s="1">
        <f ca="1">IF(B134&lt;'MM2 (Self-checkout)-Processed D'!$V$16,TIME(0,RANDBETWEEN(0,1.9),RANDBETWEEN(0,59)),IF(B134&lt;'MM2 (Self-checkout)-Processed D'!$V$17,TIME(0,RANDBETWEEN(1,1.9),RANDBETWEEN(0,59)),IF(B134&lt;'MM2 (Self-checkout)-Processed D'!$V$18,TIME(0,RANDBETWEEN(2,2.9),RANDBETWEEN(0,59)),IF(B134&lt;'MM2 (Self-checkout)-Processed D'!$V$19,TIME(0,RANDBETWEEN(3,4.9),RANDBETWEEN(0,59))))))</f>
        <v>1.5162037037037036E-3</v>
      </c>
    </row>
    <row r="135" spans="1:6" x14ac:dyDescent="0.3">
      <c r="A135" s="13">
        <v>132</v>
      </c>
      <c r="B135">
        <f t="shared" ca="1" si="26"/>
        <v>0.11</v>
      </c>
      <c r="C135" s="1">
        <f ca="1">IF(B135&gt;'MM2 (Self-checkout)-Processed D'!$T$5,TIME(0,RANDBETWEEN(0,1.9),RANDBETWEEN(0,59)),TIME(0,RANDBETWEEN(2,3.9),RANDBETWEEN(0,59)))</f>
        <v>2.3148148148148147E-3</v>
      </c>
      <c r="D135" s="1">
        <f ca="1">IF(B135&lt;'MM2 (Self-checkout)-Processed D'!$V$12,TIME(0,RANDBETWEEN(0,1.9),RANDBETWEEN(0,59)),IF(B135&lt;'MM2 (Self-checkout)-Processed D'!$V$13,TIME(0,RANDBETWEEN(1,1.9),RANDBETWEEN(0,59)),IF(B135&lt;'MM2 (Self-checkout)-Processed D'!$V$14,TIME(0,RANDBETWEEN(2,2.9),RANDBETWEEN(0,59)),IF(B135&lt;'MM2 (Self-checkout)-Processed D'!$V$15,TIME(0,RANDBETWEEN(3,4.9),RANDBETWEEN(0,59))))))</f>
        <v>1.2962962962962963E-3</v>
      </c>
      <c r="E135" s="1">
        <f ca="1">IF(B135&gt;'MM2 (Self-checkout)-Processed D'!$T$7,TIME(0,RANDBETWEEN(0,1.9),RANDBETWEEN(0,59)),TIME(0,RANDBETWEEN(2,3.9),RANDBETWEEN(0,59)))</f>
        <v>1.3888888888888889E-3</v>
      </c>
      <c r="F135" s="1">
        <f ca="1">IF(B135&lt;'MM2 (Self-checkout)-Processed D'!$V$16,TIME(0,RANDBETWEEN(0,1.9),RANDBETWEEN(0,59)),IF(B135&lt;'MM2 (Self-checkout)-Processed D'!$V$17,TIME(0,RANDBETWEEN(1,1.9),RANDBETWEEN(0,59)),IF(B135&lt;'MM2 (Self-checkout)-Processed D'!$V$18,TIME(0,RANDBETWEEN(2,2.9),RANDBETWEEN(0,59)),IF(B135&lt;'MM2 (Self-checkout)-Processed D'!$V$19,TIME(0,RANDBETWEEN(3,4.9),RANDBETWEEN(0,59))))))</f>
        <v>7.1759259259259259E-4</v>
      </c>
    </row>
    <row r="136" spans="1:6" x14ac:dyDescent="0.3">
      <c r="A136" s="13">
        <v>133</v>
      </c>
      <c r="B136">
        <f t="shared" ca="1" si="26"/>
        <v>0.75</v>
      </c>
      <c r="C136" s="1">
        <f ca="1">IF(B136&gt;'MM2 (Self-checkout)-Processed D'!$T$5,TIME(0,RANDBETWEEN(0,1.9),RANDBETWEEN(0,59)),TIME(0,RANDBETWEEN(2,3.9),RANDBETWEEN(0,59)))</f>
        <v>1.0300925925925926E-3</v>
      </c>
      <c r="D136" s="1">
        <f ca="1">IF(B136&lt;'MM2 (Self-checkout)-Processed D'!$V$12,TIME(0,RANDBETWEEN(0,1.9),RANDBETWEEN(0,59)),IF(B136&lt;'MM2 (Self-checkout)-Processed D'!$V$13,TIME(0,RANDBETWEEN(1,1.9),RANDBETWEEN(0,59)),IF(B136&lt;'MM2 (Self-checkout)-Processed D'!$V$14,TIME(0,RANDBETWEEN(2,2.9),RANDBETWEEN(0,59)),IF(B136&lt;'MM2 (Self-checkout)-Processed D'!$V$15,TIME(0,RANDBETWEEN(3,4.9),RANDBETWEEN(0,59))))))</f>
        <v>1.712962962962963E-3</v>
      </c>
      <c r="E136" s="1">
        <f ca="1">IF(B136&gt;'MM2 (Self-checkout)-Processed D'!$T$7,TIME(0,RANDBETWEEN(0,1.9),RANDBETWEEN(0,59)),TIME(0,RANDBETWEEN(2,3.9),RANDBETWEEN(0,59)))</f>
        <v>1.5277777777777779E-3</v>
      </c>
      <c r="F136" s="1">
        <f ca="1">IF(B136&lt;'MM2 (Self-checkout)-Processed D'!$V$16,TIME(0,RANDBETWEEN(0,1.9),RANDBETWEEN(0,59)),IF(B136&lt;'MM2 (Self-checkout)-Processed D'!$V$17,TIME(0,RANDBETWEEN(1,1.9),RANDBETWEEN(0,59)),IF(B136&lt;'MM2 (Self-checkout)-Processed D'!$V$18,TIME(0,RANDBETWEEN(2,2.9),RANDBETWEEN(0,59)),IF(B136&lt;'MM2 (Self-checkout)-Processed D'!$V$19,TIME(0,RANDBETWEEN(3,4.9),RANDBETWEEN(0,59))))))</f>
        <v>2.5000000000000001E-3</v>
      </c>
    </row>
    <row r="137" spans="1:6" x14ac:dyDescent="0.3">
      <c r="A137" s="13">
        <v>134</v>
      </c>
      <c r="B137">
        <f t="shared" ca="1" si="26"/>
        <v>0.38</v>
      </c>
      <c r="C137" s="1">
        <f ca="1">IF(B137&gt;'MM2 (Self-checkout)-Processed D'!$T$5,TIME(0,RANDBETWEEN(0,1.9),RANDBETWEEN(0,59)),TIME(0,RANDBETWEEN(2,3.9),RANDBETWEEN(0,59)))</f>
        <v>2.2337962962962962E-3</v>
      </c>
      <c r="D137" s="1">
        <f ca="1">IF(B137&lt;'MM2 (Self-checkout)-Processed D'!$V$12,TIME(0,RANDBETWEEN(0,1.9),RANDBETWEEN(0,59)),IF(B137&lt;'MM2 (Self-checkout)-Processed D'!$V$13,TIME(0,RANDBETWEEN(1,1.9),RANDBETWEEN(0,59)),IF(B137&lt;'MM2 (Self-checkout)-Processed D'!$V$14,TIME(0,RANDBETWEEN(2,2.9),RANDBETWEEN(0,59)),IF(B137&lt;'MM2 (Self-checkout)-Processed D'!$V$15,TIME(0,RANDBETWEEN(3,4.9),RANDBETWEEN(0,59))))))</f>
        <v>9.1435185185185185E-4</v>
      </c>
      <c r="E137" s="1">
        <f ca="1">IF(B137&gt;'MM2 (Self-checkout)-Processed D'!$T$7,TIME(0,RANDBETWEEN(0,1.9),RANDBETWEEN(0,59)),TIME(0,RANDBETWEEN(2,3.9),RANDBETWEEN(0,59)))</f>
        <v>2.0370370370370369E-3</v>
      </c>
      <c r="F137" s="1">
        <f ca="1">IF(B137&lt;'MM2 (Self-checkout)-Processed D'!$V$16,TIME(0,RANDBETWEEN(0,1.9),RANDBETWEEN(0,59)),IF(B137&lt;'MM2 (Self-checkout)-Processed D'!$V$17,TIME(0,RANDBETWEEN(1,1.9),RANDBETWEEN(0,59)),IF(B137&lt;'MM2 (Self-checkout)-Processed D'!$V$18,TIME(0,RANDBETWEEN(2,2.9),RANDBETWEEN(0,59)),IF(B137&lt;'MM2 (Self-checkout)-Processed D'!$V$19,TIME(0,RANDBETWEEN(3,4.9),RANDBETWEEN(0,59))))))</f>
        <v>1.5856481481481481E-3</v>
      </c>
    </row>
    <row r="138" spans="1:6" x14ac:dyDescent="0.3">
      <c r="A138" s="13">
        <v>135</v>
      </c>
      <c r="B138">
        <f t="shared" ca="1" si="26"/>
        <v>0.64</v>
      </c>
      <c r="C138" s="1">
        <f ca="1">IF(B138&gt;'MM2 (Self-checkout)-Processed D'!$T$5,TIME(0,RANDBETWEEN(0,1.9),RANDBETWEEN(0,59)),TIME(0,RANDBETWEEN(2,3.9),RANDBETWEEN(0,59)))</f>
        <v>8.7962962962962962E-4</v>
      </c>
      <c r="D138" s="1">
        <f ca="1">IF(B138&lt;'MM2 (Self-checkout)-Processed D'!$V$12,TIME(0,RANDBETWEEN(0,1.9),RANDBETWEEN(0,59)),IF(B138&lt;'MM2 (Self-checkout)-Processed D'!$V$13,TIME(0,RANDBETWEEN(1,1.9),RANDBETWEEN(0,59)),IF(B138&lt;'MM2 (Self-checkout)-Processed D'!$V$14,TIME(0,RANDBETWEEN(2,2.9),RANDBETWEEN(0,59)),IF(B138&lt;'MM2 (Self-checkout)-Processed D'!$V$15,TIME(0,RANDBETWEEN(3,4.9),RANDBETWEEN(0,59))))))</f>
        <v>1.4120370370370369E-3</v>
      </c>
      <c r="E138" s="1">
        <f ca="1">IF(B138&gt;'MM2 (Self-checkout)-Processed D'!$T$7,TIME(0,RANDBETWEEN(0,1.9),RANDBETWEEN(0,59)),TIME(0,RANDBETWEEN(2,3.9),RANDBETWEEN(0,59)))</f>
        <v>2.5578703703703705E-3</v>
      </c>
      <c r="F138" s="1">
        <f ca="1">IF(B138&lt;'MM2 (Self-checkout)-Processed D'!$V$16,TIME(0,RANDBETWEEN(0,1.9),RANDBETWEEN(0,59)),IF(B138&lt;'MM2 (Self-checkout)-Processed D'!$V$17,TIME(0,RANDBETWEEN(1,1.9),RANDBETWEEN(0,59)),IF(B138&lt;'MM2 (Self-checkout)-Processed D'!$V$18,TIME(0,RANDBETWEEN(2,2.9),RANDBETWEEN(0,59)),IF(B138&lt;'MM2 (Self-checkout)-Processed D'!$V$19,TIME(0,RANDBETWEEN(3,4.9),RANDBETWEEN(0,59))))))</f>
        <v>1.4467592592592592E-3</v>
      </c>
    </row>
    <row r="139" spans="1:6" x14ac:dyDescent="0.3">
      <c r="A139" s="13">
        <v>136</v>
      </c>
      <c r="B139">
        <f t="shared" ca="1" si="26"/>
        <v>0.14000000000000001</v>
      </c>
      <c r="C139" s="1">
        <f ca="1">IF(B139&gt;'MM2 (Self-checkout)-Processed D'!$T$5,TIME(0,RANDBETWEEN(0,1.9),RANDBETWEEN(0,59)),TIME(0,RANDBETWEEN(2,3.9),RANDBETWEEN(0,59)))</f>
        <v>1.8402777777777777E-3</v>
      </c>
      <c r="D139" s="1">
        <f ca="1">IF(B139&lt;'MM2 (Self-checkout)-Processed D'!$V$12,TIME(0,RANDBETWEEN(0,1.9),RANDBETWEEN(0,59)),IF(B139&lt;'MM2 (Self-checkout)-Processed D'!$V$13,TIME(0,RANDBETWEEN(1,1.9),RANDBETWEEN(0,59)),IF(B139&lt;'MM2 (Self-checkout)-Processed D'!$V$14,TIME(0,RANDBETWEEN(2,2.9),RANDBETWEEN(0,59)),IF(B139&lt;'MM2 (Self-checkout)-Processed D'!$V$15,TIME(0,RANDBETWEEN(3,4.9),RANDBETWEEN(0,59))))))</f>
        <v>1.0069444444444444E-3</v>
      </c>
      <c r="E139" s="1">
        <f ca="1">IF(B139&gt;'MM2 (Self-checkout)-Processed D'!$T$7,TIME(0,RANDBETWEEN(0,1.9),RANDBETWEEN(0,59)),TIME(0,RANDBETWEEN(2,3.9),RANDBETWEEN(0,59)))</f>
        <v>1.6435185185185185E-3</v>
      </c>
      <c r="F139" s="1">
        <f ca="1">IF(B139&lt;'MM2 (Self-checkout)-Processed D'!$V$16,TIME(0,RANDBETWEEN(0,1.9),RANDBETWEEN(0,59)),IF(B139&lt;'MM2 (Self-checkout)-Processed D'!$V$17,TIME(0,RANDBETWEEN(1,1.9),RANDBETWEEN(0,59)),IF(B139&lt;'MM2 (Self-checkout)-Processed D'!$V$18,TIME(0,RANDBETWEEN(2,2.9),RANDBETWEEN(0,59)),IF(B139&lt;'MM2 (Self-checkout)-Processed D'!$V$19,TIME(0,RANDBETWEEN(3,4.9),RANDBETWEEN(0,59))))))</f>
        <v>1.2152777777777778E-3</v>
      </c>
    </row>
    <row r="140" spans="1:6" x14ac:dyDescent="0.3">
      <c r="A140" s="13">
        <v>137</v>
      </c>
      <c r="B140">
        <f t="shared" ca="1" si="26"/>
        <v>0.28999999999999998</v>
      </c>
      <c r="C140" s="1">
        <f ca="1">IF(B140&gt;'MM2 (Self-checkout)-Processed D'!$T$5,TIME(0,RANDBETWEEN(0,1.9),RANDBETWEEN(0,59)),TIME(0,RANDBETWEEN(2,3.9),RANDBETWEEN(0,59)))</f>
        <v>1.3888888888888889E-3</v>
      </c>
      <c r="D140" s="1">
        <f ca="1">IF(B140&lt;'MM2 (Self-checkout)-Processed D'!$V$12,TIME(0,RANDBETWEEN(0,1.9),RANDBETWEEN(0,59)),IF(B140&lt;'MM2 (Self-checkout)-Processed D'!$V$13,TIME(0,RANDBETWEEN(1,1.9),RANDBETWEEN(0,59)),IF(B140&lt;'MM2 (Self-checkout)-Processed D'!$V$14,TIME(0,RANDBETWEEN(2,2.9),RANDBETWEEN(0,59)),IF(B140&lt;'MM2 (Self-checkout)-Processed D'!$V$15,TIME(0,RANDBETWEEN(3,4.9),RANDBETWEEN(0,59))))))</f>
        <v>1.3773148148148147E-3</v>
      </c>
      <c r="E140" s="1">
        <f ca="1">IF(B140&gt;'MM2 (Self-checkout)-Processed D'!$T$7,TIME(0,RANDBETWEEN(0,1.9),RANDBETWEEN(0,59)),TIME(0,RANDBETWEEN(2,3.9),RANDBETWEEN(0,59)))</f>
        <v>2.1990740740740742E-3</v>
      </c>
      <c r="F140" s="1">
        <f ca="1">IF(B140&lt;'MM2 (Self-checkout)-Processed D'!$V$16,TIME(0,RANDBETWEEN(0,1.9),RANDBETWEEN(0,59)),IF(B140&lt;'MM2 (Self-checkout)-Processed D'!$V$17,TIME(0,RANDBETWEEN(1,1.9),RANDBETWEEN(0,59)),IF(B140&lt;'MM2 (Self-checkout)-Processed D'!$V$18,TIME(0,RANDBETWEEN(2,2.9),RANDBETWEEN(0,59)),IF(B140&lt;'MM2 (Self-checkout)-Processed D'!$V$19,TIME(0,RANDBETWEEN(3,4.9),RANDBETWEEN(0,59))))))</f>
        <v>1.6435185185185185E-3</v>
      </c>
    </row>
    <row r="141" spans="1:6" x14ac:dyDescent="0.3">
      <c r="A141" s="13">
        <v>138</v>
      </c>
      <c r="B141">
        <f t="shared" ca="1" si="26"/>
        <v>7.0000000000000007E-2</v>
      </c>
      <c r="C141" s="1">
        <f ca="1">IF(B141&gt;'MM2 (Self-checkout)-Processed D'!$T$5,TIME(0,RANDBETWEEN(0,1.9),RANDBETWEEN(0,59)),TIME(0,RANDBETWEEN(2,3.9),RANDBETWEEN(0,59)))</f>
        <v>1.7939814814814815E-3</v>
      </c>
      <c r="D141" s="1">
        <f ca="1">IF(B141&lt;'MM2 (Self-checkout)-Processed D'!$V$12,TIME(0,RANDBETWEEN(0,1.9),RANDBETWEEN(0,59)),IF(B141&lt;'MM2 (Self-checkout)-Processed D'!$V$13,TIME(0,RANDBETWEEN(1,1.9),RANDBETWEEN(0,59)),IF(B141&lt;'MM2 (Self-checkout)-Processed D'!$V$14,TIME(0,RANDBETWEEN(2,2.9),RANDBETWEEN(0,59)),IF(B141&lt;'MM2 (Self-checkout)-Processed D'!$V$15,TIME(0,RANDBETWEEN(3,4.9),RANDBETWEEN(0,59))))))</f>
        <v>5.4398148148148144E-4</v>
      </c>
      <c r="E141" s="1">
        <f ca="1">IF(B141&gt;'MM2 (Self-checkout)-Processed D'!$T$7,TIME(0,RANDBETWEEN(0,1.9),RANDBETWEEN(0,59)),TIME(0,RANDBETWEEN(2,3.9),RANDBETWEEN(0,59)))</f>
        <v>2.5925925925925925E-3</v>
      </c>
      <c r="F141" s="1">
        <f ca="1">IF(B141&lt;'MM2 (Self-checkout)-Processed D'!$V$16,TIME(0,RANDBETWEEN(0,1.9),RANDBETWEEN(0,59)),IF(B141&lt;'MM2 (Self-checkout)-Processed D'!$V$17,TIME(0,RANDBETWEEN(1,1.9),RANDBETWEEN(0,59)),IF(B141&lt;'MM2 (Self-checkout)-Processed D'!$V$18,TIME(0,RANDBETWEEN(2,2.9),RANDBETWEEN(0,59)),IF(B141&lt;'MM2 (Self-checkout)-Processed D'!$V$19,TIME(0,RANDBETWEEN(3,4.9),RANDBETWEEN(0,59))))))</f>
        <v>7.0601851851851847E-4</v>
      </c>
    </row>
    <row r="142" spans="1:6" x14ac:dyDescent="0.3">
      <c r="A142" s="13">
        <v>139</v>
      </c>
      <c r="B142">
        <f t="shared" ca="1" si="26"/>
        <v>0.61</v>
      </c>
      <c r="C142" s="1">
        <f ca="1">IF(B142&gt;'MM2 (Self-checkout)-Processed D'!$T$5,TIME(0,RANDBETWEEN(0,1.9),RANDBETWEEN(0,59)),TIME(0,RANDBETWEEN(2,3.9),RANDBETWEEN(0,59)))</f>
        <v>1.2152777777777778E-3</v>
      </c>
      <c r="D142" s="1">
        <f ca="1">IF(B142&lt;'MM2 (Self-checkout)-Processed D'!$V$12,TIME(0,RANDBETWEEN(0,1.9),RANDBETWEEN(0,59)),IF(B142&lt;'MM2 (Self-checkout)-Processed D'!$V$13,TIME(0,RANDBETWEEN(1,1.9),RANDBETWEEN(0,59)),IF(B142&lt;'MM2 (Self-checkout)-Processed D'!$V$14,TIME(0,RANDBETWEEN(2,2.9),RANDBETWEEN(0,59)),IF(B142&lt;'MM2 (Self-checkout)-Processed D'!$V$15,TIME(0,RANDBETWEEN(3,4.9),RANDBETWEEN(0,59))))))</f>
        <v>9.2592592592592596E-4</v>
      </c>
      <c r="E142" s="1">
        <f ca="1">IF(B142&gt;'MM2 (Self-checkout)-Processed D'!$T$7,TIME(0,RANDBETWEEN(0,1.9),RANDBETWEEN(0,59)),TIME(0,RANDBETWEEN(2,3.9),RANDBETWEEN(0,59)))</f>
        <v>2.5694444444444445E-3</v>
      </c>
      <c r="F142" s="1">
        <f ca="1">IF(B142&lt;'MM2 (Self-checkout)-Processed D'!$V$16,TIME(0,RANDBETWEEN(0,1.9),RANDBETWEEN(0,59)),IF(B142&lt;'MM2 (Self-checkout)-Processed D'!$V$17,TIME(0,RANDBETWEEN(1,1.9),RANDBETWEEN(0,59)),IF(B142&lt;'MM2 (Self-checkout)-Processed D'!$V$18,TIME(0,RANDBETWEEN(2,2.9),RANDBETWEEN(0,59)),IF(B142&lt;'MM2 (Self-checkout)-Processed D'!$V$19,TIME(0,RANDBETWEEN(3,4.9),RANDBETWEEN(0,59))))))</f>
        <v>2.0370370370370369E-3</v>
      </c>
    </row>
    <row r="143" spans="1:6" x14ac:dyDescent="0.3">
      <c r="A143" s="13">
        <v>140</v>
      </c>
      <c r="B143">
        <f t="shared" ca="1" si="26"/>
        <v>0.18</v>
      </c>
      <c r="C143" s="1">
        <f ca="1">IF(B143&gt;'MM2 (Self-checkout)-Processed D'!$T$5,TIME(0,RANDBETWEEN(0,1.9),RANDBETWEEN(0,59)),TIME(0,RANDBETWEEN(2,3.9),RANDBETWEEN(0,59)))</f>
        <v>1.8518518518518519E-3</v>
      </c>
      <c r="D143" s="1">
        <f ca="1">IF(B143&lt;'MM2 (Self-checkout)-Processed D'!$V$12,TIME(0,RANDBETWEEN(0,1.9),RANDBETWEEN(0,59)),IF(B143&lt;'MM2 (Self-checkout)-Processed D'!$V$13,TIME(0,RANDBETWEEN(1,1.9),RANDBETWEEN(0,59)),IF(B143&lt;'MM2 (Self-checkout)-Processed D'!$V$14,TIME(0,RANDBETWEEN(2,2.9),RANDBETWEEN(0,59)),IF(B143&lt;'MM2 (Self-checkout)-Processed D'!$V$15,TIME(0,RANDBETWEEN(3,4.9),RANDBETWEEN(0,59))))))</f>
        <v>7.9861111111111116E-4</v>
      </c>
      <c r="E143" s="1">
        <f ca="1">IF(B143&gt;'MM2 (Self-checkout)-Processed D'!$T$7,TIME(0,RANDBETWEEN(0,1.9),RANDBETWEEN(0,59)),TIME(0,RANDBETWEEN(2,3.9),RANDBETWEEN(0,59)))</f>
        <v>2.3148148148148147E-3</v>
      </c>
      <c r="F143" s="1">
        <f ca="1">IF(B143&lt;'MM2 (Self-checkout)-Processed D'!$V$16,TIME(0,RANDBETWEEN(0,1.9),RANDBETWEEN(0,59)),IF(B143&lt;'MM2 (Self-checkout)-Processed D'!$V$17,TIME(0,RANDBETWEEN(1,1.9),RANDBETWEEN(0,59)),IF(B143&lt;'MM2 (Self-checkout)-Processed D'!$V$18,TIME(0,RANDBETWEEN(2,2.9),RANDBETWEEN(0,59)),IF(B143&lt;'MM2 (Self-checkout)-Processed D'!$V$19,TIME(0,RANDBETWEEN(3,4.9),RANDBETWEEN(0,59))))))</f>
        <v>7.6388888888888893E-4</v>
      </c>
    </row>
    <row r="144" spans="1:6" x14ac:dyDescent="0.3">
      <c r="A144" s="13">
        <v>141</v>
      </c>
      <c r="B144">
        <f t="shared" ca="1" si="26"/>
        <v>0.02</v>
      </c>
      <c r="C144" s="1">
        <f ca="1">IF(B144&gt;'MM2 (Self-checkout)-Processed D'!$T$5,TIME(0,RANDBETWEEN(0,1.9),RANDBETWEEN(0,59)),TIME(0,RANDBETWEEN(2,3.9),RANDBETWEEN(0,59)))</f>
        <v>1.6203703703703703E-3</v>
      </c>
      <c r="D144" s="1">
        <f ca="1">IF(B144&lt;'MM2 (Self-checkout)-Processed D'!$V$12,TIME(0,RANDBETWEEN(0,1.9),RANDBETWEEN(0,59)),IF(B144&lt;'MM2 (Self-checkout)-Processed D'!$V$13,TIME(0,RANDBETWEEN(1,1.9),RANDBETWEEN(0,59)),IF(B144&lt;'MM2 (Self-checkout)-Processed D'!$V$14,TIME(0,RANDBETWEEN(2,2.9),RANDBETWEEN(0,59)),IF(B144&lt;'MM2 (Self-checkout)-Processed D'!$V$15,TIME(0,RANDBETWEEN(3,4.9),RANDBETWEEN(0,59))))))</f>
        <v>1.1458333333333333E-3</v>
      </c>
      <c r="E144" s="1">
        <f ca="1">IF(B144&gt;'MM2 (Self-checkout)-Processed D'!$T$7,TIME(0,RANDBETWEEN(0,1.9),RANDBETWEEN(0,59)),TIME(0,RANDBETWEEN(2,3.9),RANDBETWEEN(0,59)))</f>
        <v>2.5115740740740741E-3</v>
      </c>
      <c r="F144" s="1">
        <f ca="1">IF(B144&lt;'MM2 (Self-checkout)-Processed D'!$V$16,TIME(0,RANDBETWEEN(0,1.9),RANDBETWEEN(0,59)),IF(B144&lt;'MM2 (Self-checkout)-Processed D'!$V$17,TIME(0,RANDBETWEEN(1,1.9),RANDBETWEEN(0,59)),IF(B144&lt;'MM2 (Self-checkout)-Processed D'!$V$18,TIME(0,RANDBETWEEN(2,2.9),RANDBETWEEN(0,59)),IF(B144&lt;'MM2 (Self-checkout)-Processed D'!$V$19,TIME(0,RANDBETWEEN(3,4.9),RANDBETWEEN(0,59))))))</f>
        <v>9.7222222222222219E-4</v>
      </c>
    </row>
    <row r="145" spans="1:6" x14ac:dyDescent="0.3">
      <c r="A145" s="13">
        <v>142</v>
      </c>
      <c r="B145">
        <f t="shared" ca="1" si="26"/>
        <v>0.74</v>
      </c>
      <c r="C145" s="1">
        <f ca="1">IF(B145&gt;'MM2 (Self-checkout)-Processed D'!$T$5,TIME(0,RANDBETWEEN(0,1.9),RANDBETWEEN(0,59)),TIME(0,RANDBETWEEN(2,3.9),RANDBETWEEN(0,59)))</f>
        <v>2.199074074074074E-4</v>
      </c>
      <c r="D145" s="1">
        <f ca="1">IF(B145&lt;'MM2 (Self-checkout)-Processed D'!$V$12,TIME(0,RANDBETWEEN(0,1.9),RANDBETWEEN(0,59)),IF(B145&lt;'MM2 (Self-checkout)-Processed D'!$V$13,TIME(0,RANDBETWEEN(1,1.9),RANDBETWEEN(0,59)),IF(B145&lt;'MM2 (Self-checkout)-Processed D'!$V$14,TIME(0,RANDBETWEEN(2,2.9),RANDBETWEEN(0,59)),IF(B145&lt;'MM2 (Self-checkout)-Processed D'!$V$15,TIME(0,RANDBETWEEN(3,4.9),RANDBETWEEN(0,59))))))</f>
        <v>1.9328703703703704E-3</v>
      </c>
      <c r="E145" s="1">
        <f ca="1">IF(B145&gt;'MM2 (Self-checkout)-Processed D'!$T$7,TIME(0,RANDBETWEEN(0,1.9),RANDBETWEEN(0,59)),TIME(0,RANDBETWEEN(2,3.9),RANDBETWEEN(0,59)))</f>
        <v>2.1296296296296298E-3</v>
      </c>
      <c r="F145" s="1">
        <f ca="1">IF(B145&lt;'MM2 (Self-checkout)-Processed D'!$V$16,TIME(0,RANDBETWEEN(0,1.9),RANDBETWEEN(0,59)),IF(B145&lt;'MM2 (Self-checkout)-Processed D'!$V$17,TIME(0,RANDBETWEEN(1,1.9),RANDBETWEEN(0,59)),IF(B145&lt;'MM2 (Self-checkout)-Processed D'!$V$18,TIME(0,RANDBETWEEN(2,2.9),RANDBETWEEN(0,59)),IF(B145&lt;'MM2 (Self-checkout)-Processed D'!$V$19,TIME(0,RANDBETWEEN(3,4.9),RANDBETWEEN(0,59))))))</f>
        <v>2.488425925925926E-3</v>
      </c>
    </row>
    <row r="146" spans="1:6" x14ac:dyDescent="0.3">
      <c r="A146" s="13">
        <v>143</v>
      </c>
      <c r="B146">
        <f t="shared" ca="1" si="26"/>
        <v>0.82</v>
      </c>
      <c r="C146" s="1">
        <f ca="1">IF(B146&gt;'MM2 (Self-checkout)-Processed D'!$T$5,TIME(0,RANDBETWEEN(0,1.9),RANDBETWEEN(0,59)),TIME(0,RANDBETWEEN(2,3.9),RANDBETWEEN(0,59)))</f>
        <v>6.9444444444444447E-4</v>
      </c>
      <c r="D146" s="1">
        <f ca="1">IF(B146&lt;'MM2 (Self-checkout)-Processed D'!$V$12,TIME(0,RANDBETWEEN(0,1.9),RANDBETWEEN(0,59)),IF(B146&lt;'MM2 (Self-checkout)-Processed D'!$V$13,TIME(0,RANDBETWEEN(1,1.9),RANDBETWEEN(0,59)),IF(B146&lt;'MM2 (Self-checkout)-Processed D'!$V$14,TIME(0,RANDBETWEEN(2,2.9),RANDBETWEEN(0,59)),IF(B146&lt;'MM2 (Self-checkout)-Processed D'!$V$15,TIME(0,RANDBETWEEN(3,4.9),RANDBETWEEN(0,59))))))</f>
        <v>3.0787037037037037E-3</v>
      </c>
      <c r="E146" s="1">
        <f ca="1">IF(B146&gt;'MM2 (Self-checkout)-Processed D'!$T$7,TIME(0,RANDBETWEEN(0,1.9),RANDBETWEEN(0,59)),TIME(0,RANDBETWEEN(2,3.9),RANDBETWEEN(0,59)))</f>
        <v>1.2731481481481483E-3</v>
      </c>
      <c r="F146" s="1">
        <f ca="1">IF(B146&lt;'MM2 (Self-checkout)-Processed D'!$V$16,TIME(0,RANDBETWEEN(0,1.9),RANDBETWEEN(0,59)),IF(B146&lt;'MM2 (Self-checkout)-Processed D'!$V$17,TIME(0,RANDBETWEEN(1,1.9),RANDBETWEEN(0,59)),IF(B146&lt;'MM2 (Self-checkout)-Processed D'!$V$18,TIME(0,RANDBETWEEN(2,2.9),RANDBETWEEN(0,59)),IF(B146&lt;'MM2 (Self-checkout)-Processed D'!$V$19,TIME(0,RANDBETWEEN(3,4.9),RANDBETWEEN(0,59))))))</f>
        <v>3.0324074074074073E-3</v>
      </c>
    </row>
    <row r="147" spans="1:6" x14ac:dyDescent="0.3">
      <c r="A147" s="13">
        <v>144</v>
      </c>
      <c r="B147">
        <f t="shared" ca="1" si="26"/>
        <v>0.25</v>
      </c>
      <c r="C147" s="1">
        <f ca="1">IF(B147&gt;'MM2 (Self-checkout)-Processed D'!$T$5,TIME(0,RANDBETWEEN(0,1.9),RANDBETWEEN(0,59)),TIME(0,RANDBETWEEN(2,3.9),RANDBETWEEN(0,59)))</f>
        <v>2.5000000000000001E-3</v>
      </c>
      <c r="D147" s="1">
        <f ca="1">IF(B147&lt;'MM2 (Self-checkout)-Processed D'!$V$12,TIME(0,RANDBETWEEN(0,1.9),RANDBETWEEN(0,59)),IF(B147&lt;'MM2 (Self-checkout)-Processed D'!$V$13,TIME(0,RANDBETWEEN(1,1.9),RANDBETWEEN(0,59)),IF(B147&lt;'MM2 (Self-checkout)-Processed D'!$V$14,TIME(0,RANDBETWEEN(2,2.9),RANDBETWEEN(0,59)),IF(B147&lt;'MM2 (Self-checkout)-Processed D'!$V$15,TIME(0,RANDBETWEEN(3,4.9),RANDBETWEEN(0,59))))))</f>
        <v>7.5231481481481482E-4</v>
      </c>
      <c r="E147" s="1">
        <f ca="1">IF(B147&gt;'MM2 (Self-checkout)-Processed D'!$T$7,TIME(0,RANDBETWEEN(0,1.9),RANDBETWEEN(0,59)),TIME(0,RANDBETWEEN(2,3.9),RANDBETWEEN(0,59)))</f>
        <v>1.5046296296296296E-3</v>
      </c>
      <c r="F147" s="1">
        <f ca="1">IF(B147&lt;'MM2 (Self-checkout)-Processed D'!$V$16,TIME(0,RANDBETWEEN(0,1.9),RANDBETWEEN(0,59)),IF(B147&lt;'MM2 (Self-checkout)-Processed D'!$V$17,TIME(0,RANDBETWEEN(1,1.9),RANDBETWEEN(0,59)),IF(B147&lt;'MM2 (Self-checkout)-Processed D'!$V$18,TIME(0,RANDBETWEEN(2,2.9),RANDBETWEEN(0,59)),IF(B147&lt;'MM2 (Self-checkout)-Processed D'!$V$19,TIME(0,RANDBETWEEN(3,4.9),RANDBETWEEN(0,59))))))</f>
        <v>1.9444444444444444E-3</v>
      </c>
    </row>
    <row r="148" spans="1:6" x14ac:dyDescent="0.3">
      <c r="A148" s="13">
        <v>145</v>
      </c>
      <c r="B148">
        <f t="shared" ca="1" si="26"/>
        <v>0.1</v>
      </c>
      <c r="C148" s="1">
        <f ca="1">IF(B148&gt;'MM2 (Self-checkout)-Processed D'!$T$5,TIME(0,RANDBETWEEN(0,1.9),RANDBETWEEN(0,59)),TIME(0,RANDBETWEEN(2,3.9),RANDBETWEEN(0,59)))</f>
        <v>1.9560185185185184E-3</v>
      </c>
      <c r="D148" s="1">
        <f ca="1">IF(B148&lt;'MM2 (Self-checkout)-Processed D'!$V$12,TIME(0,RANDBETWEEN(0,1.9),RANDBETWEEN(0,59)),IF(B148&lt;'MM2 (Self-checkout)-Processed D'!$V$13,TIME(0,RANDBETWEEN(1,1.9),RANDBETWEEN(0,59)),IF(B148&lt;'MM2 (Self-checkout)-Processed D'!$V$14,TIME(0,RANDBETWEEN(2,2.9),RANDBETWEEN(0,59)),IF(B148&lt;'MM2 (Self-checkout)-Processed D'!$V$15,TIME(0,RANDBETWEEN(3,4.9),RANDBETWEEN(0,59))))))</f>
        <v>1.2037037037037038E-3</v>
      </c>
      <c r="E148" s="1">
        <f ca="1">IF(B148&gt;'MM2 (Self-checkout)-Processed D'!$T$7,TIME(0,RANDBETWEEN(0,1.9),RANDBETWEEN(0,59)),TIME(0,RANDBETWEEN(2,3.9),RANDBETWEEN(0,59)))</f>
        <v>2.7430555555555554E-3</v>
      </c>
      <c r="F148" s="1">
        <f ca="1">IF(B148&lt;'MM2 (Self-checkout)-Processed D'!$V$16,TIME(0,RANDBETWEEN(0,1.9),RANDBETWEEN(0,59)),IF(B148&lt;'MM2 (Self-checkout)-Processed D'!$V$17,TIME(0,RANDBETWEEN(1,1.9),RANDBETWEEN(0,59)),IF(B148&lt;'MM2 (Self-checkout)-Processed D'!$V$18,TIME(0,RANDBETWEEN(2,2.9),RANDBETWEEN(0,59)),IF(B148&lt;'MM2 (Self-checkout)-Processed D'!$V$19,TIME(0,RANDBETWEEN(3,4.9),RANDBETWEEN(0,59))))))</f>
        <v>1.0995370370370371E-3</v>
      </c>
    </row>
    <row r="149" spans="1:6" x14ac:dyDescent="0.3">
      <c r="A149" s="13">
        <v>146</v>
      </c>
      <c r="B149">
        <f t="shared" ca="1" si="26"/>
        <v>0.19</v>
      </c>
      <c r="C149" s="1">
        <f ca="1">IF(B149&gt;'MM2 (Self-checkout)-Processed D'!$T$5,TIME(0,RANDBETWEEN(0,1.9),RANDBETWEEN(0,59)),TIME(0,RANDBETWEEN(2,3.9),RANDBETWEEN(0,59)))</f>
        <v>2.3842592592592591E-3</v>
      </c>
      <c r="D149" s="1">
        <f ca="1">IF(B149&lt;'MM2 (Self-checkout)-Processed D'!$V$12,TIME(0,RANDBETWEEN(0,1.9),RANDBETWEEN(0,59)),IF(B149&lt;'MM2 (Self-checkout)-Processed D'!$V$13,TIME(0,RANDBETWEEN(1,1.9),RANDBETWEEN(0,59)),IF(B149&lt;'MM2 (Self-checkout)-Processed D'!$V$14,TIME(0,RANDBETWEEN(2,2.9),RANDBETWEEN(0,59)),IF(B149&lt;'MM2 (Self-checkout)-Processed D'!$V$15,TIME(0,RANDBETWEEN(3,4.9),RANDBETWEEN(0,59))))))</f>
        <v>1.3194444444444445E-3</v>
      </c>
      <c r="E149" s="1">
        <f ca="1">IF(B149&gt;'MM2 (Self-checkout)-Processed D'!$T$7,TIME(0,RANDBETWEEN(0,1.9),RANDBETWEEN(0,59)),TIME(0,RANDBETWEEN(2,3.9),RANDBETWEEN(0,59)))</f>
        <v>2.662037037037037E-3</v>
      </c>
      <c r="F149" s="1">
        <f ca="1">IF(B149&lt;'MM2 (Self-checkout)-Processed D'!$V$16,TIME(0,RANDBETWEEN(0,1.9),RANDBETWEEN(0,59)),IF(B149&lt;'MM2 (Self-checkout)-Processed D'!$V$17,TIME(0,RANDBETWEEN(1,1.9),RANDBETWEEN(0,59)),IF(B149&lt;'MM2 (Self-checkout)-Processed D'!$V$18,TIME(0,RANDBETWEEN(2,2.9),RANDBETWEEN(0,59)),IF(B149&lt;'MM2 (Self-checkout)-Processed D'!$V$19,TIME(0,RANDBETWEEN(3,4.9),RANDBETWEEN(0,59))))))</f>
        <v>1.1921296296296296E-3</v>
      </c>
    </row>
    <row r="150" spans="1:6" x14ac:dyDescent="0.3">
      <c r="A150" s="13">
        <v>147</v>
      </c>
      <c r="B150">
        <f t="shared" ca="1" si="26"/>
        <v>0.99</v>
      </c>
      <c r="C150" s="1">
        <f ca="1">IF(B150&gt;'MM2 (Self-checkout)-Processed D'!$T$5,TIME(0,RANDBETWEEN(0,1.9),RANDBETWEEN(0,59)),TIME(0,RANDBETWEEN(2,3.9),RANDBETWEEN(0,59)))</f>
        <v>1.2847222222222223E-3</v>
      </c>
      <c r="D150" s="1">
        <f ca="1">IF(B150&lt;'MM2 (Self-checkout)-Processed D'!$V$12,TIME(0,RANDBETWEEN(0,1.9),RANDBETWEEN(0,59)),IF(B150&lt;'MM2 (Self-checkout)-Processed D'!$V$13,TIME(0,RANDBETWEEN(1,1.9),RANDBETWEEN(0,59)),IF(B150&lt;'MM2 (Self-checkout)-Processed D'!$V$14,TIME(0,RANDBETWEEN(2,2.9),RANDBETWEEN(0,59)),IF(B150&lt;'MM2 (Self-checkout)-Processed D'!$V$15,TIME(0,RANDBETWEEN(3,4.9),RANDBETWEEN(0,59))))))</f>
        <v>2.4652777777777776E-3</v>
      </c>
      <c r="E150" s="1">
        <f ca="1">IF(B150&gt;'MM2 (Self-checkout)-Processed D'!$T$7,TIME(0,RANDBETWEEN(0,1.9),RANDBETWEEN(0,59)),TIME(0,RANDBETWEEN(2,3.9),RANDBETWEEN(0,59)))</f>
        <v>9.2592592592592588E-5</v>
      </c>
      <c r="F150" s="1">
        <f ca="1">IF(B150&lt;'MM2 (Self-checkout)-Processed D'!$V$16,TIME(0,RANDBETWEEN(0,1.9),RANDBETWEEN(0,59)),IF(B150&lt;'MM2 (Self-checkout)-Processed D'!$V$17,TIME(0,RANDBETWEEN(1,1.9),RANDBETWEEN(0,59)),IF(B150&lt;'MM2 (Self-checkout)-Processed D'!$V$18,TIME(0,RANDBETWEEN(2,2.9),RANDBETWEEN(0,59)),IF(B150&lt;'MM2 (Self-checkout)-Processed D'!$V$19,TIME(0,RANDBETWEEN(3,4.9),RANDBETWEEN(0,59))))))</f>
        <v>2.3958333333333331E-3</v>
      </c>
    </row>
    <row r="151" spans="1:6" x14ac:dyDescent="0.3">
      <c r="A151" s="13">
        <v>148</v>
      </c>
      <c r="B151">
        <f t="shared" ca="1" si="26"/>
        <v>0.89</v>
      </c>
      <c r="C151" s="1">
        <f ca="1">IF(B151&gt;'MM2 (Self-checkout)-Processed D'!$T$5,TIME(0,RANDBETWEEN(0,1.9),RANDBETWEEN(0,59)),TIME(0,RANDBETWEEN(2,3.9),RANDBETWEEN(0,59)))</f>
        <v>1.2731481481481483E-3</v>
      </c>
      <c r="D151" s="1">
        <f ca="1">IF(B151&lt;'MM2 (Self-checkout)-Processed D'!$V$12,TIME(0,RANDBETWEEN(0,1.9),RANDBETWEEN(0,59)),IF(B151&lt;'MM2 (Self-checkout)-Processed D'!$V$13,TIME(0,RANDBETWEEN(1,1.9),RANDBETWEEN(0,59)),IF(B151&lt;'MM2 (Self-checkout)-Processed D'!$V$14,TIME(0,RANDBETWEEN(2,2.9),RANDBETWEEN(0,59)),IF(B151&lt;'MM2 (Self-checkout)-Processed D'!$V$15,TIME(0,RANDBETWEEN(3,4.9),RANDBETWEEN(0,59))))))</f>
        <v>3.0671296296296297E-3</v>
      </c>
      <c r="E151" s="1">
        <f ca="1">IF(B151&gt;'MM2 (Self-checkout)-Processed D'!$T$7,TIME(0,RANDBETWEEN(0,1.9),RANDBETWEEN(0,59)),TIME(0,RANDBETWEEN(2,3.9),RANDBETWEEN(0,59)))</f>
        <v>4.5138888888888887E-4</v>
      </c>
      <c r="F151" s="1">
        <f ca="1">IF(B151&lt;'MM2 (Self-checkout)-Processed D'!$V$16,TIME(0,RANDBETWEEN(0,1.9),RANDBETWEEN(0,59)),IF(B151&lt;'MM2 (Self-checkout)-Processed D'!$V$17,TIME(0,RANDBETWEEN(1,1.9),RANDBETWEEN(0,59)),IF(B151&lt;'MM2 (Self-checkout)-Processed D'!$V$18,TIME(0,RANDBETWEEN(2,2.9),RANDBETWEEN(0,59)),IF(B151&lt;'MM2 (Self-checkout)-Processed D'!$V$19,TIME(0,RANDBETWEEN(3,4.9),RANDBETWEEN(0,59))))))</f>
        <v>3.4375E-3</v>
      </c>
    </row>
    <row r="152" spans="1:6" x14ac:dyDescent="0.3">
      <c r="A152" s="13">
        <v>149</v>
      </c>
      <c r="B152">
        <f t="shared" ca="1" si="26"/>
        <v>0.61</v>
      </c>
      <c r="C152" s="1">
        <f ca="1">IF(B152&gt;'MM2 (Self-checkout)-Processed D'!$T$5,TIME(0,RANDBETWEEN(0,1.9),RANDBETWEEN(0,59)),TIME(0,RANDBETWEEN(2,3.9),RANDBETWEEN(0,59)))</f>
        <v>8.564814814814815E-4</v>
      </c>
      <c r="D152" s="1">
        <f ca="1">IF(B152&lt;'MM2 (Self-checkout)-Processed D'!$V$12,TIME(0,RANDBETWEEN(0,1.9),RANDBETWEEN(0,59)),IF(B152&lt;'MM2 (Self-checkout)-Processed D'!$V$13,TIME(0,RANDBETWEEN(1,1.9),RANDBETWEEN(0,59)),IF(B152&lt;'MM2 (Self-checkout)-Processed D'!$V$14,TIME(0,RANDBETWEEN(2,2.9),RANDBETWEEN(0,59)),IF(B152&lt;'MM2 (Self-checkout)-Processed D'!$V$15,TIME(0,RANDBETWEEN(3,4.9),RANDBETWEEN(0,59))))))</f>
        <v>1.0069444444444444E-3</v>
      </c>
      <c r="E152" s="1">
        <f ca="1">IF(B152&gt;'MM2 (Self-checkout)-Processed D'!$T$7,TIME(0,RANDBETWEEN(0,1.9),RANDBETWEEN(0,59)),TIME(0,RANDBETWEEN(2,3.9),RANDBETWEEN(0,59)))</f>
        <v>2.1296296296296298E-3</v>
      </c>
      <c r="F152" s="1">
        <f ca="1">IF(B152&lt;'MM2 (Self-checkout)-Processed D'!$V$16,TIME(0,RANDBETWEEN(0,1.9),RANDBETWEEN(0,59)),IF(B152&lt;'MM2 (Self-checkout)-Processed D'!$V$17,TIME(0,RANDBETWEEN(1,1.9),RANDBETWEEN(0,59)),IF(B152&lt;'MM2 (Self-checkout)-Processed D'!$V$18,TIME(0,RANDBETWEEN(2,2.9),RANDBETWEEN(0,59)),IF(B152&lt;'MM2 (Self-checkout)-Processed D'!$V$19,TIME(0,RANDBETWEEN(3,4.9),RANDBETWEEN(0,59))))))</f>
        <v>1.8287037037037037E-3</v>
      </c>
    </row>
    <row r="153" spans="1:6" x14ac:dyDescent="0.3">
      <c r="A153" s="13">
        <v>150</v>
      </c>
      <c r="B153">
        <f t="shared" ca="1" si="26"/>
        <v>0.5</v>
      </c>
      <c r="C153" s="1">
        <f ca="1">IF(B153&gt;'MM2 (Self-checkout)-Processed D'!$T$5,TIME(0,RANDBETWEEN(0,1.9),RANDBETWEEN(0,59)),TIME(0,RANDBETWEEN(2,3.9),RANDBETWEEN(0,59)))</f>
        <v>1.1574074074074073E-3</v>
      </c>
      <c r="D153" s="1">
        <f ca="1">IF(B153&lt;'MM2 (Self-checkout)-Processed D'!$V$12,TIME(0,RANDBETWEEN(0,1.9),RANDBETWEEN(0,59)),IF(B153&lt;'MM2 (Self-checkout)-Processed D'!$V$13,TIME(0,RANDBETWEEN(1,1.9),RANDBETWEEN(0,59)),IF(B153&lt;'MM2 (Self-checkout)-Processed D'!$V$14,TIME(0,RANDBETWEEN(2,2.9),RANDBETWEEN(0,59)),IF(B153&lt;'MM2 (Self-checkout)-Processed D'!$V$15,TIME(0,RANDBETWEEN(3,4.9),RANDBETWEEN(0,59))))))</f>
        <v>9.3749999999999997E-4</v>
      </c>
      <c r="E153" s="1">
        <f ca="1">IF(B153&gt;'MM2 (Self-checkout)-Processed D'!$T$7,TIME(0,RANDBETWEEN(0,1.9),RANDBETWEEN(0,59)),TIME(0,RANDBETWEEN(2,3.9),RANDBETWEEN(0,59)))</f>
        <v>1.9907407407407408E-3</v>
      </c>
      <c r="F153" s="1">
        <f ca="1">IF(B153&lt;'MM2 (Self-checkout)-Processed D'!$V$16,TIME(0,RANDBETWEEN(0,1.9),RANDBETWEEN(0,59)),IF(B153&lt;'MM2 (Self-checkout)-Processed D'!$V$17,TIME(0,RANDBETWEEN(1,1.9),RANDBETWEEN(0,59)),IF(B153&lt;'MM2 (Self-checkout)-Processed D'!$V$18,TIME(0,RANDBETWEEN(2,2.9),RANDBETWEEN(0,59)),IF(B153&lt;'MM2 (Self-checkout)-Processed D'!$V$19,TIME(0,RANDBETWEEN(3,4.9),RANDBETWEEN(0,59))))))</f>
        <v>1.4004629629629629E-3</v>
      </c>
    </row>
    <row r="154" spans="1:6" x14ac:dyDescent="0.3">
      <c r="A154" s="13">
        <v>151</v>
      </c>
      <c r="B154">
        <f t="shared" ca="1" si="26"/>
        <v>0.25</v>
      </c>
      <c r="C154" s="1">
        <f ca="1">IF(B154&gt;'MM2 (Self-checkout)-Processed D'!$T$5,TIME(0,RANDBETWEEN(0,1.9),RANDBETWEEN(0,59)),TIME(0,RANDBETWEEN(2,3.9),RANDBETWEEN(0,59)))</f>
        <v>1.9907407407407408E-3</v>
      </c>
      <c r="D154" s="1">
        <f ca="1">IF(B154&lt;'MM2 (Self-checkout)-Processed D'!$V$12,TIME(0,RANDBETWEEN(0,1.9),RANDBETWEEN(0,59)),IF(B154&lt;'MM2 (Self-checkout)-Processed D'!$V$13,TIME(0,RANDBETWEEN(1,1.9),RANDBETWEEN(0,59)),IF(B154&lt;'MM2 (Self-checkout)-Processed D'!$V$14,TIME(0,RANDBETWEEN(2,2.9),RANDBETWEEN(0,59)),IF(B154&lt;'MM2 (Self-checkout)-Processed D'!$V$15,TIME(0,RANDBETWEEN(3,4.9),RANDBETWEEN(0,59))))))</f>
        <v>1.2037037037037038E-3</v>
      </c>
      <c r="E154" s="1">
        <f ca="1">IF(B154&gt;'MM2 (Self-checkout)-Processed D'!$T$7,TIME(0,RANDBETWEEN(0,1.9),RANDBETWEEN(0,59)),TIME(0,RANDBETWEEN(2,3.9),RANDBETWEEN(0,59)))</f>
        <v>2.3379629629629631E-3</v>
      </c>
      <c r="F154" s="1">
        <f ca="1">IF(B154&lt;'MM2 (Self-checkout)-Processed D'!$V$16,TIME(0,RANDBETWEEN(0,1.9),RANDBETWEEN(0,59)),IF(B154&lt;'MM2 (Self-checkout)-Processed D'!$V$17,TIME(0,RANDBETWEEN(1,1.9),RANDBETWEEN(0,59)),IF(B154&lt;'MM2 (Self-checkout)-Processed D'!$V$18,TIME(0,RANDBETWEEN(2,2.9),RANDBETWEEN(0,59)),IF(B154&lt;'MM2 (Self-checkout)-Processed D'!$V$19,TIME(0,RANDBETWEEN(3,4.9),RANDBETWEEN(0,59))))))</f>
        <v>1.724537037037037E-3</v>
      </c>
    </row>
    <row r="155" spans="1:6" x14ac:dyDescent="0.3">
      <c r="A155" s="13">
        <v>152</v>
      </c>
      <c r="B155">
        <f t="shared" ca="1" si="26"/>
        <v>0.67</v>
      </c>
      <c r="C155" s="1">
        <f ca="1">IF(B155&gt;'MM2 (Self-checkout)-Processed D'!$T$5,TIME(0,RANDBETWEEN(0,1.9),RANDBETWEEN(0,59)),TIME(0,RANDBETWEEN(2,3.9),RANDBETWEEN(0,59)))</f>
        <v>6.7129629629629625E-4</v>
      </c>
      <c r="D155" s="1">
        <f ca="1">IF(B155&lt;'MM2 (Self-checkout)-Processed D'!$V$12,TIME(0,RANDBETWEEN(0,1.9),RANDBETWEEN(0,59)),IF(B155&lt;'MM2 (Self-checkout)-Processed D'!$V$13,TIME(0,RANDBETWEEN(1,1.9),RANDBETWEEN(0,59)),IF(B155&lt;'MM2 (Self-checkout)-Processed D'!$V$14,TIME(0,RANDBETWEEN(2,2.9),RANDBETWEEN(0,59)),IF(B155&lt;'MM2 (Self-checkout)-Processed D'!$V$15,TIME(0,RANDBETWEEN(3,4.9),RANDBETWEEN(0,59))))))</f>
        <v>1.9097222222222222E-3</v>
      </c>
      <c r="E155" s="1">
        <f ca="1">IF(B155&gt;'MM2 (Self-checkout)-Processed D'!$T$7,TIME(0,RANDBETWEEN(0,1.9),RANDBETWEEN(0,59)),TIME(0,RANDBETWEEN(2,3.9),RANDBETWEEN(0,59)))</f>
        <v>2.6157407407407405E-3</v>
      </c>
      <c r="F155" s="1">
        <f ca="1">IF(B155&lt;'MM2 (Self-checkout)-Processed D'!$V$16,TIME(0,RANDBETWEEN(0,1.9),RANDBETWEEN(0,59)),IF(B155&lt;'MM2 (Self-checkout)-Processed D'!$V$17,TIME(0,RANDBETWEEN(1,1.9),RANDBETWEEN(0,59)),IF(B155&lt;'MM2 (Self-checkout)-Processed D'!$V$18,TIME(0,RANDBETWEEN(2,2.9),RANDBETWEEN(0,59)),IF(B155&lt;'MM2 (Self-checkout)-Processed D'!$V$19,TIME(0,RANDBETWEEN(3,4.9),RANDBETWEEN(0,59))))))</f>
        <v>2.5462962962962965E-3</v>
      </c>
    </row>
    <row r="156" spans="1:6" x14ac:dyDescent="0.3">
      <c r="A156" s="13">
        <v>153</v>
      </c>
      <c r="B156">
        <f t="shared" ca="1" si="26"/>
        <v>0.28999999999999998</v>
      </c>
      <c r="C156" s="1">
        <f ca="1">IF(B156&gt;'MM2 (Self-checkout)-Processed D'!$T$5,TIME(0,RANDBETWEEN(0,1.9),RANDBETWEEN(0,59)),TIME(0,RANDBETWEEN(2,3.9),RANDBETWEEN(0,59)))</f>
        <v>2.673611111111111E-3</v>
      </c>
      <c r="D156" s="1">
        <f ca="1">IF(B156&lt;'MM2 (Self-checkout)-Processed D'!$V$12,TIME(0,RANDBETWEEN(0,1.9),RANDBETWEEN(0,59)),IF(B156&lt;'MM2 (Self-checkout)-Processed D'!$V$13,TIME(0,RANDBETWEEN(1,1.9),RANDBETWEEN(0,59)),IF(B156&lt;'MM2 (Self-checkout)-Processed D'!$V$14,TIME(0,RANDBETWEEN(2,2.9),RANDBETWEEN(0,59)),IF(B156&lt;'MM2 (Self-checkout)-Processed D'!$V$15,TIME(0,RANDBETWEEN(3,4.9),RANDBETWEEN(0,59))))))</f>
        <v>1.1689814814814816E-3</v>
      </c>
      <c r="E156" s="1">
        <f ca="1">IF(B156&gt;'MM2 (Self-checkout)-Processed D'!$T$7,TIME(0,RANDBETWEEN(0,1.9),RANDBETWEEN(0,59)),TIME(0,RANDBETWEEN(2,3.9),RANDBETWEEN(0,59)))</f>
        <v>2.5694444444444445E-3</v>
      </c>
      <c r="F156" s="1">
        <f ca="1">IF(B156&lt;'MM2 (Self-checkout)-Processed D'!$V$16,TIME(0,RANDBETWEEN(0,1.9),RANDBETWEEN(0,59)),IF(B156&lt;'MM2 (Self-checkout)-Processed D'!$V$17,TIME(0,RANDBETWEEN(1,1.9),RANDBETWEEN(0,59)),IF(B156&lt;'MM2 (Self-checkout)-Processed D'!$V$18,TIME(0,RANDBETWEEN(2,2.9),RANDBETWEEN(0,59)),IF(B156&lt;'MM2 (Self-checkout)-Processed D'!$V$19,TIME(0,RANDBETWEEN(3,4.9),RANDBETWEEN(0,59))))))</f>
        <v>1.4120370370370369E-3</v>
      </c>
    </row>
    <row r="157" spans="1:6" x14ac:dyDescent="0.3">
      <c r="A157" s="13">
        <v>154</v>
      </c>
      <c r="B157">
        <f t="shared" ca="1" si="26"/>
        <v>0.86</v>
      </c>
      <c r="C157" s="1">
        <f ca="1">IF(B157&gt;'MM2 (Self-checkout)-Processed D'!$T$5,TIME(0,RANDBETWEEN(0,1.9),RANDBETWEEN(0,59)),TIME(0,RANDBETWEEN(2,3.9),RANDBETWEEN(0,59)))</f>
        <v>5.3240740740740744E-4</v>
      </c>
      <c r="D157" s="1">
        <f ca="1">IF(B157&lt;'MM2 (Self-checkout)-Processed D'!$V$12,TIME(0,RANDBETWEEN(0,1.9),RANDBETWEEN(0,59)),IF(B157&lt;'MM2 (Self-checkout)-Processed D'!$V$13,TIME(0,RANDBETWEEN(1,1.9),RANDBETWEEN(0,59)),IF(B157&lt;'MM2 (Self-checkout)-Processed D'!$V$14,TIME(0,RANDBETWEEN(2,2.9),RANDBETWEEN(0,59)),IF(B157&lt;'MM2 (Self-checkout)-Processed D'!$V$15,TIME(0,RANDBETWEEN(3,4.9),RANDBETWEEN(0,59))))))</f>
        <v>2.6041666666666665E-3</v>
      </c>
      <c r="E157" s="1">
        <f ca="1">IF(B157&gt;'MM2 (Self-checkout)-Processed D'!$T$7,TIME(0,RANDBETWEEN(0,1.9),RANDBETWEEN(0,59)),TIME(0,RANDBETWEEN(2,3.9),RANDBETWEEN(0,59)))</f>
        <v>1.3773148148148147E-3</v>
      </c>
      <c r="F157" s="1">
        <f ca="1">IF(B157&lt;'MM2 (Self-checkout)-Processed D'!$V$16,TIME(0,RANDBETWEEN(0,1.9),RANDBETWEEN(0,59)),IF(B157&lt;'MM2 (Self-checkout)-Processed D'!$V$17,TIME(0,RANDBETWEEN(1,1.9),RANDBETWEEN(0,59)),IF(B157&lt;'MM2 (Self-checkout)-Processed D'!$V$18,TIME(0,RANDBETWEEN(2,2.9),RANDBETWEEN(0,59)),IF(B157&lt;'MM2 (Self-checkout)-Processed D'!$V$19,TIME(0,RANDBETWEEN(3,4.9),RANDBETWEEN(0,59))))))</f>
        <v>2.9513888888888888E-3</v>
      </c>
    </row>
    <row r="158" spans="1:6" x14ac:dyDescent="0.3">
      <c r="A158" s="13">
        <v>155</v>
      </c>
      <c r="B158">
        <f t="shared" ca="1" si="26"/>
        <v>0.43</v>
      </c>
      <c r="C158" s="1">
        <f ca="1">IF(B158&gt;'MM2 (Self-checkout)-Processed D'!$T$5,TIME(0,RANDBETWEEN(0,1.9),RANDBETWEEN(0,59)),TIME(0,RANDBETWEEN(2,3.9),RANDBETWEEN(0,59)))</f>
        <v>2.1064814814814813E-3</v>
      </c>
      <c r="D158" s="1">
        <f ca="1">IF(B158&lt;'MM2 (Self-checkout)-Processed D'!$V$12,TIME(0,RANDBETWEEN(0,1.9),RANDBETWEEN(0,59)),IF(B158&lt;'MM2 (Self-checkout)-Processed D'!$V$13,TIME(0,RANDBETWEEN(1,1.9),RANDBETWEEN(0,59)),IF(B158&lt;'MM2 (Self-checkout)-Processed D'!$V$14,TIME(0,RANDBETWEEN(2,2.9),RANDBETWEEN(0,59)),IF(B158&lt;'MM2 (Self-checkout)-Processed D'!$V$15,TIME(0,RANDBETWEEN(3,4.9),RANDBETWEEN(0,59))))))</f>
        <v>1.0532407407407407E-3</v>
      </c>
      <c r="E158" s="1">
        <f ca="1">IF(B158&gt;'MM2 (Self-checkout)-Processed D'!$T$7,TIME(0,RANDBETWEEN(0,1.9),RANDBETWEEN(0,59)),TIME(0,RANDBETWEEN(2,3.9),RANDBETWEEN(0,59)))</f>
        <v>1.5740740740740741E-3</v>
      </c>
      <c r="F158" s="1">
        <f ca="1">IF(B158&lt;'MM2 (Self-checkout)-Processed D'!$V$16,TIME(0,RANDBETWEEN(0,1.9),RANDBETWEEN(0,59)),IF(B158&lt;'MM2 (Self-checkout)-Processed D'!$V$17,TIME(0,RANDBETWEEN(1,1.9),RANDBETWEEN(0,59)),IF(B158&lt;'MM2 (Self-checkout)-Processed D'!$V$18,TIME(0,RANDBETWEEN(2,2.9),RANDBETWEEN(0,59)),IF(B158&lt;'MM2 (Self-checkout)-Processed D'!$V$19,TIME(0,RANDBETWEEN(3,4.9),RANDBETWEEN(0,59))))))</f>
        <v>1.5277777777777779E-3</v>
      </c>
    </row>
    <row r="159" spans="1:6" x14ac:dyDescent="0.3">
      <c r="A159" s="13">
        <v>156</v>
      </c>
      <c r="B159">
        <f t="shared" ca="1" si="26"/>
        <v>0.21</v>
      </c>
      <c r="C159" s="1">
        <f ca="1">IF(B159&gt;'MM2 (Self-checkout)-Processed D'!$T$5,TIME(0,RANDBETWEEN(0,1.9),RANDBETWEEN(0,59)),TIME(0,RANDBETWEEN(2,3.9),RANDBETWEEN(0,59)))</f>
        <v>1.9097222222222222E-3</v>
      </c>
      <c r="D159" s="1">
        <f ca="1">IF(B159&lt;'MM2 (Self-checkout)-Processed D'!$V$12,TIME(0,RANDBETWEEN(0,1.9),RANDBETWEEN(0,59)),IF(B159&lt;'MM2 (Self-checkout)-Processed D'!$V$13,TIME(0,RANDBETWEEN(1,1.9),RANDBETWEEN(0,59)),IF(B159&lt;'MM2 (Self-checkout)-Processed D'!$V$14,TIME(0,RANDBETWEEN(2,2.9),RANDBETWEEN(0,59)),IF(B159&lt;'MM2 (Self-checkout)-Processed D'!$V$15,TIME(0,RANDBETWEEN(3,4.9),RANDBETWEEN(0,59))))))</f>
        <v>1.2962962962962963E-3</v>
      </c>
      <c r="E159" s="1">
        <f ca="1">IF(B159&gt;'MM2 (Self-checkout)-Processed D'!$T$7,TIME(0,RANDBETWEEN(0,1.9),RANDBETWEEN(0,59)),TIME(0,RANDBETWEEN(2,3.9),RANDBETWEEN(0,59)))</f>
        <v>1.6087962962962963E-3</v>
      </c>
      <c r="F159" s="1">
        <f ca="1">IF(B159&lt;'MM2 (Self-checkout)-Processed D'!$V$16,TIME(0,RANDBETWEEN(0,1.9),RANDBETWEEN(0,59)),IF(B159&lt;'MM2 (Self-checkout)-Processed D'!$V$17,TIME(0,RANDBETWEEN(1,1.9),RANDBETWEEN(0,59)),IF(B159&lt;'MM2 (Self-checkout)-Processed D'!$V$18,TIME(0,RANDBETWEEN(2,2.9),RANDBETWEEN(0,59)),IF(B159&lt;'MM2 (Self-checkout)-Processed D'!$V$19,TIME(0,RANDBETWEEN(3,4.9),RANDBETWEEN(0,59))))))</f>
        <v>9.6064814814814819E-4</v>
      </c>
    </row>
    <row r="160" spans="1:6" x14ac:dyDescent="0.3">
      <c r="A160" s="13">
        <v>157</v>
      </c>
      <c r="B160">
        <f t="shared" ca="1" si="26"/>
        <v>0.94</v>
      </c>
      <c r="C160" s="1">
        <f ca="1">IF(B160&gt;'MM2 (Self-checkout)-Processed D'!$T$5,TIME(0,RANDBETWEEN(0,1.9),RANDBETWEEN(0,59)),TIME(0,RANDBETWEEN(2,3.9),RANDBETWEEN(0,59)))</f>
        <v>6.9444444444444444E-5</v>
      </c>
      <c r="D160" s="1">
        <f ca="1">IF(B160&lt;'MM2 (Self-checkout)-Processed D'!$V$12,TIME(0,RANDBETWEEN(0,1.9),RANDBETWEEN(0,59)),IF(B160&lt;'MM2 (Self-checkout)-Processed D'!$V$13,TIME(0,RANDBETWEEN(1,1.9),RANDBETWEEN(0,59)),IF(B160&lt;'MM2 (Self-checkout)-Processed D'!$V$14,TIME(0,RANDBETWEEN(2,2.9),RANDBETWEEN(0,59)),IF(B160&lt;'MM2 (Self-checkout)-Processed D'!$V$15,TIME(0,RANDBETWEEN(3,4.9),RANDBETWEEN(0,59))))))</f>
        <v>3.2986111111111111E-3</v>
      </c>
      <c r="E160" s="1">
        <f ca="1">IF(B160&gt;'MM2 (Self-checkout)-Processed D'!$T$7,TIME(0,RANDBETWEEN(0,1.9),RANDBETWEEN(0,59)),TIME(0,RANDBETWEEN(2,3.9),RANDBETWEEN(0,59)))</f>
        <v>1.2152777777777778E-3</v>
      </c>
      <c r="F160" s="1">
        <f ca="1">IF(B160&lt;'MM2 (Self-checkout)-Processed D'!$V$16,TIME(0,RANDBETWEEN(0,1.9),RANDBETWEEN(0,59)),IF(B160&lt;'MM2 (Self-checkout)-Processed D'!$V$17,TIME(0,RANDBETWEEN(1,1.9),RANDBETWEEN(0,59)),IF(B160&lt;'MM2 (Self-checkout)-Processed D'!$V$18,TIME(0,RANDBETWEEN(2,2.9),RANDBETWEEN(0,59)),IF(B160&lt;'MM2 (Self-checkout)-Processed D'!$V$19,TIME(0,RANDBETWEEN(3,4.9),RANDBETWEEN(0,59))))))</f>
        <v>2.8124999999999999E-3</v>
      </c>
    </row>
    <row r="161" spans="1:6" x14ac:dyDescent="0.3">
      <c r="A161" s="13">
        <v>158</v>
      </c>
      <c r="B161">
        <f t="shared" ca="1" si="26"/>
        <v>0.64</v>
      </c>
      <c r="C161" s="1">
        <f ca="1">IF(B161&gt;'MM2 (Self-checkout)-Processed D'!$T$5,TIME(0,RANDBETWEEN(0,1.9),RANDBETWEEN(0,59)),TIME(0,RANDBETWEEN(2,3.9),RANDBETWEEN(0,59)))</f>
        <v>8.2175925925925927E-4</v>
      </c>
      <c r="D161" s="1">
        <f ca="1">IF(B161&lt;'MM2 (Self-checkout)-Processed D'!$V$12,TIME(0,RANDBETWEEN(0,1.9),RANDBETWEEN(0,59)),IF(B161&lt;'MM2 (Self-checkout)-Processed D'!$V$13,TIME(0,RANDBETWEEN(1,1.9),RANDBETWEEN(0,59)),IF(B161&lt;'MM2 (Self-checkout)-Processed D'!$V$14,TIME(0,RANDBETWEEN(2,2.9),RANDBETWEEN(0,59)),IF(B161&lt;'MM2 (Self-checkout)-Processed D'!$V$15,TIME(0,RANDBETWEEN(3,4.9),RANDBETWEEN(0,59))))))</f>
        <v>1.6203703703703703E-3</v>
      </c>
      <c r="E161" s="1">
        <f ca="1">IF(B161&gt;'MM2 (Self-checkout)-Processed D'!$T$7,TIME(0,RANDBETWEEN(0,1.9),RANDBETWEEN(0,59)),TIME(0,RANDBETWEEN(2,3.9),RANDBETWEEN(0,59)))</f>
        <v>2.5347222222222221E-3</v>
      </c>
      <c r="F161" s="1">
        <f ca="1">IF(B161&lt;'MM2 (Self-checkout)-Processed D'!$V$16,TIME(0,RANDBETWEEN(0,1.9),RANDBETWEEN(0,59)),IF(B161&lt;'MM2 (Self-checkout)-Processed D'!$V$17,TIME(0,RANDBETWEEN(1,1.9),RANDBETWEEN(0,59)),IF(B161&lt;'MM2 (Self-checkout)-Processed D'!$V$18,TIME(0,RANDBETWEEN(2,2.9),RANDBETWEEN(0,59)),IF(B161&lt;'MM2 (Self-checkout)-Processed D'!$V$19,TIME(0,RANDBETWEEN(3,4.9),RANDBETWEEN(0,59))))))</f>
        <v>1.7476851851851852E-3</v>
      </c>
    </row>
    <row r="162" spans="1:6" x14ac:dyDescent="0.3">
      <c r="A162" s="13">
        <v>159</v>
      </c>
      <c r="B162">
        <f t="shared" ca="1" si="26"/>
        <v>0.98</v>
      </c>
      <c r="C162" s="1">
        <f ca="1">IF(B162&gt;'MM2 (Self-checkout)-Processed D'!$T$5,TIME(0,RANDBETWEEN(0,1.9),RANDBETWEEN(0,59)),TIME(0,RANDBETWEEN(2,3.9),RANDBETWEEN(0,59)))</f>
        <v>2.3148148148148147E-5</v>
      </c>
      <c r="D162" s="1">
        <f ca="1">IF(B162&lt;'MM2 (Self-checkout)-Processed D'!$V$12,TIME(0,RANDBETWEEN(0,1.9),RANDBETWEEN(0,59)),IF(B162&lt;'MM2 (Self-checkout)-Processed D'!$V$13,TIME(0,RANDBETWEEN(1,1.9),RANDBETWEEN(0,59)),IF(B162&lt;'MM2 (Self-checkout)-Processed D'!$V$14,TIME(0,RANDBETWEEN(2,2.9),RANDBETWEEN(0,59)),IF(B162&lt;'MM2 (Self-checkout)-Processed D'!$V$15,TIME(0,RANDBETWEEN(3,4.9),RANDBETWEEN(0,59))))))</f>
        <v>2.9513888888888888E-3</v>
      </c>
      <c r="E162" s="1">
        <f ca="1">IF(B162&gt;'MM2 (Self-checkout)-Processed D'!$T$7,TIME(0,RANDBETWEEN(0,1.9),RANDBETWEEN(0,59)),TIME(0,RANDBETWEEN(2,3.9),RANDBETWEEN(0,59)))</f>
        <v>9.6064814814814819E-4</v>
      </c>
      <c r="F162" s="1">
        <f ca="1">IF(B162&lt;'MM2 (Self-checkout)-Processed D'!$V$16,TIME(0,RANDBETWEEN(0,1.9),RANDBETWEEN(0,59)),IF(B162&lt;'MM2 (Self-checkout)-Processed D'!$V$17,TIME(0,RANDBETWEEN(1,1.9),RANDBETWEEN(0,59)),IF(B162&lt;'MM2 (Self-checkout)-Processed D'!$V$18,TIME(0,RANDBETWEEN(2,2.9),RANDBETWEEN(0,59)),IF(B162&lt;'MM2 (Self-checkout)-Processed D'!$V$19,TIME(0,RANDBETWEEN(3,4.9),RANDBETWEEN(0,59))))))</f>
        <v>2.9398148148148148E-3</v>
      </c>
    </row>
    <row r="163" spans="1:6" x14ac:dyDescent="0.3">
      <c r="A163" s="13">
        <v>160</v>
      </c>
      <c r="B163">
        <f t="shared" ca="1" si="26"/>
        <v>0.02</v>
      </c>
      <c r="C163" s="1">
        <f ca="1">IF(B163&gt;'MM2 (Self-checkout)-Processed D'!$T$5,TIME(0,RANDBETWEEN(0,1.9),RANDBETWEEN(0,59)),TIME(0,RANDBETWEEN(2,3.9),RANDBETWEEN(0,59)))</f>
        <v>1.5162037037037036E-3</v>
      </c>
      <c r="D163" s="1">
        <f ca="1">IF(B163&lt;'MM2 (Self-checkout)-Processed D'!$V$12,TIME(0,RANDBETWEEN(0,1.9),RANDBETWEEN(0,59)),IF(B163&lt;'MM2 (Self-checkout)-Processed D'!$V$13,TIME(0,RANDBETWEEN(1,1.9),RANDBETWEEN(0,59)),IF(B163&lt;'MM2 (Self-checkout)-Processed D'!$V$14,TIME(0,RANDBETWEEN(2,2.9),RANDBETWEEN(0,59)),IF(B163&lt;'MM2 (Self-checkout)-Processed D'!$V$15,TIME(0,RANDBETWEEN(3,4.9),RANDBETWEEN(0,59))))))</f>
        <v>1.3310185185185185E-3</v>
      </c>
      <c r="E163" s="1">
        <f ca="1">IF(B163&gt;'MM2 (Self-checkout)-Processed D'!$T$7,TIME(0,RANDBETWEEN(0,1.9),RANDBETWEEN(0,59)),TIME(0,RANDBETWEEN(2,3.9),RANDBETWEEN(0,59)))</f>
        <v>1.724537037037037E-3</v>
      </c>
      <c r="F163" s="1">
        <f ca="1">IF(B163&lt;'MM2 (Self-checkout)-Processed D'!$V$16,TIME(0,RANDBETWEEN(0,1.9),RANDBETWEEN(0,59)),IF(B163&lt;'MM2 (Self-checkout)-Processed D'!$V$17,TIME(0,RANDBETWEEN(1,1.9),RANDBETWEEN(0,59)),IF(B163&lt;'MM2 (Self-checkout)-Processed D'!$V$18,TIME(0,RANDBETWEEN(2,2.9),RANDBETWEEN(0,59)),IF(B163&lt;'MM2 (Self-checkout)-Processed D'!$V$19,TIME(0,RANDBETWEEN(3,4.9),RANDBETWEEN(0,59))))))</f>
        <v>1.1574074074074073E-3</v>
      </c>
    </row>
    <row r="164" spans="1:6" x14ac:dyDescent="0.3">
      <c r="A164" s="13">
        <v>161</v>
      </c>
      <c r="B164">
        <f t="shared" ca="1" si="26"/>
        <v>0.18</v>
      </c>
      <c r="C164" s="1">
        <f ca="1">IF(B164&gt;'MM2 (Self-checkout)-Processed D'!$T$5,TIME(0,RANDBETWEEN(0,1.9),RANDBETWEEN(0,59)),TIME(0,RANDBETWEEN(2,3.9),RANDBETWEEN(0,59)))</f>
        <v>2.2106481481481482E-3</v>
      </c>
      <c r="D164" s="1">
        <f ca="1">IF(B164&lt;'MM2 (Self-checkout)-Processed D'!$V$12,TIME(0,RANDBETWEEN(0,1.9),RANDBETWEEN(0,59)),IF(B164&lt;'MM2 (Self-checkout)-Processed D'!$V$13,TIME(0,RANDBETWEEN(1,1.9),RANDBETWEEN(0,59)),IF(B164&lt;'MM2 (Self-checkout)-Processed D'!$V$14,TIME(0,RANDBETWEEN(2,2.9),RANDBETWEEN(0,59)),IF(B164&lt;'MM2 (Self-checkout)-Processed D'!$V$15,TIME(0,RANDBETWEEN(3,4.9),RANDBETWEEN(0,59))))))</f>
        <v>9.6064814814814819E-4</v>
      </c>
      <c r="E164" s="1">
        <f ca="1">IF(B164&gt;'MM2 (Self-checkout)-Processed D'!$T$7,TIME(0,RANDBETWEEN(0,1.9),RANDBETWEEN(0,59)),TIME(0,RANDBETWEEN(2,3.9),RANDBETWEEN(0,59)))</f>
        <v>2.1643518518518518E-3</v>
      </c>
      <c r="F164" s="1">
        <f ca="1">IF(B164&lt;'MM2 (Self-checkout)-Processed D'!$V$16,TIME(0,RANDBETWEEN(0,1.9),RANDBETWEEN(0,59)),IF(B164&lt;'MM2 (Self-checkout)-Processed D'!$V$17,TIME(0,RANDBETWEEN(1,1.9),RANDBETWEEN(0,59)),IF(B164&lt;'MM2 (Self-checkout)-Processed D'!$V$18,TIME(0,RANDBETWEEN(2,2.9),RANDBETWEEN(0,59)),IF(B164&lt;'MM2 (Self-checkout)-Processed D'!$V$19,TIME(0,RANDBETWEEN(3,4.9),RANDBETWEEN(0,59))))))</f>
        <v>9.1435185185185185E-4</v>
      </c>
    </row>
    <row r="165" spans="1:6" x14ac:dyDescent="0.3">
      <c r="A165" s="13">
        <v>162</v>
      </c>
      <c r="B165">
        <f t="shared" ca="1" si="26"/>
        <v>0.68</v>
      </c>
      <c r="C165" s="1">
        <f ca="1">IF(B165&gt;'MM2 (Self-checkout)-Processed D'!$T$5,TIME(0,RANDBETWEEN(0,1.9),RANDBETWEEN(0,59)),TIME(0,RANDBETWEEN(2,3.9),RANDBETWEEN(0,59)))</f>
        <v>7.7546296296296293E-4</v>
      </c>
      <c r="D165" s="1">
        <f ca="1">IF(B165&lt;'MM2 (Self-checkout)-Processed D'!$V$12,TIME(0,RANDBETWEEN(0,1.9),RANDBETWEEN(0,59)),IF(B165&lt;'MM2 (Self-checkout)-Processed D'!$V$13,TIME(0,RANDBETWEEN(1,1.9),RANDBETWEEN(0,59)),IF(B165&lt;'MM2 (Self-checkout)-Processed D'!$V$14,TIME(0,RANDBETWEEN(2,2.9),RANDBETWEEN(0,59)),IF(B165&lt;'MM2 (Self-checkout)-Processed D'!$V$15,TIME(0,RANDBETWEEN(3,4.9),RANDBETWEEN(0,59))))))</f>
        <v>1.4120370370370369E-3</v>
      </c>
      <c r="E165" s="1">
        <f ca="1">IF(B165&gt;'MM2 (Self-checkout)-Processed D'!$T$7,TIME(0,RANDBETWEEN(0,1.9),RANDBETWEEN(0,59)),TIME(0,RANDBETWEEN(2,3.9),RANDBETWEEN(0,59)))</f>
        <v>1.8749999999999999E-3</v>
      </c>
      <c r="F165" s="1">
        <f ca="1">IF(B165&lt;'MM2 (Self-checkout)-Processed D'!$V$16,TIME(0,RANDBETWEEN(0,1.9),RANDBETWEEN(0,59)),IF(B165&lt;'MM2 (Self-checkout)-Processed D'!$V$17,TIME(0,RANDBETWEEN(1,1.9),RANDBETWEEN(0,59)),IF(B165&lt;'MM2 (Self-checkout)-Processed D'!$V$18,TIME(0,RANDBETWEEN(2,2.9),RANDBETWEEN(0,59)),IF(B165&lt;'MM2 (Self-checkout)-Processed D'!$V$19,TIME(0,RANDBETWEEN(3,4.9),RANDBETWEEN(0,59))))))</f>
        <v>3.2407407407407406E-3</v>
      </c>
    </row>
    <row r="166" spans="1:6" x14ac:dyDescent="0.3">
      <c r="A166" s="13">
        <v>163</v>
      </c>
      <c r="B166">
        <f t="shared" ca="1" si="26"/>
        <v>0.43</v>
      </c>
      <c r="C166" s="1">
        <f ca="1">IF(B166&gt;'MM2 (Self-checkout)-Processed D'!$T$5,TIME(0,RANDBETWEEN(0,1.9),RANDBETWEEN(0,59)),TIME(0,RANDBETWEEN(2,3.9),RANDBETWEEN(0,59)))</f>
        <v>2.0486111111111113E-3</v>
      </c>
      <c r="D166" s="1">
        <f ca="1">IF(B166&lt;'MM2 (Self-checkout)-Processed D'!$V$12,TIME(0,RANDBETWEEN(0,1.9),RANDBETWEEN(0,59)),IF(B166&lt;'MM2 (Self-checkout)-Processed D'!$V$13,TIME(0,RANDBETWEEN(1,1.9),RANDBETWEEN(0,59)),IF(B166&lt;'MM2 (Self-checkout)-Processed D'!$V$14,TIME(0,RANDBETWEEN(2,2.9),RANDBETWEEN(0,59)),IF(B166&lt;'MM2 (Self-checkout)-Processed D'!$V$15,TIME(0,RANDBETWEEN(3,4.9),RANDBETWEEN(0,59))))))</f>
        <v>9.2592592592592596E-4</v>
      </c>
      <c r="E166" s="1">
        <f ca="1">IF(B166&gt;'MM2 (Self-checkout)-Processed D'!$T$7,TIME(0,RANDBETWEEN(0,1.9),RANDBETWEEN(0,59)),TIME(0,RANDBETWEEN(2,3.9),RANDBETWEEN(0,59)))</f>
        <v>1.5856481481481481E-3</v>
      </c>
      <c r="F166" s="1">
        <f ca="1">IF(B166&lt;'MM2 (Self-checkout)-Processed D'!$V$16,TIME(0,RANDBETWEEN(0,1.9),RANDBETWEEN(0,59)),IF(B166&lt;'MM2 (Self-checkout)-Processed D'!$V$17,TIME(0,RANDBETWEEN(1,1.9),RANDBETWEEN(0,59)),IF(B166&lt;'MM2 (Self-checkout)-Processed D'!$V$18,TIME(0,RANDBETWEEN(2,2.9),RANDBETWEEN(0,59)),IF(B166&lt;'MM2 (Self-checkout)-Processed D'!$V$19,TIME(0,RANDBETWEEN(3,4.9),RANDBETWEEN(0,59))))))</f>
        <v>1.9791666666666668E-3</v>
      </c>
    </row>
    <row r="167" spans="1:6" x14ac:dyDescent="0.3">
      <c r="A167" s="13">
        <v>164</v>
      </c>
      <c r="B167">
        <f t="shared" ca="1" si="26"/>
        <v>0.28000000000000003</v>
      </c>
      <c r="C167" s="1">
        <f ca="1">IF(B167&gt;'MM2 (Self-checkout)-Processed D'!$T$5,TIME(0,RANDBETWEEN(0,1.9),RANDBETWEEN(0,59)),TIME(0,RANDBETWEEN(2,3.9),RANDBETWEEN(0,59)))</f>
        <v>2.650462962962963E-3</v>
      </c>
      <c r="D167" s="1">
        <f ca="1">IF(B167&lt;'MM2 (Self-checkout)-Processed D'!$V$12,TIME(0,RANDBETWEEN(0,1.9),RANDBETWEEN(0,59)),IF(B167&lt;'MM2 (Self-checkout)-Processed D'!$V$13,TIME(0,RANDBETWEEN(1,1.9),RANDBETWEEN(0,59)),IF(B167&lt;'MM2 (Self-checkout)-Processed D'!$V$14,TIME(0,RANDBETWEEN(2,2.9),RANDBETWEEN(0,59)),IF(B167&lt;'MM2 (Self-checkout)-Processed D'!$V$15,TIME(0,RANDBETWEEN(3,4.9),RANDBETWEEN(0,59))))))</f>
        <v>1.2847222222222223E-3</v>
      </c>
      <c r="E167" s="1">
        <f ca="1">IF(B167&gt;'MM2 (Self-checkout)-Processed D'!$T$7,TIME(0,RANDBETWEEN(0,1.9),RANDBETWEEN(0,59)),TIME(0,RANDBETWEEN(2,3.9),RANDBETWEEN(0,59)))</f>
        <v>2.3263888888888887E-3</v>
      </c>
      <c r="F167" s="1">
        <f ca="1">IF(B167&lt;'MM2 (Self-checkout)-Processed D'!$V$16,TIME(0,RANDBETWEEN(0,1.9),RANDBETWEEN(0,59)),IF(B167&lt;'MM2 (Self-checkout)-Processed D'!$V$17,TIME(0,RANDBETWEEN(1,1.9),RANDBETWEEN(0,59)),IF(B167&lt;'MM2 (Self-checkout)-Processed D'!$V$18,TIME(0,RANDBETWEEN(2,2.9),RANDBETWEEN(0,59)),IF(B167&lt;'MM2 (Self-checkout)-Processed D'!$V$19,TIME(0,RANDBETWEEN(3,4.9),RANDBETWEEN(0,59))))))</f>
        <v>2.0023148148148148E-3</v>
      </c>
    </row>
    <row r="168" spans="1:6" x14ac:dyDescent="0.3">
      <c r="A168" s="13">
        <v>165</v>
      </c>
      <c r="B168">
        <f t="shared" ca="1" si="26"/>
        <v>0.74</v>
      </c>
      <c r="C168" s="1">
        <f ca="1">IF(B168&gt;'MM2 (Self-checkout)-Processed D'!$T$5,TIME(0,RANDBETWEEN(0,1.9),RANDBETWEEN(0,59)),TIME(0,RANDBETWEEN(2,3.9),RANDBETWEEN(0,59)))</f>
        <v>4.6296296296296298E-4</v>
      </c>
      <c r="D168" s="1">
        <f ca="1">IF(B168&lt;'MM2 (Self-checkout)-Processed D'!$V$12,TIME(0,RANDBETWEEN(0,1.9),RANDBETWEEN(0,59)),IF(B168&lt;'MM2 (Self-checkout)-Processed D'!$V$13,TIME(0,RANDBETWEEN(1,1.9),RANDBETWEEN(0,59)),IF(B168&lt;'MM2 (Self-checkout)-Processed D'!$V$14,TIME(0,RANDBETWEEN(2,2.9),RANDBETWEEN(0,59)),IF(B168&lt;'MM2 (Self-checkout)-Processed D'!$V$15,TIME(0,RANDBETWEEN(3,4.9),RANDBETWEEN(0,59))))))</f>
        <v>1.8749999999999999E-3</v>
      </c>
      <c r="E168" s="1">
        <f ca="1">IF(B168&gt;'MM2 (Self-checkout)-Processed D'!$T$7,TIME(0,RANDBETWEEN(0,1.9),RANDBETWEEN(0,59)),TIME(0,RANDBETWEEN(2,3.9),RANDBETWEEN(0,59)))</f>
        <v>2.0949074074074073E-3</v>
      </c>
      <c r="F168" s="1">
        <f ca="1">IF(B168&lt;'MM2 (Self-checkout)-Processed D'!$V$16,TIME(0,RANDBETWEEN(0,1.9),RANDBETWEEN(0,59)),IF(B168&lt;'MM2 (Self-checkout)-Processed D'!$V$17,TIME(0,RANDBETWEEN(1,1.9),RANDBETWEEN(0,59)),IF(B168&lt;'MM2 (Self-checkout)-Processed D'!$V$18,TIME(0,RANDBETWEEN(2,2.9),RANDBETWEEN(0,59)),IF(B168&lt;'MM2 (Self-checkout)-Processed D'!$V$19,TIME(0,RANDBETWEEN(3,4.9),RANDBETWEEN(0,59))))))</f>
        <v>3.2291666666666666E-3</v>
      </c>
    </row>
    <row r="169" spans="1:6" x14ac:dyDescent="0.3">
      <c r="A169" s="13">
        <v>166</v>
      </c>
      <c r="B169">
        <f t="shared" ca="1" si="26"/>
        <v>0.8</v>
      </c>
      <c r="C169" s="1">
        <f ca="1">IF(B169&gt;'MM2 (Self-checkout)-Processed D'!$T$5,TIME(0,RANDBETWEEN(0,1.9),RANDBETWEEN(0,59)),TIME(0,RANDBETWEEN(2,3.9),RANDBETWEEN(0,59)))</f>
        <v>8.9120370370370373E-4</v>
      </c>
      <c r="D169" s="1">
        <f ca="1">IF(B169&lt;'MM2 (Self-checkout)-Processed D'!$V$12,TIME(0,RANDBETWEEN(0,1.9),RANDBETWEEN(0,59)),IF(B169&lt;'MM2 (Self-checkout)-Processed D'!$V$13,TIME(0,RANDBETWEEN(1,1.9),RANDBETWEEN(0,59)),IF(B169&lt;'MM2 (Self-checkout)-Processed D'!$V$14,TIME(0,RANDBETWEEN(2,2.9),RANDBETWEEN(0,59)),IF(B169&lt;'MM2 (Self-checkout)-Processed D'!$V$15,TIME(0,RANDBETWEEN(3,4.9),RANDBETWEEN(0,59))))))</f>
        <v>2.685185185185185E-3</v>
      </c>
      <c r="E169" s="1">
        <f ca="1">IF(B169&gt;'MM2 (Self-checkout)-Processed D'!$T$7,TIME(0,RANDBETWEEN(0,1.9),RANDBETWEEN(0,59)),TIME(0,RANDBETWEEN(2,3.9),RANDBETWEEN(0,59)))</f>
        <v>1.0069444444444444E-3</v>
      </c>
      <c r="F169" s="1">
        <f ca="1">IF(B169&lt;'MM2 (Self-checkout)-Processed D'!$V$16,TIME(0,RANDBETWEEN(0,1.9),RANDBETWEEN(0,59)),IF(B169&lt;'MM2 (Self-checkout)-Processed D'!$V$17,TIME(0,RANDBETWEEN(1,1.9),RANDBETWEEN(0,59)),IF(B169&lt;'MM2 (Self-checkout)-Processed D'!$V$18,TIME(0,RANDBETWEEN(2,2.9),RANDBETWEEN(0,59)),IF(B169&lt;'MM2 (Self-checkout)-Processed D'!$V$19,TIME(0,RANDBETWEEN(3,4.9),RANDBETWEEN(0,59))))))</f>
        <v>2.7662037037037039E-3</v>
      </c>
    </row>
    <row r="170" spans="1:6" x14ac:dyDescent="0.3">
      <c r="A170" s="13">
        <v>167</v>
      </c>
      <c r="B170">
        <f t="shared" ca="1" si="26"/>
        <v>0.03</v>
      </c>
      <c r="C170" s="1">
        <f ca="1">IF(B170&gt;'MM2 (Self-checkout)-Processed D'!$T$5,TIME(0,RANDBETWEEN(0,1.9),RANDBETWEEN(0,59)),TIME(0,RANDBETWEEN(2,3.9),RANDBETWEEN(0,59)))</f>
        <v>1.9907407407407408E-3</v>
      </c>
      <c r="D170" s="1">
        <f ca="1">IF(B170&lt;'MM2 (Self-checkout)-Processed D'!$V$12,TIME(0,RANDBETWEEN(0,1.9),RANDBETWEEN(0,59)),IF(B170&lt;'MM2 (Self-checkout)-Processed D'!$V$13,TIME(0,RANDBETWEEN(1,1.9),RANDBETWEEN(0,59)),IF(B170&lt;'MM2 (Self-checkout)-Processed D'!$V$14,TIME(0,RANDBETWEEN(2,2.9),RANDBETWEEN(0,59)),IF(B170&lt;'MM2 (Self-checkout)-Processed D'!$V$15,TIME(0,RANDBETWEEN(3,4.9),RANDBETWEEN(0,59))))))</f>
        <v>1.0185185185185184E-3</v>
      </c>
      <c r="E170" s="1">
        <f ca="1">IF(B170&gt;'MM2 (Self-checkout)-Processed D'!$T$7,TIME(0,RANDBETWEEN(0,1.9),RANDBETWEEN(0,59)),TIME(0,RANDBETWEEN(2,3.9),RANDBETWEEN(0,59)))</f>
        <v>1.4583333333333334E-3</v>
      </c>
      <c r="F170" s="1">
        <f ca="1">IF(B170&lt;'MM2 (Self-checkout)-Processed D'!$V$16,TIME(0,RANDBETWEEN(0,1.9),RANDBETWEEN(0,59)),IF(B170&lt;'MM2 (Self-checkout)-Processed D'!$V$17,TIME(0,RANDBETWEEN(1,1.9),RANDBETWEEN(0,59)),IF(B170&lt;'MM2 (Self-checkout)-Processed D'!$V$18,TIME(0,RANDBETWEEN(2,2.9),RANDBETWEEN(0,59)),IF(B170&lt;'MM2 (Self-checkout)-Processed D'!$V$19,TIME(0,RANDBETWEEN(3,4.9),RANDBETWEEN(0,59))))))</f>
        <v>8.1018518518518516E-4</v>
      </c>
    </row>
    <row r="171" spans="1:6" x14ac:dyDescent="0.3">
      <c r="A171" s="13">
        <v>168</v>
      </c>
      <c r="B171">
        <f t="shared" ca="1" si="26"/>
        <v>0.4</v>
      </c>
      <c r="C171" s="1">
        <f ca="1">IF(B171&gt;'MM2 (Self-checkout)-Processed D'!$T$5,TIME(0,RANDBETWEEN(0,1.9),RANDBETWEEN(0,59)),TIME(0,RANDBETWEEN(2,3.9),RANDBETWEEN(0,59)))</f>
        <v>2.0833333333333333E-3</v>
      </c>
      <c r="D171" s="1">
        <f ca="1">IF(B171&lt;'MM2 (Self-checkout)-Processed D'!$V$12,TIME(0,RANDBETWEEN(0,1.9),RANDBETWEEN(0,59)),IF(B171&lt;'MM2 (Self-checkout)-Processed D'!$V$13,TIME(0,RANDBETWEEN(1,1.9),RANDBETWEEN(0,59)),IF(B171&lt;'MM2 (Self-checkout)-Processed D'!$V$14,TIME(0,RANDBETWEEN(2,2.9),RANDBETWEEN(0,59)),IF(B171&lt;'MM2 (Self-checkout)-Processed D'!$V$15,TIME(0,RANDBETWEEN(3,4.9),RANDBETWEEN(0,59))))))</f>
        <v>1.0532407407407407E-3</v>
      </c>
      <c r="E171" s="1">
        <f ca="1">IF(B171&gt;'MM2 (Self-checkout)-Processed D'!$T$7,TIME(0,RANDBETWEEN(0,1.9),RANDBETWEEN(0,59)),TIME(0,RANDBETWEEN(2,3.9),RANDBETWEEN(0,59)))</f>
        <v>2.6967592592592594E-3</v>
      </c>
      <c r="F171" s="1">
        <f ca="1">IF(B171&lt;'MM2 (Self-checkout)-Processed D'!$V$16,TIME(0,RANDBETWEEN(0,1.9),RANDBETWEEN(0,59)),IF(B171&lt;'MM2 (Self-checkout)-Processed D'!$V$17,TIME(0,RANDBETWEEN(1,1.9),RANDBETWEEN(0,59)),IF(B171&lt;'MM2 (Self-checkout)-Processed D'!$V$18,TIME(0,RANDBETWEEN(2,2.9),RANDBETWEEN(0,59)),IF(B171&lt;'MM2 (Self-checkout)-Processed D'!$V$19,TIME(0,RANDBETWEEN(3,4.9),RANDBETWEEN(0,59))))))</f>
        <v>1.4583333333333334E-3</v>
      </c>
    </row>
    <row r="172" spans="1:6" x14ac:dyDescent="0.3">
      <c r="A172" s="13">
        <v>169</v>
      </c>
      <c r="B172">
        <f t="shared" ca="1" si="26"/>
        <v>0.17</v>
      </c>
      <c r="C172" s="1">
        <f ca="1">IF(B172&gt;'MM2 (Self-checkout)-Processed D'!$T$5,TIME(0,RANDBETWEEN(0,1.9),RANDBETWEEN(0,59)),TIME(0,RANDBETWEEN(2,3.9),RANDBETWEEN(0,59)))</f>
        <v>2.3726851851851851E-3</v>
      </c>
      <c r="D172" s="1">
        <f ca="1">IF(B172&lt;'MM2 (Self-checkout)-Processed D'!$V$12,TIME(0,RANDBETWEEN(0,1.9),RANDBETWEEN(0,59)),IF(B172&lt;'MM2 (Self-checkout)-Processed D'!$V$13,TIME(0,RANDBETWEEN(1,1.9),RANDBETWEEN(0,59)),IF(B172&lt;'MM2 (Self-checkout)-Processed D'!$V$14,TIME(0,RANDBETWEEN(2,2.9),RANDBETWEEN(0,59)),IF(B172&lt;'MM2 (Self-checkout)-Processed D'!$V$15,TIME(0,RANDBETWEEN(3,4.9),RANDBETWEEN(0,59))))))</f>
        <v>7.9861111111111116E-4</v>
      </c>
      <c r="E172" s="1">
        <f ca="1">IF(B172&gt;'MM2 (Self-checkout)-Processed D'!$T$7,TIME(0,RANDBETWEEN(0,1.9),RANDBETWEEN(0,59)),TIME(0,RANDBETWEEN(2,3.9),RANDBETWEEN(0,59)))</f>
        <v>2.2916666666666667E-3</v>
      </c>
      <c r="F172" s="1">
        <f ca="1">IF(B172&lt;'MM2 (Self-checkout)-Processed D'!$V$16,TIME(0,RANDBETWEEN(0,1.9),RANDBETWEEN(0,59)),IF(B172&lt;'MM2 (Self-checkout)-Processed D'!$V$17,TIME(0,RANDBETWEEN(1,1.9),RANDBETWEEN(0,59)),IF(B172&lt;'MM2 (Self-checkout)-Processed D'!$V$18,TIME(0,RANDBETWEEN(2,2.9),RANDBETWEEN(0,59)),IF(B172&lt;'MM2 (Self-checkout)-Processed D'!$V$19,TIME(0,RANDBETWEEN(3,4.9),RANDBETWEEN(0,59))))))</f>
        <v>1.3773148148148147E-3</v>
      </c>
    </row>
    <row r="173" spans="1:6" x14ac:dyDescent="0.3">
      <c r="A173" s="13">
        <v>170</v>
      </c>
      <c r="B173">
        <f t="shared" ca="1" si="26"/>
        <v>0.77</v>
      </c>
      <c r="C173" s="1">
        <f ca="1">IF(B173&gt;'MM2 (Self-checkout)-Processed D'!$T$5,TIME(0,RANDBETWEEN(0,1.9),RANDBETWEEN(0,59)),TIME(0,RANDBETWEEN(2,3.9),RANDBETWEEN(0,59)))</f>
        <v>1.0416666666666667E-3</v>
      </c>
      <c r="D173" s="1">
        <f ca="1">IF(B173&lt;'MM2 (Self-checkout)-Processed D'!$V$12,TIME(0,RANDBETWEEN(0,1.9),RANDBETWEEN(0,59)),IF(B173&lt;'MM2 (Self-checkout)-Processed D'!$V$13,TIME(0,RANDBETWEEN(1,1.9),RANDBETWEEN(0,59)),IF(B173&lt;'MM2 (Self-checkout)-Processed D'!$V$14,TIME(0,RANDBETWEEN(2,2.9),RANDBETWEEN(0,59)),IF(B173&lt;'MM2 (Self-checkout)-Processed D'!$V$15,TIME(0,RANDBETWEEN(3,4.9),RANDBETWEEN(0,59))))))</f>
        <v>1.4583333333333334E-3</v>
      </c>
      <c r="E173" s="1">
        <f ca="1">IF(B173&gt;'MM2 (Self-checkout)-Processed D'!$T$7,TIME(0,RANDBETWEEN(0,1.9),RANDBETWEEN(0,59)),TIME(0,RANDBETWEEN(2,3.9),RANDBETWEEN(0,59)))</f>
        <v>1.3888888888888889E-3</v>
      </c>
      <c r="F173" s="1">
        <f ca="1">IF(B173&lt;'MM2 (Self-checkout)-Processed D'!$V$16,TIME(0,RANDBETWEEN(0,1.9),RANDBETWEEN(0,59)),IF(B173&lt;'MM2 (Self-checkout)-Processed D'!$V$17,TIME(0,RANDBETWEEN(1,1.9),RANDBETWEEN(0,59)),IF(B173&lt;'MM2 (Self-checkout)-Processed D'!$V$18,TIME(0,RANDBETWEEN(2,2.9),RANDBETWEEN(0,59)),IF(B173&lt;'MM2 (Self-checkout)-Processed D'!$V$19,TIME(0,RANDBETWEEN(3,4.9),RANDBETWEEN(0,59))))))</f>
        <v>3.2291666666666666E-3</v>
      </c>
    </row>
    <row r="174" spans="1:6" x14ac:dyDescent="0.3">
      <c r="A174" s="13">
        <v>171</v>
      </c>
      <c r="B174">
        <f t="shared" ca="1" si="26"/>
        <v>0.73</v>
      </c>
      <c r="C174" s="1">
        <f ca="1">IF(B174&gt;'MM2 (Self-checkout)-Processed D'!$T$5,TIME(0,RANDBETWEEN(0,1.9),RANDBETWEEN(0,59)),TIME(0,RANDBETWEEN(2,3.9),RANDBETWEEN(0,59)))</f>
        <v>1.0185185185185184E-3</v>
      </c>
      <c r="D174" s="1">
        <f ca="1">IF(B174&lt;'MM2 (Self-checkout)-Processed D'!$V$12,TIME(0,RANDBETWEEN(0,1.9),RANDBETWEEN(0,59)),IF(B174&lt;'MM2 (Self-checkout)-Processed D'!$V$13,TIME(0,RANDBETWEEN(1,1.9),RANDBETWEEN(0,59)),IF(B174&lt;'MM2 (Self-checkout)-Processed D'!$V$14,TIME(0,RANDBETWEEN(2,2.9),RANDBETWEEN(0,59)),IF(B174&lt;'MM2 (Self-checkout)-Processed D'!$V$15,TIME(0,RANDBETWEEN(3,4.9),RANDBETWEEN(0,59))))))</f>
        <v>1.3888888888888889E-3</v>
      </c>
      <c r="E174" s="1">
        <f ca="1">IF(B174&gt;'MM2 (Self-checkout)-Processed D'!$T$7,TIME(0,RANDBETWEEN(0,1.9),RANDBETWEEN(0,59)),TIME(0,RANDBETWEEN(2,3.9),RANDBETWEEN(0,59)))</f>
        <v>1.4814814814814814E-3</v>
      </c>
      <c r="F174" s="1">
        <f ca="1">IF(B174&lt;'MM2 (Self-checkout)-Processed D'!$V$16,TIME(0,RANDBETWEEN(0,1.9),RANDBETWEEN(0,59)),IF(B174&lt;'MM2 (Self-checkout)-Processed D'!$V$17,TIME(0,RANDBETWEEN(1,1.9),RANDBETWEEN(0,59)),IF(B174&lt;'MM2 (Self-checkout)-Processed D'!$V$18,TIME(0,RANDBETWEEN(2,2.9),RANDBETWEEN(0,59)),IF(B174&lt;'MM2 (Self-checkout)-Processed D'!$V$19,TIME(0,RANDBETWEEN(3,4.9),RANDBETWEEN(0,59))))))</f>
        <v>2.2337962962962962E-3</v>
      </c>
    </row>
    <row r="175" spans="1:6" x14ac:dyDescent="0.3">
      <c r="A175" s="13">
        <v>172</v>
      </c>
      <c r="B175">
        <f t="shared" ca="1" si="26"/>
        <v>0.25</v>
      </c>
      <c r="C175" s="1">
        <f ca="1">IF(B175&gt;'MM2 (Self-checkout)-Processed D'!$T$5,TIME(0,RANDBETWEEN(0,1.9),RANDBETWEEN(0,59)),TIME(0,RANDBETWEEN(2,3.9),RANDBETWEEN(0,59)))</f>
        <v>2.673611111111111E-3</v>
      </c>
      <c r="D175" s="1">
        <f ca="1">IF(B175&lt;'MM2 (Self-checkout)-Processed D'!$V$12,TIME(0,RANDBETWEEN(0,1.9),RANDBETWEEN(0,59)),IF(B175&lt;'MM2 (Self-checkout)-Processed D'!$V$13,TIME(0,RANDBETWEEN(1,1.9),RANDBETWEEN(0,59)),IF(B175&lt;'MM2 (Self-checkout)-Processed D'!$V$14,TIME(0,RANDBETWEEN(2,2.9),RANDBETWEEN(0,59)),IF(B175&lt;'MM2 (Self-checkout)-Processed D'!$V$15,TIME(0,RANDBETWEEN(3,4.9),RANDBETWEEN(0,59))))))</f>
        <v>1.2847222222222223E-3</v>
      </c>
      <c r="E175" s="1">
        <f ca="1">IF(B175&gt;'MM2 (Self-checkout)-Processed D'!$T$7,TIME(0,RANDBETWEEN(0,1.9),RANDBETWEEN(0,59)),TIME(0,RANDBETWEEN(2,3.9),RANDBETWEEN(0,59)))</f>
        <v>2.3263888888888887E-3</v>
      </c>
      <c r="F175" s="1">
        <f ca="1">IF(B175&lt;'MM2 (Self-checkout)-Processed D'!$V$16,TIME(0,RANDBETWEEN(0,1.9),RANDBETWEEN(0,59)),IF(B175&lt;'MM2 (Self-checkout)-Processed D'!$V$17,TIME(0,RANDBETWEEN(1,1.9),RANDBETWEEN(0,59)),IF(B175&lt;'MM2 (Self-checkout)-Processed D'!$V$18,TIME(0,RANDBETWEEN(2,2.9),RANDBETWEEN(0,59)),IF(B175&lt;'MM2 (Self-checkout)-Processed D'!$V$19,TIME(0,RANDBETWEEN(3,4.9),RANDBETWEEN(0,59))))))</f>
        <v>1.5046296296296296E-3</v>
      </c>
    </row>
    <row r="176" spans="1:6" x14ac:dyDescent="0.3">
      <c r="A176" s="13">
        <v>173</v>
      </c>
      <c r="B176">
        <f t="shared" ca="1" si="26"/>
        <v>0.2</v>
      </c>
      <c r="C176" s="1">
        <f ca="1">IF(B176&gt;'MM2 (Self-checkout)-Processed D'!$T$5,TIME(0,RANDBETWEEN(0,1.9),RANDBETWEEN(0,59)),TIME(0,RANDBETWEEN(2,3.9),RANDBETWEEN(0,59)))</f>
        <v>1.4351851851851852E-3</v>
      </c>
      <c r="D176" s="1">
        <f ca="1">IF(B176&lt;'MM2 (Self-checkout)-Processed D'!$V$12,TIME(0,RANDBETWEEN(0,1.9),RANDBETWEEN(0,59)),IF(B176&lt;'MM2 (Self-checkout)-Processed D'!$V$13,TIME(0,RANDBETWEEN(1,1.9),RANDBETWEEN(0,59)),IF(B176&lt;'MM2 (Self-checkout)-Processed D'!$V$14,TIME(0,RANDBETWEEN(2,2.9),RANDBETWEEN(0,59)),IF(B176&lt;'MM2 (Self-checkout)-Processed D'!$V$15,TIME(0,RANDBETWEEN(3,4.9),RANDBETWEEN(0,59))))))</f>
        <v>8.4490740740740739E-4</v>
      </c>
      <c r="E176" s="1">
        <f ca="1">IF(B176&gt;'MM2 (Self-checkout)-Processed D'!$T$7,TIME(0,RANDBETWEEN(0,1.9),RANDBETWEEN(0,59)),TIME(0,RANDBETWEEN(2,3.9),RANDBETWEEN(0,59)))</f>
        <v>1.724537037037037E-3</v>
      </c>
      <c r="F176" s="1">
        <f ca="1">IF(B176&lt;'MM2 (Self-checkout)-Processed D'!$V$16,TIME(0,RANDBETWEEN(0,1.9),RANDBETWEEN(0,59)),IF(B176&lt;'MM2 (Self-checkout)-Processed D'!$V$17,TIME(0,RANDBETWEEN(1,1.9),RANDBETWEEN(0,59)),IF(B176&lt;'MM2 (Self-checkout)-Processed D'!$V$18,TIME(0,RANDBETWEEN(2,2.9),RANDBETWEEN(0,59)),IF(B176&lt;'MM2 (Self-checkout)-Processed D'!$V$19,TIME(0,RANDBETWEEN(3,4.9),RANDBETWEEN(0,59))))))</f>
        <v>1.2847222222222223E-3</v>
      </c>
    </row>
    <row r="177" spans="1:6" x14ac:dyDescent="0.3">
      <c r="A177" s="13">
        <v>174</v>
      </c>
      <c r="B177">
        <f t="shared" ca="1" si="26"/>
        <v>0.4</v>
      </c>
      <c r="C177" s="1">
        <f ca="1">IF(B177&gt;'MM2 (Self-checkout)-Processed D'!$T$5,TIME(0,RANDBETWEEN(0,1.9),RANDBETWEEN(0,59)),TIME(0,RANDBETWEEN(2,3.9),RANDBETWEEN(0,59)))</f>
        <v>2.638888888888889E-3</v>
      </c>
      <c r="D177" s="1">
        <f ca="1">IF(B177&lt;'MM2 (Self-checkout)-Processed D'!$V$12,TIME(0,RANDBETWEEN(0,1.9),RANDBETWEEN(0,59)),IF(B177&lt;'MM2 (Self-checkout)-Processed D'!$V$13,TIME(0,RANDBETWEEN(1,1.9),RANDBETWEEN(0,59)),IF(B177&lt;'MM2 (Self-checkout)-Processed D'!$V$14,TIME(0,RANDBETWEEN(2,2.9),RANDBETWEEN(0,59)),IF(B177&lt;'MM2 (Self-checkout)-Processed D'!$V$15,TIME(0,RANDBETWEEN(3,4.9),RANDBETWEEN(0,59))))))</f>
        <v>7.6388888888888893E-4</v>
      </c>
      <c r="E177" s="1">
        <f ca="1">IF(B177&gt;'MM2 (Self-checkout)-Processed D'!$T$7,TIME(0,RANDBETWEEN(0,1.9),RANDBETWEEN(0,59)),TIME(0,RANDBETWEEN(2,3.9),RANDBETWEEN(0,59)))</f>
        <v>2.4305555555555556E-3</v>
      </c>
      <c r="F177" s="1">
        <f ca="1">IF(B177&lt;'MM2 (Self-checkout)-Processed D'!$V$16,TIME(0,RANDBETWEEN(0,1.9),RANDBETWEEN(0,59)),IF(B177&lt;'MM2 (Self-checkout)-Processed D'!$V$17,TIME(0,RANDBETWEEN(1,1.9),RANDBETWEEN(0,59)),IF(B177&lt;'MM2 (Self-checkout)-Processed D'!$V$18,TIME(0,RANDBETWEEN(2,2.9),RANDBETWEEN(0,59)),IF(B177&lt;'MM2 (Self-checkout)-Processed D'!$V$19,TIME(0,RANDBETWEEN(3,4.9),RANDBETWEEN(0,59))))))</f>
        <v>1.736111111111111E-3</v>
      </c>
    </row>
    <row r="178" spans="1:6" x14ac:dyDescent="0.3">
      <c r="A178" s="13">
        <v>175</v>
      </c>
      <c r="B178">
        <f t="shared" ca="1" si="26"/>
        <v>0.57999999999999996</v>
      </c>
      <c r="C178" s="1">
        <f ca="1">IF(B178&gt;'MM2 (Self-checkout)-Processed D'!$T$5,TIME(0,RANDBETWEEN(0,1.9),RANDBETWEEN(0,59)),TIME(0,RANDBETWEEN(2,3.9),RANDBETWEEN(0,59)))</f>
        <v>3.9351851851851852E-4</v>
      </c>
      <c r="D178" s="1">
        <f ca="1">IF(B178&lt;'MM2 (Self-checkout)-Processed D'!$V$12,TIME(0,RANDBETWEEN(0,1.9),RANDBETWEEN(0,59)),IF(B178&lt;'MM2 (Self-checkout)-Processed D'!$V$13,TIME(0,RANDBETWEEN(1,1.9),RANDBETWEEN(0,59)),IF(B178&lt;'MM2 (Self-checkout)-Processed D'!$V$14,TIME(0,RANDBETWEEN(2,2.9),RANDBETWEEN(0,59)),IF(B178&lt;'MM2 (Self-checkout)-Processed D'!$V$15,TIME(0,RANDBETWEEN(3,4.9),RANDBETWEEN(0,59))))))</f>
        <v>1.261574074074074E-3</v>
      </c>
      <c r="E178" s="1">
        <f ca="1">IF(B178&gt;'MM2 (Self-checkout)-Processed D'!$T$7,TIME(0,RANDBETWEEN(0,1.9),RANDBETWEEN(0,59)),TIME(0,RANDBETWEEN(2,3.9),RANDBETWEEN(0,59)))</f>
        <v>2.7546296296296294E-3</v>
      </c>
      <c r="F178" s="1">
        <f ca="1">IF(B178&lt;'MM2 (Self-checkout)-Processed D'!$V$16,TIME(0,RANDBETWEEN(0,1.9),RANDBETWEEN(0,59)),IF(B178&lt;'MM2 (Self-checkout)-Processed D'!$V$17,TIME(0,RANDBETWEEN(1,1.9),RANDBETWEEN(0,59)),IF(B178&lt;'MM2 (Self-checkout)-Processed D'!$V$18,TIME(0,RANDBETWEEN(2,2.9),RANDBETWEEN(0,59)),IF(B178&lt;'MM2 (Self-checkout)-Processed D'!$V$19,TIME(0,RANDBETWEEN(3,4.9),RANDBETWEEN(0,59))))))</f>
        <v>2.0370370370370369E-3</v>
      </c>
    </row>
    <row r="179" spans="1:6" x14ac:dyDescent="0.3">
      <c r="A179" s="13">
        <v>176</v>
      </c>
      <c r="B179">
        <f t="shared" ca="1" si="26"/>
        <v>0.74</v>
      </c>
      <c r="C179" s="1">
        <f ca="1">IF(B179&gt;'MM2 (Self-checkout)-Processed D'!$T$5,TIME(0,RANDBETWEEN(0,1.9),RANDBETWEEN(0,59)),TIME(0,RANDBETWEEN(2,3.9),RANDBETWEEN(0,59)))</f>
        <v>1.1689814814814816E-3</v>
      </c>
      <c r="D179" s="1">
        <f ca="1">IF(B179&lt;'MM2 (Self-checkout)-Processed D'!$V$12,TIME(0,RANDBETWEEN(0,1.9),RANDBETWEEN(0,59)),IF(B179&lt;'MM2 (Self-checkout)-Processed D'!$V$13,TIME(0,RANDBETWEEN(1,1.9),RANDBETWEEN(0,59)),IF(B179&lt;'MM2 (Self-checkout)-Processed D'!$V$14,TIME(0,RANDBETWEEN(2,2.9),RANDBETWEEN(0,59)),IF(B179&lt;'MM2 (Self-checkout)-Processed D'!$V$15,TIME(0,RANDBETWEEN(3,4.9),RANDBETWEEN(0,59))))))</f>
        <v>1.5277777777777779E-3</v>
      </c>
      <c r="E179" s="1">
        <f ca="1">IF(B179&gt;'MM2 (Self-checkout)-Processed D'!$T$7,TIME(0,RANDBETWEEN(0,1.9),RANDBETWEEN(0,59)),TIME(0,RANDBETWEEN(2,3.9),RANDBETWEEN(0,59)))</f>
        <v>2.0601851851851853E-3</v>
      </c>
      <c r="F179" s="1">
        <f ca="1">IF(B179&lt;'MM2 (Self-checkout)-Processed D'!$V$16,TIME(0,RANDBETWEEN(0,1.9),RANDBETWEEN(0,59)),IF(B179&lt;'MM2 (Self-checkout)-Processed D'!$V$17,TIME(0,RANDBETWEEN(1,1.9),RANDBETWEEN(0,59)),IF(B179&lt;'MM2 (Self-checkout)-Processed D'!$V$18,TIME(0,RANDBETWEEN(2,2.9),RANDBETWEEN(0,59)),IF(B179&lt;'MM2 (Self-checkout)-Processed D'!$V$19,TIME(0,RANDBETWEEN(3,4.9),RANDBETWEEN(0,59))))))</f>
        <v>3.3680555555555556E-3</v>
      </c>
    </row>
    <row r="180" spans="1:6" x14ac:dyDescent="0.3">
      <c r="A180" s="13">
        <v>177</v>
      </c>
      <c r="B180">
        <f t="shared" ca="1" si="26"/>
        <v>0.61</v>
      </c>
      <c r="C180" s="1">
        <f ca="1">IF(B180&gt;'MM2 (Self-checkout)-Processed D'!$T$5,TIME(0,RANDBETWEEN(0,1.9),RANDBETWEEN(0,59)),TIME(0,RANDBETWEEN(2,3.9),RANDBETWEEN(0,59)))</f>
        <v>3.9351851851851852E-4</v>
      </c>
      <c r="D180" s="1">
        <f ca="1">IF(B180&lt;'MM2 (Self-checkout)-Processed D'!$V$12,TIME(0,RANDBETWEEN(0,1.9),RANDBETWEEN(0,59)),IF(B180&lt;'MM2 (Self-checkout)-Processed D'!$V$13,TIME(0,RANDBETWEEN(1,1.9),RANDBETWEEN(0,59)),IF(B180&lt;'MM2 (Self-checkout)-Processed D'!$V$14,TIME(0,RANDBETWEEN(2,2.9),RANDBETWEEN(0,59)),IF(B180&lt;'MM2 (Self-checkout)-Processed D'!$V$15,TIME(0,RANDBETWEEN(3,4.9),RANDBETWEEN(0,59))))))</f>
        <v>1.2152777777777778E-3</v>
      </c>
      <c r="E180" s="1">
        <f ca="1">IF(B180&gt;'MM2 (Self-checkout)-Processed D'!$T$7,TIME(0,RANDBETWEEN(0,1.9),RANDBETWEEN(0,59)),TIME(0,RANDBETWEEN(2,3.9),RANDBETWEEN(0,59)))</f>
        <v>1.724537037037037E-3</v>
      </c>
      <c r="F180" s="1">
        <f ca="1">IF(B180&lt;'MM2 (Self-checkout)-Processed D'!$V$16,TIME(0,RANDBETWEEN(0,1.9),RANDBETWEEN(0,59)),IF(B180&lt;'MM2 (Self-checkout)-Processed D'!$V$17,TIME(0,RANDBETWEEN(1,1.9),RANDBETWEEN(0,59)),IF(B180&lt;'MM2 (Self-checkout)-Processed D'!$V$18,TIME(0,RANDBETWEEN(2,2.9),RANDBETWEEN(0,59)),IF(B180&lt;'MM2 (Self-checkout)-Processed D'!$V$19,TIME(0,RANDBETWEEN(3,4.9),RANDBETWEEN(0,59))))))</f>
        <v>1.4814814814814814E-3</v>
      </c>
    </row>
    <row r="181" spans="1:6" x14ac:dyDescent="0.3">
      <c r="A181" s="13">
        <v>178</v>
      </c>
      <c r="B181">
        <f t="shared" ca="1" si="26"/>
        <v>0.24</v>
      </c>
      <c r="C181" s="1">
        <f ca="1">IF(B181&gt;'MM2 (Self-checkout)-Processed D'!$T$5,TIME(0,RANDBETWEEN(0,1.9),RANDBETWEEN(0,59)),TIME(0,RANDBETWEEN(2,3.9),RANDBETWEEN(0,59)))</f>
        <v>2.1412037037037038E-3</v>
      </c>
      <c r="D181" s="1">
        <f ca="1">IF(B181&lt;'MM2 (Self-checkout)-Processed D'!$V$12,TIME(0,RANDBETWEEN(0,1.9),RANDBETWEEN(0,59)),IF(B181&lt;'MM2 (Self-checkout)-Processed D'!$V$13,TIME(0,RANDBETWEEN(1,1.9),RANDBETWEEN(0,59)),IF(B181&lt;'MM2 (Self-checkout)-Processed D'!$V$14,TIME(0,RANDBETWEEN(2,2.9),RANDBETWEEN(0,59)),IF(B181&lt;'MM2 (Self-checkout)-Processed D'!$V$15,TIME(0,RANDBETWEEN(3,4.9),RANDBETWEEN(0,59))))))</f>
        <v>8.7962962962962962E-4</v>
      </c>
      <c r="E181" s="1">
        <f ca="1">IF(B181&gt;'MM2 (Self-checkout)-Processed D'!$T$7,TIME(0,RANDBETWEEN(0,1.9),RANDBETWEEN(0,59)),TIME(0,RANDBETWEEN(2,3.9),RANDBETWEEN(0,59)))</f>
        <v>2.4421296296296296E-3</v>
      </c>
      <c r="F181" s="1">
        <f ca="1">IF(B181&lt;'MM2 (Self-checkout)-Processed D'!$V$16,TIME(0,RANDBETWEEN(0,1.9),RANDBETWEEN(0,59)),IF(B181&lt;'MM2 (Self-checkout)-Processed D'!$V$17,TIME(0,RANDBETWEEN(1,1.9),RANDBETWEEN(0,59)),IF(B181&lt;'MM2 (Self-checkout)-Processed D'!$V$18,TIME(0,RANDBETWEEN(2,2.9),RANDBETWEEN(0,59)),IF(B181&lt;'MM2 (Self-checkout)-Processed D'!$V$19,TIME(0,RANDBETWEEN(3,4.9),RANDBETWEEN(0,59))))))</f>
        <v>2.0486111111111113E-3</v>
      </c>
    </row>
    <row r="182" spans="1:6" x14ac:dyDescent="0.3">
      <c r="A182" s="13">
        <v>179</v>
      </c>
      <c r="B182">
        <f t="shared" ca="1" si="26"/>
        <v>0.12</v>
      </c>
      <c r="C182" s="1">
        <f ca="1">IF(B182&gt;'MM2 (Self-checkout)-Processed D'!$T$5,TIME(0,RANDBETWEEN(0,1.9),RANDBETWEEN(0,59)),TIME(0,RANDBETWEEN(2,3.9),RANDBETWEEN(0,59)))</f>
        <v>1.5856481481481481E-3</v>
      </c>
      <c r="D182" s="1">
        <f ca="1">IF(B182&lt;'MM2 (Self-checkout)-Processed D'!$V$12,TIME(0,RANDBETWEEN(0,1.9),RANDBETWEEN(0,59)),IF(B182&lt;'MM2 (Self-checkout)-Processed D'!$V$13,TIME(0,RANDBETWEEN(1,1.9),RANDBETWEEN(0,59)),IF(B182&lt;'MM2 (Self-checkout)-Processed D'!$V$14,TIME(0,RANDBETWEEN(2,2.9),RANDBETWEEN(0,59)),IF(B182&lt;'MM2 (Self-checkout)-Processed D'!$V$15,TIME(0,RANDBETWEEN(3,4.9),RANDBETWEEN(0,59))))))</f>
        <v>6.9444444444444447E-4</v>
      </c>
      <c r="E182" s="1">
        <f ca="1">IF(B182&gt;'MM2 (Self-checkout)-Processed D'!$T$7,TIME(0,RANDBETWEEN(0,1.9),RANDBETWEEN(0,59)),TIME(0,RANDBETWEEN(2,3.9),RANDBETWEEN(0,59)))</f>
        <v>1.6550925925925926E-3</v>
      </c>
      <c r="F182" s="1">
        <f ca="1">IF(B182&lt;'MM2 (Self-checkout)-Processed D'!$V$16,TIME(0,RANDBETWEEN(0,1.9),RANDBETWEEN(0,59)),IF(B182&lt;'MM2 (Self-checkout)-Processed D'!$V$17,TIME(0,RANDBETWEEN(1,1.9),RANDBETWEEN(0,59)),IF(B182&lt;'MM2 (Self-checkout)-Processed D'!$V$18,TIME(0,RANDBETWEEN(2,2.9),RANDBETWEEN(0,59)),IF(B182&lt;'MM2 (Self-checkout)-Processed D'!$V$19,TIME(0,RANDBETWEEN(3,4.9),RANDBETWEEN(0,59))))))</f>
        <v>1.3194444444444445E-3</v>
      </c>
    </row>
    <row r="183" spans="1:6" x14ac:dyDescent="0.3">
      <c r="A183" s="13">
        <v>180</v>
      </c>
      <c r="B183">
        <f t="shared" ca="1" si="26"/>
        <v>0.99</v>
      </c>
      <c r="C183" s="1">
        <f ca="1">IF(B183&gt;'MM2 (Self-checkout)-Processed D'!$T$5,TIME(0,RANDBETWEEN(0,1.9),RANDBETWEEN(0,59)),TIME(0,RANDBETWEEN(2,3.9),RANDBETWEEN(0,59)))</f>
        <v>9.3749999999999997E-4</v>
      </c>
      <c r="D183" s="1">
        <f ca="1">IF(B183&lt;'MM2 (Self-checkout)-Processed D'!$V$12,TIME(0,RANDBETWEEN(0,1.9),RANDBETWEEN(0,59)),IF(B183&lt;'MM2 (Self-checkout)-Processed D'!$V$13,TIME(0,RANDBETWEEN(1,1.9),RANDBETWEEN(0,59)),IF(B183&lt;'MM2 (Self-checkout)-Processed D'!$V$14,TIME(0,RANDBETWEEN(2,2.9),RANDBETWEEN(0,59)),IF(B183&lt;'MM2 (Self-checkout)-Processed D'!$V$15,TIME(0,RANDBETWEEN(3,4.9),RANDBETWEEN(0,59))))))</f>
        <v>3.1597222222222222E-3</v>
      </c>
      <c r="E183" s="1">
        <f ca="1">IF(B183&gt;'MM2 (Self-checkout)-Processed D'!$T$7,TIME(0,RANDBETWEEN(0,1.9),RANDBETWEEN(0,59)),TIME(0,RANDBETWEEN(2,3.9),RANDBETWEEN(0,59)))</f>
        <v>1.0069444444444444E-3</v>
      </c>
      <c r="F183" s="1">
        <f ca="1">IF(B183&lt;'MM2 (Self-checkout)-Processed D'!$V$16,TIME(0,RANDBETWEEN(0,1.9),RANDBETWEEN(0,59)),IF(B183&lt;'MM2 (Self-checkout)-Processed D'!$V$17,TIME(0,RANDBETWEEN(1,1.9),RANDBETWEEN(0,59)),IF(B183&lt;'MM2 (Self-checkout)-Processed D'!$V$18,TIME(0,RANDBETWEEN(2,2.9),RANDBETWEEN(0,59)),IF(B183&lt;'MM2 (Self-checkout)-Processed D'!$V$19,TIME(0,RANDBETWEEN(3,4.9),RANDBETWEEN(0,59))))))</f>
        <v>2.3379629629629631E-3</v>
      </c>
    </row>
    <row r="184" spans="1:6" x14ac:dyDescent="0.3">
      <c r="A184" s="13">
        <v>181</v>
      </c>
      <c r="B184">
        <f t="shared" ca="1" si="26"/>
        <v>0.65</v>
      </c>
      <c r="C184" s="1">
        <f ca="1">IF(B184&gt;'MM2 (Self-checkout)-Processed D'!$T$5,TIME(0,RANDBETWEEN(0,1.9),RANDBETWEEN(0,59)),TIME(0,RANDBETWEEN(2,3.9),RANDBETWEEN(0,59)))</f>
        <v>4.2824074074074075E-4</v>
      </c>
      <c r="D184" s="1">
        <f ca="1">IF(B184&lt;'MM2 (Self-checkout)-Processed D'!$V$12,TIME(0,RANDBETWEEN(0,1.9),RANDBETWEEN(0,59)),IF(B184&lt;'MM2 (Self-checkout)-Processed D'!$V$13,TIME(0,RANDBETWEEN(1,1.9),RANDBETWEEN(0,59)),IF(B184&lt;'MM2 (Self-checkout)-Processed D'!$V$14,TIME(0,RANDBETWEEN(2,2.9),RANDBETWEEN(0,59)),IF(B184&lt;'MM2 (Self-checkout)-Processed D'!$V$15,TIME(0,RANDBETWEEN(3,4.9),RANDBETWEEN(0,59))))))</f>
        <v>1.6435185185185185E-3</v>
      </c>
      <c r="E184" s="1">
        <f ca="1">IF(B184&gt;'MM2 (Self-checkout)-Processed D'!$T$7,TIME(0,RANDBETWEEN(0,1.9),RANDBETWEEN(0,59)),TIME(0,RANDBETWEEN(2,3.9),RANDBETWEEN(0,59)))</f>
        <v>1.6319444444444445E-3</v>
      </c>
      <c r="F184" s="1">
        <f ca="1">IF(B184&lt;'MM2 (Self-checkout)-Processed D'!$V$16,TIME(0,RANDBETWEEN(0,1.9),RANDBETWEEN(0,59)),IF(B184&lt;'MM2 (Self-checkout)-Processed D'!$V$17,TIME(0,RANDBETWEEN(1,1.9),RANDBETWEEN(0,59)),IF(B184&lt;'MM2 (Self-checkout)-Processed D'!$V$18,TIME(0,RANDBETWEEN(2,2.9),RANDBETWEEN(0,59)),IF(B184&lt;'MM2 (Self-checkout)-Processed D'!$V$19,TIME(0,RANDBETWEEN(3,4.9),RANDBETWEEN(0,59))))))</f>
        <v>3.2175925925925926E-3</v>
      </c>
    </row>
    <row r="185" spans="1:6" x14ac:dyDescent="0.3">
      <c r="A185" s="13">
        <v>182</v>
      </c>
      <c r="B185">
        <f t="shared" ca="1" si="26"/>
        <v>0.13</v>
      </c>
      <c r="C185" s="1">
        <f ca="1">IF(B185&gt;'MM2 (Self-checkout)-Processed D'!$T$5,TIME(0,RANDBETWEEN(0,1.9),RANDBETWEEN(0,59)),TIME(0,RANDBETWEEN(2,3.9),RANDBETWEEN(0,59)))</f>
        <v>1.9791666666666668E-3</v>
      </c>
      <c r="D185" s="1">
        <f ca="1">IF(B185&lt;'MM2 (Self-checkout)-Processed D'!$V$12,TIME(0,RANDBETWEEN(0,1.9),RANDBETWEEN(0,59)),IF(B185&lt;'MM2 (Self-checkout)-Processed D'!$V$13,TIME(0,RANDBETWEEN(1,1.9),RANDBETWEEN(0,59)),IF(B185&lt;'MM2 (Self-checkout)-Processed D'!$V$14,TIME(0,RANDBETWEEN(2,2.9),RANDBETWEEN(0,59)),IF(B185&lt;'MM2 (Self-checkout)-Processed D'!$V$15,TIME(0,RANDBETWEEN(3,4.9),RANDBETWEEN(0,59))))))</f>
        <v>1.0300925925925926E-3</v>
      </c>
      <c r="E185" s="1">
        <f ca="1">IF(B185&gt;'MM2 (Self-checkout)-Processed D'!$T$7,TIME(0,RANDBETWEEN(0,1.9),RANDBETWEEN(0,59)),TIME(0,RANDBETWEEN(2,3.9),RANDBETWEEN(0,59)))</f>
        <v>2.0486111111111113E-3</v>
      </c>
      <c r="F185" s="1">
        <f ca="1">IF(B185&lt;'MM2 (Self-checkout)-Processed D'!$V$16,TIME(0,RANDBETWEEN(0,1.9),RANDBETWEEN(0,59)),IF(B185&lt;'MM2 (Self-checkout)-Processed D'!$V$17,TIME(0,RANDBETWEEN(1,1.9),RANDBETWEEN(0,59)),IF(B185&lt;'MM2 (Self-checkout)-Processed D'!$V$18,TIME(0,RANDBETWEEN(2,2.9),RANDBETWEEN(0,59)),IF(B185&lt;'MM2 (Self-checkout)-Processed D'!$V$19,TIME(0,RANDBETWEEN(3,4.9),RANDBETWEEN(0,59))))))</f>
        <v>7.9861111111111116E-4</v>
      </c>
    </row>
    <row r="186" spans="1:6" x14ac:dyDescent="0.3">
      <c r="A186" s="13">
        <v>183</v>
      </c>
      <c r="B186">
        <f t="shared" ca="1" si="26"/>
        <v>0.65</v>
      </c>
      <c r="C186" s="1">
        <f ca="1">IF(B186&gt;'MM2 (Self-checkout)-Processed D'!$T$5,TIME(0,RANDBETWEEN(0,1.9),RANDBETWEEN(0,59)),TIME(0,RANDBETWEEN(2,3.9),RANDBETWEEN(0,59)))</f>
        <v>1.2152777777777778E-3</v>
      </c>
      <c r="D186" s="1">
        <f ca="1">IF(B186&lt;'MM2 (Self-checkout)-Processed D'!$V$12,TIME(0,RANDBETWEEN(0,1.9),RANDBETWEEN(0,59)),IF(B186&lt;'MM2 (Self-checkout)-Processed D'!$V$13,TIME(0,RANDBETWEEN(1,1.9),RANDBETWEEN(0,59)),IF(B186&lt;'MM2 (Self-checkout)-Processed D'!$V$14,TIME(0,RANDBETWEEN(2,2.9),RANDBETWEEN(0,59)),IF(B186&lt;'MM2 (Self-checkout)-Processed D'!$V$15,TIME(0,RANDBETWEEN(3,4.9),RANDBETWEEN(0,59))))))</f>
        <v>1.4120370370370369E-3</v>
      </c>
      <c r="E186" s="1">
        <f ca="1">IF(B186&gt;'MM2 (Self-checkout)-Processed D'!$T$7,TIME(0,RANDBETWEEN(0,1.9),RANDBETWEEN(0,59)),TIME(0,RANDBETWEEN(2,3.9),RANDBETWEEN(0,59)))</f>
        <v>2.4305555555555556E-3</v>
      </c>
      <c r="F186" s="1">
        <f ca="1">IF(B186&lt;'MM2 (Self-checkout)-Processed D'!$V$16,TIME(0,RANDBETWEEN(0,1.9),RANDBETWEEN(0,59)),IF(B186&lt;'MM2 (Self-checkout)-Processed D'!$V$17,TIME(0,RANDBETWEEN(1,1.9),RANDBETWEEN(0,59)),IF(B186&lt;'MM2 (Self-checkout)-Processed D'!$V$18,TIME(0,RANDBETWEEN(2,2.9),RANDBETWEEN(0,59)),IF(B186&lt;'MM2 (Self-checkout)-Processed D'!$V$19,TIME(0,RANDBETWEEN(3,4.9),RANDBETWEEN(0,59))))))</f>
        <v>3.2638888888888891E-3</v>
      </c>
    </row>
    <row r="187" spans="1:6" x14ac:dyDescent="0.3">
      <c r="A187" s="13">
        <v>184</v>
      </c>
      <c r="B187">
        <f t="shared" ca="1" si="26"/>
        <v>0.51</v>
      </c>
      <c r="C187" s="1">
        <f ca="1">IF(B187&gt;'MM2 (Self-checkout)-Processed D'!$T$5,TIME(0,RANDBETWEEN(0,1.9),RANDBETWEEN(0,59)),TIME(0,RANDBETWEEN(2,3.9),RANDBETWEEN(0,59)))</f>
        <v>7.1759259259259259E-4</v>
      </c>
      <c r="D187" s="1">
        <f ca="1">IF(B187&lt;'MM2 (Self-checkout)-Processed D'!$V$12,TIME(0,RANDBETWEEN(0,1.9),RANDBETWEEN(0,59)),IF(B187&lt;'MM2 (Self-checkout)-Processed D'!$V$13,TIME(0,RANDBETWEEN(1,1.9),RANDBETWEEN(0,59)),IF(B187&lt;'MM2 (Self-checkout)-Processed D'!$V$14,TIME(0,RANDBETWEEN(2,2.9),RANDBETWEEN(0,59)),IF(B187&lt;'MM2 (Self-checkout)-Processed D'!$V$15,TIME(0,RANDBETWEEN(3,4.9),RANDBETWEEN(0,59))))))</f>
        <v>6.9444444444444447E-4</v>
      </c>
      <c r="E187" s="1">
        <f ca="1">IF(B187&gt;'MM2 (Self-checkout)-Processed D'!$T$7,TIME(0,RANDBETWEEN(0,1.9),RANDBETWEEN(0,59)),TIME(0,RANDBETWEEN(2,3.9),RANDBETWEEN(0,59)))</f>
        <v>1.6319444444444445E-3</v>
      </c>
      <c r="F187" s="1">
        <f ca="1">IF(B187&lt;'MM2 (Self-checkout)-Processed D'!$V$16,TIME(0,RANDBETWEEN(0,1.9),RANDBETWEEN(0,59)),IF(B187&lt;'MM2 (Self-checkout)-Processed D'!$V$17,TIME(0,RANDBETWEEN(1,1.9),RANDBETWEEN(0,59)),IF(B187&lt;'MM2 (Self-checkout)-Processed D'!$V$18,TIME(0,RANDBETWEEN(2,2.9),RANDBETWEEN(0,59)),IF(B187&lt;'MM2 (Self-checkout)-Processed D'!$V$19,TIME(0,RANDBETWEEN(3,4.9),RANDBETWEEN(0,59))))))</f>
        <v>1.4467592592592592E-3</v>
      </c>
    </row>
    <row r="188" spans="1:6" x14ac:dyDescent="0.3">
      <c r="A188" s="13">
        <v>185</v>
      </c>
      <c r="B188">
        <f t="shared" ca="1" si="26"/>
        <v>0.26</v>
      </c>
      <c r="C188" s="1">
        <f ca="1">IF(B188&gt;'MM2 (Self-checkout)-Processed D'!$T$5,TIME(0,RANDBETWEEN(0,1.9),RANDBETWEEN(0,59)),TIME(0,RANDBETWEEN(2,3.9),RANDBETWEEN(0,59)))</f>
        <v>2.1296296296296298E-3</v>
      </c>
      <c r="D188" s="1">
        <f ca="1">IF(B188&lt;'MM2 (Self-checkout)-Processed D'!$V$12,TIME(0,RANDBETWEEN(0,1.9),RANDBETWEEN(0,59)),IF(B188&lt;'MM2 (Self-checkout)-Processed D'!$V$13,TIME(0,RANDBETWEEN(1,1.9),RANDBETWEEN(0,59)),IF(B188&lt;'MM2 (Self-checkout)-Processed D'!$V$14,TIME(0,RANDBETWEEN(2,2.9),RANDBETWEEN(0,59)),IF(B188&lt;'MM2 (Self-checkout)-Processed D'!$V$15,TIME(0,RANDBETWEEN(3,4.9),RANDBETWEEN(0,59))))))</f>
        <v>7.1759259259259259E-4</v>
      </c>
      <c r="E188" s="1">
        <f ca="1">IF(B188&gt;'MM2 (Self-checkout)-Processed D'!$T$7,TIME(0,RANDBETWEEN(0,1.9),RANDBETWEEN(0,59)),TIME(0,RANDBETWEEN(2,3.9),RANDBETWEEN(0,59)))</f>
        <v>2.673611111111111E-3</v>
      </c>
      <c r="F188" s="1">
        <f ca="1">IF(B188&lt;'MM2 (Self-checkout)-Processed D'!$V$16,TIME(0,RANDBETWEEN(0,1.9),RANDBETWEEN(0,59)),IF(B188&lt;'MM2 (Self-checkout)-Processed D'!$V$17,TIME(0,RANDBETWEEN(1,1.9),RANDBETWEEN(0,59)),IF(B188&lt;'MM2 (Self-checkout)-Processed D'!$V$18,TIME(0,RANDBETWEEN(2,2.9),RANDBETWEEN(0,59)),IF(B188&lt;'MM2 (Self-checkout)-Processed D'!$V$19,TIME(0,RANDBETWEEN(3,4.9),RANDBETWEEN(0,59))))))</f>
        <v>1.6319444444444445E-3</v>
      </c>
    </row>
    <row r="189" spans="1:6" x14ac:dyDescent="0.3">
      <c r="A189" s="13">
        <v>186</v>
      </c>
      <c r="B189">
        <f t="shared" ca="1" si="26"/>
        <v>0.33</v>
      </c>
      <c r="C189" s="1">
        <f ca="1">IF(B189&gt;'MM2 (Self-checkout)-Processed D'!$T$5,TIME(0,RANDBETWEEN(0,1.9),RANDBETWEEN(0,59)),TIME(0,RANDBETWEEN(2,3.9),RANDBETWEEN(0,59)))</f>
        <v>2.7199074074074074E-3</v>
      </c>
      <c r="D189" s="1">
        <f ca="1">IF(B189&lt;'MM2 (Self-checkout)-Processed D'!$V$12,TIME(0,RANDBETWEEN(0,1.9),RANDBETWEEN(0,59)),IF(B189&lt;'MM2 (Self-checkout)-Processed D'!$V$13,TIME(0,RANDBETWEEN(1,1.9),RANDBETWEEN(0,59)),IF(B189&lt;'MM2 (Self-checkout)-Processed D'!$V$14,TIME(0,RANDBETWEEN(2,2.9),RANDBETWEEN(0,59)),IF(B189&lt;'MM2 (Self-checkout)-Processed D'!$V$15,TIME(0,RANDBETWEEN(3,4.9),RANDBETWEEN(0,59))))))</f>
        <v>9.3749999999999997E-4</v>
      </c>
      <c r="E189" s="1">
        <f ca="1">IF(B189&gt;'MM2 (Self-checkout)-Processed D'!$T$7,TIME(0,RANDBETWEEN(0,1.9),RANDBETWEEN(0,59)),TIME(0,RANDBETWEEN(2,3.9),RANDBETWEEN(0,59)))</f>
        <v>2.4537037037037036E-3</v>
      </c>
      <c r="F189" s="1">
        <f ca="1">IF(B189&lt;'MM2 (Self-checkout)-Processed D'!$V$16,TIME(0,RANDBETWEEN(0,1.9),RANDBETWEEN(0,59)),IF(B189&lt;'MM2 (Self-checkout)-Processed D'!$V$17,TIME(0,RANDBETWEEN(1,1.9),RANDBETWEEN(0,59)),IF(B189&lt;'MM2 (Self-checkout)-Processed D'!$V$18,TIME(0,RANDBETWEEN(2,2.9),RANDBETWEEN(0,59)),IF(B189&lt;'MM2 (Self-checkout)-Processed D'!$V$19,TIME(0,RANDBETWEEN(3,4.9),RANDBETWEEN(0,59))))))</f>
        <v>1.736111111111111E-3</v>
      </c>
    </row>
    <row r="190" spans="1:6" x14ac:dyDescent="0.3">
      <c r="A190" s="13">
        <v>187</v>
      </c>
      <c r="B190">
        <f t="shared" ca="1" si="26"/>
        <v>0.44</v>
      </c>
      <c r="C190" s="1">
        <f ca="1">IF(B190&gt;'MM2 (Self-checkout)-Processed D'!$T$5,TIME(0,RANDBETWEEN(0,1.9),RANDBETWEEN(0,59)),TIME(0,RANDBETWEEN(2,3.9),RANDBETWEEN(0,59)))</f>
        <v>2.2916666666666667E-3</v>
      </c>
      <c r="D190" s="1">
        <f ca="1">IF(B190&lt;'MM2 (Self-checkout)-Processed D'!$V$12,TIME(0,RANDBETWEEN(0,1.9),RANDBETWEEN(0,59)),IF(B190&lt;'MM2 (Self-checkout)-Processed D'!$V$13,TIME(0,RANDBETWEEN(1,1.9),RANDBETWEEN(0,59)),IF(B190&lt;'MM2 (Self-checkout)-Processed D'!$V$14,TIME(0,RANDBETWEEN(2,2.9),RANDBETWEEN(0,59)),IF(B190&lt;'MM2 (Self-checkout)-Processed D'!$V$15,TIME(0,RANDBETWEEN(3,4.9),RANDBETWEEN(0,59))))))</f>
        <v>9.4907407407407408E-4</v>
      </c>
      <c r="E190" s="1">
        <f ca="1">IF(B190&gt;'MM2 (Self-checkout)-Processed D'!$T$7,TIME(0,RANDBETWEEN(0,1.9),RANDBETWEEN(0,59)),TIME(0,RANDBETWEEN(2,3.9),RANDBETWEEN(0,59)))</f>
        <v>2.0370370370370369E-3</v>
      </c>
      <c r="F190" s="1">
        <f ca="1">IF(B190&lt;'MM2 (Self-checkout)-Processed D'!$V$16,TIME(0,RANDBETWEEN(0,1.9),RANDBETWEEN(0,59)),IF(B190&lt;'MM2 (Self-checkout)-Processed D'!$V$17,TIME(0,RANDBETWEEN(1,1.9),RANDBETWEEN(0,59)),IF(B190&lt;'MM2 (Self-checkout)-Processed D'!$V$18,TIME(0,RANDBETWEEN(2,2.9),RANDBETWEEN(0,59)),IF(B190&lt;'MM2 (Self-checkout)-Processed D'!$V$19,TIME(0,RANDBETWEEN(3,4.9),RANDBETWEEN(0,59))))))</f>
        <v>1.7592592592592592E-3</v>
      </c>
    </row>
    <row r="191" spans="1:6" x14ac:dyDescent="0.3">
      <c r="A191" s="13">
        <v>188</v>
      </c>
      <c r="B191">
        <f t="shared" ca="1" si="26"/>
        <v>0.56999999999999995</v>
      </c>
      <c r="C191" s="1">
        <f ca="1">IF(B191&gt;'MM2 (Self-checkout)-Processed D'!$T$5,TIME(0,RANDBETWEEN(0,1.9),RANDBETWEEN(0,59)),TIME(0,RANDBETWEEN(2,3.9),RANDBETWEEN(0,59)))</f>
        <v>4.9768518518518521E-4</v>
      </c>
      <c r="D191" s="1">
        <f ca="1">IF(B191&lt;'MM2 (Self-checkout)-Processed D'!$V$12,TIME(0,RANDBETWEEN(0,1.9),RANDBETWEEN(0,59)),IF(B191&lt;'MM2 (Self-checkout)-Processed D'!$V$13,TIME(0,RANDBETWEEN(1,1.9),RANDBETWEEN(0,59)),IF(B191&lt;'MM2 (Self-checkout)-Processed D'!$V$14,TIME(0,RANDBETWEEN(2,2.9),RANDBETWEEN(0,59)),IF(B191&lt;'MM2 (Self-checkout)-Processed D'!$V$15,TIME(0,RANDBETWEEN(3,4.9),RANDBETWEEN(0,59))))))</f>
        <v>9.9537037037037042E-4</v>
      </c>
      <c r="E191" s="1">
        <f ca="1">IF(B191&gt;'MM2 (Self-checkout)-Processed D'!$T$7,TIME(0,RANDBETWEEN(0,1.9),RANDBETWEEN(0,59)),TIME(0,RANDBETWEEN(2,3.9),RANDBETWEEN(0,59)))</f>
        <v>2.2106481481481482E-3</v>
      </c>
      <c r="F191" s="1">
        <f ca="1">IF(B191&lt;'MM2 (Self-checkout)-Processed D'!$V$16,TIME(0,RANDBETWEEN(0,1.9),RANDBETWEEN(0,59)),IF(B191&lt;'MM2 (Self-checkout)-Processed D'!$V$17,TIME(0,RANDBETWEEN(1,1.9),RANDBETWEEN(0,59)),IF(B191&lt;'MM2 (Self-checkout)-Processed D'!$V$18,TIME(0,RANDBETWEEN(2,2.9),RANDBETWEEN(0,59)),IF(B191&lt;'MM2 (Self-checkout)-Processed D'!$V$19,TIME(0,RANDBETWEEN(3,4.9),RANDBETWEEN(0,59))))))</f>
        <v>1.7476851851851852E-3</v>
      </c>
    </row>
    <row r="192" spans="1:6" x14ac:dyDescent="0.3">
      <c r="A192" s="13">
        <v>189</v>
      </c>
      <c r="B192">
        <f t="shared" ca="1" si="26"/>
        <v>0.56000000000000005</v>
      </c>
      <c r="C192" s="1">
        <f ca="1">IF(B192&gt;'MM2 (Self-checkout)-Processed D'!$T$5,TIME(0,RANDBETWEEN(0,1.9),RANDBETWEEN(0,59)),TIME(0,RANDBETWEEN(2,3.9),RANDBETWEEN(0,59)))</f>
        <v>1.0763888888888889E-3</v>
      </c>
      <c r="D192" s="1">
        <f ca="1">IF(B192&lt;'MM2 (Self-checkout)-Processed D'!$V$12,TIME(0,RANDBETWEEN(0,1.9),RANDBETWEEN(0,59)),IF(B192&lt;'MM2 (Self-checkout)-Processed D'!$V$13,TIME(0,RANDBETWEEN(1,1.9),RANDBETWEEN(0,59)),IF(B192&lt;'MM2 (Self-checkout)-Processed D'!$V$14,TIME(0,RANDBETWEEN(2,2.9),RANDBETWEEN(0,59)),IF(B192&lt;'MM2 (Self-checkout)-Processed D'!$V$15,TIME(0,RANDBETWEEN(3,4.9),RANDBETWEEN(0,59))))))</f>
        <v>1.1689814814814816E-3</v>
      </c>
      <c r="E192" s="1">
        <f ca="1">IF(B192&gt;'MM2 (Self-checkout)-Processed D'!$T$7,TIME(0,RANDBETWEEN(0,1.9),RANDBETWEEN(0,59)),TIME(0,RANDBETWEEN(2,3.9),RANDBETWEEN(0,59)))</f>
        <v>1.7708333333333332E-3</v>
      </c>
      <c r="F192" s="1">
        <f ca="1">IF(B192&lt;'MM2 (Self-checkout)-Processed D'!$V$16,TIME(0,RANDBETWEEN(0,1.9),RANDBETWEEN(0,59)),IF(B192&lt;'MM2 (Self-checkout)-Processed D'!$V$17,TIME(0,RANDBETWEEN(1,1.9),RANDBETWEEN(0,59)),IF(B192&lt;'MM2 (Self-checkout)-Processed D'!$V$18,TIME(0,RANDBETWEEN(2,2.9),RANDBETWEEN(0,59)),IF(B192&lt;'MM2 (Self-checkout)-Processed D'!$V$19,TIME(0,RANDBETWEEN(3,4.9),RANDBETWEEN(0,59))))))</f>
        <v>2.0254629629629629E-3</v>
      </c>
    </row>
    <row r="193" spans="1:6" x14ac:dyDescent="0.3">
      <c r="A193" s="13">
        <v>190</v>
      </c>
      <c r="B193">
        <f t="shared" ca="1" si="26"/>
        <v>0.25</v>
      </c>
      <c r="C193" s="1">
        <f ca="1">IF(B193&gt;'MM2 (Self-checkout)-Processed D'!$T$5,TIME(0,RANDBETWEEN(0,1.9),RANDBETWEEN(0,59)),TIME(0,RANDBETWEEN(2,3.9),RANDBETWEEN(0,59)))</f>
        <v>1.8055555555555555E-3</v>
      </c>
      <c r="D193" s="1">
        <f ca="1">IF(B193&lt;'MM2 (Self-checkout)-Processed D'!$V$12,TIME(0,RANDBETWEEN(0,1.9),RANDBETWEEN(0,59)),IF(B193&lt;'MM2 (Self-checkout)-Processed D'!$V$13,TIME(0,RANDBETWEEN(1,1.9),RANDBETWEEN(0,59)),IF(B193&lt;'MM2 (Self-checkout)-Processed D'!$V$14,TIME(0,RANDBETWEEN(2,2.9),RANDBETWEEN(0,59)),IF(B193&lt;'MM2 (Self-checkout)-Processed D'!$V$15,TIME(0,RANDBETWEEN(3,4.9),RANDBETWEEN(0,59))))))</f>
        <v>1.1226851851851851E-3</v>
      </c>
      <c r="E193" s="1">
        <f ca="1">IF(B193&gt;'MM2 (Self-checkout)-Processed D'!$T$7,TIME(0,RANDBETWEEN(0,1.9),RANDBETWEEN(0,59)),TIME(0,RANDBETWEEN(2,3.9),RANDBETWEEN(0,59)))</f>
        <v>1.7939814814814815E-3</v>
      </c>
      <c r="F193" s="1">
        <f ca="1">IF(B193&lt;'MM2 (Self-checkout)-Processed D'!$V$16,TIME(0,RANDBETWEEN(0,1.9),RANDBETWEEN(0,59)),IF(B193&lt;'MM2 (Self-checkout)-Processed D'!$V$17,TIME(0,RANDBETWEEN(1,1.9),RANDBETWEEN(0,59)),IF(B193&lt;'MM2 (Self-checkout)-Processed D'!$V$18,TIME(0,RANDBETWEEN(2,2.9),RANDBETWEEN(0,59)),IF(B193&lt;'MM2 (Self-checkout)-Processed D'!$V$19,TIME(0,RANDBETWEEN(3,4.9),RANDBETWEEN(0,59))))))</f>
        <v>1.3888888888888889E-3</v>
      </c>
    </row>
    <row r="194" spans="1:6" x14ac:dyDescent="0.3">
      <c r="A194" s="13">
        <v>191</v>
      </c>
      <c r="B194">
        <f t="shared" ca="1" si="26"/>
        <v>0.11</v>
      </c>
      <c r="C194" s="1">
        <f ca="1">IF(B194&gt;'MM2 (Self-checkout)-Processed D'!$T$5,TIME(0,RANDBETWEEN(0,1.9),RANDBETWEEN(0,59)),TIME(0,RANDBETWEEN(2,3.9),RANDBETWEEN(0,59)))</f>
        <v>2.1412037037037038E-3</v>
      </c>
      <c r="D194" s="1">
        <f ca="1">IF(B194&lt;'MM2 (Self-checkout)-Processed D'!$V$12,TIME(0,RANDBETWEEN(0,1.9),RANDBETWEEN(0,59)),IF(B194&lt;'MM2 (Self-checkout)-Processed D'!$V$13,TIME(0,RANDBETWEEN(1,1.9),RANDBETWEEN(0,59)),IF(B194&lt;'MM2 (Self-checkout)-Processed D'!$V$14,TIME(0,RANDBETWEEN(2,2.9),RANDBETWEEN(0,59)),IF(B194&lt;'MM2 (Self-checkout)-Processed D'!$V$15,TIME(0,RANDBETWEEN(3,4.9),RANDBETWEEN(0,59))))))</f>
        <v>1.3657407407407407E-3</v>
      </c>
      <c r="E194" s="1">
        <f ca="1">IF(B194&gt;'MM2 (Self-checkout)-Processed D'!$T$7,TIME(0,RANDBETWEEN(0,1.9),RANDBETWEEN(0,59)),TIME(0,RANDBETWEEN(2,3.9),RANDBETWEEN(0,59)))</f>
        <v>1.736111111111111E-3</v>
      </c>
      <c r="F194" s="1">
        <f ca="1">IF(B194&lt;'MM2 (Self-checkout)-Processed D'!$V$16,TIME(0,RANDBETWEEN(0,1.9),RANDBETWEEN(0,59)),IF(B194&lt;'MM2 (Self-checkout)-Processed D'!$V$17,TIME(0,RANDBETWEEN(1,1.9),RANDBETWEEN(0,59)),IF(B194&lt;'MM2 (Self-checkout)-Processed D'!$V$18,TIME(0,RANDBETWEEN(2,2.9),RANDBETWEEN(0,59)),IF(B194&lt;'MM2 (Self-checkout)-Processed D'!$V$19,TIME(0,RANDBETWEEN(3,4.9),RANDBETWEEN(0,59))))))</f>
        <v>1.3310185185185185E-3</v>
      </c>
    </row>
    <row r="195" spans="1:6" x14ac:dyDescent="0.3">
      <c r="A195" s="13">
        <v>192</v>
      </c>
      <c r="B195">
        <f t="shared" ca="1" si="26"/>
        <v>0.89</v>
      </c>
      <c r="C195" s="1">
        <f ca="1">IF(B195&gt;'MM2 (Self-checkout)-Processed D'!$T$5,TIME(0,RANDBETWEEN(0,1.9),RANDBETWEEN(0,59)),TIME(0,RANDBETWEEN(2,3.9),RANDBETWEEN(0,59)))</f>
        <v>3.4722222222222224E-4</v>
      </c>
      <c r="D195" s="1">
        <f ca="1">IF(B195&lt;'MM2 (Self-checkout)-Processed D'!$V$12,TIME(0,RANDBETWEEN(0,1.9),RANDBETWEEN(0,59)),IF(B195&lt;'MM2 (Self-checkout)-Processed D'!$V$13,TIME(0,RANDBETWEEN(1,1.9),RANDBETWEEN(0,59)),IF(B195&lt;'MM2 (Self-checkout)-Processed D'!$V$14,TIME(0,RANDBETWEEN(2,2.9),RANDBETWEEN(0,59)),IF(B195&lt;'MM2 (Self-checkout)-Processed D'!$V$15,TIME(0,RANDBETWEEN(3,4.9),RANDBETWEEN(0,59))))))</f>
        <v>2.7546296296296294E-3</v>
      </c>
      <c r="E195" s="1">
        <f ca="1">IF(B195&gt;'MM2 (Self-checkout)-Processed D'!$T$7,TIME(0,RANDBETWEEN(0,1.9),RANDBETWEEN(0,59)),TIME(0,RANDBETWEEN(2,3.9),RANDBETWEEN(0,59)))</f>
        <v>6.8287037037037036E-4</v>
      </c>
      <c r="F195" s="1">
        <f ca="1">IF(B195&lt;'MM2 (Self-checkout)-Processed D'!$V$16,TIME(0,RANDBETWEEN(0,1.9),RANDBETWEEN(0,59)),IF(B195&lt;'MM2 (Self-checkout)-Processed D'!$V$17,TIME(0,RANDBETWEEN(1,1.9),RANDBETWEEN(0,59)),IF(B195&lt;'MM2 (Self-checkout)-Processed D'!$V$18,TIME(0,RANDBETWEEN(2,2.9),RANDBETWEEN(0,59)),IF(B195&lt;'MM2 (Self-checkout)-Processed D'!$V$19,TIME(0,RANDBETWEEN(3,4.9),RANDBETWEEN(0,59))))))</f>
        <v>2.8240740740740739E-3</v>
      </c>
    </row>
    <row r="196" spans="1:6" x14ac:dyDescent="0.3">
      <c r="A196" s="13">
        <v>193</v>
      </c>
      <c r="B196">
        <f t="shared" ca="1" si="26"/>
        <v>0.83</v>
      </c>
      <c r="C196" s="1">
        <f ca="1">IF(B196&gt;'MM2 (Self-checkout)-Processed D'!$T$5,TIME(0,RANDBETWEEN(0,1.9),RANDBETWEEN(0,59)),TIME(0,RANDBETWEEN(2,3.9),RANDBETWEEN(0,59)))</f>
        <v>3.8194444444444446E-4</v>
      </c>
      <c r="D196" s="1">
        <f ca="1">IF(B196&lt;'MM2 (Self-checkout)-Processed D'!$V$12,TIME(0,RANDBETWEEN(0,1.9),RANDBETWEEN(0,59)),IF(B196&lt;'MM2 (Self-checkout)-Processed D'!$V$13,TIME(0,RANDBETWEEN(1,1.9),RANDBETWEEN(0,59)),IF(B196&lt;'MM2 (Self-checkout)-Processed D'!$V$14,TIME(0,RANDBETWEEN(2,2.9),RANDBETWEEN(0,59)),IF(B196&lt;'MM2 (Self-checkout)-Processed D'!$V$15,TIME(0,RANDBETWEEN(3,4.9),RANDBETWEEN(0,59))))))</f>
        <v>2.8935185185185184E-3</v>
      </c>
      <c r="E196" s="1">
        <f ca="1">IF(B196&gt;'MM2 (Self-checkout)-Processed D'!$T$7,TIME(0,RANDBETWEEN(0,1.9),RANDBETWEEN(0,59)),TIME(0,RANDBETWEEN(2,3.9),RANDBETWEEN(0,59)))</f>
        <v>5.5555555555555556E-4</v>
      </c>
      <c r="F196" s="1">
        <f ca="1">IF(B196&lt;'MM2 (Self-checkout)-Processed D'!$V$16,TIME(0,RANDBETWEEN(0,1.9),RANDBETWEEN(0,59)),IF(B196&lt;'MM2 (Self-checkout)-Processed D'!$V$17,TIME(0,RANDBETWEEN(1,1.9),RANDBETWEEN(0,59)),IF(B196&lt;'MM2 (Self-checkout)-Processed D'!$V$18,TIME(0,RANDBETWEEN(2,2.9),RANDBETWEEN(0,59)),IF(B196&lt;'MM2 (Self-checkout)-Processed D'!$V$19,TIME(0,RANDBETWEEN(3,4.9),RANDBETWEEN(0,59))))))</f>
        <v>3.2986111111111111E-3</v>
      </c>
    </row>
    <row r="197" spans="1:6" x14ac:dyDescent="0.3">
      <c r="A197" s="13">
        <v>194</v>
      </c>
      <c r="B197">
        <f t="shared" ref="B197:B203" ca="1" si="27">RANDBETWEEN(0,99)/100</f>
        <v>0.47</v>
      </c>
      <c r="C197" s="1">
        <f ca="1">IF(B197&gt;'MM2 (Self-checkout)-Processed D'!$T$5,TIME(0,RANDBETWEEN(0,1.9),RANDBETWEEN(0,59)),TIME(0,RANDBETWEEN(2,3.9),RANDBETWEEN(0,59)))</f>
        <v>2.3032407407407407E-3</v>
      </c>
      <c r="D197" s="1">
        <f ca="1">IF(B197&lt;'MM2 (Self-checkout)-Processed D'!$V$12,TIME(0,RANDBETWEEN(0,1.9),RANDBETWEEN(0,59)),IF(B197&lt;'MM2 (Self-checkout)-Processed D'!$V$13,TIME(0,RANDBETWEEN(1,1.9),RANDBETWEEN(0,59)),IF(B197&lt;'MM2 (Self-checkout)-Processed D'!$V$14,TIME(0,RANDBETWEEN(2,2.9),RANDBETWEEN(0,59)),IF(B197&lt;'MM2 (Self-checkout)-Processed D'!$V$15,TIME(0,RANDBETWEEN(3,4.9),RANDBETWEEN(0,59))))))</f>
        <v>7.5231481481481482E-4</v>
      </c>
      <c r="E197" s="1">
        <f ca="1">IF(B197&gt;'MM2 (Self-checkout)-Processed D'!$T$7,TIME(0,RANDBETWEEN(0,1.9),RANDBETWEEN(0,59)),TIME(0,RANDBETWEEN(2,3.9),RANDBETWEEN(0,59)))</f>
        <v>1.5046296296296296E-3</v>
      </c>
      <c r="F197" s="1">
        <f ca="1">IF(B197&lt;'MM2 (Self-checkout)-Processed D'!$V$16,TIME(0,RANDBETWEEN(0,1.9),RANDBETWEEN(0,59)),IF(B197&lt;'MM2 (Self-checkout)-Processed D'!$V$17,TIME(0,RANDBETWEEN(1,1.9),RANDBETWEEN(0,59)),IF(B197&lt;'MM2 (Self-checkout)-Processed D'!$V$18,TIME(0,RANDBETWEEN(2,2.9),RANDBETWEEN(0,59)),IF(B197&lt;'MM2 (Self-checkout)-Processed D'!$V$19,TIME(0,RANDBETWEEN(3,4.9),RANDBETWEEN(0,59))))))</f>
        <v>1.7939814814814815E-3</v>
      </c>
    </row>
    <row r="198" spans="1:6" x14ac:dyDescent="0.3">
      <c r="A198" s="13">
        <v>195</v>
      </c>
      <c r="B198">
        <f t="shared" ca="1" si="27"/>
        <v>0.49</v>
      </c>
      <c r="C198" s="1">
        <f ca="1">IF(B198&gt;'MM2 (Self-checkout)-Processed D'!$T$5,TIME(0,RANDBETWEEN(0,1.9),RANDBETWEEN(0,59)),TIME(0,RANDBETWEEN(2,3.9),RANDBETWEEN(0,59)))</f>
        <v>2.4305555555555555E-4</v>
      </c>
      <c r="D198" s="1">
        <f ca="1">IF(B198&lt;'MM2 (Self-checkout)-Processed D'!$V$12,TIME(0,RANDBETWEEN(0,1.9),RANDBETWEEN(0,59)),IF(B198&lt;'MM2 (Self-checkout)-Processed D'!$V$13,TIME(0,RANDBETWEEN(1,1.9),RANDBETWEEN(0,59)),IF(B198&lt;'MM2 (Self-checkout)-Processed D'!$V$14,TIME(0,RANDBETWEEN(2,2.9),RANDBETWEEN(0,59)),IF(B198&lt;'MM2 (Self-checkout)-Processed D'!$V$15,TIME(0,RANDBETWEEN(3,4.9),RANDBETWEEN(0,59))))))</f>
        <v>9.0277777777777774E-4</v>
      </c>
      <c r="E198" s="1">
        <f ca="1">IF(B198&gt;'MM2 (Self-checkout)-Processed D'!$T$7,TIME(0,RANDBETWEEN(0,1.9),RANDBETWEEN(0,59)),TIME(0,RANDBETWEEN(2,3.9),RANDBETWEEN(0,59)))</f>
        <v>2.0717592592592593E-3</v>
      </c>
      <c r="F198" s="1">
        <f ca="1">IF(B198&lt;'MM2 (Self-checkout)-Processed D'!$V$16,TIME(0,RANDBETWEEN(0,1.9),RANDBETWEEN(0,59)),IF(B198&lt;'MM2 (Self-checkout)-Processed D'!$V$17,TIME(0,RANDBETWEEN(1,1.9),RANDBETWEEN(0,59)),IF(B198&lt;'MM2 (Self-checkout)-Processed D'!$V$18,TIME(0,RANDBETWEEN(2,2.9),RANDBETWEEN(0,59)),IF(B198&lt;'MM2 (Self-checkout)-Processed D'!$V$19,TIME(0,RANDBETWEEN(3,4.9),RANDBETWEEN(0,59))))))</f>
        <v>1.5740740740740741E-3</v>
      </c>
    </row>
    <row r="199" spans="1:6" x14ac:dyDescent="0.3">
      <c r="A199" s="13">
        <v>196</v>
      </c>
      <c r="B199">
        <f t="shared" ca="1" si="27"/>
        <v>0.91</v>
      </c>
      <c r="C199" s="1">
        <f ca="1">IF(B199&gt;'MM2 (Self-checkout)-Processed D'!$T$5,TIME(0,RANDBETWEEN(0,1.9),RANDBETWEEN(0,59)),TIME(0,RANDBETWEEN(2,3.9),RANDBETWEEN(0,59)))</f>
        <v>2.3148148148148149E-4</v>
      </c>
      <c r="D199" s="1">
        <f ca="1">IF(B199&lt;'MM2 (Self-checkout)-Processed D'!$V$12,TIME(0,RANDBETWEEN(0,1.9),RANDBETWEEN(0,59)),IF(B199&lt;'MM2 (Self-checkout)-Processed D'!$V$13,TIME(0,RANDBETWEEN(1,1.9),RANDBETWEEN(0,59)),IF(B199&lt;'MM2 (Self-checkout)-Processed D'!$V$14,TIME(0,RANDBETWEEN(2,2.9),RANDBETWEEN(0,59)),IF(B199&lt;'MM2 (Self-checkout)-Processed D'!$V$15,TIME(0,RANDBETWEEN(3,4.9),RANDBETWEEN(0,59))))))</f>
        <v>3.1018518518518517E-3</v>
      </c>
      <c r="E199" s="1">
        <f ca="1">IF(B199&gt;'MM2 (Self-checkout)-Processed D'!$T$7,TIME(0,RANDBETWEEN(0,1.9),RANDBETWEEN(0,59)),TIME(0,RANDBETWEEN(2,3.9),RANDBETWEEN(0,59)))</f>
        <v>1.3425925925925925E-3</v>
      </c>
      <c r="F199" s="1">
        <f ca="1">IF(B199&lt;'MM2 (Self-checkout)-Processed D'!$V$16,TIME(0,RANDBETWEEN(0,1.9),RANDBETWEEN(0,59)),IF(B199&lt;'MM2 (Self-checkout)-Processed D'!$V$17,TIME(0,RANDBETWEEN(1,1.9),RANDBETWEEN(0,59)),IF(B199&lt;'MM2 (Self-checkout)-Processed D'!$V$18,TIME(0,RANDBETWEEN(2,2.9),RANDBETWEEN(0,59)),IF(B199&lt;'MM2 (Self-checkout)-Processed D'!$V$19,TIME(0,RANDBETWEEN(3,4.9),RANDBETWEEN(0,59))))))</f>
        <v>2.9050925925925928E-3</v>
      </c>
    </row>
    <row r="200" spans="1:6" x14ac:dyDescent="0.3">
      <c r="A200" s="13">
        <v>197</v>
      </c>
      <c r="B200">
        <f t="shared" ca="1" si="27"/>
        <v>0.1</v>
      </c>
      <c r="C200" s="1">
        <f ca="1">IF(B200&gt;'MM2 (Self-checkout)-Processed D'!$T$5,TIME(0,RANDBETWEEN(0,1.9),RANDBETWEEN(0,59)),TIME(0,RANDBETWEEN(2,3.9),RANDBETWEEN(0,59)))</f>
        <v>2.5231481481481481E-3</v>
      </c>
      <c r="D200" s="1">
        <f ca="1">IF(B200&lt;'MM2 (Self-checkout)-Processed D'!$V$12,TIME(0,RANDBETWEEN(0,1.9),RANDBETWEEN(0,59)),IF(B200&lt;'MM2 (Self-checkout)-Processed D'!$V$13,TIME(0,RANDBETWEEN(1,1.9),RANDBETWEEN(0,59)),IF(B200&lt;'MM2 (Self-checkout)-Processed D'!$V$14,TIME(0,RANDBETWEEN(2,2.9),RANDBETWEEN(0,59)),IF(B200&lt;'MM2 (Self-checkout)-Processed D'!$V$15,TIME(0,RANDBETWEEN(3,4.9),RANDBETWEEN(0,59))))))</f>
        <v>1.2152777777777778E-3</v>
      </c>
      <c r="E200" s="1">
        <f ca="1">IF(B200&gt;'MM2 (Self-checkout)-Processed D'!$T$7,TIME(0,RANDBETWEEN(0,1.9),RANDBETWEEN(0,59)),TIME(0,RANDBETWEEN(2,3.9),RANDBETWEEN(0,59)))</f>
        <v>2.3379629629629631E-3</v>
      </c>
      <c r="F200" s="1">
        <f ca="1">IF(B200&lt;'MM2 (Self-checkout)-Processed D'!$V$16,TIME(0,RANDBETWEEN(0,1.9),RANDBETWEEN(0,59)),IF(B200&lt;'MM2 (Self-checkout)-Processed D'!$V$17,TIME(0,RANDBETWEEN(1,1.9),RANDBETWEEN(0,59)),IF(B200&lt;'MM2 (Self-checkout)-Processed D'!$V$18,TIME(0,RANDBETWEEN(2,2.9),RANDBETWEEN(0,59)),IF(B200&lt;'MM2 (Self-checkout)-Processed D'!$V$19,TIME(0,RANDBETWEEN(3,4.9),RANDBETWEEN(0,59))))))</f>
        <v>1.1805555555555556E-3</v>
      </c>
    </row>
    <row r="201" spans="1:6" x14ac:dyDescent="0.3">
      <c r="A201" s="13">
        <v>198</v>
      </c>
      <c r="B201">
        <f t="shared" ca="1" si="27"/>
        <v>0.46</v>
      </c>
      <c r="C201" s="1">
        <f ca="1">IF(B201&gt;'MM2 (Self-checkout)-Processed D'!$T$5,TIME(0,RANDBETWEEN(0,1.9),RANDBETWEEN(0,59)),TIME(0,RANDBETWEEN(2,3.9),RANDBETWEEN(0,59)))</f>
        <v>1.5625000000000001E-3</v>
      </c>
      <c r="D201" s="1">
        <f ca="1">IF(B201&lt;'MM2 (Self-checkout)-Processed D'!$V$12,TIME(0,RANDBETWEEN(0,1.9),RANDBETWEEN(0,59)),IF(B201&lt;'MM2 (Self-checkout)-Processed D'!$V$13,TIME(0,RANDBETWEEN(1,1.9),RANDBETWEEN(0,59)),IF(B201&lt;'MM2 (Self-checkout)-Processed D'!$V$14,TIME(0,RANDBETWEEN(2,2.9),RANDBETWEEN(0,59)),IF(B201&lt;'MM2 (Self-checkout)-Processed D'!$V$15,TIME(0,RANDBETWEEN(3,4.9),RANDBETWEEN(0,59))))))</f>
        <v>8.9120370370370373E-4</v>
      </c>
      <c r="E201" s="1">
        <f ca="1">IF(B201&gt;'MM2 (Self-checkout)-Processed D'!$T$7,TIME(0,RANDBETWEEN(0,1.9),RANDBETWEEN(0,59)),TIME(0,RANDBETWEEN(2,3.9),RANDBETWEEN(0,59)))</f>
        <v>2.3842592592592591E-3</v>
      </c>
      <c r="F201" s="1">
        <f ca="1">IF(B201&lt;'MM2 (Self-checkout)-Processed D'!$V$16,TIME(0,RANDBETWEEN(0,1.9),RANDBETWEEN(0,59)),IF(B201&lt;'MM2 (Self-checkout)-Processed D'!$V$17,TIME(0,RANDBETWEEN(1,1.9),RANDBETWEEN(0,59)),IF(B201&lt;'MM2 (Self-checkout)-Processed D'!$V$18,TIME(0,RANDBETWEEN(2,2.9),RANDBETWEEN(0,59)),IF(B201&lt;'MM2 (Self-checkout)-Processed D'!$V$19,TIME(0,RANDBETWEEN(3,4.9),RANDBETWEEN(0,59))))))</f>
        <v>1.5740740740740741E-3</v>
      </c>
    </row>
    <row r="202" spans="1:6" x14ac:dyDescent="0.3">
      <c r="A202" s="13">
        <v>199</v>
      </c>
      <c r="B202">
        <f t="shared" ca="1" si="27"/>
        <v>0.75</v>
      </c>
      <c r="C202" s="1">
        <f ca="1">IF(B202&gt;'MM2 (Self-checkout)-Processed D'!$T$5,TIME(0,RANDBETWEEN(0,1.9),RANDBETWEEN(0,59)),TIME(0,RANDBETWEEN(2,3.9),RANDBETWEEN(0,59)))</f>
        <v>6.8287037037037036E-4</v>
      </c>
      <c r="D202" s="1">
        <f ca="1">IF(B202&lt;'MM2 (Self-checkout)-Processed D'!$V$12,TIME(0,RANDBETWEEN(0,1.9),RANDBETWEEN(0,59)),IF(B202&lt;'MM2 (Self-checkout)-Processed D'!$V$13,TIME(0,RANDBETWEEN(1,1.9),RANDBETWEEN(0,59)),IF(B202&lt;'MM2 (Self-checkout)-Processed D'!$V$14,TIME(0,RANDBETWEEN(2,2.9),RANDBETWEEN(0,59)),IF(B202&lt;'MM2 (Self-checkout)-Processed D'!$V$15,TIME(0,RANDBETWEEN(3,4.9),RANDBETWEEN(0,59))))))</f>
        <v>2.0138888888888888E-3</v>
      </c>
      <c r="E202" s="1">
        <f ca="1">IF(B202&gt;'MM2 (Self-checkout)-Processed D'!$T$7,TIME(0,RANDBETWEEN(0,1.9),RANDBETWEEN(0,59)),TIME(0,RANDBETWEEN(2,3.9),RANDBETWEEN(0,59)))</f>
        <v>2.7314814814814814E-3</v>
      </c>
      <c r="F202" s="1">
        <f ca="1">IF(B202&lt;'MM2 (Self-checkout)-Processed D'!$V$16,TIME(0,RANDBETWEEN(0,1.9),RANDBETWEEN(0,59)),IF(B202&lt;'MM2 (Self-checkout)-Processed D'!$V$17,TIME(0,RANDBETWEEN(1,1.9),RANDBETWEEN(0,59)),IF(B202&lt;'MM2 (Self-checkout)-Processed D'!$V$18,TIME(0,RANDBETWEEN(2,2.9),RANDBETWEEN(0,59)),IF(B202&lt;'MM2 (Self-checkout)-Processed D'!$V$19,TIME(0,RANDBETWEEN(3,4.9),RANDBETWEEN(0,59))))))</f>
        <v>3.3680555555555556E-3</v>
      </c>
    </row>
    <row r="203" spans="1:6" x14ac:dyDescent="0.3">
      <c r="A203" s="13">
        <v>200</v>
      </c>
      <c r="B203">
        <f t="shared" ca="1" si="27"/>
        <v>0.79</v>
      </c>
      <c r="C203" s="1">
        <f ca="1">IF(B203&gt;'MM2 (Self-checkout)-Processed D'!$T$5,TIME(0,RANDBETWEEN(0,1.9),RANDBETWEEN(0,59)),TIME(0,RANDBETWEEN(2,3.9),RANDBETWEEN(0,59)))</f>
        <v>9.6064814814814819E-4</v>
      </c>
      <c r="D203" s="1">
        <f ca="1">IF(B203&lt;'MM2 (Self-checkout)-Processed D'!$V$12,TIME(0,RANDBETWEEN(0,1.9),RANDBETWEEN(0,59)),IF(B203&lt;'MM2 (Self-checkout)-Processed D'!$V$13,TIME(0,RANDBETWEEN(1,1.9),RANDBETWEEN(0,59)),IF(B203&lt;'MM2 (Self-checkout)-Processed D'!$V$14,TIME(0,RANDBETWEEN(2,2.9),RANDBETWEEN(0,59)),IF(B203&lt;'MM2 (Self-checkout)-Processed D'!$V$15,TIME(0,RANDBETWEEN(3,4.9),RANDBETWEEN(0,59))))))</f>
        <v>2.4421296296296296E-3</v>
      </c>
      <c r="E203" s="1">
        <f ca="1">IF(B203&gt;'MM2 (Self-checkout)-Processed D'!$T$7,TIME(0,RANDBETWEEN(0,1.9),RANDBETWEEN(0,59)),TIME(0,RANDBETWEEN(2,3.9),RANDBETWEEN(0,59)))</f>
        <v>1.3425925925925925E-3</v>
      </c>
      <c r="F203" s="1">
        <f ca="1">IF(B203&lt;'MM2 (Self-checkout)-Processed D'!$V$16,TIME(0,RANDBETWEEN(0,1.9),RANDBETWEEN(0,59)),IF(B203&lt;'MM2 (Self-checkout)-Processed D'!$V$17,TIME(0,RANDBETWEEN(1,1.9),RANDBETWEEN(0,59)),IF(B203&lt;'MM2 (Self-checkout)-Processed D'!$V$18,TIME(0,RANDBETWEEN(2,2.9),RANDBETWEEN(0,59)),IF(B203&lt;'MM2 (Self-checkout)-Processed D'!$V$19,TIME(0,RANDBETWEEN(3,4.9),RANDBETWEEN(0,59))))))</f>
        <v>2.0833333333333333E-3</v>
      </c>
    </row>
  </sheetData>
  <mergeCells count="8">
    <mergeCell ref="Z1:AG1"/>
    <mergeCell ref="Z51:AO51"/>
    <mergeCell ref="Z34:AO34"/>
    <mergeCell ref="A2:D2"/>
    <mergeCell ref="E2:F2"/>
    <mergeCell ref="H2:I2"/>
    <mergeCell ref="A1:F1"/>
    <mergeCell ref="O16:W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F37E-94D9-45B5-BBAF-AFEA98EED5DE}">
  <dimension ref="A1:R24"/>
  <sheetViews>
    <sheetView workbookViewId="0">
      <selection activeCell="C4" sqref="C4"/>
    </sheetView>
  </sheetViews>
  <sheetFormatPr defaultRowHeight="14.4" x14ac:dyDescent="0.3"/>
  <cols>
    <col min="1" max="1" width="9.88671875" bestFit="1" customWidth="1"/>
    <col min="2" max="2" width="10.33203125" bestFit="1" customWidth="1"/>
    <col min="3" max="3" width="10.33203125" customWidth="1"/>
    <col min="4" max="4" width="11.109375" bestFit="1" customWidth="1"/>
    <col min="5" max="5" width="9.109375" bestFit="1" customWidth="1"/>
    <col min="6" max="6" width="9.88671875" bestFit="1" customWidth="1"/>
    <col min="7" max="7" width="10.33203125" bestFit="1" customWidth="1"/>
    <col min="8" max="8" width="10.33203125" customWidth="1"/>
    <col min="9" max="9" width="11.109375" bestFit="1" customWidth="1"/>
    <col min="10" max="10" width="9.109375" bestFit="1" customWidth="1"/>
    <col min="11" max="11" width="9.88671875" bestFit="1" customWidth="1"/>
    <col min="12" max="12" width="10.33203125" bestFit="1" customWidth="1"/>
    <col min="13" max="13" width="10.33203125" customWidth="1"/>
    <col min="14" max="14" width="11.109375" bestFit="1" customWidth="1"/>
    <col min="15" max="15" width="9.109375" bestFit="1" customWidth="1"/>
    <col min="17" max="17" width="18.5546875" customWidth="1"/>
    <col min="18" max="18" width="9.44140625" bestFit="1" customWidth="1"/>
    <col min="19" max="20" width="12.88671875" bestFit="1" customWidth="1"/>
    <col min="21" max="21" width="19.5546875" bestFit="1" customWidth="1"/>
  </cols>
  <sheetData>
    <row r="1" spans="1:18" ht="23.4" x14ac:dyDescent="0.45">
      <c r="A1" s="184" t="s">
        <v>0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211"/>
    </row>
    <row r="2" spans="1:18" x14ac:dyDescent="0.3">
      <c r="A2" s="181" t="s">
        <v>1</v>
      </c>
      <c r="B2" s="182"/>
      <c r="C2" s="182"/>
      <c r="D2" s="182"/>
      <c r="E2" s="183"/>
      <c r="F2" s="187" t="s">
        <v>2</v>
      </c>
      <c r="G2" s="187"/>
      <c r="H2" s="187"/>
      <c r="I2" s="187"/>
      <c r="J2" s="187"/>
      <c r="K2" s="209" t="s">
        <v>3</v>
      </c>
      <c r="L2" s="209"/>
      <c r="M2" s="209"/>
      <c r="N2" s="209"/>
      <c r="O2" s="210"/>
    </row>
    <row r="3" spans="1:18" ht="28.8" x14ac:dyDescent="0.3">
      <c r="A3" s="33" t="s">
        <v>4</v>
      </c>
      <c r="B3" s="34" t="s">
        <v>5</v>
      </c>
      <c r="C3" s="34" t="s">
        <v>6</v>
      </c>
      <c r="D3" s="34" t="s">
        <v>7</v>
      </c>
      <c r="E3" s="37" t="s">
        <v>8</v>
      </c>
      <c r="F3" s="35" t="s">
        <v>9</v>
      </c>
      <c r="G3" s="35" t="s">
        <v>5</v>
      </c>
      <c r="H3" s="35" t="s">
        <v>6</v>
      </c>
      <c r="I3" s="35" t="s">
        <v>7</v>
      </c>
      <c r="J3" s="38" t="s">
        <v>10</v>
      </c>
      <c r="K3" s="36" t="s">
        <v>9</v>
      </c>
      <c r="L3" s="36" t="s">
        <v>5</v>
      </c>
      <c r="M3" s="36" t="s">
        <v>6</v>
      </c>
      <c r="N3" s="36" t="s">
        <v>7</v>
      </c>
      <c r="O3" s="39" t="s">
        <v>11</v>
      </c>
    </row>
    <row r="4" spans="1:18" x14ac:dyDescent="0.3">
      <c r="A4" s="13">
        <v>1</v>
      </c>
      <c r="B4">
        <v>0</v>
      </c>
      <c r="C4">
        <f>D4-B4</f>
        <v>1.04</v>
      </c>
      <c r="D4">
        <v>1.04</v>
      </c>
      <c r="E4" s="5">
        <v>3.11</v>
      </c>
      <c r="F4">
        <v>1</v>
      </c>
      <c r="G4">
        <v>0</v>
      </c>
      <c r="H4">
        <f>I4-G4</f>
        <v>0</v>
      </c>
      <c r="I4">
        <v>0</v>
      </c>
      <c r="J4" s="5">
        <v>2.11</v>
      </c>
      <c r="K4">
        <v>1</v>
      </c>
      <c r="L4">
        <v>0</v>
      </c>
      <c r="M4">
        <f>N4-L4</f>
        <v>0</v>
      </c>
      <c r="N4">
        <v>0</v>
      </c>
      <c r="O4" s="5">
        <v>1.3</v>
      </c>
    </row>
    <row r="5" spans="1:18" x14ac:dyDescent="0.3">
      <c r="A5" s="13">
        <v>2</v>
      </c>
      <c r="B5">
        <v>1.36</v>
      </c>
      <c r="C5">
        <f t="shared" ref="C5:C9" si="0">D5-B5</f>
        <v>0.7</v>
      </c>
      <c r="D5">
        <v>2.06</v>
      </c>
      <c r="E5" s="5">
        <v>4.43</v>
      </c>
      <c r="F5">
        <v>2</v>
      </c>
      <c r="G5">
        <v>1.1000000000000001</v>
      </c>
      <c r="H5">
        <f t="shared" ref="H5:H13" si="1">I5-G5</f>
        <v>1.0099999999999998</v>
      </c>
      <c r="I5">
        <f>J4</f>
        <v>2.11</v>
      </c>
      <c r="J5" s="5">
        <v>5.0999999999999996</v>
      </c>
      <c r="K5">
        <v>2</v>
      </c>
      <c r="L5">
        <v>1.43</v>
      </c>
      <c r="M5">
        <f>N5-L5</f>
        <v>0</v>
      </c>
      <c r="N5">
        <v>1.43</v>
      </c>
      <c r="O5" s="5">
        <v>3.08</v>
      </c>
    </row>
    <row r="6" spans="1:18" x14ac:dyDescent="0.3">
      <c r="A6" s="13">
        <v>3</v>
      </c>
      <c r="B6">
        <v>5.49</v>
      </c>
      <c r="C6">
        <f t="shared" si="0"/>
        <v>0</v>
      </c>
      <c r="D6">
        <v>5.49</v>
      </c>
      <c r="E6" s="5">
        <v>8.83</v>
      </c>
      <c r="F6">
        <v>3</v>
      </c>
      <c r="G6">
        <v>1.1499999999999999</v>
      </c>
      <c r="H6">
        <f t="shared" si="1"/>
        <v>3.9499999999999997</v>
      </c>
      <c r="I6">
        <f>J5</f>
        <v>5.0999999999999996</v>
      </c>
      <c r="J6" s="5">
        <v>6.08</v>
      </c>
      <c r="K6">
        <v>3</v>
      </c>
      <c r="L6">
        <v>2.0099999999999998</v>
      </c>
      <c r="M6">
        <f t="shared" ref="M6:M11" si="2">N6-L6</f>
        <v>1.0700000000000003</v>
      </c>
      <c r="N6">
        <f>O5</f>
        <v>3.08</v>
      </c>
      <c r="O6" s="5">
        <v>5.1100000000000003</v>
      </c>
    </row>
    <row r="7" spans="1:18" x14ac:dyDescent="0.3">
      <c r="A7" s="13">
        <v>4</v>
      </c>
      <c r="B7">
        <v>13.57</v>
      </c>
      <c r="C7">
        <f t="shared" si="0"/>
        <v>0</v>
      </c>
      <c r="D7">
        <v>13.57</v>
      </c>
      <c r="E7" s="5">
        <v>16.02</v>
      </c>
      <c r="F7">
        <v>4</v>
      </c>
      <c r="G7">
        <v>1.25</v>
      </c>
      <c r="H7">
        <f t="shared" si="1"/>
        <v>4.83</v>
      </c>
      <c r="I7">
        <f>J6</f>
        <v>6.08</v>
      </c>
      <c r="J7" s="5">
        <v>6.45</v>
      </c>
      <c r="K7">
        <v>4</v>
      </c>
      <c r="L7">
        <v>3.14</v>
      </c>
      <c r="M7">
        <f t="shared" si="2"/>
        <v>1.9700000000000002</v>
      </c>
      <c r="N7">
        <f t="shared" ref="N7:N9" si="3">O6</f>
        <v>5.1100000000000003</v>
      </c>
      <c r="O7" s="5">
        <v>7.09</v>
      </c>
    </row>
    <row r="8" spans="1:18" x14ac:dyDescent="0.3">
      <c r="A8" s="13">
        <v>5</v>
      </c>
      <c r="B8">
        <v>17.36</v>
      </c>
      <c r="C8">
        <f t="shared" si="0"/>
        <v>0</v>
      </c>
      <c r="D8">
        <v>17.36</v>
      </c>
      <c r="E8" s="5">
        <v>20.02</v>
      </c>
      <c r="F8">
        <v>5</v>
      </c>
      <c r="G8">
        <v>5.13</v>
      </c>
      <c r="H8">
        <f t="shared" si="1"/>
        <v>1.3200000000000003</v>
      </c>
      <c r="I8">
        <f>J7</f>
        <v>6.45</v>
      </c>
      <c r="J8" s="5">
        <v>7.56</v>
      </c>
      <c r="K8">
        <v>5</v>
      </c>
      <c r="L8">
        <v>7.33</v>
      </c>
      <c r="M8">
        <f t="shared" si="2"/>
        <v>0</v>
      </c>
      <c r="N8">
        <v>7.33</v>
      </c>
      <c r="O8" s="5">
        <v>10.01</v>
      </c>
    </row>
    <row r="9" spans="1:18" x14ac:dyDescent="0.3">
      <c r="A9" s="13">
        <v>6</v>
      </c>
      <c r="B9">
        <v>19.38</v>
      </c>
      <c r="C9">
        <f t="shared" si="0"/>
        <v>0.76000000000000156</v>
      </c>
      <c r="D9">
        <v>20.14</v>
      </c>
      <c r="E9" s="5">
        <v>21.44</v>
      </c>
      <c r="F9">
        <v>6</v>
      </c>
      <c r="G9">
        <v>10.37</v>
      </c>
      <c r="H9">
        <f t="shared" si="1"/>
        <v>0</v>
      </c>
      <c r="I9">
        <f>J9-(J9-G9)</f>
        <v>10.37</v>
      </c>
      <c r="J9" s="5">
        <v>15.33</v>
      </c>
      <c r="K9">
        <v>6</v>
      </c>
      <c r="L9">
        <v>9.43</v>
      </c>
      <c r="M9">
        <f t="shared" si="2"/>
        <v>0.58000000000000007</v>
      </c>
      <c r="N9">
        <f t="shared" si="3"/>
        <v>10.01</v>
      </c>
      <c r="O9" s="5">
        <v>12.01</v>
      </c>
    </row>
    <row r="10" spans="1:18" x14ac:dyDescent="0.3">
      <c r="A10" s="13"/>
      <c r="E10" s="5"/>
      <c r="F10">
        <v>7</v>
      </c>
      <c r="G10">
        <v>13.41</v>
      </c>
      <c r="H10">
        <f t="shared" si="1"/>
        <v>2.3200000000000003</v>
      </c>
      <c r="I10">
        <f>G10+2.32</f>
        <v>15.73</v>
      </c>
      <c r="J10" s="5">
        <v>17.28</v>
      </c>
      <c r="K10">
        <v>7</v>
      </c>
      <c r="L10">
        <v>15.19</v>
      </c>
      <c r="M10">
        <f t="shared" si="2"/>
        <v>0</v>
      </c>
      <c r="N10">
        <v>15.19</v>
      </c>
      <c r="O10" s="5">
        <v>16.21</v>
      </c>
    </row>
    <row r="11" spans="1:18" x14ac:dyDescent="0.3">
      <c r="A11" s="13"/>
      <c r="E11" s="5"/>
      <c r="F11">
        <v>8</v>
      </c>
      <c r="G11">
        <v>18.079999999999998</v>
      </c>
      <c r="H11">
        <f t="shared" si="1"/>
        <v>0</v>
      </c>
      <c r="I11">
        <f>J11-(J11-G11)</f>
        <v>18.079999999999998</v>
      </c>
      <c r="J11" s="5">
        <v>18.559999999999999</v>
      </c>
      <c r="K11">
        <v>8</v>
      </c>
      <c r="L11">
        <v>21.06</v>
      </c>
      <c r="M11">
        <f t="shared" si="2"/>
        <v>0</v>
      </c>
      <c r="N11">
        <v>21.06</v>
      </c>
      <c r="O11" s="5">
        <v>23.14</v>
      </c>
    </row>
    <row r="12" spans="1:18" x14ac:dyDescent="0.3">
      <c r="A12" s="13"/>
      <c r="E12" s="5"/>
      <c r="F12">
        <v>9</v>
      </c>
      <c r="G12">
        <v>19.14</v>
      </c>
      <c r="H12">
        <f t="shared" si="1"/>
        <v>0</v>
      </c>
      <c r="I12">
        <f>J12-(J12-G12)</f>
        <v>19.14</v>
      </c>
      <c r="J12" s="5">
        <v>20.2</v>
      </c>
      <c r="O12" s="5"/>
    </row>
    <row r="13" spans="1:18" ht="15" thickBot="1" x14ac:dyDescent="0.35">
      <c r="A13" s="16"/>
      <c r="B13" s="17"/>
      <c r="C13" s="17"/>
      <c r="D13" s="17"/>
      <c r="E13" s="18"/>
      <c r="F13" s="17">
        <v>10</v>
      </c>
      <c r="G13" s="17">
        <v>20.440000000000001</v>
      </c>
      <c r="H13" s="17">
        <f t="shared" si="1"/>
        <v>0</v>
      </c>
      <c r="I13" s="17">
        <f>J13-(J13-G13)</f>
        <v>20.440000000000001</v>
      </c>
      <c r="J13" s="18">
        <v>23.16</v>
      </c>
      <c r="K13" s="17"/>
      <c r="L13" s="17"/>
      <c r="M13" s="17"/>
      <c r="N13" s="17"/>
      <c r="O13" s="18"/>
      <c r="Q13" s="1"/>
      <c r="R13" s="2"/>
    </row>
    <row r="14" spans="1:18" x14ac:dyDescent="0.3">
      <c r="Q14" s="1"/>
      <c r="R14" s="2"/>
    </row>
    <row r="15" spans="1:18" x14ac:dyDescent="0.3">
      <c r="Q15" s="1"/>
      <c r="R15" s="2"/>
    </row>
    <row r="16" spans="1:18" x14ac:dyDescent="0.3">
      <c r="Q16" s="1"/>
      <c r="R16" s="2"/>
    </row>
    <row r="17" spans="18:18" x14ac:dyDescent="0.3">
      <c r="R17" s="2"/>
    </row>
    <row r="18" spans="18:18" x14ac:dyDescent="0.3">
      <c r="R18" s="2"/>
    </row>
    <row r="19" spans="18:18" x14ac:dyDescent="0.3">
      <c r="R19" s="2"/>
    </row>
    <row r="20" spans="18:18" x14ac:dyDescent="0.3">
      <c r="R20" s="2"/>
    </row>
    <row r="21" spans="18:18" x14ac:dyDescent="0.3">
      <c r="R21" s="2"/>
    </row>
    <row r="22" spans="18:18" x14ac:dyDescent="0.3">
      <c r="R22" s="2"/>
    </row>
    <row r="23" spans="18:18" x14ac:dyDescent="0.3">
      <c r="R23" s="2"/>
    </row>
    <row r="24" spans="18:18" x14ac:dyDescent="0.3">
      <c r="R24" s="2"/>
    </row>
  </sheetData>
  <mergeCells count="4">
    <mergeCell ref="A2:E2"/>
    <mergeCell ref="F2:J2"/>
    <mergeCell ref="K2:O2"/>
    <mergeCell ref="A1:O1"/>
  </mergeCells>
  <pageMargins left="0.7" right="0.7" top="0.75" bottom="0.75" header="0.3" footer="0.3"/>
  <ignoredErrors>
    <ignoredError sqref="I10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C0A-7A78-4483-8092-629CCC95D771}">
  <dimension ref="A1:AD34"/>
  <sheetViews>
    <sheetView topLeftCell="N1" workbookViewId="0">
      <selection activeCell="S15" sqref="S15"/>
    </sheetView>
  </sheetViews>
  <sheetFormatPr defaultRowHeight="14.4" x14ac:dyDescent="0.3"/>
  <cols>
    <col min="1" max="1" width="15" bestFit="1" customWidth="1"/>
    <col min="2" max="2" width="15" customWidth="1"/>
    <col min="3" max="3" width="10.33203125" bestFit="1" customWidth="1"/>
    <col min="4" max="4" width="16.44140625" customWidth="1"/>
    <col min="5" max="5" width="11.6640625" bestFit="1" customWidth="1"/>
    <col min="6" max="6" width="10.44140625" bestFit="1" customWidth="1"/>
    <col min="7" max="7" width="11.109375" customWidth="1"/>
    <col min="8" max="8" width="9.109375" bestFit="1" customWidth="1"/>
    <col min="9" max="9" width="15" bestFit="1" customWidth="1"/>
    <col min="10" max="10" width="15" customWidth="1"/>
    <col min="11" max="11" width="10.33203125" bestFit="1" customWidth="1"/>
    <col min="12" max="12" width="14" bestFit="1" customWidth="1"/>
    <col min="13" max="13" width="11.6640625" bestFit="1" customWidth="1"/>
    <col min="14" max="14" width="12.109375" customWidth="1"/>
    <col min="15" max="15" width="11.109375" bestFit="1" customWidth="1"/>
    <col min="16" max="16" width="9.109375" bestFit="1" customWidth="1"/>
    <col min="17" max="17" width="15" bestFit="1" customWidth="1"/>
    <col min="18" max="18" width="15" customWidth="1"/>
    <col min="19" max="19" width="10.33203125" bestFit="1" customWidth="1"/>
    <col min="20" max="20" width="14" bestFit="1" customWidth="1"/>
    <col min="21" max="21" width="11.6640625" bestFit="1" customWidth="1"/>
    <col min="22" max="22" width="10.44140625" bestFit="1" customWidth="1"/>
    <col min="23" max="23" width="11.109375" bestFit="1" customWidth="1"/>
    <col min="24" max="24" width="9.109375" bestFit="1" customWidth="1"/>
    <col min="27" max="27" width="19.109375" bestFit="1" customWidth="1"/>
    <col min="28" max="28" width="12.5546875" bestFit="1" customWidth="1"/>
    <col min="29" max="29" width="12.88671875" bestFit="1" customWidth="1"/>
    <col min="30" max="30" width="13.6640625" bestFit="1" customWidth="1"/>
  </cols>
  <sheetData>
    <row r="1" spans="1:30" ht="24" thickBot="1" x14ac:dyDescent="0.5">
      <c r="A1" s="184" t="s">
        <v>12</v>
      </c>
      <c r="B1" s="185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3"/>
      <c r="AA1" s="1"/>
      <c r="AB1" s="2"/>
    </row>
    <row r="2" spans="1:30" ht="29.4" thickBot="1" x14ac:dyDescent="0.35">
      <c r="A2" s="214" t="s">
        <v>1</v>
      </c>
      <c r="B2" s="215"/>
      <c r="C2" s="215"/>
      <c r="D2" s="215"/>
      <c r="E2" s="215"/>
      <c r="F2" s="215"/>
      <c r="G2" s="215"/>
      <c r="H2" s="216"/>
      <c r="I2" s="194" t="s">
        <v>2</v>
      </c>
      <c r="J2" s="194"/>
      <c r="K2" s="194"/>
      <c r="L2" s="194"/>
      <c r="M2" s="194"/>
      <c r="N2" s="194"/>
      <c r="O2" s="194"/>
      <c r="P2" s="195"/>
      <c r="Q2" s="217" t="s">
        <v>3</v>
      </c>
      <c r="R2" s="217"/>
      <c r="S2" s="217"/>
      <c r="T2" s="217"/>
      <c r="U2" s="217"/>
      <c r="V2" s="217"/>
      <c r="W2" s="217"/>
      <c r="X2" s="218"/>
      <c r="Z2" s="28" t="s">
        <v>13</v>
      </c>
      <c r="AA2" s="29" t="s">
        <v>14</v>
      </c>
      <c r="AB2" s="30" t="s">
        <v>15</v>
      </c>
      <c r="AC2" s="30" t="s">
        <v>16</v>
      </c>
      <c r="AD2" s="31" t="s">
        <v>17</v>
      </c>
    </row>
    <row r="3" spans="1:30" ht="28.8" x14ac:dyDescent="0.3">
      <c r="A3" s="8" t="s">
        <v>9</v>
      </c>
      <c r="B3" s="9" t="s">
        <v>18</v>
      </c>
      <c r="C3" s="9" t="s">
        <v>5</v>
      </c>
      <c r="D3" s="9" t="s">
        <v>19</v>
      </c>
      <c r="E3" s="9" t="s">
        <v>20</v>
      </c>
      <c r="F3" s="9" t="s">
        <v>21</v>
      </c>
      <c r="G3" s="9" t="s">
        <v>22</v>
      </c>
      <c r="H3" s="3" t="s">
        <v>10</v>
      </c>
      <c r="I3" s="10" t="s">
        <v>9</v>
      </c>
      <c r="J3" s="10" t="s">
        <v>18</v>
      </c>
      <c r="K3" s="10" t="s">
        <v>5</v>
      </c>
      <c r="L3" s="10" t="s">
        <v>19</v>
      </c>
      <c r="M3" s="10" t="s">
        <v>20</v>
      </c>
      <c r="N3" s="10" t="s">
        <v>21</v>
      </c>
      <c r="O3" s="10" t="s">
        <v>22</v>
      </c>
      <c r="P3" s="6" t="s">
        <v>10</v>
      </c>
      <c r="Q3" s="11" t="s">
        <v>9</v>
      </c>
      <c r="R3" s="11" t="s">
        <v>18</v>
      </c>
      <c r="S3" s="11" t="s">
        <v>5</v>
      </c>
      <c r="T3" s="11" t="s">
        <v>19</v>
      </c>
      <c r="U3" s="11" t="s">
        <v>20</v>
      </c>
      <c r="V3" s="11" t="s">
        <v>21</v>
      </c>
      <c r="W3" s="11" t="s">
        <v>22</v>
      </c>
      <c r="X3" s="12" t="s">
        <v>10</v>
      </c>
      <c r="Z3" s="189">
        <v>1</v>
      </c>
      <c r="AA3" s="1" t="s">
        <v>23</v>
      </c>
      <c r="AB3" s="24">
        <f>(COUNTIFS($D$4:$D$9,"&gt;0:00:00",$D$4:$D$9,"&lt;0:04:59"))/6</f>
        <v>0.83333333333333337</v>
      </c>
      <c r="AC3" s="24">
        <f>0</f>
        <v>0</v>
      </c>
      <c r="AD3" s="25">
        <f>AB3</f>
        <v>0.83333333333333337</v>
      </c>
    </row>
    <row r="4" spans="1:30" ht="15" thickBot="1" x14ac:dyDescent="0.35">
      <c r="A4" s="13">
        <v>1</v>
      </c>
      <c r="C4" s="1">
        <f>'MM3 (Cashier)-Raw Data'!B4/1440</f>
        <v>0</v>
      </c>
      <c r="D4" s="1">
        <f>C5-C4</f>
        <v>9.4444444444444448E-4</v>
      </c>
      <c r="E4" t="str">
        <f>IF('MM3 (Cashier)-Raw Data'!B4='MM3 (Cashier)-Raw Data'!D4,"No","Yes")</f>
        <v>Yes</v>
      </c>
      <c r="F4" s="1">
        <f>'MM3 (Cashier)-Raw Data'!C4/1440</f>
        <v>7.222222222222223E-4</v>
      </c>
      <c r="G4" s="1">
        <f>H4-(F4+C4)</f>
        <v>1.4375E-3</v>
      </c>
      <c r="H4" s="4">
        <f>'MM3 (Cashier)-Raw Data'!E4/1440</f>
        <v>2.1597222222222222E-3</v>
      </c>
      <c r="I4">
        <v>1</v>
      </c>
      <c r="K4" s="1">
        <f>'MM3 (Cashier)-Raw Data'!G4/1440</f>
        <v>0</v>
      </c>
      <c r="L4" s="1">
        <f>K5-K4</f>
        <v>7.6388888888888893E-4</v>
      </c>
      <c r="M4" t="str">
        <f>IF('MM3 (Cashier)-Raw Data'!G4='MM3 (Cashier)-Raw Data'!I4,"No","Yes")</f>
        <v>No</v>
      </c>
      <c r="N4" s="14">
        <f>'MM3 (Cashier)-Raw Data'!H4/1440</f>
        <v>0</v>
      </c>
      <c r="O4" s="14">
        <f>P4-(N4+K4)</f>
        <v>1.4652777777777776E-3</v>
      </c>
      <c r="P4" s="7">
        <f>'MM3 (Cashier)-Raw Data'!J4/1440</f>
        <v>1.4652777777777776E-3</v>
      </c>
      <c r="Q4">
        <v>1</v>
      </c>
      <c r="S4" s="1">
        <f>'MM3 (Cashier)-Raw Data'!L4/1440</f>
        <v>0</v>
      </c>
      <c r="T4" s="1">
        <f>S5-S4</f>
        <v>9.9305555555555562E-4</v>
      </c>
      <c r="U4" t="str">
        <f>IF('MM3 (Cashier)-Raw Data'!L4='MM3 (Cashier)-Raw Data'!N4,"No","Yes")</f>
        <v>No</v>
      </c>
      <c r="V4" s="1">
        <f>'MM3 (Cashier)-Raw Data'!M4/1440</f>
        <v>0</v>
      </c>
      <c r="W4" s="1">
        <f>X4-(V4+S4)</f>
        <v>9.0277777777777784E-4</v>
      </c>
      <c r="X4" s="4">
        <f>'MM3 (Cashier)-Raw Data'!O4/1440</f>
        <v>9.0277777777777784E-4</v>
      </c>
      <c r="Z4" s="190"/>
      <c r="AA4" s="19" t="s">
        <v>24</v>
      </c>
      <c r="AB4" s="23">
        <f>(COUNTIFS($D$4:$D$9,"&gt;0:05:00",$D$4:$D$9,"&lt;0:09:59"))/6</f>
        <v>0.16666666666666666</v>
      </c>
      <c r="AC4" s="23">
        <f>AD3</f>
        <v>0.83333333333333337</v>
      </c>
      <c r="AD4" s="26">
        <f>AC4+AB4</f>
        <v>1</v>
      </c>
    </row>
    <row r="5" spans="1:30" x14ac:dyDescent="0.3">
      <c r="A5" s="13">
        <v>2</v>
      </c>
      <c r="C5" s="1">
        <f>'MM3 (Cashier)-Raw Data'!B5/1440</f>
        <v>9.4444444444444448E-4</v>
      </c>
      <c r="D5" s="1">
        <f t="shared" ref="D5:D8" si="0">C6-C5</f>
        <v>2.868055555555556E-3</v>
      </c>
      <c r="E5" t="str">
        <f>IF('MM3 (Cashier)-Raw Data'!B5='MM3 (Cashier)-Raw Data'!D5,"No","Yes")</f>
        <v>Yes</v>
      </c>
      <c r="F5" s="1">
        <f>'MM3 (Cashier)-Raw Data'!C5/1440</f>
        <v>4.861111111111111E-4</v>
      </c>
      <c r="G5" s="1">
        <f>H5-(F5+C5)</f>
        <v>1.6458333333333329E-3</v>
      </c>
      <c r="H5" s="4">
        <f>'MM3 (Cashier)-Raw Data'!E5/1440</f>
        <v>3.0763888888888885E-3</v>
      </c>
      <c r="I5">
        <v>2</v>
      </c>
      <c r="K5" s="1">
        <f>'MM3 (Cashier)-Raw Data'!G5/1440</f>
        <v>7.6388888888888893E-4</v>
      </c>
      <c r="L5" s="1">
        <f t="shared" ref="L5:L12" si="1">K6-K5</f>
        <v>3.4722222222222121E-5</v>
      </c>
      <c r="M5" t="str">
        <f>IF('MM3 (Cashier)-Raw Data'!G5='MM3 (Cashier)-Raw Data'!I5,"No","Yes")</f>
        <v>Yes</v>
      </c>
      <c r="N5" s="14">
        <f>'MM3 (Cashier)-Raw Data'!H5/1440</f>
        <v>7.0138888888888876E-4</v>
      </c>
      <c r="O5" s="14">
        <f t="shared" ref="O5:O13" si="2">P5-(N5+K5)</f>
        <v>2.0763888888888889E-3</v>
      </c>
      <c r="P5" s="7">
        <f>'MM3 (Cashier)-Raw Data'!J5/1440</f>
        <v>3.5416666666666665E-3</v>
      </c>
      <c r="Q5">
        <v>2</v>
      </c>
      <c r="S5" s="1">
        <f>'MM3 (Cashier)-Raw Data'!L5/1440</f>
        <v>9.9305555555555562E-4</v>
      </c>
      <c r="T5" s="1">
        <f t="shared" ref="T5:T11" si="3">S6-S5</f>
        <v>4.0277777777777751E-4</v>
      </c>
      <c r="U5" t="str">
        <f>IF('MM3 (Cashier)-Raw Data'!L5='MM3 (Cashier)-Raw Data'!N5,"No","Yes")</f>
        <v>No</v>
      </c>
      <c r="V5" s="1">
        <f>'MM3 (Cashier)-Raw Data'!M5/1440</f>
        <v>0</v>
      </c>
      <c r="W5" s="1">
        <f t="shared" ref="W5:W11" si="4">X5-(V5+S5)</f>
        <v>1.1458333333333333E-3</v>
      </c>
      <c r="X5" s="4">
        <f>'MM3 (Cashier)-Raw Data'!O5/1440</f>
        <v>2.138888888888889E-3</v>
      </c>
      <c r="Z5" s="189">
        <v>2</v>
      </c>
      <c r="AA5" s="1" t="s">
        <v>23</v>
      </c>
      <c r="AB5" s="24">
        <f>(COUNTIFS($L$4:$L$12,"&gt;0:00:00",$L$4:$L$12,"&lt;0:04:59"))/9</f>
        <v>0.88888888888888884</v>
      </c>
      <c r="AC5" s="24">
        <v>0</v>
      </c>
      <c r="AD5" s="25">
        <f>AC5+AB5</f>
        <v>0.88888888888888884</v>
      </c>
    </row>
    <row r="6" spans="1:30" ht="15" thickBot="1" x14ac:dyDescent="0.35">
      <c r="A6" s="13">
        <v>3</v>
      </c>
      <c r="C6" s="1">
        <f>'MM3 (Cashier)-Raw Data'!B6/1440</f>
        <v>3.8125000000000004E-3</v>
      </c>
      <c r="D6" s="1">
        <f t="shared" si="0"/>
        <v>5.6111111111111119E-3</v>
      </c>
      <c r="E6" t="str">
        <f>IF('MM3 (Cashier)-Raw Data'!B6='MM3 (Cashier)-Raw Data'!D6,"No","Yes")</f>
        <v>No</v>
      </c>
      <c r="F6" s="1">
        <f>'MM3 (Cashier)-Raw Data'!C6/1440</f>
        <v>0</v>
      </c>
      <c r="G6" s="1">
        <f t="shared" ref="G6:G9" si="5">H6-(F6+C6)</f>
        <v>2.3194444444444439E-3</v>
      </c>
      <c r="H6" s="4">
        <f>'MM3 (Cashier)-Raw Data'!E6/1440</f>
        <v>6.1319444444444442E-3</v>
      </c>
      <c r="I6">
        <v>3</v>
      </c>
      <c r="K6" s="1">
        <f>'MM3 (Cashier)-Raw Data'!G6/1440</f>
        <v>7.9861111111111105E-4</v>
      </c>
      <c r="L6" s="1">
        <f t="shared" si="1"/>
        <v>6.9444444444444458E-5</v>
      </c>
      <c r="M6" t="str">
        <f>IF('MM3 (Cashier)-Raw Data'!G6='MM3 (Cashier)-Raw Data'!I6,"No","Yes")</f>
        <v>Yes</v>
      </c>
      <c r="N6" s="14">
        <f>'MM3 (Cashier)-Raw Data'!H6/1440</f>
        <v>2.7430555555555554E-3</v>
      </c>
      <c r="O6" s="14">
        <f t="shared" si="2"/>
        <v>6.8055555555555621E-4</v>
      </c>
      <c r="P6" s="7">
        <f>'MM3 (Cashier)-Raw Data'!J6/1440</f>
        <v>4.2222222222222227E-3</v>
      </c>
      <c r="Q6">
        <v>3</v>
      </c>
      <c r="S6" s="1">
        <f>'MM3 (Cashier)-Raw Data'!L6/1440</f>
        <v>1.3958333333333331E-3</v>
      </c>
      <c r="T6" s="1">
        <f t="shared" si="3"/>
        <v>7.8472222222222268E-4</v>
      </c>
      <c r="U6" t="str">
        <f>IF('MM3 (Cashier)-Raw Data'!L6='MM3 (Cashier)-Raw Data'!N6,"No","Yes")</f>
        <v>Yes</v>
      </c>
      <c r="V6" s="1">
        <f>'MM3 (Cashier)-Raw Data'!M6/1440</f>
        <v>7.4305555555555572E-4</v>
      </c>
      <c r="W6" s="1">
        <f t="shared" si="4"/>
        <v>1.4097222222222224E-3</v>
      </c>
      <c r="X6" s="4">
        <f>'MM3 (Cashier)-Raw Data'!O6/1440</f>
        <v>3.5486111111111113E-3</v>
      </c>
      <c r="Z6" s="190"/>
      <c r="AA6" s="19" t="s">
        <v>24</v>
      </c>
      <c r="AB6" s="23">
        <f>(COUNTIFS($L$4:$L$12,"&gt;0:05:00",$L$4:$L$12,"&lt;0:09:59"))/9</f>
        <v>0.1111111111111111</v>
      </c>
      <c r="AC6" s="23">
        <f>AD5</f>
        <v>0.88888888888888884</v>
      </c>
      <c r="AD6" s="26">
        <f>AC6+AB6</f>
        <v>1</v>
      </c>
    </row>
    <row r="7" spans="1:30" x14ac:dyDescent="0.3">
      <c r="A7" s="13">
        <v>4</v>
      </c>
      <c r="C7" s="1">
        <f>'MM3 (Cashier)-Raw Data'!B7/1440</f>
        <v>9.4236111111111118E-3</v>
      </c>
      <c r="D7" s="1">
        <f t="shared" si="0"/>
        <v>2.6319444444444437E-3</v>
      </c>
      <c r="E7" t="str">
        <f>IF('MM3 (Cashier)-Raw Data'!B7='MM3 (Cashier)-Raw Data'!D7,"No","Yes")</f>
        <v>No</v>
      </c>
      <c r="F7" s="1">
        <f>'MM3 (Cashier)-Raw Data'!C7/1440</f>
        <v>0</v>
      </c>
      <c r="G7" s="1">
        <f t="shared" si="5"/>
        <v>1.7013888888888877E-3</v>
      </c>
      <c r="H7" s="4">
        <f>'MM3 (Cashier)-Raw Data'!E7/1440</f>
        <v>1.1124999999999999E-2</v>
      </c>
      <c r="I7">
        <v>4</v>
      </c>
      <c r="K7" s="1">
        <f>'MM3 (Cashier)-Raw Data'!G7/1440</f>
        <v>8.6805555555555551E-4</v>
      </c>
      <c r="L7" s="1">
        <f t="shared" si="1"/>
        <v>2.6944444444444446E-3</v>
      </c>
      <c r="M7" t="str">
        <f>IF('MM3 (Cashier)-Raw Data'!G7='MM3 (Cashier)-Raw Data'!I7,"No","Yes")</f>
        <v>Yes</v>
      </c>
      <c r="N7" s="14">
        <f>'MM3 (Cashier)-Raw Data'!H7/1440</f>
        <v>3.3541666666666668E-3</v>
      </c>
      <c r="O7" s="14">
        <f t="shared" si="2"/>
        <v>2.5694444444444419E-4</v>
      </c>
      <c r="P7" s="7">
        <f>'MM3 (Cashier)-Raw Data'!J7/1440</f>
        <v>4.4791666666666669E-3</v>
      </c>
      <c r="Q7">
        <v>4</v>
      </c>
      <c r="S7" s="1">
        <f>'MM3 (Cashier)-Raw Data'!L7/1440</f>
        <v>2.1805555555555558E-3</v>
      </c>
      <c r="T7" s="1">
        <f t="shared" si="3"/>
        <v>2.909722222222222E-3</v>
      </c>
      <c r="U7" t="str">
        <f>IF('MM3 (Cashier)-Raw Data'!L7='MM3 (Cashier)-Raw Data'!N7,"No","Yes")</f>
        <v>Yes</v>
      </c>
      <c r="V7" s="1">
        <f>'MM3 (Cashier)-Raw Data'!M7/1440</f>
        <v>1.3680555555555557E-3</v>
      </c>
      <c r="W7" s="1">
        <f t="shared" si="4"/>
        <v>1.3749999999999995E-3</v>
      </c>
      <c r="X7" s="4">
        <f>'MM3 (Cashier)-Raw Data'!O7/1440</f>
        <v>4.9236111111111112E-3</v>
      </c>
      <c r="Z7" s="189">
        <v>3</v>
      </c>
      <c r="AA7" s="1" t="s">
        <v>23</v>
      </c>
      <c r="AB7">
        <f ca="1">(COUNTIFS($T$4:$T$11,"&gt;0:00:00",$T$4:$T$11,"&lt;0:04:59"))/8</f>
        <v>0.75</v>
      </c>
      <c r="AC7" s="24">
        <v>0</v>
      </c>
      <c r="AD7" s="25">
        <f t="shared" ref="AD7:AD8" ca="1" si="6">AC7+AB7</f>
        <v>0.75</v>
      </c>
    </row>
    <row r="8" spans="1:30" ht="15" thickBot="1" x14ac:dyDescent="0.35">
      <c r="A8" s="13">
        <v>5</v>
      </c>
      <c r="C8" s="1">
        <f>'MM3 (Cashier)-Raw Data'!B8/1440</f>
        <v>1.2055555555555555E-2</v>
      </c>
      <c r="D8" s="1">
        <f t="shared" si="0"/>
        <v>1.4027777777777771E-3</v>
      </c>
      <c r="E8" t="str">
        <f>IF('MM3 (Cashier)-Raw Data'!B8='MM3 (Cashier)-Raw Data'!D8,"No","Yes")</f>
        <v>No</v>
      </c>
      <c r="F8" s="1">
        <f>'MM3 (Cashier)-Raw Data'!C8/1440</f>
        <v>0</v>
      </c>
      <c r="G8" s="1">
        <f t="shared" si="5"/>
        <v>1.8472222222222223E-3</v>
      </c>
      <c r="H8" s="4">
        <f>'MM3 (Cashier)-Raw Data'!E8/1440</f>
        <v>1.3902777777777778E-2</v>
      </c>
      <c r="I8">
        <v>5</v>
      </c>
      <c r="K8" s="1">
        <f>'MM3 (Cashier)-Raw Data'!G8/1440</f>
        <v>3.5625000000000001E-3</v>
      </c>
      <c r="L8" s="1">
        <f t="shared" si="1"/>
        <v>3.6388888888888881E-3</v>
      </c>
      <c r="M8" t="str">
        <f>IF('MM3 (Cashier)-Raw Data'!G8='MM3 (Cashier)-Raw Data'!I8,"No","Yes")</f>
        <v>Yes</v>
      </c>
      <c r="N8" s="14">
        <f>'MM3 (Cashier)-Raw Data'!H8/1440</f>
        <v>9.1666666666666687E-4</v>
      </c>
      <c r="O8" s="14">
        <f t="shared" si="2"/>
        <v>7.7083333333333257E-4</v>
      </c>
      <c r="P8" s="7">
        <f>'MM3 (Cashier)-Raw Data'!J8/1440</f>
        <v>5.2499999999999995E-3</v>
      </c>
      <c r="Q8">
        <v>5</v>
      </c>
      <c r="S8" s="1">
        <f>'MM3 (Cashier)-Raw Data'!L8/1440</f>
        <v>5.0902777777777778E-3</v>
      </c>
      <c r="T8" s="1">
        <f t="shared" si="3"/>
        <v>1.4583333333333332E-3</v>
      </c>
      <c r="U8" t="str">
        <f>IF('MM3 (Cashier)-Raw Data'!L8='MM3 (Cashier)-Raw Data'!N8,"No","Yes")</f>
        <v>No</v>
      </c>
      <c r="V8" s="1">
        <f>'MM3 (Cashier)-Raw Data'!M8/1440</f>
        <v>0</v>
      </c>
      <c r="W8" s="1">
        <f t="shared" si="4"/>
        <v>1.8611111111111111E-3</v>
      </c>
      <c r="X8" s="4">
        <f>'MM3 (Cashier)-Raw Data'!O8/1440</f>
        <v>6.9513888888888889E-3</v>
      </c>
      <c r="Z8" s="190"/>
      <c r="AA8" s="19" t="s">
        <v>24</v>
      </c>
      <c r="AB8" s="27">
        <f ca="1">(COUNTIFS($T$4:$T$11,"&gt;0:05:00",$T$4:$T$11,"&lt;0:09:59"))/8</f>
        <v>0.25</v>
      </c>
      <c r="AC8" s="23">
        <f ca="1">AD7</f>
        <v>0.75</v>
      </c>
      <c r="AD8" s="26">
        <f t="shared" ca="1" si="6"/>
        <v>1</v>
      </c>
    </row>
    <row r="9" spans="1:30" x14ac:dyDescent="0.3">
      <c r="A9" s="13">
        <v>6</v>
      </c>
      <c r="C9" s="1">
        <f>'MM3 (Cashier)-Raw Data'!B9/1440</f>
        <v>1.3458333333333333E-2</v>
      </c>
      <c r="D9" s="1">
        <f>2.05/1440</f>
        <v>1.423611111111111E-3</v>
      </c>
      <c r="E9" t="str">
        <f>IF('MM3 (Cashier)-Raw Data'!B9='MM3 (Cashier)-Raw Data'!D9,"No","Yes")</f>
        <v>Yes</v>
      </c>
      <c r="F9" s="1">
        <f>'MM3 (Cashier)-Raw Data'!C9/1440</f>
        <v>5.2777777777777881E-4</v>
      </c>
      <c r="G9" s="1">
        <f t="shared" si="5"/>
        <v>9.0277777777777839E-4</v>
      </c>
      <c r="H9" s="4">
        <f>'MM3 (Cashier)-Raw Data'!E9/1440</f>
        <v>1.4888888888888889E-2</v>
      </c>
      <c r="I9">
        <v>6</v>
      </c>
      <c r="K9" s="1">
        <f>'MM3 (Cashier)-Raw Data'!G9/1440</f>
        <v>7.2013888888888882E-3</v>
      </c>
      <c r="L9" s="1">
        <f t="shared" si="1"/>
        <v>2.1111111111111113E-3</v>
      </c>
      <c r="M9" t="str">
        <f>IF('MM3 (Cashier)-Raw Data'!G9='MM3 (Cashier)-Raw Data'!I9,"No","Yes")</f>
        <v>No</v>
      </c>
      <c r="N9" s="14">
        <f>'MM3 (Cashier)-Raw Data'!H9/1440</f>
        <v>0</v>
      </c>
      <c r="O9" s="14">
        <f t="shared" si="2"/>
        <v>3.4444444444444453E-3</v>
      </c>
      <c r="P9" s="7">
        <f>'MM3 (Cashier)-Raw Data'!J9/1440</f>
        <v>1.0645833333333334E-2</v>
      </c>
      <c r="Q9">
        <v>6</v>
      </c>
      <c r="S9" s="1">
        <f>'MM3 (Cashier)-Raw Data'!L9/1440</f>
        <v>6.548611111111111E-3</v>
      </c>
      <c r="T9" s="1">
        <f t="shared" si="3"/>
        <v>4.0000000000000001E-3</v>
      </c>
      <c r="U9" t="str">
        <f>IF('MM3 (Cashier)-Raw Data'!L9='MM3 (Cashier)-Raw Data'!N9,"No","Yes")</f>
        <v>Yes</v>
      </c>
      <c r="V9" s="1">
        <f>'MM3 (Cashier)-Raw Data'!M9/1440</f>
        <v>4.0277777777777783E-4</v>
      </c>
      <c r="W9" s="1">
        <f t="shared" si="4"/>
        <v>1.3888888888888892E-3</v>
      </c>
      <c r="X9" s="4">
        <f>'MM3 (Cashier)-Raw Data'!O9/1440</f>
        <v>8.3402777777777781E-3</v>
      </c>
      <c r="AA9" s="1"/>
      <c r="AB9" s="2"/>
    </row>
    <row r="10" spans="1:30" x14ac:dyDescent="0.3">
      <c r="A10" s="13">
        <v>7</v>
      </c>
      <c r="B10">
        <f ca="1">RANDBETWEEN(0,99)/100</f>
        <v>0.69</v>
      </c>
      <c r="C10" s="1">
        <f t="shared" ref="C10:C11" ca="1" si="7">D10+C9-F10</f>
        <v>1.5518518518518518E-2</v>
      </c>
      <c r="D10" s="1">
        <f ca="1">IF(B10&lt;=$AB$3,TIME(0,RANDBETWEEN(0,4.9),RANDBETWEEN(0,59)),TIME(0,RANDBETWEEN(5,9.9),RANDBETWEEN(0,59)))</f>
        <v>2.0601851851851853E-3</v>
      </c>
      <c r="E10" t="str">
        <f ca="1">IF(F10=0,"No","Yes")</f>
        <v>No</v>
      </c>
      <c r="F10" s="1">
        <f ca="1">IF(B10&lt;$AB$30,TIME(0,RANDBETWEEN(0,4.9),RANDBETWEEN(0,59)),TIME(0,0,0))</f>
        <v>0</v>
      </c>
      <c r="G10" s="1">
        <f t="shared" ref="G10:G24" ca="1" si="8">IF(B10&lt;$AD$13,TIME(0,RANDBETWEEN(0,0.9),RANDBETWEEN(0,59)),IF(B10&lt;$AD$14,TIME(0,RANDBETWEEN(1,1.9),RANDBETWEEN(0,59)),IF(B10&lt;$AD$15,TIME(0,RANDBETWEEN(2,2.9),RANDBETWEEN(0,59)),IF(B10&lt;$AD$16,TIME(0,RANDBETWEEN(3,4.9),RANDBETWEEN(0,59))))))</f>
        <v>1.8981481481481482E-3</v>
      </c>
      <c r="H10" s="4">
        <f t="shared" ref="H10:H11" ca="1" si="9">C10+G10+F10</f>
        <v>1.7416666666666667E-2</v>
      </c>
      <c r="I10">
        <v>7</v>
      </c>
      <c r="K10" s="1">
        <f>'MM3 (Cashier)-Raw Data'!G10/1440</f>
        <v>9.3124999999999996E-3</v>
      </c>
      <c r="L10" s="1">
        <f t="shared" si="1"/>
        <v>3.2430555555555546E-3</v>
      </c>
      <c r="M10" t="str">
        <f>IF('MM3 (Cashier)-Raw Data'!G10='MM3 (Cashier)-Raw Data'!I10,"No","Yes")</f>
        <v>Yes</v>
      </c>
      <c r="N10" s="14">
        <f>'MM3 (Cashier)-Raw Data'!H10/1440</f>
        <v>1.6111111111111113E-3</v>
      </c>
      <c r="O10" s="14">
        <f t="shared" si="2"/>
        <v>1.0763888888888889E-3</v>
      </c>
      <c r="P10" s="7">
        <f>'MM3 (Cashier)-Raw Data'!J10/1440</f>
        <v>1.2E-2</v>
      </c>
      <c r="Q10">
        <v>7</v>
      </c>
      <c r="S10" s="1">
        <f>'MM3 (Cashier)-Raw Data'!L10/1440</f>
        <v>1.0548611111111111E-2</v>
      </c>
      <c r="T10" s="1">
        <f t="shared" si="3"/>
        <v>4.0763888888888881E-3</v>
      </c>
      <c r="U10" t="str">
        <f>IF('MM3 (Cashier)-Raw Data'!L10='MM3 (Cashier)-Raw Data'!N10,"No","Yes")</f>
        <v>No</v>
      </c>
      <c r="V10" s="1">
        <f>'MM3 (Cashier)-Raw Data'!M10/1440</f>
        <v>0</v>
      </c>
      <c r="W10" s="1">
        <f t="shared" si="4"/>
        <v>7.0833333333333338E-4</v>
      </c>
      <c r="X10" s="4">
        <f>'MM3 (Cashier)-Raw Data'!O10/1440</f>
        <v>1.1256944444444444E-2</v>
      </c>
    </row>
    <row r="11" spans="1:30" ht="15" thickBot="1" x14ac:dyDescent="0.35">
      <c r="A11" s="13">
        <v>8</v>
      </c>
      <c r="B11">
        <f t="shared" ref="B11:B21" ca="1" si="10">RANDBETWEEN(0,99)/100</f>
        <v>0.64</v>
      </c>
      <c r="C11" s="1">
        <f t="shared" ca="1" si="7"/>
        <v>1.7636574074074075E-2</v>
      </c>
      <c r="D11" s="1">
        <f t="shared" ref="D11" ca="1" si="11">IF(B11&gt;$AB$4,TIME(0,RANDBETWEEN(0,4.9),RANDBETWEEN(0,59)),TIME(0,RANDBETWEEN(5,9.9),RANDBETWEEN(0,59)))</f>
        <v>2.1180555555555558E-3</v>
      </c>
      <c r="E11" t="str">
        <f ca="1">IF(F11=0,"No","Yes")</f>
        <v>No</v>
      </c>
      <c r="F11" s="1">
        <f t="shared" ref="F11:F24" ca="1" si="12">IF(B11&lt;$AB$30,TIME(0,RANDBETWEEN(0,4.9),RANDBETWEEN(0,59)),TIME(0,0,0))</f>
        <v>0</v>
      </c>
      <c r="G11" s="1">
        <f t="shared" ca="1" si="8"/>
        <v>1.6898148148148148E-3</v>
      </c>
      <c r="H11" s="4">
        <f t="shared" ca="1" si="9"/>
        <v>1.9326388888888889E-2</v>
      </c>
      <c r="I11">
        <v>8</v>
      </c>
      <c r="K11" s="1">
        <f>'MM3 (Cashier)-Raw Data'!G11/1440</f>
        <v>1.2555555555555554E-2</v>
      </c>
      <c r="L11" s="1">
        <f t="shared" si="1"/>
        <v>7.3611111111111273E-4</v>
      </c>
      <c r="M11" t="str">
        <f>IF('MM3 (Cashier)-Raw Data'!G11='MM3 (Cashier)-Raw Data'!I11,"No","Yes")</f>
        <v>No</v>
      </c>
      <c r="N11" s="14">
        <f>'MM3 (Cashier)-Raw Data'!H11/1440</f>
        <v>0</v>
      </c>
      <c r="O11" s="14">
        <f t="shared" si="2"/>
        <v>3.3333333333333305E-4</v>
      </c>
      <c r="P11" s="7">
        <f>'MM3 (Cashier)-Raw Data'!J11/1440</f>
        <v>1.2888888888888887E-2</v>
      </c>
      <c r="Q11">
        <v>8</v>
      </c>
      <c r="S11" s="1">
        <f>'MM3 (Cashier)-Raw Data'!L11/1440</f>
        <v>1.4624999999999999E-2</v>
      </c>
      <c r="T11" s="1">
        <f t="shared" ca="1" si="3"/>
        <v>2.4884259259259252E-3</v>
      </c>
      <c r="U11" t="str">
        <f>IF('MM3 (Cashier)-Raw Data'!L11='MM3 (Cashier)-Raw Data'!N11,"No","Yes")</f>
        <v>No</v>
      </c>
      <c r="V11" s="1">
        <f>'MM3 (Cashier)-Raw Data'!M11/1440</f>
        <v>0</v>
      </c>
      <c r="W11" s="1">
        <f t="shared" si="4"/>
        <v>1.4444444444444461E-3</v>
      </c>
      <c r="X11" s="4">
        <f>'MM3 (Cashier)-Raw Data'!O11/1440</f>
        <v>1.6069444444444445E-2</v>
      </c>
    </row>
    <row r="12" spans="1:30" ht="29.4" thickBot="1" x14ac:dyDescent="0.35">
      <c r="A12" s="13">
        <v>9</v>
      </c>
      <c r="B12">
        <f t="shared" ca="1" si="10"/>
        <v>0.52</v>
      </c>
      <c r="C12" s="1">
        <f ca="1">D12+C11-F12</f>
        <v>1.7717592592592594E-2</v>
      </c>
      <c r="D12" s="1">
        <f ca="1">IF(B12&gt;$AB$4,TIME(0,RANDBETWEEN(0,4.9),RANDBETWEEN(0,59)),TIME(0,RANDBETWEEN(5,9.9),RANDBETWEEN(0,59)))</f>
        <v>8.1018518518518516E-5</v>
      </c>
      <c r="E12" t="str">
        <f t="shared" ref="E12:E24" ca="1" si="13">IF(F12=0,"No","Yes")</f>
        <v>No</v>
      </c>
      <c r="F12" s="1">
        <f t="shared" ca="1" si="12"/>
        <v>0</v>
      </c>
      <c r="G12" s="1">
        <f t="shared" ca="1" si="8"/>
        <v>1.9444444444444444E-3</v>
      </c>
      <c r="H12" s="4">
        <f ca="1">C12+G12+F12</f>
        <v>1.9662037037037037E-2</v>
      </c>
      <c r="I12">
        <v>9</v>
      </c>
      <c r="K12" s="1">
        <f>'MM3 (Cashier)-Raw Data'!G12/1440</f>
        <v>1.3291666666666667E-2</v>
      </c>
      <c r="L12" s="1">
        <f t="shared" si="1"/>
        <v>9.0277777777777839E-4</v>
      </c>
      <c r="M12" t="str">
        <f>IF('MM3 (Cashier)-Raw Data'!G12='MM3 (Cashier)-Raw Data'!I12,"No","Yes")</f>
        <v>No</v>
      </c>
      <c r="N12" s="14">
        <f>'MM3 (Cashier)-Raw Data'!H12/1440</f>
        <v>0</v>
      </c>
      <c r="O12" s="14">
        <f t="shared" si="2"/>
        <v>7.3611111111111099E-4</v>
      </c>
      <c r="P12" s="7">
        <f>'MM3 (Cashier)-Raw Data'!J12/1440</f>
        <v>1.4027777777777778E-2</v>
      </c>
      <c r="Q12">
        <v>9</v>
      </c>
      <c r="R12">
        <f ca="1">RANDBETWEEN(0,99)/100</f>
        <v>0.89</v>
      </c>
      <c r="S12" s="1">
        <f t="shared" ref="S12:S14" ca="1" si="14">T12+S11-V12</f>
        <v>1.7113425925925924E-2</v>
      </c>
      <c r="T12" s="1">
        <f ca="1">J10+TIME(0,RANDBETWEEN(0,4.9),RANDBETWEEN(0,59))</f>
        <v>2.488425925925926E-3</v>
      </c>
      <c r="U12" t="str">
        <f ca="1">IF(V12=0,"No","Yes")</f>
        <v>No</v>
      </c>
      <c r="V12" s="1">
        <f ca="1">IF(R12&lt;$AB$34,TIME(0,RANDBETWEEN(0,4.9),RANDBETWEEN(0,59)),TIME(0,0,0))</f>
        <v>0</v>
      </c>
      <c r="W12" s="1">
        <f t="shared" ref="W12:W24" ca="1" si="15">IF(R12&lt;$AD$21,TIME(0,RANDBETWEEN(0,0.9),RANDBETWEEN(0,59)),IF(J13&lt;$AD$22,TIME(0,RANDBETWEEN(1,1.9),RANDBETWEEN(0,59)),IF(J13&lt;$AD$23,TIME(0,RANDBETWEEN(2,2.9),RANDBETWEEN(0,59)),IF(J13&lt;$AD$24,TIME(0,RANDBETWEEN(3,4.9),RANDBETWEEN(0,59))))))</f>
        <v>1.0416666666666667E-3</v>
      </c>
      <c r="X12" s="4">
        <f t="shared" ref="X12:X24" ca="1" si="16">S12+W12+V12</f>
        <v>1.8155092592592591E-2</v>
      </c>
      <c r="Z12" s="28" t="s">
        <v>13</v>
      </c>
      <c r="AA12" s="29" t="s">
        <v>25</v>
      </c>
      <c r="AB12" s="30" t="s">
        <v>15</v>
      </c>
      <c r="AC12" s="30" t="s">
        <v>16</v>
      </c>
      <c r="AD12" s="31" t="s">
        <v>17</v>
      </c>
    </row>
    <row r="13" spans="1:30" x14ac:dyDescent="0.3">
      <c r="A13" s="13">
        <v>10</v>
      </c>
      <c r="B13">
        <f t="shared" ca="1" si="10"/>
        <v>0.4</v>
      </c>
      <c r="C13" s="1">
        <f t="shared" ref="C13:C24" ca="1" si="17">D13+C12-F13</f>
        <v>1.995138888888889E-2</v>
      </c>
      <c r="D13" s="1">
        <f t="shared" ref="D13:D24" ca="1" si="18">IF(B13&gt;$AB$4,TIME(0,RANDBETWEEN(0,4.9),RANDBETWEEN(0,59)),TIME(0,RANDBETWEEN(5,9.9),RANDBETWEEN(0,59)))</f>
        <v>2.650462962962963E-3</v>
      </c>
      <c r="E13" t="str">
        <f t="shared" ca="1" si="13"/>
        <v>Yes</v>
      </c>
      <c r="F13" s="1">
        <f t="shared" ca="1" si="12"/>
        <v>4.1666666666666669E-4</v>
      </c>
      <c r="G13" s="1">
        <f t="shared" ca="1" si="8"/>
        <v>1.7592592592592592E-3</v>
      </c>
      <c r="H13" s="4">
        <f t="shared" ref="H13:H24" ca="1" si="19">C13+G13+F13</f>
        <v>2.2127314814814815E-2</v>
      </c>
      <c r="I13">
        <v>10</v>
      </c>
      <c r="K13" s="1">
        <f>'MM3 (Cashier)-Raw Data'!G13/1440</f>
        <v>1.4194444444444445E-2</v>
      </c>
      <c r="L13" s="1">
        <f ca="1">K14-K13</f>
        <v>2.1875000000000002E-3</v>
      </c>
      <c r="M13" t="str">
        <f>IF('MM3 (Cashier)-Raw Data'!G13='MM3 (Cashier)-Raw Data'!I13,"No","Yes")</f>
        <v>No</v>
      </c>
      <c r="N13" s="14">
        <f>'MM3 (Cashier)-Raw Data'!H13/1440</f>
        <v>0</v>
      </c>
      <c r="O13" s="14">
        <f t="shared" si="2"/>
        <v>1.8888888888888896E-3</v>
      </c>
      <c r="P13" s="7">
        <f>'MM3 (Cashier)-Raw Data'!J13/1440</f>
        <v>1.6083333333333335E-2</v>
      </c>
      <c r="Q13">
        <v>10</v>
      </c>
      <c r="R13">
        <f t="shared" ref="R13:R24" ca="1" si="20">RANDBETWEEN(0,99)/100</f>
        <v>0.12</v>
      </c>
      <c r="S13" s="1">
        <f t="shared" ca="1" si="14"/>
        <v>2.1256944444444443E-2</v>
      </c>
      <c r="T13" s="1">
        <f ca="1">IF(R13&gt;$AB$8,TIME(0,RANDBETWEEN(0,4.9),RANDBETWEEN(0,59)),TIME(0,RANDBETWEEN(5,9.9),RANDBETWEEN(0,59)))</f>
        <v>6.6898148148148151E-3</v>
      </c>
      <c r="U13" t="str">
        <f t="shared" ref="U13:U24" ca="1" si="21">IF(V13=0,"No","Yes")</f>
        <v>Yes</v>
      </c>
      <c r="V13" s="1">
        <f ca="1">IF(R13&lt;$AB$34,TIME(0,RANDBETWEEN(0,4.9),RANDBETWEEN(0,59)),TIME(0,0,0))</f>
        <v>2.5462962962962965E-3</v>
      </c>
      <c r="W13" s="1">
        <f ca="1">IF(R13&lt;$AD$21,TIME(0,RANDBETWEEN(0,0.9),RANDBETWEEN(0,59)),IF(J14&lt;$AD$22,TIME(0,RANDBETWEEN(1,1.9),RANDBETWEEN(0,59)),IF(J14&lt;$AD$23,TIME(0,RANDBETWEEN(2,2.9),RANDBETWEEN(0,59)),IF(J14&lt;$AD$24,TIME(0,RANDBETWEEN(3,4.9),RANDBETWEEN(0,59))))))</f>
        <v>2.0370370370370369E-3</v>
      </c>
      <c r="X13" s="4">
        <f t="shared" ca="1" si="16"/>
        <v>2.5840277777777775E-2</v>
      </c>
      <c r="Z13" s="189">
        <v>1</v>
      </c>
      <c r="AA13" s="1" t="s">
        <v>26</v>
      </c>
      <c r="AB13" s="32">
        <f>(COUNTIFS('MM3 (Cashier)-Processed Data'!$G$4:$G$9,"&gt;0:00:00",'MM3 (Cashier)-Processed Data'!$G$4:$G$9,"&lt;0:01:00"))/6</f>
        <v>0</v>
      </c>
      <c r="AC13" s="24">
        <v>0</v>
      </c>
      <c r="AD13" s="25">
        <v>0</v>
      </c>
    </row>
    <row r="14" spans="1:30" x14ac:dyDescent="0.3">
      <c r="A14" s="13">
        <v>11</v>
      </c>
      <c r="B14">
        <f t="shared" ca="1" si="10"/>
        <v>0.56999999999999995</v>
      </c>
      <c r="C14" s="1">
        <f t="shared" ca="1" si="17"/>
        <v>2.0321759259259262E-2</v>
      </c>
      <c r="D14" s="1">
        <f t="shared" ca="1" si="18"/>
        <v>3.7037037037037035E-4</v>
      </c>
      <c r="E14" t="str">
        <f t="shared" ca="1" si="13"/>
        <v>No</v>
      </c>
      <c r="F14" s="1">
        <f t="shared" ca="1" si="12"/>
        <v>0</v>
      </c>
      <c r="G14" s="1">
        <f t="shared" ca="1" si="8"/>
        <v>1.9328703703703704E-3</v>
      </c>
      <c r="H14" s="4">
        <f t="shared" ca="1" si="19"/>
        <v>2.2254629629629631E-2</v>
      </c>
      <c r="I14">
        <v>11</v>
      </c>
      <c r="J14">
        <f ca="1">RANDBETWEEN(0,99)/100</f>
        <v>0.74</v>
      </c>
      <c r="K14" s="1">
        <f ca="1">L14+K13+N14</f>
        <v>1.6381944444444446E-2</v>
      </c>
      <c r="L14" s="1">
        <f ca="1">IF(J14&gt;$AB$6,TIME(0,RANDBETWEEN(0,4.9),RANDBETWEEN(0,59)),TIME(0,RANDBETWEEN(5,9.9),RANDBETWEEN(0,59)))</f>
        <v>2.1875000000000002E-3</v>
      </c>
      <c r="M14" t="str">
        <f ca="1">IF(N14=0,"No","Yes")</f>
        <v>No</v>
      </c>
      <c r="N14" s="1">
        <f ca="1">IF(J14&lt;$AB$32,TIME(0,RANDBETWEEN(0,4.9),RANDBETWEEN(0,59)),TIME(0,0,0))</f>
        <v>0</v>
      </c>
      <c r="O14" s="14">
        <f t="shared" ref="O14:O27" ca="1" si="22">IF(J14&lt;$AD$17,TIME(0,RANDBETWEEN(0,0.9),RANDBETWEEN(0,59)),IF(J14&lt;$AD$18,TIME(0,RANDBETWEEN(1,1.9),RANDBETWEEN(0,59)),IF(J14&lt;$AD$19,TIME(0,RANDBETWEEN(2,2.9),RANDBETWEEN(0,59)),IF(J14&lt;$AD$20,TIME(0,RANDBETWEEN(3,4.9),RANDBETWEEN(0,59))))))</f>
        <v>1.4236111111111112E-3</v>
      </c>
      <c r="P14" s="7">
        <f ca="1">K14+O14+N14</f>
        <v>1.7805555555555557E-2</v>
      </c>
      <c r="Q14">
        <v>11</v>
      </c>
      <c r="R14">
        <f t="shared" ca="1" si="20"/>
        <v>0.56000000000000005</v>
      </c>
      <c r="S14" s="1">
        <f t="shared" ca="1" si="14"/>
        <v>2.1268518518518516E-2</v>
      </c>
      <c r="T14" s="1">
        <f t="shared" ref="T14:T24" ca="1" si="23">IF(R14&gt;$AB$8,TIME(0,RANDBETWEEN(0,4.9),RANDBETWEEN(0,59)),TIME(0,RANDBETWEEN(5,9.9),RANDBETWEEN(0,59)))</f>
        <v>1.1574074074074073E-5</v>
      </c>
      <c r="U14" t="str">
        <f t="shared" ca="1" si="21"/>
        <v>No</v>
      </c>
      <c r="V14" s="1">
        <f t="shared" ref="V14:V24" ca="1" si="24">IF(R14&lt;$AB$34,TIME(0,RANDBETWEEN(0,4.9),RANDBETWEEN(0,59)),TIME(0,0,0))</f>
        <v>0</v>
      </c>
      <c r="W14" s="1">
        <f t="shared" ca="1" si="15"/>
        <v>1.4120370370370369E-3</v>
      </c>
      <c r="X14" s="4">
        <f t="shared" ca="1" si="16"/>
        <v>2.2680555555555554E-2</v>
      </c>
      <c r="Z14" s="196"/>
      <c r="AA14" s="1" t="s">
        <v>27</v>
      </c>
      <c r="AB14" s="32">
        <f>(COUNTIFS('MM3 (Cashier)-Processed Data'!$G$4:$G$9,"&gt;0:01:00",'MM3 (Cashier)-Processed Data'!$G$4:$G$9,"&lt;=0:02:00"))/6</f>
        <v>0.16666666666666666</v>
      </c>
      <c r="AC14" s="24">
        <v>0</v>
      </c>
      <c r="AD14" s="25">
        <f>AB14</f>
        <v>0.16666666666666666</v>
      </c>
    </row>
    <row r="15" spans="1:30" x14ac:dyDescent="0.3">
      <c r="A15" s="13">
        <v>12</v>
      </c>
      <c r="B15">
        <f t="shared" ca="1" si="10"/>
        <v>0.7</v>
      </c>
      <c r="C15" s="1">
        <f t="shared" ca="1" si="17"/>
        <v>2.0668981481481483E-2</v>
      </c>
      <c r="D15" s="1">
        <f t="shared" ca="1" si="18"/>
        <v>3.4722222222222224E-4</v>
      </c>
      <c r="E15" t="str">
        <f t="shared" ca="1" si="13"/>
        <v>No</v>
      </c>
      <c r="F15" s="1">
        <f t="shared" ca="1" si="12"/>
        <v>0</v>
      </c>
      <c r="G15" s="1">
        <f t="shared" ca="1" si="8"/>
        <v>2.0023148148148148E-3</v>
      </c>
      <c r="H15" s="4">
        <f t="shared" ca="1" si="19"/>
        <v>2.2671296296296297E-2</v>
      </c>
      <c r="I15">
        <v>12</v>
      </c>
      <c r="J15">
        <f t="shared" ref="J15:J27" ca="1" si="25">RANDBETWEEN(0,99)/100</f>
        <v>0.93</v>
      </c>
      <c r="K15" s="1">
        <f t="shared" ref="K15:K27" ca="1" si="26">L15+K14+N15</f>
        <v>1.9587962962962963E-2</v>
      </c>
      <c r="L15" s="1">
        <f t="shared" ref="L15:L27" ca="1" si="27">IF(J15&gt;$AB$6,TIME(0,RANDBETWEEN(0,4.9),RANDBETWEEN(0,59)),TIME(0,RANDBETWEEN(5,9.9),RANDBETWEEN(0,59)))</f>
        <v>3.2060185185185186E-3</v>
      </c>
      <c r="M15" t="str">
        <f t="shared" ref="M15:M27" ca="1" si="28">IF(N15=0,"No","Yes")</f>
        <v>No</v>
      </c>
      <c r="N15" s="1">
        <f t="shared" ref="N15:N27" ca="1" si="29">IF(J15&lt;$AB$32,TIME(0,RANDBETWEEN(0,4.9),RANDBETWEEN(0,59)),TIME(0,0,0))</f>
        <v>0</v>
      </c>
      <c r="O15" s="14">
        <f t="shared" ca="1" si="22"/>
        <v>3.425925925925926E-3</v>
      </c>
      <c r="P15" s="7">
        <f t="shared" ref="P15:P27" ca="1" si="30">K15+O15+N15</f>
        <v>2.3013888888888889E-2</v>
      </c>
      <c r="Q15">
        <v>12</v>
      </c>
      <c r="R15">
        <f t="shared" ca="1" si="20"/>
        <v>0.86</v>
      </c>
      <c r="S15" s="1">
        <f ca="1">T15+S14-V15</f>
        <v>2.1881944444444443E-2</v>
      </c>
      <c r="T15" s="1">
        <f t="shared" ca="1" si="23"/>
        <v>6.134259259259259E-4</v>
      </c>
      <c r="U15" t="str">
        <f t="shared" ca="1" si="21"/>
        <v>No</v>
      </c>
      <c r="V15" s="1">
        <f t="shared" ca="1" si="24"/>
        <v>0</v>
      </c>
      <c r="W15" s="1">
        <f t="shared" ca="1" si="15"/>
        <v>1.8287037037037037E-3</v>
      </c>
      <c r="X15" s="4">
        <f ca="1">S15+W15+V15</f>
        <v>2.3710648148148147E-2</v>
      </c>
      <c r="Z15" s="196"/>
      <c r="AA15" s="1" t="s">
        <v>28</v>
      </c>
      <c r="AB15" s="32">
        <f>(COUNTIFS('MM3 (Cashier)-Processed Data'!$G$4:$G$9,"&gt;0:02:00",'MM3 (Cashier)-Processed Data'!$G$4:$G$9,"&lt;=0:03:00")/6)</f>
        <v>0.66666666666666663</v>
      </c>
      <c r="AC15" s="24">
        <f>AD14</f>
        <v>0.16666666666666666</v>
      </c>
      <c r="AD15" s="25">
        <f>AC15+AB15</f>
        <v>0.83333333333333326</v>
      </c>
    </row>
    <row r="16" spans="1:30" ht="15" thickBot="1" x14ac:dyDescent="0.35">
      <c r="A16" s="13">
        <v>13</v>
      </c>
      <c r="B16">
        <f t="shared" ca="1" si="10"/>
        <v>0.25</v>
      </c>
      <c r="C16" s="1">
        <f t="shared" ca="1" si="17"/>
        <v>1.8747685185185187E-2</v>
      </c>
      <c r="D16" s="1">
        <f t="shared" ca="1" si="18"/>
        <v>6.5972222222222224E-4</v>
      </c>
      <c r="E16" t="str">
        <f t="shared" ca="1" si="13"/>
        <v>Yes</v>
      </c>
      <c r="F16" s="1">
        <f t="shared" ca="1" si="12"/>
        <v>2.5810185185185185E-3</v>
      </c>
      <c r="G16" s="1">
        <f t="shared" ca="1" si="8"/>
        <v>1.9907407407407408E-3</v>
      </c>
      <c r="H16" s="4">
        <f t="shared" ca="1" si="19"/>
        <v>2.3319444444444445E-2</v>
      </c>
      <c r="I16">
        <v>13</v>
      </c>
      <c r="J16">
        <f t="shared" ca="1" si="25"/>
        <v>0.77</v>
      </c>
      <c r="K16" s="1">
        <f t="shared" ca="1" si="26"/>
        <v>2.3013888888888889E-2</v>
      </c>
      <c r="L16" s="1">
        <f t="shared" ca="1" si="27"/>
        <v>3.425925925925926E-3</v>
      </c>
      <c r="M16" t="str">
        <f t="shared" ca="1" si="28"/>
        <v>No</v>
      </c>
      <c r="N16" s="1">
        <f t="shared" ca="1" si="29"/>
        <v>0</v>
      </c>
      <c r="O16" s="14">
        <f t="shared" ca="1" si="22"/>
        <v>1.9212962962962964E-3</v>
      </c>
      <c r="P16" s="7">
        <f t="shared" ca="1" si="30"/>
        <v>2.4935185185185185E-2</v>
      </c>
      <c r="Q16">
        <v>13</v>
      </c>
      <c r="R16">
        <f t="shared" ca="1" si="20"/>
        <v>0.56999999999999995</v>
      </c>
      <c r="S16" s="1">
        <f t="shared" ref="S16:S24" ca="1" si="31">T16+S15-V16</f>
        <v>2.3710648148148147E-2</v>
      </c>
      <c r="T16" s="1">
        <f t="shared" ca="1" si="23"/>
        <v>1.8287037037037037E-3</v>
      </c>
      <c r="U16" t="str">
        <f t="shared" ca="1" si="21"/>
        <v>No</v>
      </c>
      <c r="V16" s="1">
        <f t="shared" ca="1" si="24"/>
        <v>0</v>
      </c>
      <c r="W16" s="1">
        <f t="shared" ca="1" si="15"/>
        <v>9.9537037037037042E-4</v>
      </c>
      <c r="X16" s="4">
        <f t="shared" ca="1" si="16"/>
        <v>2.4706018518518516E-2</v>
      </c>
      <c r="Z16" s="190"/>
      <c r="AA16" s="19" t="s">
        <v>29</v>
      </c>
      <c r="AB16" s="27">
        <f>(COUNTIFS('MM3 (Cashier)-Processed Data'!$G$4:$G$9,"&gt;0:03:00")/6)</f>
        <v>0.16666666666666666</v>
      </c>
      <c r="AC16" s="23">
        <f>AD15</f>
        <v>0.83333333333333326</v>
      </c>
      <c r="AD16" s="26">
        <f>AC16+AB16</f>
        <v>0.99999999999999989</v>
      </c>
    </row>
    <row r="17" spans="1:30" x14ac:dyDescent="0.3">
      <c r="A17" s="13">
        <v>14</v>
      </c>
      <c r="B17">
        <f t="shared" ca="1" si="10"/>
        <v>0.73</v>
      </c>
      <c r="C17" s="1">
        <f t="shared" ca="1" si="17"/>
        <v>2.1108796296296299E-2</v>
      </c>
      <c r="D17" s="1">
        <f t="shared" ca="1" si="18"/>
        <v>2.3611111111111111E-3</v>
      </c>
      <c r="E17" t="str">
        <f t="shared" ca="1" si="13"/>
        <v>No</v>
      </c>
      <c r="F17" s="1">
        <f t="shared" ca="1" si="12"/>
        <v>0</v>
      </c>
      <c r="G17" s="1">
        <f t="shared" ca="1" si="8"/>
        <v>1.5740740740740741E-3</v>
      </c>
      <c r="H17" s="4">
        <f t="shared" ca="1" si="19"/>
        <v>2.2682870370370374E-2</v>
      </c>
      <c r="I17">
        <v>14</v>
      </c>
      <c r="J17">
        <f t="shared" ca="1" si="25"/>
        <v>0.13</v>
      </c>
      <c r="K17" s="1">
        <f t="shared" ca="1" si="26"/>
        <v>2.6578703703703702E-2</v>
      </c>
      <c r="L17" s="1">
        <f t="shared" ca="1" si="27"/>
        <v>1.4699074074074074E-3</v>
      </c>
      <c r="M17" t="str">
        <f t="shared" ca="1" si="28"/>
        <v>Yes</v>
      </c>
      <c r="N17" s="1">
        <f t="shared" ca="1" si="29"/>
        <v>2.0949074074074073E-3</v>
      </c>
      <c r="O17" s="14">
        <f t="shared" ca="1" si="22"/>
        <v>1.7361111111111112E-4</v>
      </c>
      <c r="P17" s="7">
        <f t="shared" ca="1" si="30"/>
        <v>2.8847222222222219E-2</v>
      </c>
      <c r="Q17">
        <v>14</v>
      </c>
      <c r="R17">
        <f t="shared" ca="1" si="20"/>
        <v>0.55000000000000004</v>
      </c>
      <c r="S17" s="1">
        <f t="shared" ca="1" si="31"/>
        <v>2.397685185185185E-2</v>
      </c>
      <c r="T17" s="1">
        <f t="shared" ca="1" si="23"/>
        <v>2.6620370370370372E-4</v>
      </c>
      <c r="U17" t="str">
        <f t="shared" ca="1" si="21"/>
        <v>No</v>
      </c>
      <c r="V17" s="1">
        <f t="shared" ca="1" si="24"/>
        <v>0</v>
      </c>
      <c r="W17" s="1">
        <f t="shared" ca="1" si="15"/>
        <v>1.2152777777777778E-3</v>
      </c>
      <c r="X17" s="4">
        <f t="shared" ca="1" si="16"/>
        <v>2.5192129629629627E-2</v>
      </c>
      <c r="Z17" s="189">
        <v>2</v>
      </c>
      <c r="AA17" s="1" t="s">
        <v>26</v>
      </c>
      <c r="AB17" s="32">
        <f>(COUNTIFS('MM3 (Cashier)-Processed Data'!$O$4:$O$13,"&gt;0:00:00",'MM3 (Cashier)-Processed Data'!$O$4:$O$13,"&lt;=0:01:00"))/10</f>
        <v>0.3</v>
      </c>
      <c r="AC17" s="24">
        <v>0</v>
      </c>
      <c r="AD17" s="25">
        <v>0.3</v>
      </c>
    </row>
    <row r="18" spans="1:30" x14ac:dyDescent="0.3">
      <c r="A18" s="13">
        <v>15</v>
      </c>
      <c r="B18">
        <f t="shared" ca="1" si="10"/>
        <v>0.13</v>
      </c>
      <c r="C18" s="1">
        <f t="shared" ca="1" si="17"/>
        <v>2.7277777777777779E-2</v>
      </c>
      <c r="D18" s="1">
        <f t="shared" ca="1" si="18"/>
        <v>6.6203703703703702E-3</v>
      </c>
      <c r="E18" t="str">
        <f t="shared" ca="1" si="13"/>
        <v>Yes</v>
      </c>
      <c r="F18" s="1">
        <f t="shared" ca="1" si="12"/>
        <v>4.5138888888888887E-4</v>
      </c>
      <c r="G18" s="1">
        <f t="shared" ca="1" si="8"/>
        <v>1.2152777777777778E-3</v>
      </c>
      <c r="H18" s="4">
        <f t="shared" ca="1" si="19"/>
        <v>2.8944444444444446E-2</v>
      </c>
      <c r="I18">
        <v>15</v>
      </c>
      <c r="J18">
        <f t="shared" ca="1" si="25"/>
        <v>0.44</v>
      </c>
      <c r="K18" s="1">
        <f t="shared" ca="1" si="26"/>
        <v>3.1578703703703699E-2</v>
      </c>
      <c r="L18" s="1">
        <f t="shared" ca="1" si="27"/>
        <v>2.5694444444444445E-3</v>
      </c>
      <c r="M18" t="str">
        <f t="shared" ca="1" si="28"/>
        <v>Yes</v>
      </c>
      <c r="N18" s="1">
        <f t="shared" ca="1" si="29"/>
        <v>2.4305555555555556E-3</v>
      </c>
      <c r="O18" s="14">
        <f t="shared" ca="1" si="22"/>
        <v>1.3425925925925925E-3</v>
      </c>
      <c r="P18" s="7">
        <f t="shared" ca="1" si="30"/>
        <v>3.5351851851851843E-2</v>
      </c>
      <c r="Q18">
        <v>15</v>
      </c>
      <c r="R18">
        <f t="shared" ca="1" si="20"/>
        <v>0.41</v>
      </c>
      <c r="S18" s="1">
        <f t="shared" ca="1" si="31"/>
        <v>2.503009259259259E-2</v>
      </c>
      <c r="T18" s="1">
        <f t="shared" ca="1" si="23"/>
        <v>1.0532407407407407E-3</v>
      </c>
      <c r="U18" t="str">
        <f t="shared" ca="1" si="21"/>
        <v>No</v>
      </c>
      <c r="V18" s="1">
        <f t="shared" ca="1" si="24"/>
        <v>0</v>
      </c>
      <c r="W18" s="1">
        <f t="shared" ca="1" si="15"/>
        <v>8.7962962962962962E-4</v>
      </c>
      <c r="X18" s="4">
        <f t="shared" ca="1" si="16"/>
        <v>2.5909722222222219E-2</v>
      </c>
      <c r="Z18" s="196"/>
      <c r="AA18" s="1" t="s">
        <v>27</v>
      </c>
      <c r="AB18" s="32">
        <f>(COUNTIFS('MM3 (Cashier)-Processed Data'!$O$4:$O$13,"&gt;0:01:00",'MM3 (Cashier)-Processed Data'!$O$4:$O$13,"&lt;=0:02:00"))/10</f>
        <v>0.3</v>
      </c>
      <c r="AC18" s="24">
        <f>AD17</f>
        <v>0.3</v>
      </c>
      <c r="AD18" s="25">
        <f>AC18+AB18</f>
        <v>0.6</v>
      </c>
    </row>
    <row r="19" spans="1:30" x14ac:dyDescent="0.3">
      <c r="A19" s="13">
        <v>16</v>
      </c>
      <c r="B19">
        <f t="shared" ca="1" si="10"/>
        <v>0.19</v>
      </c>
      <c r="C19" s="1">
        <f t="shared" ca="1" si="17"/>
        <v>2.7428240740740743E-2</v>
      </c>
      <c r="D19" s="1">
        <f t="shared" ca="1" si="18"/>
        <v>6.134259259259259E-4</v>
      </c>
      <c r="E19" t="str">
        <f t="shared" ca="1" si="13"/>
        <v>Yes</v>
      </c>
      <c r="F19" s="1">
        <f t="shared" ca="1" si="12"/>
        <v>4.6296296296296298E-4</v>
      </c>
      <c r="G19" s="1">
        <f t="shared" ca="1" si="8"/>
        <v>1.7824074074074075E-3</v>
      </c>
      <c r="H19" s="4">
        <f t="shared" ca="1" si="19"/>
        <v>2.9673611111111112E-2</v>
      </c>
      <c r="I19">
        <v>16</v>
      </c>
      <c r="J19">
        <f t="shared" ca="1" si="25"/>
        <v>0.02</v>
      </c>
      <c r="K19" s="1">
        <f t="shared" ca="1" si="26"/>
        <v>3.8094907407407404E-2</v>
      </c>
      <c r="L19" s="1">
        <f t="shared" ca="1" si="27"/>
        <v>6.2500000000000003E-3</v>
      </c>
      <c r="M19" t="str">
        <f t="shared" ca="1" si="28"/>
        <v>Yes</v>
      </c>
      <c r="N19" s="1">
        <f t="shared" ca="1" si="29"/>
        <v>2.6620370370370372E-4</v>
      </c>
      <c r="O19" s="14">
        <f t="shared" ca="1" si="22"/>
        <v>1.1574074074074073E-5</v>
      </c>
      <c r="P19" s="7">
        <f t="shared" ca="1" si="30"/>
        <v>3.8372685185185183E-2</v>
      </c>
      <c r="Q19">
        <v>16</v>
      </c>
      <c r="R19">
        <f t="shared" ca="1" si="20"/>
        <v>0.1</v>
      </c>
      <c r="S19" s="1">
        <f t="shared" ca="1" si="31"/>
        <v>2.9532407407407403E-2</v>
      </c>
      <c r="T19" s="1">
        <f t="shared" ca="1" si="23"/>
        <v>6.0648148148148145E-3</v>
      </c>
      <c r="U19" t="str">
        <f t="shared" ca="1" si="21"/>
        <v>Yes</v>
      </c>
      <c r="V19" s="1">
        <f t="shared" ca="1" si="24"/>
        <v>1.5625000000000001E-3</v>
      </c>
      <c r="W19" s="1">
        <f t="shared" ca="1" si="15"/>
        <v>1.3310185185185185E-3</v>
      </c>
      <c r="X19" s="4">
        <f t="shared" ca="1" si="16"/>
        <v>3.2425925925925921E-2</v>
      </c>
      <c r="Z19" s="196"/>
      <c r="AA19" s="1" t="s">
        <v>28</v>
      </c>
      <c r="AB19" s="32">
        <f>(COUNTIFS('MM3 (Cashier)-Processed Data'!$O$4:$O$13,"&gt;0:02:00",'MM3 (Cashier)-Processed Data'!$O$4:$O$13,"&lt;=0:03:00")/10)</f>
        <v>0.3</v>
      </c>
      <c r="AC19" s="24">
        <f t="shared" ref="AC19:AC20" si="32">AD18</f>
        <v>0.6</v>
      </c>
      <c r="AD19" s="25">
        <f t="shared" ref="AD19:AD21" si="33">AC19+AB19</f>
        <v>0.89999999999999991</v>
      </c>
    </row>
    <row r="20" spans="1:30" ht="15" thickBot="1" x14ac:dyDescent="0.35">
      <c r="A20" s="13">
        <v>17</v>
      </c>
      <c r="B20">
        <f t="shared" ca="1" si="10"/>
        <v>0.84</v>
      </c>
      <c r="C20" s="1">
        <f t="shared" ca="1" si="17"/>
        <v>2.7659722222222224E-2</v>
      </c>
      <c r="D20" s="1">
        <f t="shared" ca="1" si="18"/>
        <v>2.3148148148148149E-4</v>
      </c>
      <c r="E20" t="str">
        <f t="shared" ca="1" si="13"/>
        <v>No</v>
      </c>
      <c r="F20" s="1">
        <f t="shared" ca="1" si="12"/>
        <v>0</v>
      </c>
      <c r="G20" s="1">
        <f t="shared" ca="1" si="8"/>
        <v>2.2569444444444442E-3</v>
      </c>
      <c r="H20" s="4">
        <f t="shared" ca="1" si="19"/>
        <v>2.9916666666666668E-2</v>
      </c>
      <c r="I20">
        <v>17</v>
      </c>
      <c r="J20">
        <f t="shared" ca="1" si="25"/>
        <v>0.57999999999999996</v>
      </c>
      <c r="K20" s="1">
        <f t="shared" ca="1" si="26"/>
        <v>4.1486111111111106E-2</v>
      </c>
      <c r="L20" s="1">
        <f t="shared" ca="1" si="27"/>
        <v>3.3912037037037036E-3</v>
      </c>
      <c r="M20" t="str">
        <f t="shared" ca="1" si="28"/>
        <v>No</v>
      </c>
      <c r="N20" s="1">
        <f t="shared" ca="1" si="29"/>
        <v>0</v>
      </c>
      <c r="O20" s="14">
        <f t="shared" ca="1" si="22"/>
        <v>9.1435185185185185E-4</v>
      </c>
      <c r="P20" s="7">
        <f t="shared" ca="1" si="30"/>
        <v>4.2400462962962959E-2</v>
      </c>
      <c r="Q20">
        <v>17</v>
      </c>
      <c r="R20">
        <f t="shared" ca="1" si="20"/>
        <v>0.63</v>
      </c>
      <c r="S20" s="1">
        <f t="shared" ca="1" si="31"/>
        <v>3.0076388888888885E-2</v>
      </c>
      <c r="T20" s="1">
        <f t="shared" ca="1" si="23"/>
        <v>5.4398148148148144E-4</v>
      </c>
      <c r="U20" t="str">
        <f t="shared" ca="1" si="21"/>
        <v>No</v>
      </c>
      <c r="V20" s="1">
        <f t="shared" ca="1" si="24"/>
        <v>0</v>
      </c>
      <c r="W20" s="1">
        <f t="shared" ca="1" si="15"/>
        <v>1.0648148148148149E-3</v>
      </c>
      <c r="X20" s="4">
        <f t="shared" ca="1" si="16"/>
        <v>3.1141203703703699E-2</v>
      </c>
      <c r="Z20" s="190"/>
      <c r="AA20" s="19" t="s">
        <v>29</v>
      </c>
      <c r="AB20" s="27">
        <f>(COUNTIFS('MM3 (Cashier)-Processed Data'!$O$4:$O$13,"&gt;0:03:00")/10)</f>
        <v>0.1</v>
      </c>
      <c r="AC20" s="23">
        <f t="shared" si="32"/>
        <v>0.89999999999999991</v>
      </c>
      <c r="AD20" s="26">
        <f t="shared" si="33"/>
        <v>0.99999999999999989</v>
      </c>
    </row>
    <row r="21" spans="1:30" x14ac:dyDescent="0.3">
      <c r="A21" s="13">
        <v>18</v>
      </c>
      <c r="B21">
        <f t="shared" ca="1" si="10"/>
        <v>0.27</v>
      </c>
      <c r="C21" s="1">
        <f t="shared" ca="1" si="17"/>
        <v>2.9106481481481483E-2</v>
      </c>
      <c r="D21" s="1">
        <f t="shared" ca="1" si="18"/>
        <v>1.5740740740740741E-3</v>
      </c>
      <c r="E21" t="str">
        <f t="shared" ca="1" si="13"/>
        <v>Yes</v>
      </c>
      <c r="F21" s="1">
        <f t="shared" ca="1" si="12"/>
        <v>1.273148148148148E-4</v>
      </c>
      <c r="G21" s="1">
        <f t="shared" ca="1" si="8"/>
        <v>1.4120370370370369E-3</v>
      </c>
      <c r="H21" s="4">
        <f t="shared" ca="1" si="19"/>
        <v>3.0645833333333337E-2</v>
      </c>
      <c r="I21">
        <v>18</v>
      </c>
      <c r="J21">
        <f t="shared" ca="1" si="25"/>
        <v>0.04</v>
      </c>
      <c r="K21" s="1">
        <f t="shared" ca="1" si="26"/>
        <v>4.9124999999999995E-2</v>
      </c>
      <c r="L21" s="1">
        <f t="shared" ca="1" si="27"/>
        <v>4.2361111111111115E-3</v>
      </c>
      <c r="M21" t="str">
        <f t="shared" ca="1" si="28"/>
        <v>Yes</v>
      </c>
      <c r="N21" s="1">
        <f t="shared" ca="1" si="29"/>
        <v>3.4027777777777776E-3</v>
      </c>
      <c r="O21" s="14">
        <f t="shared" ca="1" si="22"/>
        <v>2.0833333333333335E-4</v>
      </c>
      <c r="P21" s="7">
        <f t="shared" ca="1" si="30"/>
        <v>5.2736111111111102E-2</v>
      </c>
      <c r="Q21">
        <v>18</v>
      </c>
      <c r="R21">
        <f t="shared" ca="1" si="20"/>
        <v>0.98</v>
      </c>
      <c r="S21" s="1">
        <f t="shared" ca="1" si="31"/>
        <v>3.1754629629629626E-2</v>
      </c>
      <c r="T21" s="1">
        <f t="shared" ca="1" si="23"/>
        <v>1.6782407407407408E-3</v>
      </c>
      <c r="U21" t="str">
        <f t="shared" ca="1" si="21"/>
        <v>No</v>
      </c>
      <c r="V21" s="1">
        <f t="shared" ca="1" si="24"/>
        <v>0</v>
      </c>
      <c r="W21" s="1">
        <f t="shared" ca="1" si="15"/>
        <v>1.2731481481481483E-3</v>
      </c>
      <c r="X21" s="4">
        <f t="shared" ca="1" si="16"/>
        <v>3.3027777777777774E-2</v>
      </c>
      <c r="Z21" s="189">
        <v>3</v>
      </c>
      <c r="AA21" s="1" t="s">
        <v>26</v>
      </c>
      <c r="AB21" s="32">
        <f>(COUNTIFS('MM3 (Cashier)-Processed Data'!$W$4:$W$11,"&gt;0:00:00",'MM3 (Cashier)-Processed Data'!$W$4:$W$11,"&lt;=0:01:00")/8)</f>
        <v>0</v>
      </c>
      <c r="AC21" s="24">
        <f>0</f>
        <v>0</v>
      </c>
      <c r="AD21" s="25">
        <f t="shared" si="33"/>
        <v>0</v>
      </c>
    </row>
    <row r="22" spans="1:30" x14ac:dyDescent="0.3">
      <c r="A22" s="13">
        <v>19</v>
      </c>
      <c r="B22">
        <f t="dataTable" ref="B22:B24" dt2D="0" dtr="0" r1="A29" ca="1"/>
        <v>0.15</v>
      </c>
      <c r="C22" s="1">
        <f t="shared" ca="1" si="17"/>
        <v>2.9407407407407406E-2</v>
      </c>
      <c r="D22" s="1">
        <f t="shared" ca="1" si="18"/>
        <v>3.7152777777777778E-3</v>
      </c>
      <c r="E22" t="str">
        <f t="shared" ca="1" si="13"/>
        <v>Yes</v>
      </c>
      <c r="F22" s="1">
        <f t="shared" ca="1" si="12"/>
        <v>3.414351851851852E-3</v>
      </c>
      <c r="G22" s="1">
        <f t="shared" ca="1" si="8"/>
        <v>1.3310185185185185E-3</v>
      </c>
      <c r="H22" s="4">
        <f t="shared" ca="1" si="19"/>
        <v>3.4152777777777775E-2</v>
      </c>
      <c r="I22">
        <v>19</v>
      </c>
      <c r="J22">
        <f t="shared" ca="1" si="25"/>
        <v>0.57999999999999996</v>
      </c>
      <c r="K22" s="1">
        <f ca="1">L22+K21+N22</f>
        <v>5.2562499999999998E-2</v>
      </c>
      <c r="L22" s="1">
        <f t="shared" ca="1" si="27"/>
        <v>3.4375E-3</v>
      </c>
      <c r="M22" t="str">
        <f t="shared" ca="1" si="28"/>
        <v>No</v>
      </c>
      <c r="N22" s="1">
        <f t="shared" ca="1" si="29"/>
        <v>0</v>
      </c>
      <c r="O22" s="14">
        <f t="shared" ca="1" si="22"/>
        <v>9.2592592592592596E-4</v>
      </c>
      <c r="P22" s="7">
        <f t="shared" ca="1" si="30"/>
        <v>5.3488425925925925E-2</v>
      </c>
      <c r="Q22">
        <v>19</v>
      </c>
      <c r="R22">
        <f t="shared" ca="1" si="20"/>
        <v>0.06</v>
      </c>
      <c r="S22" s="1">
        <f ca="1">T22+S21-V22</f>
        <v>3.5909722222222218E-2</v>
      </c>
      <c r="T22" s="1">
        <f t="shared" ca="1" si="23"/>
        <v>5.7523148148148151E-3</v>
      </c>
      <c r="U22" t="str">
        <f t="shared" ca="1" si="21"/>
        <v>Yes</v>
      </c>
      <c r="V22" s="1">
        <f t="shared" ca="1" si="24"/>
        <v>1.5972222222222223E-3</v>
      </c>
      <c r="W22" s="1">
        <f t="shared" ca="1" si="15"/>
        <v>1.6550925925925926E-3</v>
      </c>
      <c r="X22" s="4">
        <f t="shared" ca="1" si="16"/>
        <v>3.916203703703703E-2</v>
      </c>
      <c r="Z22" s="196"/>
      <c r="AA22" s="1" t="s">
        <v>27</v>
      </c>
      <c r="AB22" s="32">
        <f>(COUNTIFS('MM3 (Cashier)-Processed Data'!$W$4:$W$11,"&gt;0:01:00",'MM3 (Cashier)-Processed Data'!$W$4:$W$11,"&lt;=0:02:00"))/8</f>
        <v>0.625</v>
      </c>
      <c r="AC22" s="24">
        <f>AD21</f>
        <v>0</v>
      </c>
      <c r="AD22" s="25">
        <f>AC22+AB22</f>
        <v>0.625</v>
      </c>
    </row>
    <row r="23" spans="1:30" x14ac:dyDescent="0.3">
      <c r="A23" s="13">
        <v>20</v>
      </c>
      <c r="B23">
        <v>0.21</v>
      </c>
      <c r="C23" s="1">
        <f t="shared" ca="1" si="17"/>
        <v>2.9245370370370373E-2</v>
      </c>
      <c r="D23" s="1">
        <f t="shared" ca="1" si="18"/>
        <v>2.4074074074074076E-3</v>
      </c>
      <c r="E23" t="str">
        <f t="shared" ca="1" si="13"/>
        <v>Yes</v>
      </c>
      <c r="F23" s="1">
        <f t="shared" ca="1" si="12"/>
        <v>2.5694444444444445E-3</v>
      </c>
      <c r="G23" s="1">
        <f t="shared" ca="1" si="8"/>
        <v>1.9097222222222222E-3</v>
      </c>
      <c r="H23" s="4">
        <f t="shared" ca="1" si="19"/>
        <v>3.3724537037037039E-2</v>
      </c>
      <c r="I23">
        <v>20</v>
      </c>
      <c r="J23">
        <f t="shared" ca="1" si="25"/>
        <v>0.88</v>
      </c>
      <c r="K23" s="1">
        <f t="shared" ca="1" si="26"/>
        <v>5.5375000000000001E-2</v>
      </c>
      <c r="L23" s="1">
        <f t="shared" ca="1" si="27"/>
        <v>2.8124999999999999E-3</v>
      </c>
      <c r="M23" t="str">
        <f t="shared" ca="1" si="28"/>
        <v>No</v>
      </c>
      <c r="N23" s="1">
        <f t="shared" ca="1" si="29"/>
        <v>0</v>
      </c>
      <c r="O23" s="14">
        <f t="shared" ca="1" si="22"/>
        <v>1.7708333333333332E-3</v>
      </c>
      <c r="P23" s="7">
        <f t="shared" ca="1" si="30"/>
        <v>5.7145833333333333E-2</v>
      </c>
      <c r="Q23">
        <v>20</v>
      </c>
      <c r="R23">
        <f t="shared" ca="1" si="20"/>
        <v>0.28000000000000003</v>
      </c>
      <c r="S23" s="1">
        <f t="shared" ca="1" si="31"/>
        <v>3.7414351851851844E-2</v>
      </c>
      <c r="T23" s="1">
        <f t="shared" ca="1" si="23"/>
        <v>1.8055555555555555E-3</v>
      </c>
      <c r="U23" t="str">
        <f t="shared" ca="1" si="21"/>
        <v>Yes</v>
      </c>
      <c r="V23" s="1">
        <f t="shared" ca="1" si="24"/>
        <v>3.0092592592592595E-4</v>
      </c>
      <c r="W23" s="1">
        <f t="shared" ca="1" si="15"/>
        <v>1.1921296296296296E-3</v>
      </c>
      <c r="X23" s="4">
        <f t="shared" ca="1" si="16"/>
        <v>3.8907407407407398E-2</v>
      </c>
      <c r="Z23" s="196"/>
      <c r="AA23" s="1" t="s">
        <v>28</v>
      </c>
      <c r="AB23" s="32">
        <f>(COUNTIFS('MM3 (Cashier)-Processed Data'!$W$4:$W$11,"&gt;0:02:00",'MM3 (Cashier)-Processed Data'!$W$4:$W$11,"&lt;=0:03:00")/8)</f>
        <v>0.375</v>
      </c>
      <c r="AC23" s="24">
        <f t="shared" ref="AC23:AC24" si="34">AD22</f>
        <v>0.625</v>
      </c>
      <c r="AD23" s="25">
        <f t="shared" ref="AD23:AD24" si="35">AC23+AB23</f>
        <v>1</v>
      </c>
    </row>
    <row r="24" spans="1:30" ht="15" thickBot="1" x14ac:dyDescent="0.35">
      <c r="A24" s="13">
        <v>21</v>
      </c>
      <c r="B24">
        <v>0.01</v>
      </c>
      <c r="C24" s="1">
        <f t="shared" ca="1" si="17"/>
        <v>3.3087962962962965E-2</v>
      </c>
      <c r="D24" s="1">
        <f t="shared" ca="1" si="18"/>
        <v>5.2662037037037035E-3</v>
      </c>
      <c r="E24" t="str">
        <f t="shared" ca="1" si="13"/>
        <v>Yes</v>
      </c>
      <c r="F24" s="1">
        <f t="shared" ca="1" si="12"/>
        <v>1.4236111111111112E-3</v>
      </c>
      <c r="G24" s="1">
        <f t="shared" ca="1" si="8"/>
        <v>1.1458333333333333E-3</v>
      </c>
      <c r="H24" s="4">
        <f t="shared" ca="1" si="19"/>
        <v>3.5657407407407408E-2</v>
      </c>
      <c r="I24">
        <v>21</v>
      </c>
      <c r="J24">
        <f t="shared" ca="1" si="25"/>
        <v>0.09</v>
      </c>
      <c r="K24" s="1">
        <f t="shared" ca="1" si="26"/>
        <v>6.4900462962962965E-2</v>
      </c>
      <c r="L24" s="1">
        <f t="shared" ca="1" si="27"/>
        <v>6.5624999999999998E-3</v>
      </c>
      <c r="M24" t="str">
        <f t="shared" ca="1" si="28"/>
        <v>Yes</v>
      </c>
      <c r="N24" s="1">
        <f t="shared" ca="1" si="29"/>
        <v>2.9629629629629628E-3</v>
      </c>
      <c r="O24" s="14">
        <f t="shared" ca="1" si="22"/>
        <v>5.5555555555555556E-4</v>
      </c>
      <c r="P24" s="7">
        <f t="shared" ca="1" si="30"/>
        <v>6.8418981481481483E-2</v>
      </c>
      <c r="Q24">
        <v>21</v>
      </c>
      <c r="R24">
        <f t="shared" ca="1" si="20"/>
        <v>0.32</v>
      </c>
      <c r="S24" s="1">
        <f t="shared" ca="1" si="31"/>
        <v>3.4289351851851849E-2</v>
      </c>
      <c r="T24" s="1">
        <f t="shared" ca="1" si="23"/>
        <v>1.1574074074074075E-4</v>
      </c>
      <c r="U24" t="str">
        <f t="shared" ca="1" si="21"/>
        <v>Yes</v>
      </c>
      <c r="V24" s="1">
        <f t="shared" ca="1" si="24"/>
        <v>3.2407407407407406E-3</v>
      </c>
      <c r="W24" s="1">
        <f t="shared" ca="1" si="15"/>
        <v>2.0717592592592593E-3</v>
      </c>
      <c r="X24" s="4">
        <f t="shared" ca="1" si="16"/>
        <v>3.9601851851851846E-2</v>
      </c>
      <c r="Z24" s="190"/>
      <c r="AA24" s="19" t="s">
        <v>29</v>
      </c>
      <c r="AB24" s="27">
        <f>(COUNTIFS('MM3 (Cashier)-Processed Data'!$W$4:$W$11,"&gt;0:03:00")/8)</f>
        <v>0</v>
      </c>
      <c r="AC24" s="23">
        <f t="shared" si="34"/>
        <v>1</v>
      </c>
      <c r="AD24" s="26">
        <f t="shared" si="35"/>
        <v>1</v>
      </c>
    </row>
    <row r="25" spans="1:30" x14ac:dyDescent="0.3">
      <c r="A25" s="13"/>
      <c r="B25" s="1"/>
      <c r="C25" s="15"/>
      <c r="H25" s="5"/>
      <c r="I25">
        <v>22</v>
      </c>
      <c r="J25">
        <f t="shared" ca="1" si="25"/>
        <v>0.85</v>
      </c>
      <c r="K25" s="1">
        <f ca="1">L25+K24+N25</f>
        <v>6.6983796296296305E-2</v>
      </c>
      <c r="L25" s="1">
        <f t="shared" ca="1" si="27"/>
        <v>2.0833333333333333E-3</v>
      </c>
      <c r="M25" t="str">
        <f t="shared" ca="1" si="28"/>
        <v>No</v>
      </c>
      <c r="N25" s="1">
        <f t="shared" ca="1" si="29"/>
        <v>0</v>
      </c>
      <c r="O25" s="14">
        <f t="shared" ca="1" si="22"/>
        <v>1.5972222222222223E-3</v>
      </c>
      <c r="P25" s="7">
        <f t="shared" ca="1" si="30"/>
        <v>6.8581018518518527E-2</v>
      </c>
      <c r="S25" s="1"/>
      <c r="T25" s="1"/>
      <c r="V25" s="1"/>
      <c r="W25" s="1"/>
      <c r="X25" s="4"/>
    </row>
    <row r="26" spans="1:30" x14ac:dyDescent="0.3">
      <c r="A26" s="13"/>
      <c r="H26" s="5"/>
      <c r="I26">
        <v>23</v>
      </c>
      <c r="J26">
        <f t="shared" ca="1" si="25"/>
        <v>7.0000000000000007E-2</v>
      </c>
      <c r="K26" s="1">
        <f t="shared" ca="1" si="26"/>
        <v>7.1810185185185185E-2</v>
      </c>
      <c r="L26" s="1">
        <f t="shared" ca="1" si="27"/>
        <v>4.7569444444444447E-3</v>
      </c>
      <c r="M26" t="str">
        <f t="shared" ca="1" si="28"/>
        <v>Yes</v>
      </c>
      <c r="N26" s="1">
        <f t="shared" ca="1" si="29"/>
        <v>6.9444444444444444E-5</v>
      </c>
      <c r="O26" s="14">
        <f t="shared" ca="1" si="22"/>
        <v>4.2824074074074075E-4</v>
      </c>
      <c r="P26" s="7">
        <f t="shared" ca="1" si="30"/>
        <v>7.230787037037037E-2</v>
      </c>
      <c r="S26" s="1"/>
      <c r="T26" s="1"/>
      <c r="V26" s="1"/>
      <c r="W26" s="1"/>
      <c r="X26" s="4"/>
    </row>
    <row r="27" spans="1:30" ht="15" thickBot="1" x14ac:dyDescent="0.35">
      <c r="A27" s="16"/>
      <c r="B27" s="17"/>
      <c r="C27" s="17"/>
      <c r="D27" s="17"/>
      <c r="E27" s="17"/>
      <c r="F27" s="17"/>
      <c r="G27" s="17"/>
      <c r="H27" s="18"/>
      <c r="I27" s="17">
        <v>24</v>
      </c>
      <c r="J27" s="17">
        <f t="shared" ca="1" si="25"/>
        <v>0.63</v>
      </c>
      <c r="K27" s="19">
        <f t="shared" ca="1" si="26"/>
        <v>7.1902777777777774E-2</v>
      </c>
      <c r="L27" s="19">
        <f t="shared" ca="1" si="27"/>
        <v>9.2592592592592588E-5</v>
      </c>
      <c r="M27" s="17" t="str">
        <f t="shared" ca="1" si="28"/>
        <v>No</v>
      </c>
      <c r="N27" s="19">
        <f t="shared" ca="1" si="29"/>
        <v>0</v>
      </c>
      <c r="O27" s="20">
        <f t="shared" ca="1" si="22"/>
        <v>1.5162037037037036E-3</v>
      </c>
      <c r="P27" s="21">
        <f t="shared" ca="1" si="30"/>
        <v>7.3418981481481474E-2</v>
      </c>
      <c r="Q27" s="17"/>
      <c r="R27" s="17"/>
      <c r="S27" s="19"/>
      <c r="T27" s="19"/>
      <c r="U27" s="17"/>
      <c r="V27" s="19"/>
      <c r="W27" s="19"/>
      <c r="X27" s="22"/>
    </row>
    <row r="28" spans="1:30" ht="15" thickBot="1" x14ac:dyDescent="0.35">
      <c r="Z28" s="28" t="s">
        <v>13</v>
      </c>
      <c r="AA28" s="29" t="s">
        <v>30</v>
      </c>
      <c r="AB28" s="30" t="s">
        <v>15</v>
      </c>
      <c r="AC28" s="30" t="s">
        <v>16</v>
      </c>
      <c r="AD28" s="31" t="s">
        <v>17</v>
      </c>
    </row>
    <row r="29" spans="1:30" x14ac:dyDescent="0.3">
      <c r="Z29" s="189">
        <v>1</v>
      </c>
      <c r="AA29" s="1" t="s">
        <v>31</v>
      </c>
      <c r="AB29" s="24">
        <f>(COUNTIFS($F$4:$F$9,"=0:00:00")/6)</f>
        <v>0.5</v>
      </c>
      <c r="AC29" s="24">
        <f>0</f>
        <v>0</v>
      </c>
      <c r="AD29" s="25">
        <f>0.8</f>
        <v>0.8</v>
      </c>
    </row>
    <row r="30" spans="1:30" ht="15" thickBot="1" x14ac:dyDescent="0.35">
      <c r="Z30" s="190"/>
      <c r="AA30" s="19" t="s">
        <v>23</v>
      </c>
      <c r="AB30" s="23">
        <f>(COUNTIFS($F$4:$F$9,"&gt;0:00:00",$F$4:$F$9,"&lt;0:04:59"))/6</f>
        <v>0.5</v>
      </c>
      <c r="AC30" s="23">
        <f>AD29</f>
        <v>0.8</v>
      </c>
      <c r="AD30" s="26">
        <f>AC30+AB30</f>
        <v>1.3</v>
      </c>
    </row>
    <row r="31" spans="1:30" x14ac:dyDescent="0.3">
      <c r="Z31" s="189">
        <v>2</v>
      </c>
      <c r="AA31" s="1" t="s">
        <v>31</v>
      </c>
      <c r="AB31" s="24">
        <f>(COUNTIFS($N$4:$N$13,"=0:00:00"))/10</f>
        <v>0.5</v>
      </c>
      <c r="AC31" s="24">
        <v>0</v>
      </c>
      <c r="AD31" s="25">
        <f>AC31+AB31</f>
        <v>0.5</v>
      </c>
    </row>
    <row r="32" spans="1:30" ht="15" thickBot="1" x14ac:dyDescent="0.35">
      <c r="Z32" s="190"/>
      <c r="AA32" s="19" t="s">
        <v>23</v>
      </c>
      <c r="AB32" s="23">
        <f>(COUNTIFS($N$4:$N$13,"&gt;0:00:00",$N$4:$N$13,"&lt;0:04:59"))/10</f>
        <v>0.5</v>
      </c>
      <c r="AC32" s="23">
        <f>AD31</f>
        <v>0.5</v>
      </c>
      <c r="AD32" s="26">
        <f>AC32+AB32</f>
        <v>1</v>
      </c>
    </row>
    <row r="33" spans="26:30" x14ac:dyDescent="0.3">
      <c r="Z33" s="189">
        <v>3</v>
      </c>
      <c r="AA33" s="1" t="s">
        <v>31</v>
      </c>
      <c r="AB33" s="24">
        <f>(COUNTIFS($V$4:$V$11,"=0:00:00"))/8</f>
        <v>0.625</v>
      </c>
      <c r="AC33" s="24">
        <v>0</v>
      </c>
      <c r="AD33" s="25">
        <f t="shared" ref="AD33:AD34" si="36">AC33+AB33</f>
        <v>0.625</v>
      </c>
    </row>
    <row r="34" spans="26:30" ht="15" thickBot="1" x14ac:dyDescent="0.35">
      <c r="Z34" s="190"/>
      <c r="AA34" s="19" t="s">
        <v>23</v>
      </c>
      <c r="AB34" s="23">
        <f>(COUNTIFS($V$4:$V$11,"&gt;0:00:00",$V$4:$V$11,"&lt;0:04:59"))/8</f>
        <v>0.375</v>
      </c>
      <c r="AC34" s="23">
        <f>AD33</f>
        <v>0.625</v>
      </c>
      <c r="AD34" s="26">
        <f t="shared" si="36"/>
        <v>1</v>
      </c>
    </row>
  </sheetData>
  <mergeCells count="13">
    <mergeCell ref="Z29:Z30"/>
    <mergeCell ref="Z31:Z32"/>
    <mergeCell ref="Z33:Z34"/>
    <mergeCell ref="Z17:Z20"/>
    <mergeCell ref="Z21:Z24"/>
    <mergeCell ref="A1:X1"/>
    <mergeCell ref="Z13:Z16"/>
    <mergeCell ref="Z3:Z4"/>
    <mergeCell ref="Z5:Z6"/>
    <mergeCell ref="Z7:Z8"/>
    <mergeCell ref="A2:H2"/>
    <mergeCell ref="I2:P2"/>
    <mergeCell ref="Q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B0AA-7F5F-4D02-8122-197E34440E7A}">
  <dimension ref="A1:X203"/>
  <sheetViews>
    <sheetView topLeftCell="H1" workbookViewId="0">
      <selection activeCell="Z15" sqref="Z15"/>
    </sheetView>
  </sheetViews>
  <sheetFormatPr defaultRowHeight="14.4" x14ac:dyDescent="0.3"/>
  <cols>
    <col min="2" max="2" width="14.6640625" bestFit="1" customWidth="1"/>
    <col min="3" max="3" width="13.6640625" bestFit="1" customWidth="1"/>
    <col min="4" max="4" width="11.109375" bestFit="1" customWidth="1"/>
    <col min="5" max="5" width="13.6640625" bestFit="1" customWidth="1"/>
    <col min="6" max="6" width="11.109375" bestFit="1" customWidth="1"/>
    <col min="7" max="7" width="13.6640625" bestFit="1" customWidth="1"/>
    <col min="8" max="8" width="11.109375" bestFit="1" customWidth="1"/>
    <col min="9" max="9" width="11.109375" customWidth="1"/>
    <col min="10" max="10" width="13.44140625" customWidth="1"/>
    <col min="11" max="11" width="11.109375" customWidth="1"/>
    <col min="15" max="15" width="15" bestFit="1" customWidth="1"/>
    <col min="18" max="18" width="10.5546875" bestFit="1" customWidth="1"/>
    <col min="20" max="20" width="14" bestFit="1" customWidth="1"/>
    <col min="21" max="21" width="12" bestFit="1" customWidth="1"/>
  </cols>
  <sheetData>
    <row r="1" spans="1:23" ht="24" thickBot="1" x14ac:dyDescent="0.5">
      <c r="A1" s="205" t="s">
        <v>32</v>
      </c>
      <c r="B1" s="205"/>
      <c r="C1" s="205"/>
      <c r="D1" s="205"/>
      <c r="E1" s="205"/>
      <c r="F1" s="205"/>
      <c r="G1" s="205"/>
      <c r="H1" s="224"/>
      <c r="I1" s="44"/>
    </row>
    <row r="2" spans="1:23" ht="23.4" customHeight="1" x14ac:dyDescent="0.3">
      <c r="A2" s="191" t="s">
        <v>1</v>
      </c>
      <c r="B2" s="192"/>
      <c r="C2" s="192"/>
      <c r="D2" s="193"/>
      <c r="E2" s="222" t="s">
        <v>2</v>
      </c>
      <c r="F2" s="223"/>
      <c r="G2" s="203" t="s">
        <v>3</v>
      </c>
      <c r="H2" s="204"/>
      <c r="I2" s="53"/>
      <c r="J2" s="225" t="s">
        <v>33</v>
      </c>
      <c r="K2" s="226"/>
      <c r="M2" s="83" t="s">
        <v>34</v>
      </c>
      <c r="N2" s="84"/>
      <c r="O2" s="85"/>
      <c r="Q2" s="119" t="s">
        <v>35</v>
      </c>
      <c r="R2" s="133" t="s">
        <v>58</v>
      </c>
      <c r="S2" s="134">
        <v>3</v>
      </c>
      <c r="T2" s="133"/>
      <c r="U2" s="134"/>
      <c r="V2" s="120"/>
      <c r="W2" s="121"/>
    </row>
    <row r="3" spans="1:23" ht="28.8" x14ac:dyDescent="0.3">
      <c r="A3" s="58" t="s">
        <v>36</v>
      </c>
      <c r="B3" s="59" t="s">
        <v>37</v>
      </c>
      <c r="C3" s="34" t="s">
        <v>19</v>
      </c>
      <c r="D3" s="111" t="s">
        <v>38</v>
      </c>
      <c r="E3" s="112" t="s">
        <v>19</v>
      </c>
      <c r="F3" s="38" t="s">
        <v>38</v>
      </c>
      <c r="G3" s="36" t="s">
        <v>19</v>
      </c>
      <c r="H3" s="61" t="s">
        <v>38</v>
      </c>
      <c r="I3" s="54"/>
      <c r="J3" s="55" t="s">
        <v>19</v>
      </c>
      <c r="K3" s="56" t="s">
        <v>38</v>
      </c>
      <c r="M3" s="86" t="s">
        <v>39</v>
      </c>
      <c r="N3" s="95">
        <f ca="1">(1/(J4*1440))*60</f>
        <v>16.387721348041833</v>
      </c>
      <c r="O3" s="87" t="s">
        <v>40</v>
      </c>
      <c r="Q3" s="122" t="s">
        <v>46</v>
      </c>
      <c r="R3" s="151">
        <f ca="1">N3/N4</f>
        <v>0.5568790495121626</v>
      </c>
      <c r="S3" s="123"/>
      <c r="T3" s="123"/>
      <c r="U3" s="123"/>
      <c r="V3" s="135" t="s">
        <v>47</v>
      </c>
      <c r="W3" s="124">
        <f ca="1">(R5*POWER(R3,S2))/((FACT(S2)*(1-N6)))</f>
        <v>1.8578912732046527E-2</v>
      </c>
    </row>
    <row r="4" spans="1:23" ht="16.2" thickBot="1" x14ac:dyDescent="0.35">
      <c r="A4" s="13">
        <v>1</v>
      </c>
      <c r="B4">
        <f ca="1">RANDBETWEEN(0,99)/100</f>
        <v>0.01</v>
      </c>
      <c r="C4" s="1">
        <f ca="1">IF(B4&gt;'MM3 (Cashier)-Processed Data'!$AB$4,TIME(0,RANDBETWEEN(0,4.9),RANDBETWEEN(0,59)),TIME(0,RANDBETWEEN(5,9.9),RANDBETWEEN(0,59)))</f>
        <v>4.6759259259259263E-3</v>
      </c>
      <c r="D4" s="4">
        <f ca="1">IF(B4&lt;'MM3 (Cashier)-Processed Data'!$AD$13,TIME(0,RANDBETWEEN(0,0.9),RANDBETWEEN(0,59)),IF(B4&lt;'MM3 (Cashier)-Processed Data'!$AD$14,TIME(0,RANDBETWEEN(1,1.9),RANDBETWEEN(0,59)),IF(B4&lt;'MM3 (Cashier)-Processed Data'!$AD$15,TIME(0,RANDBETWEEN(2,2.9),RANDBETWEEN(0,59)),IF(B4&lt;'MM3 (Cashier)-Processed Data'!$AD$16,TIME(0,RANDBETWEEN(3,4.9),RANDBETWEEN(0,59))))))</f>
        <v>1.3078703703703703E-3</v>
      </c>
      <c r="E4" s="65">
        <f ca="1">IF(B4&gt;'MM3 (Cashier)-Processed Data'!$AB$6,TIME(0,RANDBETWEEN(0,4.9),RANDBETWEEN(0,59)),TIME(0,RANDBETWEEN(5,9.9),RANDBETWEEN(0,59)))</f>
        <v>4.1898148148148146E-3</v>
      </c>
      <c r="F4" s="4">
        <f ca="1">IF(B4&lt;'MM3 (Cashier)-Processed Data'!$AD$17,TIME(0,RANDBETWEEN(0,0.9),RANDBETWEEN(0,59)),IF(B4&lt;'MM3 (Cashier)-Processed Data'!$AD$18,TIME(0,RANDBETWEEN(1,1.9),RANDBETWEEN(0,59)),IF(B4&lt;'MM3 (Cashier)-Processed Data'!$AD$19,TIME(0,RANDBETWEEN(2,2.9),RANDBETWEEN(0,59)),IF(B4&lt;'MM3 (Cashier)-Processed Data'!$AD$20,TIME(0,RANDBETWEEN(3,4.9),RANDBETWEEN(0,59))))))</f>
        <v>6.134259259259259E-4</v>
      </c>
      <c r="G4" s="1">
        <f ca="1">IF(B4&gt;'MM3 (Cashier)-Processed Data'!$AB$8,TIME(0,RANDBETWEEN(0,4.9),RANDBETWEEN(0,59)),TIME(0,RANDBETWEEN(5,9.9),RANDBETWEEN(0,59)))</f>
        <v>6.4004629629629628E-3</v>
      </c>
      <c r="H4" s="4">
        <f ca="1">IF(B4&lt;'MM3 (Cashier)-Processed Data'!$AD$21,TIME(0,RANDBETWEEN(0,0.9),RANDBETWEEN(0,59)),IF(B4&lt;'MM3 (Cashier)-Processed Data'!$AD$22,TIME(0,RANDBETWEEN(1,1.9),RANDBETWEEN(0,59)),IF(B4&lt;'MM3 (Cashier)-Processed Data'!$AD$23,TIME(0,RANDBETWEEN(2,2.9),RANDBETWEEN(0,59)),IF(B4&lt;'MM3 (Cashier)-Processed Data'!$AD$24,TIME(0,RANDBETWEEN(3,4.9),RANDBETWEEN(0,59))))))</f>
        <v>7.7546296296296293E-4</v>
      </c>
      <c r="I4" s="1"/>
      <c r="J4" s="57">
        <f ca="1">AVERAGE(C4:C203,E4:E203,G4:G203)</f>
        <v>2.5425540123456768E-3</v>
      </c>
      <c r="K4" s="22">
        <f ca="1">AVERAGE(D4:D203,F4:F203,H4:H203)</f>
        <v>1.4158950617283957E-3</v>
      </c>
      <c r="M4" s="86" t="s">
        <v>41</v>
      </c>
      <c r="N4" s="95">
        <f ca="1">(1/(K4*1440))*60</f>
        <v>29.427792915531317</v>
      </c>
      <c r="O4" s="87" t="s">
        <v>40</v>
      </c>
      <c r="Q4" s="122"/>
      <c r="R4" s="151"/>
      <c r="S4" s="123"/>
      <c r="T4" s="123"/>
      <c r="U4" s="123"/>
      <c r="V4" s="123"/>
      <c r="W4" s="124"/>
    </row>
    <row r="5" spans="1:23" x14ac:dyDescent="0.3">
      <c r="A5" s="13">
        <v>2</v>
      </c>
      <c r="B5">
        <f t="shared" ref="B5:B68" ca="1" si="0">RANDBETWEEN(0,99)/100</f>
        <v>0.95</v>
      </c>
      <c r="C5" s="1">
        <f ca="1">IF(B5&gt;'MM3 (Cashier)-Processed Data'!$AB$4,TIME(0,RANDBETWEEN(0,4.9),RANDBETWEEN(0,59)),TIME(0,RANDBETWEEN(5,9.9),RANDBETWEEN(0,59)))</f>
        <v>8.2175925925925927E-4</v>
      </c>
      <c r="D5" s="4">
        <f ca="1">IF(B5&lt;'MM3 (Cashier)-Processed Data'!$AD$13,TIME(0,RANDBETWEEN(0,0.9),RANDBETWEEN(0,59)),IF(B5&lt;'MM3 (Cashier)-Processed Data'!$AD$14,TIME(0,RANDBETWEEN(1,1.9),RANDBETWEEN(0,59)),IF(B5&lt;'MM3 (Cashier)-Processed Data'!$AD$15,TIME(0,RANDBETWEEN(2,2.9),RANDBETWEEN(0,59)),IF(B5&lt;'MM3 (Cashier)-Processed Data'!$AD$16,TIME(0,RANDBETWEEN(3,4.9),RANDBETWEEN(0,59))))))</f>
        <v>2.627314814814815E-3</v>
      </c>
      <c r="E5" s="65">
        <f ca="1">IF(B5&gt;'MM3 (Cashier)-Processed Data'!$AB$6,TIME(0,RANDBETWEEN(0,4.9),RANDBETWEEN(0,59)),TIME(0,RANDBETWEEN(5,9.9),RANDBETWEEN(0,59)))</f>
        <v>1.3657407407407407E-3</v>
      </c>
      <c r="F5" s="4">
        <f ca="1">IF(B5&lt;'MM3 (Cashier)-Processed Data'!$AD$17,TIME(0,RANDBETWEEN(0,0.9),RANDBETWEEN(0,59)),IF(B5&lt;'MM3 (Cashier)-Processed Data'!$AD$18,TIME(0,RANDBETWEEN(1,1.9),RANDBETWEEN(0,59)),IF(B5&lt;'MM3 (Cashier)-Processed Data'!$AD$19,TIME(0,RANDBETWEEN(2,2.9),RANDBETWEEN(0,59)),IF(B5&lt;'MM3 (Cashier)-Processed Data'!$AD$20,TIME(0,RANDBETWEEN(3,4.9),RANDBETWEEN(0,59))))))</f>
        <v>2.6967592592592594E-3</v>
      </c>
      <c r="G5" s="1">
        <f ca="1">IF(B5&gt;'MM3 (Cashier)-Processed Data'!$AB$8,TIME(0,RANDBETWEEN(0,4.9),RANDBETWEEN(0,59)),TIME(0,RANDBETWEEN(5,9.9),RANDBETWEEN(0,59)))</f>
        <v>9.3749999999999997E-4</v>
      </c>
      <c r="H5" s="4">
        <f ca="1">IF(B5&lt;'MM3 (Cashier)-Processed Data'!$AD$21,TIME(0,RANDBETWEEN(0,0.9),RANDBETWEEN(0,59)),IF(B5&lt;'MM3 (Cashier)-Processed Data'!$AD$22,TIME(0,RANDBETWEEN(1,1.9),RANDBETWEEN(0,59)),IF(B5&lt;'MM3 (Cashier)-Processed Data'!$AD$23,TIME(0,RANDBETWEEN(2,2.9),RANDBETWEEN(0,59)),IF(B5&lt;'MM3 (Cashier)-Processed Data'!$AD$24,TIME(0,RANDBETWEEN(3,4.9),RANDBETWEEN(0,59))))))</f>
        <v>1.4467592592592592E-3</v>
      </c>
      <c r="I5" s="1"/>
      <c r="M5" s="88"/>
      <c r="N5" s="89"/>
      <c r="O5" s="87"/>
      <c r="Q5" s="122"/>
      <c r="R5" s="151">
        <f ca="1">POWER((POWER(R3,0)/1+POWER(R3,1)/1+POWER(R3,2)/2)+(POWER(R3,2)/(2*(1-N6))),-1)</f>
        <v>0.52566930688487856</v>
      </c>
      <c r="S5" s="123"/>
      <c r="T5" s="123"/>
      <c r="U5" s="123"/>
      <c r="V5" s="123"/>
      <c r="W5" s="124"/>
    </row>
    <row r="6" spans="1:23" x14ac:dyDescent="0.3">
      <c r="A6" s="13">
        <v>3</v>
      </c>
      <c r="B6">
        <f t="shared" ca="1" si="0"/>
        <v>0.88</v>
      </c>
      <c r="C6" s="1">
        <f ca="1">IF(B6&gt;'MM3 (Cashier)-Processed Data'!$AB$4,TIME(0,RANDBETWEEN(0,4.9),RANDBETWEEN(0,59)),TIME(0,RANDBETWEEN(5,9.9),RANDBETWEEN(0,59)))</f>
        <v>5.6712962962962967E-4</v>
      </c>
      <c r="D6" s="4">
        <f ca="1">IF(B6&lt;'MM3 (Cashier)-Processed Data'!$AD$13,TIME(0,RANDBETWEEN(0,0.9),RANDBETWEEN(0,59)),IF(B6&lt;'MM3 (Cashier)-Processed Data'!$AD$14,TIME(0,RANDBETWEEN(1,1.9),RANDBETWEEN(0,59)),IF(B6&lt;'MM3 (Cashier)-Processed Data'!$AD$15,TIME(0,RANDBETWEEN(2,2.9),RANDBETWEEN(0,59)),IF(B6&lt;'MM3 (Cashier)-Processed Data'!$AD$16,TIME(0,RANDBETWEEN(3,4.9),RANDBETWEEN(0,59))))))</f>
        <v>2.1296296296296298E-3</v>
      </c>
      <c r="E6" s="65">
        <f ca="1">IF(B6&gt;'MM3 (Cashier)-Processed Data'!$AB$6,TIME(0,RANDBETWEEN(0,4.9),RANDBETWEEN(0,59)),TIME(0,RANDBETWEEN(5,9.9),RANDBETWEEN(0,59)))</f>
        <v>3.2407407407407406E-4</v>
      </c>
      <c r="F6" s="4">
        <f ca="1">IF(B6&lt;'MM3 (Cashier)-Processed Data'!$AD$17,TIME(0,RANDBETWEEN(0,0.9),RANDBETWEEN(0,59)),IF(B6&lt;'MM3 (Cashier)-Processed Data'!$AD$18,TIME(0,RANDBETWEEN(1,1.9),RANDBETWEEN(0,59)),IF(B6&lt;'MM3 (Cashier)-Processed Data'!$AD$19,TIME(0,RANDBETWEEN(2,2.9),RANDBETWEEN(0,59)),IF(B6&lt;'MM3 (Cashier)-Processed Data'!$AD$20,TIME(0,RANDBETWEEN(3,4.9),RANDBETWEEN(0,59))))))</f>
        <v>1.6203703703703703E-3</v>
      </c>
      <c r="G6" s="1">
        <f ca="1">IF(B6&gt;'MM3 (Cashier)-Processed Data'!$AB$8,TIME(0,RANDBETWEEN(0,4.9),RANDBETWEEN(0,59)),TIME(0,RANDBETWEEN(5,9.9),RANDBETWEEN(0,59)))</f>
        <v>2.1180555555555558E-3</v>
      </c>
      <c r="H6" s="4">
        <f ca="1">IF(B6&lt;'MM3 (Cashier)-Processed Data'!$AD$21,TIME(0,RANDBETWEEN(0,0.9),RANDBETWEEN(0,59)),IF(B6&lt;'MM3 (Cashier)-Processed Data'!$AD$22,TIME(0,RANDBETWEEN(1,1.9),RANDBETWEEN(0,59)),IF(B6&lt;'MM3 (Cashier)-Processed Data'!$AD$23,TIME(0,RANDBETWEEN(2,2.9),RANDBETWEEN(0,59)),IF(B6&lt;'MM3 (Cashier)-Processed Data'!$AD$24,TIME(0,RANDBETWEEN(3,4.9),RANDBETWEEN(0,59))))))</f>
        <v>1.6203703703703703E-3</v>
      </c>
      <c r="I6" s="1"/>
      <c r="M6" s="90"/>
      <c r="N6" s="91">
        <f ca="1">N3/(3*N4)</f>
        <v>0.18562634983738754</v>
      </c>
      <c r="O6" s="87"/>
      <c r="Q6" s="122"/>
      <c r="R6" s="123"/>
      <c r="S6" s="123"/>
      <c r="T6" s="123"/>
      <c r="U6" s="123"/>
      <c r="V6" s="123"/>
      <c r="W6" s="124"/>
    </row>
    <row r="7" spans="1:23" ht="15" thickBot="1" x14ac:dyDescent="0.35">
      <c r="A7" s="13">
        <v>4</v>
      </c>
      <c r="B7">
        <f t="shared" ca="1" si="0"/>
        <v>0.64</v>
      </c>
      <c r="C7" s="1">
        <f ca="1">IF(B7&gt;'MM3 (Cashier)-Processed Data'!$AB$4,TIME(0,RANDBETWEEN(0,4.9),RANDBETWEEN(0,59)),TIME(0,RANDBETWEEN(5,9.9),RANDBETWEEN(0,59)))</f>
        <v>1.724537037037037E-3</v>
      </c>
      <c r="D7" s="4">
        <f ca="1">IF(B7&lt;'MM3 (Cashier)-Processed Data'!$AD$13,TIME(0,RANDBETWEEN(0,0.9),RANDBETWEEN(0,59)),IF(B7&lt;'MM3 (Cashier)-Processed Data'!$AD$14,TIME(0,RANDBETWEEN(1,1.9),RANDBETWEEN(0,59)),IF(B7&lt;'MM3 (Cashier)-Processed Data'!$AD$15,TIME(0,RANDBETWEEN(2,2.9),RANDBETWEEN(0,59)),IF(B7&lt;'MM3 (Cashier)-Processed Data'!$AD$16,TIME(0,RANDBETWEEN(3,4.9),RANDBETWEEN(0,59))))))</f>
        <v>1.712962962962963E-3</v>
      </c>
      <c r="E7" s="65">
        <f ca="1">IF(B7&gt;'MM3 (Cashier)-Processed Data'!$AB$6,TIME(0,RANDBETWEEN(0,4.9),RANDBETWEEN(0,59)),TIME(0,RANDBETWEEN(5,9.9),RANDBETWEEN(0,59)))</f>
        <v>7.407407407407407E-4</v>
      </c>
      <c r="F7" s="4">
        <f ca="1">IF(B7&lt;'MM3 (Cashier)-Processed Data'!$AD$17,TIME(0,RANDBETWEEN(0,0.9),RANDBETWEEN(0,59)),IF(B7&lt;'MM3 (Cashier)-Processed Data'!$AD$18,TIME(0,RANDBETWEEN(1,1.9),RANDBETWEEN(0,59)),IF(B7&lt;'MM3 (Cashier)-Processed Data'!$AD$19,TIME(0,RANDBETWEEN(2,2.9),RANDBETWEEN(0,59)),IF(B7&lt;'MM3 (Cashier)-Processed Data'!$AD$20,TIME(0,RANDBETWEEN(3,4.9),RANDBETWEEN(0,59))))))</f>
        <v>1.4236111111111112E-3</v>
      </c>
      <c r="G7" s="1">
        <f ca="1">IF(B7&gt;'MM3 (Cashier)-Processed Data'!$AB$8,TIME(0,RANDBETWEEN(0,4.9),RANDBETWEEN(0,59)),TIME(0,RANDBETWEEN(5,9.9),RANDBETWEEN(0,59)))</f>
        <v>2.3379629629629631E-3</v>
      </c>
      <c r="H7" s="4">
        <f ca="1">IF(B7&lt;'MM3 (Cashier)-Processed Data'!$AD$21,TIME(0,RANDBETWEEN(0,0.9),RANDBETWEEN(0,59)),IF(B7&lt;'MM3 (Cashier)-Processed Data'!$AD$22,TIME(0,RANDBETWEEN(1,1.9),RANDBETWEEN(0,59)),IF(B7&lt;'MM3 (Cashier)-Processed Data'!$AD$23,TIME(0,RANDBETWEEN(2,2.9),RANDBETWEEN(0,59)),IF(B7&lt;'MM3 (Cashier)-Processed Data'!$AD$24,TIME(0,RANDBETWEEN(3,4.9),RANDBETWEEN(0,59))))))</f>
        <v>1.6666666666666668E-3</v>
      </c>
      <c r="I7" s="1"/>
      <c r="M7" s="92"/>
      <c r="N7" s="93"/>
      <c r="O7" s="94"/>
      <c r="Q7" s="122" t="s">
        <v>42</v>
      </c>
      <c r="R7" s="123">
        <f ca="1">R9+R3</f>
        <v>0.56111388170953114</v>
      </c>
      <c r="S7" s="123">
        <f ca="1">R7*60</f>
        <v>33.666832902571869</v>
      </c>
      <c r="T7" s="123" t="s">
        <v>40</v>
      </c>
      <c r="U7" s="123"/>
      <c r="V7" s="123"/>
      <c r="W7" s="124"/>
    </row>
    <row r="8" spans="1:23" x14ac:dyDescent="0.3">
      <c r="A8" s="13">
        <v>5</v>
      </c>
      <c r="B8">
        <f t="shared" ca="1" si="0"/>
        <v>0.91</v>
      </c>
      <c r="C8" s="1">
        <f ca="1">IF(B8&gt;'MM3 (Cashier)-Processed Data'!$AB$4,TIME(0,RANDBETWEEN(0,4.9),RANDBETWEEN(0,59)),TIME(0,RANDBETWEEN(5,9.9),RANDBETWEEN(0,59)))</f>
        <v>1.7476851851851852E-3</v>
      </c>
      <c r="D8" s="4">
        <f ca="1">IF(B8&lt;'MM3 (Cashier)-Processed Data'!$AD$13,TIME(0,RANDBETWEEN(0,0.9),RANDBETWEEN(0,59)),IF(B8&lt;'MM3 (Cashier)-Processed Data'!$AD$14,TIME(0,RANDBETWEEN(1,1.9),RANDBETWEEN(0,59)),IF(B8&lt;'MM3 (Cashier)-Processed Data'!$AD$15,TIME(0,RANDBETWEEN(2,2.9),RANDBETWEEN(0,59)),IF(B8&lt;'MM3 (Cashier)-Processed Data'!$AD$16,TIME(0,RANDBETWEEN(3,4.9),RANDBETWEEN(0,59))))))</f>
        <v>3.2986111111111111E-3</v>
      </c>
      <c r="E8" s="65">
        <f ca="1">IF(B8&gt;'MM3 (Cashier)-Processed Data'!$AB$6,TIME(0,RANDBETWEEN(0,4.9),RANDBETWEEN(0,59)),TIME(0,RANDBETWEEN(5,9.9),RANDBETWEEN(0,59)))</f>
        <v>9.1435185185185185E-4</v>
      </c>
      <c r="F8" s="4">
        <f ca="1">IF(B8&lt;'MM3 (Cashier)-Processed Data'!$AD$17,TIME(0,RANDBETWEEN(0,0.9),RANDBETWEEN(0,59)),IF(B8&lt;'MM3 (Cashier)-Processed Data'!$AD$18,TIME(0,RANDBETWEEN(1,1.9),RANDBETWEEN(0,59)),IF(B8&lt;'MM3 (Cashier)-Processed Data'!$AD$19,TIME(0,RANDBETWEEN(2,2.9),RANDBETWEEN(0,59)),IF(B8&lt;'MM3 (Cashier)-Processed Data'!$AD$20,TIME(0,RANDBETWEEN(3,4.9),RANDBETWEEN(0,59))))))</f>
        <v>2.685185185185185E-3</v>
      </c>
      <c r="G8" s="1">
        <f ca="1">IF(B8&gt;'MM3 (Cashier)-Processed Data'!$AB$8,TIME(0,RANDBETWEEN(0,4.9),RANDBETWEEN(0,59)),TIME(0,RANDBETWEEN(5,9.9),RANDBETWEEN(0,59)))</f>
        <v>3.0439814814814813E-3</v>
      </c>
      <c r="H8" s="4">
        <f ca="1">IF(B8&lt;'MM3 (Cashier)-Processed Data'!$AD$21,TIME(0,RANDBETWEEN(0,0.9),RANDBETWEEN(0,59)),IF(B8&lt;'MM3 (Cashier)-Processed Data'!$AD$22,TIME(0,RANDBETWEEN(1,1.9),RANDBETWEEN(0,59)),IF(B8&lt;'MM3 (Cashier)-Processed Data'!$AD$23,TIME(0,RANDBETWEEN(2,2.9),RANDBETWEEN(0,59)),IF(B8&lt;'MM3 (Cashier)-Processed Data'!$AD$24,TIME(0,RANDBETWEEN(3,4.9),RANDBETWEEN(0,59))))))</f>
        <v>1.5856481481481481E-3</v>
      </c>
      <c r="I8" s="1"/>
      <c r="Q8" s="122"/>
      <c r="R8" s="123"/>
      <c r="S8" s="123"/>
      <c r="T8" s="123"/>
      <c r="U8" s="123"/>
      <c r="V8" s="123"/>
      <c r="W8" s="124"/>
    </row>
    <row r="9" spans="1:23" x14ac:dyDescent="0.3">
      <c r="A9" s="13">
        <v>6</v>
      </c>
      <c r="B9">
        <f t="shared" ca="1" si="0"/>
        <v>0.91</v>
      </c>
      <c r="C9" s="1">
        <f ca="1">IF(B9&gt;'MM3 (Cashier)-Processed Data'!$AB$4,TIME(0,RANDBETWEEN(0,4.9),RANDBETWEEN(0,59)),TIME(0,RANDBETWEEN(5,9.9),RANDBETWEEN(0,59)))</f>
        <v>2.7314814814814814E-3</v>
      </c>
      <c r="D9" s="4">
        <f ca="1">IF(B9&lt;'MM3 (Cashier)-Processed Data'!$AD$13,TIME(0,RANDBETWEEN(0,0.9),RANDBETWEEN(0,59)),IF(B9&lt;'MM3 (Cashier)-Processed Data'!$AD$14,TIME(0,RANDBETWEEN(1,1.9),RANDBETWEEN(0,59)),IF(B9&lt;'MM3 (Cashier)-Processed Data'!$AD$15,TIME(0,RANDBETWEEN(2,2.9),RANDBETWEEN(0,59)),IF(B9&lt;'MM3 (Cashier)-Processed Data'!$AD$16,TIME(0,RANDBETWEEN(3,4.9),RANDBETWEEN(0,59))))))</f>
        <v>3.2175925925925926E-3</v>
      </c>
      <c r="E9" s="65">
        <f ca="1">IF(B9&gt;'MM3 (Cashier)-Processed Data'!$AB$6,TIME(0,RANDBETWEEN(0,4.9),RANDBETWEEN(0,59)),TIME(0,RANDBETWEEN(5,9.9),RANDBETWEEN(0,59)))</f>
        <v>1.5972222222222223E-3</v>
      </c>
      <c r="F9" s="4">
        <f ca="1">IF(B9&lt;'MM3 (Cashier)-Processed Data'!$AD$17,TIME(0,RANDBETWEEN(0,0.9),RANDBETWEEN(0,59)),IF(B9&lt;'MM3 (Cashier)-Processed Data'!$AD$18,TIME(0,RANDBETWEEN(1,1.9),RANDBETWEEN(0,59)),IF(B9&lt;'MM3 (Cashier)-Processed Data'!$AD$19,TIME(0,RANDBETWEEN(2,2.9),RANDBETWEEN(0,59)),IF(B9&lt;'MM3 (Cashier)-Processed Data'!$AD$20,TIME(0,RANDBETWEEN(3,4.9),RANDBETWEEN(0,59))))))</f>
        <v>2.662037037037037E-3</v>
      </c>
      <c r="G9" s="1">
        <f ca="1">IF(B9&gt;'MM3 (Cashier)-Processed Data'!$AB$8,TIME(0,RANDBETWEEN(0,4.9),RANDBETWEEN(0,59)),TIME(0,RANDBETWEEN(5,9.9),RANDBETWEEN(0,59)))</f>
        <v>3.1250000000000001E-4</v>
      </c>
      <c r="H9" s="4">
        <f ca="1">IF(B9&lt;'MM3 (Cashier)-Processed Data'!$AD$21,TIME(0,RANDBETWEEN(0,0.9),RANDBETWEEN(0,59)),IF(B9&lt;'MM3 (Cashier)-Processed Data'!$AD$22,TIME(0,RANDBETWEEN(1,1.9),RANDBETWEEN(0,59)),IF(B9&lt;'MM3 (Cashier)-Processed Data'!$AD$23,TIME(0,RANDBETWEEN(2,2.9),RANDBETWEEN(0,59)),IF(B9&lt;'MM3 (Cashier)-Processed Data'!$AD$24,TIME(0,RANDBETWEEN(3,4.9),RANDBETWEEN(0,59))))))</f>
        <v>1.8055555555555555E-3</v>
      </c>
      <c r="I9" s="1"/>
      <c r="Q9" s="122"/>
      <c r="R9" s="125">
        <f ca="1">(N6/(1-N6))*W3</f>
        <v>4.2348321973685243E-3</v>
      </c>
      <c r="S9" s="123">
        <f ca="1">R9*60</f>
        <v>0.25408993184211148</v>
      </c>
      <c r="T9" s="123" t="s">
        <v>40</v>
      </c>
      <c r="U9" s="123"/>
      <c r="V9" s="123"/>
      <c r="W9" s="124"/>
    </row>
    <row r="10" spans="1:23" x14ac:dyDescent="0.3">
      <c r="A10" s="13">
        <v>7</v>
      </c>
      <c r="B10">
        <f t="shared" ca="1" si="0"/>
        <v>0.4</v>
      </c>
      <c r="C10" s="1">
        <f ca="1">IF(B10&gt;'MM3 (Cashier)-Processed Data'!$AB$4,TIME(0,RANDBETWEEN(0,4.9),RANDBETWEEN(0,59)),TIME(0,RANDBETWEEN(5,9.9),RANDBETWEEN(0,59)))</f>
        <v>1.7592592592592592E-3</v>
      </c>
      <c r="D10" s="4">
        <f ca="1">IF(B10&lt;'MM3 (Cashier)-Processed Data'!$AD$13,TIME(0,RANDBETWEEN(0,0.9),RANDBETWEEN(0,59)),IF(B10&lt;'MM3 (Cashier)-Processed Data'!$AD$14,TIME(0,RANDBETWEEN(1,1.9),RANDBETWEEN(0,59)),IF(B10&lt;'MM3 (Cashier)-Processed Data'!$AD$15,TIME(0,RANDBETWEEN(2,2.9),RANDBETWEEN(0,59)),IF(B10&lt;'MM3 (Cashier)-Processed Data'!$AD$16,TIME(0,RANDBETWEEN(3,4.9),RANDBETWEEN(0,59))))))</f>
        <v>1.6203703703703703E-3</v>
      </c>
      <c r="E10" s="65">
        <f ca="1">IF(B10&gt;'MM3 (Cashier)-Processed Data'!$AB$6,TIME(0,RANDBETWEEN(0,4.9),RANDBETWEEN(0,59)),TIME(0,RANDBETWEEN(5,9.9),RANDBETWEEN(0,59)))</f>
        <v>1.1226851851851851E-3</v>
      </c>
      <c r="F10" s="4">
        <f ca="1">IF(B10&lt;'MM3 (Cashier)-Processed Data'!$AD$17,TIME(0,RANDBETWEEN(0,0.9),RANDBETWEEN(0,59)),IF(B10&lt;'MM3 (Cashier)-Processed Data'!$AD$18,TIME(0,RANDBETWEEN(1,1.9),RANDBETWEEN(0,59)),IF(B10&lt;'MM3 (Cashier)-Processed Data'!$AD$19,TIME(0,RANDBETWEEN(2,2.9),RANDBETWEEN(0,59)),IF(B10&lt;'MM3 (Cashier)-Processed Data'!$AD$20,TIME(0,RANDBETWEEN(3,4.9),RANDBETWEEN(0,59))))))</f>
        <v>7.5231481481481482E-4</v>
      </c>
      <c r="G10" s="1">
        <f ca="1">IF(B10&gt;'MM3 (Cashier)-Processed Data'!$AB$8,TIME(0,RANDBETWEEN(0,4.9),RANDBETWEEN(0,59)),TIME(0,RANDBETWEEN(5,9.9),RANDBETWEEN(0,59)))</f>
        <v>6.4814814814814813E-4</v>
      </c>
      <c r="H10" s="4">
        <f ca="1">IF(B10&lt;'MM3 (Cashier)-Processed Data'!$AD$21,TIME(0,RANDBETWEEN(0,0.9),RANDBETWEEN(0,59)),IF(B10&lt;'MM3 (Cashier)-Processed Data'!$AD$22,TIME(0,RANDBETWEEN(1,1.9),RANDBETWEEN(0,59)),IF(B10&lt;'MM3 (Cashier)-Processed Data'!$AD$23,TIME(0,RANDBETWEEN(2,2.9),RANDBETWEEN(0,59)),IF(B10&lt;'MM3 (Cashier)-Processed Data'!$AD$24,TIME(0,RANDBETWEEN(3,4.9),RANDBETWEEN(0,59))))))</f>
        <v>7.7546296296296293E-4</v>
      </c>
      <c r="I10" s="1"/>
      <c r="Q10" s="122"/>
      <c r="R10" s="123"/>
      <c r="S10" s="123"/>
      <c r="T10" s="123"/>
      <c r="U10" s="123"/>
      <c r="V10" s="123"/>
      <c r="W10" s="124"/>
    </row>
    <row r="11" spans="1:23" x14ac:dyDescent="0.3">
      <c r="A11" s="13">
        <v>8</v>
      </c>
      <c r="B11">
        <f t="shared" ca="1" si="0"/>
        <v>0.73</v>
      </c>
      <c r="C11" s="1">
        <f ca="1">IF(B11&gt;'MM3 (Cashier)-Processed Data'!$AB$4,TIME(0,RANDBETWEEN(0,4.9),RANDBETWEEN(0,59)),TIME(0,RANDBETWEEN(5,9.9),RANDBETWEEN(0,59)))</f>
        <v>8.1018518518518516E-4</v>
      </c>
      <c r="D11" s="4">
        <f ca="1">IF(B11&lt;'MM3 (Cashier)-Processed Data'!$AD$13,TIME(0,RANDBETWEEN(0,0.9),RANDBETWEEN(0,59)),IF(B11&lt;'MM3 (Cashier)-Processed Data'!$AD$14,TIME(0,RANDBETWEEN(1,1.9),RANDBETWEEN(0,59)),IF(B11&lt;'MM3 (Cashier)-Processed Data'!$AD$15,TIME(0,RANDBETWEEN(2,2.9),RANDBETWEEN(0,59)),IF(B11&lt;'MM3 (Cashier)-Processed Data'!$AD$16,TIME(0,RANDBETWEEN(3,4.9),RANDBETWEEN(0,59))))))</f>
        <v>2.0601851851851853E-3</v>
      </c>
      <c r="E11" s="65">
        <f ca="1">IF(B11&gt;'MM3 (Cashier)-Processed Data'!$AB$6,TIME(0,RANDBETWEEN(0,4.9),RANDBETWEEN(0,59)),TIME(0,RANDBETWEEN(5,9.9),RANDBETWEEN(0,59)))</f>
        <v>1.4814814814814814E-3</v>
      </c>
      <c r="F11" s="4">
        <f ca="1">IF(B11&lt;'MM3 (Cashier)-Processed Data'!$AD$17,TIME(0,RANDBETWEEN(0,0.9),RANDBETWEEN(0,59)),IF(B11&lt;'MM3 (Cashier)-Processed Data'!$AD$18,TIME(0,RANDBETWEEN(1,1.9),RANDBETWEEN(0,59)),IF(B11&lt;'MM3 (Cashier)-Processed Data'!$AD$19,TIME(0,RANDBETWEEN(2,2.9),RANDBETWEEN(0,59)),IF(B11&lt;'MM3 (Cashier)-Processed Data'!$AD$20,TIME(0,RANDBETWEEN(3,4.9),RANDBETWEEN(0,59))))))</f>
        <v>1.7939814814814815E-3</v>
      </c>
      <c r="G11" s="1">
        <f ca="1">IF(B11&gt;'MM3 (Cashier)-Processed Data'!$AB$8,TIME(0,RANDBETWEEN(0,4.9),RANDBETWEEN(0,59)),TIME(0,RANDBETWEEN(5,9.9),RANDBETWEEN(0,59)))</f>
        <v>1.3425925925925925E-3</v>
      </c>
      <c r="H11" s="4">
        <f ca="1">IF(B11&lt;'MM3 (Cashier)-Processed Data'!$AD$21,TIME(0,RANDBETWEEN(0,0.9),RANDBETWEEN(0,59)),IF(B11&lt;'MM3 (Cashier)-Processed Data'!$AD$22,TIME(0,RANDBETWEEN(1,1.9),RANDBETWEEN(0,59)),IF(B11&lt;'MM3 (Cashier)-Processed Data'!$AD$23,TIME(0,RANDBETWEEN(2,2.9),RANDBETWEEN(0,59)),IF(B11&lt;'MM3 (Cashier)-Processed Data'!$AD$24,TIME(0,RANDBETWEEN(3,4.9),RANDBETWEEN(0,59))))))</f>
        <v>1.6550925925925926E-3</v>
      </c>
      <c r="I11" s="1"/>
      <c r="Q11" s="122" t="s">
        <v>43</v>
      </c>
      <c r="R11" s="123">
        <f ca="1">R13+1/N4</f>
        <v>3.4239896431762222E-2</v>
      </c>
      <c r="S11" s="123">
        <f t="shared" ref="S11:S13" ca="1" si="1">R11*60</f>
        <v>2.0543937859057335</v>
      </c>
      <c r="T11" s="123" t="s">
        <v>40</v>
      </c>
      <c r="U11" s="123"/>
      <c r="V11" s="123"/>
      <c r="W11" s="124"/>
    </row>
    <row r="12" spans="1:23" x14ac:dyDescent="0.3">
      <c r="A12" s="13">
        <v>9</v>
      </c>
      <c r="B12">
        <f t="shared" ca="1" si="0"/>
        <v>0.44</v>
      </c>
      <c r="C12" s="1">
        <f ca="1">IF(B12&gt;'MM3 (Cashier)-Processed Data'!$AB$4,TIME(0,RANDBETWEEN(0,4.9),RANDBETWEEN(0,59)),TIME(0,RANDBETWEEN(5,9.9),RANDBETWEEN(0,59)))</f>
        <v>2.3495370370370371E-3</v>
      </c>
      <c r="D12" s="4">
        <f ca="1">IF(B12&lt;'MM3 (Cashier)-Processed Data'!$AD$13,TIME(0,RANDBETWEEN(0,0.9),RANDBETWEEN(0,59)),IF(B12&lt;'MM3 (Cashier)-Processed Data'!$AD$14,TIME(0,RANDBETWEEN(1,1.9),RANDBETWEEN(0,59)),IF(B12&lt;'MM3 (Cashier)-Processed Data'!$AD$15,TIME(0,RANDBETWEEN(2,2.9),RANDBETWEEN(0,59)),IF(B12&lt;'MM3 (Cashier)-Processed Data'!$AD$16,TIME(0,RANDBETWEEN(3,4.9),RANDBETWEEN(0,59))))))</f>
        <v>1.5740740740740741E-3</v>
      </c>
      <c r="E12" s="65">
        <f ca="1">IF(B12&gt;'MM3 (Cashier)-Processed Data'!$AB$6,TIME(0,RANDBETWEEN(0,4.9),RANDBETWEEN(0,59)),TIME(0,RANDBETWEEN(5,9.9),RANDBETWEEN(0,59)))</f>
        <v>7.0601851851851847E-4</v>
      </c>
      <c r="F12" s="4">
        <f ca="1">IF(B12&lt;'MM3 (Cashier)-Processed Data'!$AD$17,TIME(0,RANDBETWEEN(0,0.9),RANDBETWEEN(0,59)),IF(B12&lt;'MM3 (Cashier)-Processed Data'!$AD$18,TIME(0,RANDBETWEEN(1,1.9),RANDBETWEEN(0,59)),IF(B12&lt;'MM3 (Cashier)-Processed Data'!$AD$19,TIME(0,RANDBETWEEN(2,2.9),RANDBETWEEN(0,59)),IF(B12&lt;'MM3 (Cashier)-Processed Data'!$AD$20,TIME(0,RANDBETWEEN(3,4.9),RANDBETWEEN(0,59))))))</f>
        <v>8.4490740740740739E-4</v>
      </c>
      <c r="G12" s="1">
        <f ca="1">IF(B12&gt;'MM3 (Cashier)-Processed Data'!$AB$8,TIME(0,RANDBETWEEN(0,4.9),RANDBETWEEN(0,59)),TIME(0,RANDBETWEEN(5,9.9),RANDBETWEEN(0,59)))</f>
        <v>3.7037037037037035E-4</v>
      </c>
      <c r="H12" s="4">
        <f ca="1">IF(B12&lt;'MM3 (Cashier)-Processed Data'!$AD$21,TIME(0,RANDBETWEEN(0,0.9),RANDBETWEEN(0,59)),IF(B12&lt;'MM3 (Cashier)-Processed Data'!$AD$22,TIME(0,RANDBETWEEN(1,1.9),RANDBETWEEN(0,59)),IF(B12&lt;'MM3 (Cashier)-Processed Data'!$AD$23,TIME(0,RANDBETWEEN(2,2.9),RANDBETWEEN(0,59)),IF(B12&lt;'MM3 (Cashier)-Processed Data'!$AD$24,TIME(0,RANDBETWEEN(3,4.9),RANDBETWEEN(0,59))))))</f>
        <v>1.1226851851851851E-3</v>
      </c>
      <c r="I12" s="1"/>
      <c r="Q12" s="122"/>
      <c r="R12" s="123"/>
      <c r="S12" s="123"/>
      <c r="T12" s="123"/>
      <c r="U12" s="123"/>
      <c r="V12" s="123"/>
      <c r="W12" s="124"/>
    </row>
    <row r="13" spans="1:23" x14ac:dyDescent="0.3">
      <c r="A13" s="13">
        <v>10</v>
      </c>
      <c r="B13">
        <f t="shared" ca="1" si="0"/>
        <v>0.17</v>
      </c>
      <c r="C13" s="1">
        <f ca="1">IF(B13&gt;'MM3 (Cashier)-Processed Data'!$AB$4,TIME(0,RANDBETWEEN(0,4.9),RANDBETWEEN(0,59)),TIME(0,RANDBETWEEN(5,9.9),RANDBETWEEN(0,59)))</f>
        <v>1.7939814814814815E-3</v>
      </c>
      <c r="D13" s="4">
        <f ca="1">IF(B13&lt;'MM3 (Cashier)-Processed Data'!$AD$13,TIME(0,RANDBETWEEN(0,0.9),RANDBETWEEN(0,59)),IF(B13&lt;'MM3 (Cashier)-Processed Data'!$AD$14,TIME(0,RANDBETWEEN(1,1.9),RANDBETWEEN(0,59)),IF(B13&lt;'MM3 (Cashier)-Processed Data'!$AD$15,TIME(0,RANDBETWEEN(2,2.9),RANDBETWEEN(0,59)),IF(B13&lt;'MM3 (Cashier)-Processed Data'!$AD$16,TIME(0,RANDBETWEEN(3,4.9),RANDBETWEEN(0,59))))))</f>
        <v>1.9328703703703704E-3</v>
      </c>
      <c r="E13" s="65">
        <f ca="1">IF(B13&gt;'MM3 (Cashier)-Processed Data'!$AB$6,TIME(0,RANDBETWEEN(0,4.9),RANDBETWEEN(0,59)),TIME(0,RANDBETWEEN(5,9.9),RANDBETWEEN(0,59)))</f>
        <v>2.3611111111111111E-3</v>
      </c>
      <c r="F13" s="4">
        <f ca="1">IF(B13&lt;'MM3 (Cashier)-Processed Data'!$AD$17,TIME(0,RANDBETWEEN(0,0.9),RANDBETWEEN(0,59)),IF(B13&lt;'MM3 (Cashier)-Processed Data'!$AD$18,TIME(0,RANDBETWEEN(1,1.9),RANDBETWEEN(0,59)),IF(B13&lt;'MM3 (Cashier)-Processed Data'!$AD$19,TIME(0,RANDBETWEEN(2,2.9),RANDBETWEEN(0,59)),IF(B13&lt;'MM3 (Cashier)-Processed Data'!$AD$20,TIME(0,RANDBETWEEN(3,4.9),RANDBETWEEN(0,59))))))</f>
        <v>2.6620370370370372E-4</v>
      </c>
      <c r="G13" s="1">
        <f ca="1">IF(B13&gt;'MM3 (Cashier)-Processed Data'!$AB$8,TIME(0,RANDBETWEEN(0,4.9),RANDBETWEEN(0,59)),TIME(0,RANDBETWEEN(5,9.9),RANDBETWEEN(0,59)))</f>
        <v>5.9259259259259256E-3</v>
      </c>
      <c r="H13" s="4">
        <f ca="1">IF(B13&lt;'MM3 (Cashier)-Processed Data'!$AD$21,TIME(0,RANDBETWEEN(0,0.9),RANDBETWEEN(0,59)),IF(B13&lt;'MM3 (Cashier)-Processed Data'!$AD$22,TIME(0,RANDBETWEEN(1,1.9),RANDBETWEEN(0,59)),IF(B13&lt;'MM3 (Cashier)-Processed Data'!$AD$23,TIME(0,RANDBETWEEN(2,2.9),RANDBETWEEN(0,59)),IF(B13&lt;'MM3 (Cashier)-Processed Data'!$AD$24,TIME(0,RANDBETWEEN(3,4.9),RANDBETWEEN(0,59))))))</f>
        <v>8.6805555555555551E-4</v>
      </c>
      <c r="I13" s="1"/>
      <c r="Q13" s="122"/>
      <c r="R13" s="123">
        <f ca="1">R9/N3</f>
        <v>2.5841495028072005E-4</v>
      </c>
      <c r="S13" s="123">
        <f t="shared" ca="1" si="1"/>
        <v>1.5504897016843202E-2</v>
      </c>
      <c r="T13" s="123" t="s">
        <v>40</v>
      </c>
      <c r="U13" s="123"/>
      <c r="V13" s="123"/>
      <c r="W13" s="124"/>
    </row>
    <row r="14" spans="1:23" ht="15" thickBot="1" x14ac:dyDescent="0.35">
      <c r="A14" s="13">
        <v>11</v>
      </c>
      <c r="B14">
        <f t="shared" ca="1" si="0"/>
        <v>0.96</v>
      </c>
      <c r="C14" s="1">
        <f ca="1">IF(B14&gt;'MM3 (Cashier)-Processed Data'!$AB$4,TIME(0,RANDBETWEEN(0,4.9),RANDBETWEEN(0,59)),TIME(0,RANDBETWEEN(5,9.9),RANDBETWEEN(0,59)))</f>
        <v>3.4375E-3</v>
      </c>
      <c r="D14" s="4">
        <f ca="1">IF(B14&lt;'MM3 (Cashier)-Processed Data'!$AD$13,TIME(0,RANDBETWEEN(0,0.9),RANDBETWEEN(0,59)),IF(B14&lt;'MM3 (Cashier)-Processed Data'!$AD$14,TIME(0,RANDBETWEEN(1,1.9),RANDBETWEEN(0,59)),IF(B14&lt;'MM3 (Cashier)-Processed Data'!$AD$15,TIME(0,RANDBETWEEN(2,2.9),RANDBETWEEN(0,59)),IF(B14&lt;'MM3 (Cashier)-Processed Data'!$AD$16,TIME(0,RANDBETWEEN(3,4.9),RANDBETWEEN(0,59))))))</f>
        <v>2.6041666666666665E-3</v>
      </c>
      <c r="E14" s="65">
        <f ca="1">IF(B14&gt;'MM3 (Cashier)-Processed Data'!$AB$6,TIME(0,RANDBETWEEN(0,4.9),RANDBETWEEN(0,59)),TIME(0,RANDBETWEEN(5,9.9),RANDBETWEEN(0,59)))</f>
        <v>1.6319444444444445E-3</v>
      </c>
      <c r="F14" s="4">
        <f ca="1">IF(B14&lt;'MM3 (Cashier)-Processed Data'!$AD$17,TIME(0,RANDBETWEEN(0,0.9),RANDBETWEEN(0,59)),IF(B14&lt;'MM3 (Cashier)-Processed Data'!$AD$18,TIME(0,RANDBETWEEN(1,1.9),RANDBETWEEN(0,59)),IF(B14&lt;'MM3 (Cashier)-Processed Data'!$AD$19,TIME(0,RANDBETWEEN(2,2.9),RANDBETWEEN(0,59)),IF(B14&lt;'MM3 (Cashier)-Processed Data'!$AD$20,TIME(0,RANDBETWEEN(3,4.9),RANDBETWEEN(0,59))))))</f>
        <v>2.8472222222222223E-3</v>
      </c>
      <c r="G14" s="1">
        <f ca="1">IF(B14&gt;'MM3 (Cashier)-Processed Data'!$AB$8,TIME(0,RANDBETWEEN(0,4.9),RANDBETWEEN(0,59)),TIME(0,RANDBETWEEN(5,9.9),RANDBETWEEN(0,59)))</f>
        <v>3.4375E-3</v>
      </c>
      <c r="H14" s="4">
        <f ca="1">IF(B14&lt;'MM3 (Cashier)-Processed Data'!$AD$21,TIME(0,RANDBETWEEN(0,0.9),RANDBETWEEN(0,59)),IF(B14&lt;'MM3 (Cashier)-Processed Data'!$AD$22,TIME(0,RANDBETWEEN(1,1.9),RANDBETWEEN(0,59)),IF(B14&lt;'MM3 (Cashier)-Processed Data'!$AD$23,TIME(0,RANDBETWEEN(2,2.9),RANDBETWEEN(0,59)),IF(B14&lt;'MM3 (Cashier)-Processed Data'!$AD$24,TIME(0,RANDBETWEEN(3,4.9),RANDBETWEEN(0,59))))))</f>
        <v>1.5856481481481481E-3</v>
      </c>
      <c r="I14" s="1"/>
      <c r="Q14" s="126"/>
      <c r="R14" s="127"/>
      <c r="S14" s="127"/>
      <c r="T14" s="127"/>
      <c r="U14" s="127"/>
      <c r="V14" s="127"/>
      <c r="W14" s="128"/>
    </row>
    <row r="15" spans="1:23" x14ac:dyDescent="0.3">
      <c r="A15" s="13">
        <v>12</v>
      </c>
      <c r="B15">
        <f t="shared" ca="1" si="0"/>
        <v>0.01</v>
      </c>
      <c r="C15" s="1">
        <f ca="1">IF(B15&gt;'MM3 (Cashier)-Processed Data'!$AB$4,TIME(0,RANDBETWEEN(0,4.9),RANDBETWEEN(0,59)),TIME(0,RANDBETWEEN(5,9.9),RANDBETWEEN(0,59)))</f>
        <v>4.8148148148148152E-3</v>
      </c>
      <c r="D15" s="4">
        <f ca="1">IF(B15&lt;'MM3 (Cashier)-Processed Data'!$AD$13,TIME(0,RANDBETWEEN(0,0.9),RANDBETWEEN(0,59)),IF(B15&lt;'MM3 (Cashier)-Processed Data'!$AD$14,TIME(0,RANDBETWEEN(1,1.9),RANDBETWEEN(0,59)),IF(B15&lt;'MM3 (Cashier)-Processed Data'!$AD$15,TIME(0,RANDBETWEEN(2,2.9),RANDBETWEEN(0,59)),IF(B15&lt;'MM3 (Cashier)-Processed Data'!$AD$16,TIME(0,RANDBETWEEN(3,4.9),RANDBETWEEN(0,59))))))</f>
        <v>1.2731481481481483E-3</v>
      </c>
      <c r="E15" s="65">
        <f ca="1">IF(B15&gt;'MM3 (Cashier)-Processed Data'!$AB$6,TIME(0,RANDBETWEEN(0,4.9),RANDBETWEEN(0,59)),TIME(0,RANDBETWEEN(5,9.9),RANDBETWEEN(0,59)))</f>
        <v>4.7569444444444447E-3</v>
      </c>
      <c r="F15" s="4">
        <f ca="1">IF(B15&lt;'MM3 (Cashier)-Processed Data'!$AD$17,TIME(0,RANDBETWEEN(0,0.9),RANDBETWEEN(0,59)),IF(B15&lt;'MM3 (Cashier)-Processed Data'!$AD$18,TIME(0,RANDBETWEEN(1,1.9),RANDBETWEEN(0,59)),IF(B15&lt;'MM3 (Cashier)-Processed Data'!$AD$19,TIME(0,RANDBETWEEN(2,2.9),RANDBETWEEN(0,59)),IF(B15&lt;'MM3 (Cashier)-Processed Data'!$AD$20,TIME(0,RANDBETWEEN(3,4.9),RANDBETWEEN(0,59))))))</f>
        <v>5.7870370370370373E-5</v>
      </c>
      <c r="G15" s="1">
        <f ca="1">IF(B15&gt;'MM3 (Cashier)-Processed Data'!$AB$8,TIME(0,RANDBETWEEN(0,4.9),RANDBETWEEN(0,59)),TIME(0,RANDBETWEEN(5,9.9),RANDBETWEEN(0,59)))</f>
        <v>4.0972222222222226E-3</v>
      </c>
      <c r="H15" s="4">
        <f ca="1">IF(B15&lt;'MM3 (Cashier)-Processed Data'!$AD$21,TIME(0,RANDBETWEEN(0,0.9),RANDBETWEEN(0,59)),IF(B15&lt;'MM3 (Cashier)-Processed Data'!$AD$22,TIME(0,RANDBETWEEN(1,1.9),RANDBETWEEN(0,59)),IF(B15&lt;'MM3 (Cashier)-Processed Data'!$AD$23,TIME(0,RANDBETWEEN(2,2.9),RANDBETWEEN(0,59)),IF(B15&lt;'MM3 (Cashier)-Processed Data'!$AD$24,TIME(0,RANDBETWEEN(3,4.9),RANDBETWEEN(0,59))))))</f>
        <v>1.2962962962962963E-3</v>
      </c>
      <c r="I15" s="1"/>
    </row>
    <row r="16" spans="1:23" ht="15" thickBot="1" x14ac:dyDescent="0.35">
      <c r="A16" s="13">
        <v>13</v>
      </c>
      <c r="B16">
        <f t="shared" ca="1" si="0"/>
        <v>0.62</v>
      </c>
      <c r="C16" s="1">
        <f ca="1">IF(B16&gt;'MM3 (Cashier)-Processed Data'!$AB$4,TIME(0,RANDBETWEEN(0,4.9),RANDBETWEEN(0,59)),TIME(0,RANDBETWEEN(5,9.9),RANDBETWEEN(0,59)))</f>
        <v>9.2592592592592588E-5</v>
      </c>
      <c r="D16" s="4">
        <f ca="1">IF(B16&lt;'MM3 (Cashier)-Processed Data'!$AD$13,TIME(0,RANDBETWEEN(0,0.9),RANDBETWEEN(0,59)),IF(B16&lt;'MM3 (Cashier)-Processed Data'!$AD$14,TIME(0,RANDBETWEEN(1,1.9),RANDBETWEEN(0,59)),IF(B16&lt;'MM3 (Cashier)-Processed Data'!$AD$15,TIME(0,RANDBETWEEN(2,2.9),RANDBETWEEN(0,59)),IF(B16&lt;'MM3 (Cashier)-Processed Data'!$AD$16,TIME(0,RANDBETWEEN(3,4.9),RANDBETWEEN(0,59))))))</f>
        <v>1.5509259259259259E-3</v>
      </c>
      <c r="E16" s="65">
        <f ca="1">IF(B16&gt;'MM3 (Cashier)-Processed Data'!$AB$6,TIME(0,RANDBETWEEN(0,4.9),RANDBETWEEN(0,59)),TIME(0,RANDBETWEEN(5,9.9),RANDBETWEEN(0,59)))</f>
        <v>1.0995370370370371E-3</v>
      </c>
      <c r="F16" s="4">
        <f ca="1">IF(B16&lt;'MM3 (Cashier)-Processed Data'!$AD$17,TIME(0,RANDBETWEEN(0,0.9),RANDBETWEEN(0,59)),IF(B16&lt;'MM3 (Cashier)-Processed Data'!$AD$18,TIME(0,RANDBETWEEN(1,1.9),RANDBETWEEN(0,59)),IF(B16&lt;'MM3 (Cashier)-Processed Data'!$AD$19,TIME(0,RANDBETWEEN(2,2.9),RANDBETWEEN(0,59)),IF(B16&lt;'MM3 (Cashier)-Processed Data'!$AD$20,TIME(0,RANDBETWEEN(3,4.9),RANDBETWEEN(0,59))))))</f>
        <v>1.8518518518518519E-3</v>
      </c>
      <c r="G16" s="1">
        <f ca="1">IF(B16&gt;'MM3 (Cashier)-Processed Data'!$AB$8,TIME(0,RANDBETWEEN(0,4.9),RANDBETWEEN(0,59)),TIME(0,RANDBETWEEN(5,9.9),RANDBETWEEN(0,59)))</f>
        <v>1.2847222222222223E-3</v>
      </c>
      <c r="H16" s="4">
        <f ca="1">IF(B16&lt;'MM3 (Cashier)-Processed Data'!$AD$21,TIME(0,RANDBETWEEN(0,0.9),RANDBETWEEN(0,59)),IF(B16&lt;'MM3 (Cashier)-Processed Data'!$AD$22,TIME(0,RANDBETWEEN(1,1.9),RANDBETWEEN(0,59)),IF(B16&lt;'MM3 (Cashier)-Processed Data'!$AD$23,TIME(0,RANDBETWEEN(2,2.9),RANDBETWEEN(0,59)),IF(B16&lt;'MM3 (Cashier)-Processed Data'!$AD$24,TIME(0,RANDBETWEEN(3,4.9),RANDBETWEEN(0,59))))))</f>
        <v>9.3749999999999997E-4</v>
      </c>
      <c r="I16" s="1"/>
    </row>
    <row r="17" spans="1:24" x14ac:dyDescent="0.3">
      <c r="A17" s="13">
        <v>14</v>
      </c>
      <c r="B17">
        <f t="shared" ca="1" si="0"/>
        <v>0.9</v>
      </c>
      <c r="C17" s="1">
        <f ca="1">IF(B17&gt;'MM3 (Cashier)-Processed Data'!$AB$4,TIME(0,RANDBETWEEN(0,4.9),RANDBETWEEN(0,59)),TIME(0,RANDBETWEEN(5,9.9),RANDBETWEEN(0,59)))</f>
        <v>3.0092592592592595E-4</v>
      </c>
      <c r="D17" s="4">
        <f ca="1">IF(B17&lt;'MM3 (Cashier)-Processed Data'!$AD$13,TIME(0,RANDBETWEEN(0,0.9),RANDBETWEEN(0,59)),IF(B17&lt;'MM3 (Cashier)-Processed Data'!$AD$14,TIME(0,RANDBETWEEN(1,1.9),RANDBETWEEN(0,59)),IF(B17&lt;'MM3 (Cashier)-Processed Data'!$AD$15,TIME(0,RANDBETWEEN(2,2.9),RANDBETWEEN(0,59)),IF(B17&lt;'MM3 (Cashier)-Processed Data'!$AD$16,TIME(0,RANDBETWEEN(3,4.9),RANDBETWEEN(0,59))))))</f>
        <v>3.1365740740740742E-3</v>
      </c>
      <c r="E17" s="65">
        <f ca="1">IF(B17&gt;'MM3 (Cashier)-Processed Data'!$AB$6,TIME(0,RANDBETWEEN(0,4.9),RANDBETWEEN(0,59)),TIME(0,RANDBETWEEN(5,9.9),RANDBETWEEN(0,59)))</f>
        <v>8.9120370370370373E-4</v>
      </c>
      <c r="F17" s="4">
        <f ca="1">IF(B17&lt;'MM3 (Cashier)-Processed Data'!$AD$17,TIME(0,RANDBETWEEN(0,0.9),RANDBETWEEN(0,59)),IF(B17&lt;'MM3 (Cashier)-Processed Data'!$AD$18,TIME(0,RANDBETWEEN(1,1.9),RANDBETWEEN(0,59)),IF(B17&lt;'MM3 (Cashier)-Processed Data'!$AD$19,TIME(0,RANDBETWEEN(2,2.9),RANDBETWEEN(0,59)),IF(B17&lt;'MM3 (Cashier)-Processed Data'!$AD$20,TIME(0,RANDBETWEEN(3,4.9),RANDBETWEEN(0,59))))))</f>
        <v>2.4305555555555556E-3</v>
      </c>
      <c r="G17" s="1">
        <f ca="1">IF(B17&gt;'MM3 (Cashier)-Processed Data'!$AB$8,TIME(0,RANDBETWEEN(0,4.9),RANDBETWEEN(0,59)),TIME(0,RANDBETWEEN(5,9.9),RANDBETWEEN(0,59)))</f>
        <v>1.1689814814814816E-3</v>
      </c>
      <c r="H17" s="4">
        <f ca="1">IF(B17&lt;'MM3 (Cashier)-Processed Data'!$AD$21,TIME(0,RANDBETWEEN(0,0.9),RANDBETWEEN(0,59)),IF(B17&lt;'MM3 (Cashier)-Processed Data'!$AD$22,TIME(0,RANDBETWEEN(1,1.9),RANDBETWEEN(0,59)),IF(B17&lt;'MM3 (Cashier)-Processed Data'!$AD$23,TIME(0,RANDBETWEEN(2,2.9),RANDBETWEEN(0,59)),IF(B17&lt;'MM3 (Cashier)-Processed Data'!$AD$24,TIME(0,RANDBETWEEN(3,4.9),RANDBETWEEN(0,59))))))</f>
        <v>1.712962962962963E-3</v>
      </c>
      <c r="I17" s="1"/>
      <c r="Q17" s="219" t="s">
        <v>59</v>
      </c>
      <c r="R17" s="220"/>
      <c r="S17" s="220"/>
      <c r="T17" s="220"/>
      <c r="U17" s="220"/>
      <c r="V17" s="220"/>
      <c r="W17" s="220"/>
      <c r="X17" s="221"/>
    </row>
    <row r="18" spans="1:24" x14ac:dyDescent="0.3">
      <c r="A18" s="13">
        <v>15</v>
      </c>
      <c r="B18">
        <f t="shared" ca="1" si="0"/>
        <v>0.91</v>
      </c>
      <c r="C18" s="1">
        <f ca="1">IF(B18&gt;'MM3 (Cashier)-Processed Data'!$AB$4,TIME(0,RANDBETWEEN(0,4.9),RANDBETWEEN(0,59)),TIME(0,RANDBETWEEN(5,9.9),RANDBETWEEN(0,59)))</f>
        <v>1.1574074074074075E-4</v>
      </c>
      <c r="D18" s="4">
        <f ca="1">IF(B18&lt;'MM3 (Cashier)-Processed Data'!$AD$13,TIME(0,RANDBETWEEN(0,0.9),RANDBETWEEN(0,59)),IF(B18&lt;'MM3 (Cashier)-Processed Data'!$AD$14,TIME(0,RANDBETWEEN(1,1.9),RANDBETWEEN(0,59)),IF(B18&lt;'MM3 (Cashier)-Processed Data'!$AD$15,TIME(0,RANDBETWEEN(2,2.9),RANDBETWEEN(0,59)),IF(B18&lt;'MM3 (Cashier)-Processed Data'!$AD$16,TIME(0,RANDBETWEEN(3,4.9),RANDBETWEEN(0,59))))))</f>
        <v>2.627314814814815E-3</v>
      </c>
      <c r="E18" s="65">
        <f ca="1">IF(B18&gt;'MM3 (Cashier)-Processed Data'!$AB$6,TIME(0,RANDBETWEEN(0,4.9),RANDBETWEEN(0,59)),TIME(0,RANDBETWEEN(5,9.9),RANDBETWEEN(0,59)))</f>
        <v>1.3888888888888889E-3</v>
      </c>
      <c r="F18" s="4">
        <f ca="1">IF(B18&lt;'MM3 (Cashier)-Processed Data'!$AD$17,TIME(0,RANDBETWEEN(0,0.9),RANDBETWEEN(0,59)),IF(B18&lt;'MM3 (Cashier)-Processed Data'!$AD$18,TIME(0,RANDBETWEEN(1,1.9),RANDBETWEEN(0,59)),IF(B18&lt;'MM3 (Cashier)-Processed Data'!$AD$19,TIME(0,RANDBETWEEN(2,2.9),RANDBETWEEN(0,59)),IF(B18&lt;'MM3 (Cashier)-Processed Data'!$AD$20,TIME(0,RANDBETWEEN(3,4.9),RANDBETWEEN(0,59))))))</f>
        <v>2.3842592592592591E-3</v>
      </c>
      <c r="G18" s="1">
        <f ca="1">IF(B18&gt;'MM3 (Cashier)-Processed Data'!$AB$8,TIME(0,RANDBETWEEN(0,4.9),RANDBETWEEN(0,59)),TIME(0,RANDBETWEEN(5,9.9),RANDBETWEEN(0,59)))</f>
        <v>7.291666666666667E-4</v>
      </c>
      <c r="H18" s="4">
        <f ca="1">IF(B18&lt;'MM3 (Cashier)-Processed Data'!$AD$21,TIME(0,RANDBETWEEN(0,0.9),RANDBETWEEN(0,59)),IF(B18&lt;'MM3 (Cashier)-Processed Data'!$AD$22,TIME(0,RANDBETWEEN(1,1.9),RANDBETWEEN(0,59)),IF(B18&lt;'MM3 (Cashier)-Processed Data'!$AD$23,TIME(0,RANDBETWEEN(2,2.9),RANDBETWEEN(0,59)),IF(B18&lt;'MM3 (Cashier)-Processed Data'!$AD$24,TIME(0,RANDBETWEEN(3,4.9),RANDBETWEEN(0,59))))))</f>
        <v>1.5972222222222223E-3</v>
      </c>
      <c r="I18" s="1"/>
      <c r="Q18" s="146"/>
      <c r="R18" s="123" t="s">
        <v>60</v>
      </c>
      <c r="S18" s="123">
        <v>28</v>
      </c>
      <c r="T18" s="123"/>
      <c r="U18" s="123" t="s">
        <v>61</v>
      </c>
      <c r="V18" s="123">
        <v>38</v>
      </c>
      <c r="W18" s="123"/>
      <c r="X18" s="124"/>
    </row>
    <row r="19" spans="1:24" x14ac:dyDescent="0.3">
      <c r="A19" s="13">
        <v>16</v>
      </c>
      <c r="B19">
        <f t="shared" ca="1" si="0"/>
        <v>0.53</v>
      </c>
      <c r="C19" s="1">
        <f ca="1">IF(B19&gt;'MM3 (Cashier)-Processed Data'!$AB$4,TIME(0,RANDBETWEEN(0,4.9),RANDBETWEEN(0,59)),TIME(0,RANDBETWEEN(5,9.9),RANDBETWEEN(0,59)))</f>
        <v>9.7222222222222219E-4</v>
      </c>
      <c r="D19" s="4">
        <f ca="1">IF(B19&lt;'MM3 (Cashier)-Processed Data'!$AD$13,TIME(0,RANDBETWEEN(0,0.9),RANDBETWEEN(0,59)),IF(B19&lt;'MM3 (Cashier)-Processed Data'!$AD$14,TIME(0,RANDBETWEEN(1,1.9),RANDBETWEEN(0,59)),IF(B19&lt;'MM3 (Cashier)-Processed Data'!$AD$15,TIME(0,RANDBETWEEN(2,2.9),RANDBETWEEN(0,59)),IF(B19&lt;'MM3 (Cashier)-Processed Data'!$AD$16,TIME(0,RANDBETWEEN(3,4.9),RANDBETWEEN(0,59))))))</f>
        <v>2.0717592592592593E-3</v>
      </c>
      <c r="E19" s="65">
        <f ca="1">IF(B19&gt;'MM3 (Cashier)-Processed Data'!$AB$6,TIME(0,RANDBETWEEN(0,4.9),RANDBETWEEN(0,59)),TIME(0,RANDBETWEEN(5,9.9),RANDBETWEEN(0,59)))</f>
        <v>2.3032407407407407E-3</v>
      </c>
      <c r="F19" s="4">
        <f ca="1">IF(B19&lt;'MM3 (Cashier)-Processed Data'!$AD$17,TIME(0,RANDBETWEEN(0,0.9),RANDBETWEEN(0,59)),IF(B19&lt;'MM3 (Cashier)-Processed Data'!$AD$18,TIME(0,RANDBETWEEN(1,1.9),RANDBETWEEN(0,59)),IF(B19&lt;'MM3 (Cashier)-Processed Data'!$AD$19,TIME(0,RANDBETWEEN(2,2.9),RANDBETWEEN(0,59)),IF(B19&lt;'MM3 (Cashier)-Processed Data'!$AD$20,TIME(0,RANDBETWEEN(3,4.9),RANDBETWEEN(0,59))))))</f>
        <v>8.3333333333333339E-4</v>
      </c>
      <c r="G19" s="1">
        <f ca="1">IF(B19&gt;'MM3 (Cashier)-Processed Data'!$AB$8,TIME(0,RANDBETWEEN(0,4.9),RANDBETWEEN(0,59)),TIME(0,RANDBETWEEN(5,9.9),RANDBETWEEN(0,59)))</f>
        <v>1.2152777777777778E-3</v>
      </c>
      <c r="H19" s="4">
        <f ca="1">IF(B19&lt;'MM3 (Cashier)-Processed Data'!$AD$21,TIME(0,RANDBETWEEN(0,0.9),RANDBETWEEN(0,59)),IF(B19&lt;'MM3 (Cashier)-Processed Data'!$AD$22,TIME(0,RANDBETWEEN(1,1.9),RANDBETWEEN(0,59)),IF(B19&lt;'MM3 (Cashier)-Processed Data'!$AD$23,TIME(0,RANDBETWEEN(2,2.9),RANDBETWEEN(0,59)),IF(B19&lt;'MM3 (Cashier)-Processed Data'!$AD$24,TIME(0,RANDBETWEEN(3,4.9),RANDBETWEEN(0,59))))))</f>
        <v>1.0185185185185184E-3</v>
      </c>
      <c r="I19" s="1"/>
      <c r="Q19" s="122" t="s">
        <v>46</v>
      </c>
      <c r="R19" s="148">
        <f>28/28.62</f>
        <v>0.97833682739343109</v>
      </c>
      <c r="S19" s="147"/>
      <c r="T19" s="147"/>
      <c r="U19" s="148">
        <f>17.89/38</f>
        <v>0.47078947368421054</v>
      </c>
      <c r="V19" s="123"/>
      <c r="W19" s="123"/>
      <c r="X19" s="124"/>
    </row>
    <row r="20" spans="1:24" x14ac:dyDescent="0.3">
      <c r="A20" s="13">
        <v>17</v>
      </c>
      <c r="B20">
        <f t="shared" ca="1" si="0"/>
        <v>0.93</v>
      </c>
      <c r="C20" s="1">
        <f ca="1">IF(B20&gt;'MM3 (Cashier)-Processed Data'!$AB$4,TIME(0,RANDBETWEEN(0,4.9),RANDBETWEEN(0,59)),TIME(0,RANDBETWEEN(5,9.9),RANDBETWEEN(0,59)))</f>
        <v>1.1921296296296296E-3</v>
      </c>
      <c r="D20" s="4">
        <f ca="1">IF(B20&lt;'MM3 (Cashier)-Processed Data'!$AD$13,TIME(0,RANDBETWEEN(0,0.9),RANDBETWEEN(0,59)),IF(B20&lt;'MM3 (Cashier)-Processed Data'!$AD$14,TIME(0,RANDBETWEEN(1,1.9),RANDBETWEEN(0,59)),IF(B20&lt;'MM3 (Cashier)-Processed Data'!$AD$15,TIME(0,RANDBETWEEN(2,2.9),RANDBETWEEN(0,59)),IF(B20&lt;'MM3 (Cashier)-Processed Data'!$AD$16,TIME(0,RANDBETWEEN(3,4.9),RANDBETWEEN(0,59))))))</f>
        <v>3.1134259259259257E-3</v>
      </c>
      <c r="E20" s="65">
        <f ca="1">IF(B20&gt;'MM3 (Cashier)-Processed Data'!$AB$6,TIME(0,RANDBETWEEN(0,4.9),RANDBETWEEN(0,59)),TIME(0,RANDBETWEEN(5,9.9),RANDBETWEEN(0,59)))</f>
        <v>3.425925925925926E-3</v>
      </c>
      <c r="F20" s="4">
        <f ca="1">IF(B20&lt;'MM3 (Cashier)-Processed Data'!$AD$17,TIME(0,RANDBETWEEN(0,0.9),RANDBETWEEN(0,59)),IF(B20&lt;'MM3 (Cashier)-Processed Data'!$AD$18,TIME(0,RANDBETWEEN(1,1.9),RANDBETWEEN(0,59)),IF(B20&lt;'MM3 (Cashier)-Processed Data'!$AD$19,TIME(0,RANDBETWEEN(2,2.9),RANDBETWEEN(0,59)),IF(B20&lt;'MM3 (Cashier)-Processed Data'!$AD$20,TIME(0,RANDBETWEEN(3,4.9),RANDBETWEEN(0,59))))))</f>
        <v>2.3611111111111111E-3</v>
      </c>
      <c r="G20" s="1">
        <f ca="1">IF(B20&gt;'MM3 (Cashier)-Processed Data'!$AB$8,TIME(0,RANDBETWEEN(0,4.9),RANDBETWEEN(0,59)),TIME(0,RANDBETWEEN(5,9.9),RANDBETWEEN(0,59)))</f>
        <v>2.9398148148148148E-3</v>
      </c>
      <c r="H20" s="4">
        <f ca="1">IF(B20&lt;'MM3 (Cashier)-Processed Data'!$AD$21,TIME(0,RANDBETWEEN(0,0.9),RANDBETWEEN(0,59)),IF(B20&lt;'MM3 (Cashier)-Processed Data'!$AD$22,TIME(0,RANDBETWEEN(1,1.9),RANDBETWEEN(0,59)),IF(B20&lt;'MM3 (Cashier)-Processed Data'!$AD$23,TIME(0,RANDBETWEEN(2,2.9),RANDBETWEEN(0,59)),IF(B20&lt;'MM3 (Cashier)-Processed Data'!$AD$24,TIME(0,RANDBETWEEN(3,4.9),RANDBETWEEN(0,59))))))</f>
        <v>1.9907407407407408E-3</v>
      </c>
      <c r="I20" s="1"/>
      <c r="Q20" s="122"/>
      <c r="R20" s="123"/>
      <c r="S20" s="123"/>
      <c r="T20" s="123"/>
      <c r="U20" s="123"/>
      <c r="V20" s="123"/>
      <c r="W20" s="123"/>
      <c r="X20" s="124"/>
    </row>
    <row r="21" spans="1:24" x14ac:dyDescent="0.3">
      <c r="A21" s="13">
        <v>18</v>
      </c>
      <c r="B21">
        <f t="shared" ca="1" si="0"/>
        <v>0.74</v>
      </c>
      <c r="C21" s="1">
        <f ca="1">IF(B21&gt;'MM3 (Cashier)-Processed Data'!$AB$4,TIME(0,RANDBETWEEN(0,4.9),RANDBETWEEN(0,59)),TIME(0,RANDBETWEEN(5,9.9),RANDBETWEEN(0,59)))</f>
        <v>6.5972222222222224E-4</v>
      </c>
      <c r="D21" s="4">
        <f ca="1">IF(B21&lt;'MM3 (Cashier)-Processed Data'!$AD$13,TIME(0,RANDBETWEEN(0,0.9),RANDBETWEEN(0,59)),IF(B21&lt;'MM3 (Cashier)-Processed Data'!$AD$14,TIME(0,RANDBETWEEN(1,1.9),RANDBETWEEN(0,59)),IF(B21&lt;'MM3 (Cashier)-Processed Data'!$AD$15,TIME(0,RANDBETWEEN(2,2.9),RANDBETWEEN(0,59)),IF(B21&lt;'MM3 (Cashier)-Processed Data'!$AD$16,TIME(0,RANDBETWEEN(3,4.9),RANDBETWEEN(0,59))))))</f>
        <v>1.3888888888888889E-3</v>
      </c>
      <c r="E21" s="65">
        <f ca="1">IF(B21&gt;'MM3 (Cashier)-Processed Data'!$AB$6,TIME(0,RANDBETWEEN(0,4.9),RANDBETWEEN(0,59)),TIME(0,RANDBETWEEN(5,9.9),RANDBETWEEN(0,59)))</f>
        <v>1.6203703703703703E-4</v>
      </c>
      <c r="F21" s="4">
        <f ca="1">IF(B21&lt;'MM3 (Cashier)-Processed Data'!$AD$17,TIME(0,RANDBETWEEN(0,0.9),RANDBETWEEN(0,59)),IF(B21&lt;'MM3 (Cashier)-Processed Data'!$AD$18,TIME(0,RANDBETWEEN(1,1.9),RANDBETWEEN(0,59)),IF(B21&lt;'MM3 (Cashier)-Processed Data'!$AD$19,TIME(0,RANDBETWEEN(2,2.9),RANDBETWEEN(0,59)),IF(B21&lt;'MM3 (Cashier)-Processed Data'!$AD$20,TIME(0,RANDBETWEEN(3,4.9),RANDBETWEEN(0,59))))))</f>
        <v>1.4930555555555556E-3</v>
      </c>
      <c r="G21" s="1">
        <f ca="1">IF(B21&gt;'MM3 (Cashier)-Processed Data'!$AB$8,TIME(0,RANDBETWEEN(0,4.9),RANDBETWEEN(0,59)),TIME(0,RANDBETWEEN(5,9.9),RANDBETWEEN(0,59)))</f>
        <v>2.0023148148148148E-3</v>
      </c>
      <c r="H21" s="4">
        <f ca="1">IF(B21&lt;'MM3 (Cashier)-Processed Data'!$AD$21,TIME(0,RANDBETWEEN(0,0.9),RANDBETWEEN(0,59)),IF(B21&lt;'MM3 (Cashier)-Processed Data'!$AD$22,TIME(0,RANDBETWEEN(1,1.9),RANDBETWEEN(0,59)),IF(B21&lt;'MM3 (Cashier)-Processed Data'!$AD$23,TIME(0,RANDBETWEEN(2,2.9),RANDBETWEEN(0,59)),IF(B21&lt;'MM3 (Cashier)-Processed Data'!$AD$24,TIME(0,RANDBETWEEN(3,4.9),RANDBETWEEN(0,59))))))</f>
        <v>2.0717592592592593E-3</v>
      </c>
      <c r="I21" s="1"/>
      <c r="Q21" s="122" t="s">
        <v>62</v>
      </c>
      <c r="R21" s="148">
        <f>28/(3*28.62)</f>
        <v>0.32611227579781038</v>
      </c>
      <c r="S21" s="147"/>
      <c r="T21" s="147"/>
      <c r="U21" s="148">
        <f>17.89/(3*38)</f>
        <v>0.1569298245614035</v>
      </c>
      <c r="V21" s="123"/>
      <c r="W21" s="123"/>
      <c r="X21" s="124"/>
    </row>
    <row r="22" spans="1:24" x14ac:dyDescent="0.3">
      <c r="A22" s="13">
        <v>19</v>
      </c>
      <c r="B22">
        <f t="shared" ca="1" si="0"/>
        <v>0.15</v>
      </c>
      <c r="C22" s="1">
        <f ca="1">IF(B22&gt;'MM3 (Cashier)-Processed Data'!$AB$4,TIME(0,RANDBETWEEN(0,4.9),RANDBETWEEN(0,59)),TIME(0,RANDBETWEEN(5,9.9),RANDBETWEEN(0,59)))</f>
        <v>6.0416666666666665E-3</v>
      </c>
      <c r="D22" s="4">
        <f ca="1">IF(B22&lt;'MM3 (Cashier)-Processed Data'!$AD$13,TIME(0,RANDBETWEEN(0,0.9),RANDBETWEEN(0,59)),IF(B22&lt;'MM3 (Cashier)-Processed Data'!$AD$14,TIME(0,RANDBETWEEN(1,1.9),RANDBETWEEN(0,59)),IF(B22&lt;'MM3 (Cashier)-Processed Data'!$AD$15,TIME(0,RANDBETWEEN(2,2.9),RANDBETWEEN(0,59)),IF(B22&lt;'MM3 (Cashier)-Processed Data'!$AD$16,TIME(0,RANDBETWEEN(3,4.9),RANDBETWEEN(0,59))))))</f>
        <v>1.1226851851851851E-3</v>
      </c>
      <c r="E22" s="65">
        <f ca="1">IF(B22&gt;'MM3 (Cashier)-Processed Data'!$AB$6,TIME(0,RANDBETWEEN(0,4.9),RANDBETWEEN(0,59)),TIME(0,RANDBETWEEN(5,9.9),RANDBETWEEN(0,59)))</f>
        <v>1.8749999999999999E-3</v>
      </c>
      <c r="F22" s="4">
        <f ca="1">IF(B22&lt;'MM3 (Cashier)-Processed Data'!$AD$17,TIME(0,RANDBETWEEN(0,0.9),RANDBETWEEN(0,59)),IF(B22&lt;'MM3 (Cashier)-Processed Data'!$AD$18,TIME(0,RANDBETWEEN(1,1.9),RANDBETWEEN(0,59)),IF(B22&lt;'MM3 (Cashier)-Processed Data'!$AD$19,TIME(0,RANDBETWEEN(2,2.9),RANDBETWEEN(0,59)),IF(B22&lt;'MM3 (Cashier)-Processed Data'!$AD$20,TIME(0,RANDBETWEEN(3,4.9),RANDBETWEEN(0,59))))))</f>
        <v>0</v>
      </c>
      <c r="G22" s="1">
        <f ca="1">IF(B22&gt;'MM3 (Cashier)-Processed Data'!$AB$8,TIME(0,RANDBETWEEN(0,4.9),RANDBETWEEN(0,59)),TIME(0,RANDBETWEEN(5,9.9),RANDBETWEEN(0,59)))</f>
        <v>4.9768518518518521E-3</v>
      </c>
      <c r="H22" s="4">
        <f ca="1">IF(B22&lt;'MM3 (Cashier)-Processed Data'!$AD$21,TIME(0,RANDBETWEEN(0,0.9),RANDBETWEEN(0,59)),IF(B22&lt;'MM3 (Cashier)-Processed Data'!$AD$22,TIME(0,RANDBETWEEN(1,1.9),RANDBETWEEN(0,59)),IF(B22&lt;'MM3 (Cashier)-Processed Data'!$AD$23,TIME(0,RANDBETWEEN(2,2.9),RANDBETWEEN(0,59)),IF(B22&lt;'MM3 (Cashier)-Processed Data'!$AD$24,TIME(0,RANDBETWEEN(3,4.9),RANDBETWEEN(0,59))))))</f>
        <v>1.2731481481481483E-3</v>
      </c>
      <c r="I22" s="1"/>
      <c r="Q22" s="122"/>
      <c r="R22" s="123"/>
      <c r="S22" s="123"/>
      <c r="T22" s="123"/>
      <c r="U22" s="123"/>
      <c r="V22" s="123"/>
      <c r="W22" s="123"/>
      <c r="X22" s="124"/>
    </row>
    <row r="23" spans="1:24" x14ac:dyDescent="0.3">
      <c r="A23" s="13">
        <v>20</v>
      </c>
      <c r="B23">
        <f t="shared" ca="1" si="0"/>
        <v>0.53</v>
      </c>
      <c r="C23" s="1">
        <f ca="1">IF(B23&gt;'MM3 (Cashier)-Processed Data'!$AB$4,TIME(0,RANDBETWEEN(0,4.9),RANDBETWEEN(0,59)),TIME(0,RANDBETWEEN(5,9.9),RANDBETWEEN(0,59)))</f>
        <v>1.1111111111111111E-3</v>
      </c>
      <c r="D23" s="4">
        <f ca="1">IF(B23&lt;'MM3 (Cashier)-Processed Data'!$AD$13,TIME(0,RANDBETWEEN(0,0.9),RANDBETWEEN(0,59)),IF(B23&lt;'MM3 (Cashier)-Processed Data'!$AD$14,TIME(0,RANDBETWEEN(1,1.9),RANDBETWEEN(0,59)),IF(B23&lt;'MM3 (Cashier)-Processed Data'!$AD$15,TIME(0,RANDBETWEEN(2,2.9),RANDBETWEEN(0,59)),IF(B23&lt;'MM3 (Cashier)-Processed Data'!$AD$16,TIME(0,RANDBETWEEN(3,4.9),RANDBETWEEN(0,59))))))</f>
        <v>1.9444444444444444E-3</v>
      </c>
      <c r="E23" s="65">
        <f ca="1">IF(B23&gt;'MM3 (Cashier)-Processed Data'!$AB$6,TIME(0,RANDBETWEEN(0,4.9),RANDBETWEEN(0,59)),TIME(0,RANDBETWEEN(5,9.9),RANDBETWEEN(0,59)))</f>
        <v>2.5347222222222221E-3</v>
      </c>
      <c r="F23" s="4">
        <f ca="1">IF(B23&lt;'MM3 (Cashier)-Processed Data'!$AD$17,TIME(0,RANDBETWEEN(0,0.9),RANDBETWEEN(0,59)),IF(B23&lt;'MM3 (Cashier)-Processed Data'!$AD$18,TIME(0,RANDBETWEEN(1,1.9),RANDBETWEEN(0,59)),IF(B23&lt;'MM3 (Cashier)-Processed Data'!$AD$19,TIME(0,RANDBETWEEN(2,2.9),RANDBETWEEN(0,59)),IF(B23&lt;'MM3 (Cashier)-Processed Data'!$AD$20,TIME(0,RANDBETWEEN(3,4.9),RANDBETWEEN(0,59))))))</f>
        <v>9.2592592592592596E-4</v>
      </c>
      <c r="G23" s="1">
        <f ca="1">IF(B23&gt;'MM3 (Cashier)-Processed Data'!$AB$8,TIME(0,RANDBETWEEN(0,4.9),RANDBETWEEN(0,59)),TIME(0,RANDBETWEEN(5,9.9),RANDBETWEEN(0,59)))</f>
        <v>2.4189814814814816E-3</v>
      </c>
      <c r="H23" s="4">
        <f ca="1">IF(B23&lt;'MM3 (Cashier)-Processed Data'!$AD$21,TIME(0,RANDBETWEEN(0,0.9),RANDBETWEEN(0,59)),IF(B23&lt;'MM3 (Cashier)-Processed Data'!$AD$22,TIME(0,RANDBETWEEN(1,1.9),RANDBETWEEN(0,59)),IF(B23&lt;'MM3 (Cashier)-Processed Data'!$AD$23,TIME(0,RANDBETWEEN(2,2.9),RANDBETWEEN(0,59)),IF(B23&lt;'MM3 (Cashier)-Processed Data'!$AD$24,TIME(0,RANDBETWEEN(3,4.9),RANDBETWEEN(0,59))))))</f>
        <v>1.3425925925925925E-3</v>
      </c>
      <c r="I23" s="1"/>
      <c r="Q23" s="122"/>
      <c r="R23" s="148">
        <f>POWER((POWER(R19,0)/1+POWER(R19,1)/1)+(POWER(R19,2)/(2*(1-R21))),-1)</f>
        <v>0.37195436907343821</v>
      </c>
      <c r="S23" s="123"/>
      <c r="T23" s="123"/>
      <c r="U23" s="148">
        <f>POWER((POWER(U19,0)/1+POWER(U19,1)/1)+(POWER(U19,2)/(2*(1-U21))),-1)</f>
        <v>0.62412652547046843</v>
      </c>
      <c r="V23" s="123"/>
      <c r="W23" s="123"/>
      <c r="X23" s="124"/>
    </row>
    <row r="24" spans="1:24" x14ac:dyDescent="0.3">
      <c r="A24" s="13">
        <v>21</v>
      </c>
      <c r="B24">
        <f t="shared" ca="1" si="0"/>
        <v>0.72</v>
      </c>
      <c r="C24" s="1">
        <f ca="1">IF(B24&gt;'MM3 (Cashier)-Processed Data'!$AB$4,TIME(0,RANDBETWEEN(0,4.9),RANDBETWEEN(0,59)),TIME(0,RANDBETWEEN(5,9.9),RANDBETWEEN(0,59)))</f>
        <v>2.685185185185185E-3</v>
      </c>
      <c r="D24" s="4">
        <f ca="1">IF(B24&lt;'MM3 (Cashier)-Processed Data'!$AD$13,TIME(0,RANDBETWEEN(0,0.9),RANDBETWEEN(0,59)),IF(B24&lt;'MM3 (Cashier)-Processed Data'!$AD$14,TIME(0,RANDBETWEEN(1,1.9),RANDBETWEEN(0,59)),IF(B24&lt;'MM3 (Cashier)-Processed Data'!$AD$15,TIME(0,RANDBETWEEN(2,2.9),RANDBETWEEN(0,59)),IF(B24&lt;'MM3 (Cashier)-Processed Data'!$AD$16,TIME(0,RANDBETWEEN(3,4.9),RANDBETWEEN(0,59))))))</f>
        <v>2.0138888888888888E-3</v>
      </c>
      <c r="E24" s="65">
        <f ca="1">IF(B24&gt;'MM3 (Cashier)-Processed Data'!$AB$6,TIME(0,RANDBETWEEN(0,4.9),RANDBETWEEN(0,59)),TIME(0,RANDBETWEEN(5,9.9),RANDBETWEEN(0,59)))</f>
        <v>3.9351851851851852E-4</v>
      </c>
      <c r="F24" s="4">
        <f ca="1">IF(B24&lt;'MM3 (Cashier)-Processed Data'!$AD$17,TIME(0,RANDBETWEEN(0,0.9),RANDBETWEEN(0,59)),IF(B24&lt;'MM3 (Cashier)-Processed Data'!$AD$18,TIME(0,RANDBETWEEN(1,1.9),RANDBETWEEN(0,59)),IF(B24&lt;'MM3 (Cashier)-Processed Data'!$AD$19,TIME(0,RANDBETWEEN(2,2.9),RANDBETWEEN(0,59)),IF(B24&lt;'MM3 (Cashier)-Processed Data'!$AD$20,TIME(0,RANDBETWEEN(3,4.9),RANDBETWEEN(0,59))))))</f>
        <v>1.4120370370370369E-3</v>
      </c>
      <c r="G24" s="1">
        <f ca="1">IF(B24&gt;'MM3 (Cashier)-Processed Data'!$AB$8,TIME(0,RANDBETWEEN(0,4.9),RANDBETWEEN(0,59)),TIME(0,RANDBETWEEN(5,9.9),RANDBETWEEN(0,59)))</f>
        <v>2.1412037037037038E-3</v>
      </c>
      <c r="H24" s="4">
        <f ca="1">IF(B24&lt;'MM3 (Cashier)-Processed Data'!$AD$21,TIME(0,RANDBETWEEN(0,0.9),RANDBETWEEN(0,59)),IF(B24&lt;'MM3 (Cashier)-Processed Data'!$AD$22,TIME(0,RANDBETWEEN(1,1.9),RANDBETWEEN(0,59)),IF(B24&lt;'MM3 (Cashier)-Processed Data'!$AD$23,TIME(0,RANDBETWEEN(2,2.9),RANDBETWEEN(0,59)),IF(B24&lt;'MM3 (Cashier)-Processed Data'!$AD$24,TIME(0,RANDBETWEEN(3,4.9),RANDBETWEEN(0,59))))))</f>
        <v>1.8981481481481482E-3</v>
      </c>
      <c r="I24" s="1"/>
      <c r="Q24" s="122"/>
      <c r="R24" s="123"/>
      <c r="S24" s="123"/>
      <c r="T24" s="123"/>
      <c r="U24" s="123"/>
      <c r="V24" s="123"/>
      <c r="W24" s="123"/>
      <c r="X24" s="124"/>
    </row>
    <row r="25" spans="1:24" x14ac:dyDescent="0.3">
      <c r="A25" s="13">
        <v>22</v>
      </c>
      <c r="B25">
        <f t="shared" ca="1" si="0"/>
        <v>0.05</v>
      </c>
      <c r="C25" s="1">
        <f ca="1">IF(B25&gt;'MM3 (Cashier)-Processed Data'!$AB$4,TIME(0,RANDBETWEEN(0,4.9),RANDBETWEEN(0,59)),TIME(0,RANDBETWEEN(5,9.9),RANDBETWEEN(0,59)))</f>
        <v>4.8611111111111112E-3</v>
      </c>
      <c r="D25" s="4">
        <f ca="1">IF(B25&lt;'MM3 (Cashier)-Processed Data'!$AD$13,TIME(0,RANDBETWEEN(0,0.9),RANDBETWEEN(0,59)),IF(B25&lt;'MM3 (Cashier)-Processed Data'!$AD$14,TIME(0,RANDBETWEEN(1,1.9),RANDBETWEEN(0,59)),IF(B25&lt;'MM3 (Cashier)-Processed Data'!$AD$15,TIME(0,RANDBETWEEN(2,2.9),RANDBETWEEN(0,59)),IF(B25&lt;'MM3 (Cashier)-Processed Data'!$AD$16,TIME(0,RANDBETWEEN(3,4.9),RANDBETWEEN(0,59))))))</f>
        <v>1.3425925925925925E-3</v>
      </c>
      <c r="E25" s="65">
        <f ca="1">IF(B25&gt;'MM3 (Cashier)-Processed Data'!$AB$6,TIME(0,RANDBETWEEN(0,4.9),RANDBETWEEN(0,59)),TIME(0,RANDBETWEEN(5,9.9),RANDBETWEEN(0,59)))</f>
        <v>4.5486111111111109E-3</v>
      </c>
      <c r="F25" s="4">
        <f ca="1">IF(B25&lt;'MM3 (Cashier)-Processed Data'!$AD$17,TIME(0,RANDBETWEEN(0,0.9),RANDBETWEEN(0,59)),IF(B25&lt;'MM3 (Cashier)-Processed Data'!$AD$18,TIME(0,RANDBETWEEN(1,1.9),RANDBETWEEN(0,59)),IF(B25&lt;'MM3 (Cashier)-Processed Data'!$AD$19,TIME(0,RANDBETWEEN(2,2.9),RANDBETWEEN(0,59)),IF(B25&lt;'MM3 (Cashier)-Processed Data'!$AD$20,TIME(0,RANDBETWEEN(3,4.9),RANDBETWEEN(0,59))))))</f>
        <v>4.5138888888888887E-4</v>
      </c>
      <c r="G25" s="1">
        <f ca="1">IF(B25&gt;'MM3 (Cashier)-Processed Data'!$AB$8,TIME(0,RANDBETWEEN(0,4.9),RANDBETWEEN(0,59)),TIME(0,RANDBETWEEN(5,9.9),RANDBETWEEN(0,59)))</f>
        <v>5.4513888888888893E-3</v>
      </c>
      <c r="H25" s="4">
        <f ca="1">IF(B25&lt;'MM3 (Cashier)-Processed Data'!$AD$21,TIME(0,RANDBETWEEN(0,0.9),RANDBETWEEN(0,59)),IF(B25&lt;'MM3 (Cashier)-Processed Data'!$AD$22,TIME(0,RANDBETWEEN(1,1.9),RANDBETWEEN(0,59)),IF(B25&lt;'MM3 (Cashier)-Processed Data'!$AD$23,TIME(0,RANDBETWEEN(2,2.9),RANDBETWEEN(0,59)),IF(B25&lt;'MM3 (Cashier)-Processed Data'!$AD$24,TIME(0,RANDBETWEEN(3,4.9),RANDBETWEEN(0,59))))))</f>
        <v>1.2731481481481483E-3</v>
      </c>
      <c r="I25" s="1"/>
      <c r="Q25" s="122" t="s">
        <v>42</v>
      </c>
      <c r="R25" s="149">
        <f>(R19+R27)</f>
        <v>1.0617098741135393</v>
      </c>
      <c r="S25" s="123">
        <f>R25*60</f>
        <v>63.702592446812361</v>
      </c>
      <c r="T25" s="123" t="s">
        <v>40</v>
      </c>
      <c r="U25" s="149">
        <f>(U19+U27)</f>
        <v>0.75837094775814418</v>
      </c>
      <c r="V25" s="123">
        <f>U25*60</f>
        <v>45.502256865488647</v>
      </c>
      <c r="W25" s="123" t="s">
        <v>40</v>
      </c>
      <c r="X25" s="124"/>
    </row>
    <row r="26" spans="1:24" x14ac:dyDescent="0.3">
      <c r="A26" s="13">
        <v>23</v>
      </c>
      <c r="B26">
        <f t="shared" ca="1" si="0"/>
        <v>0.48</v>
      </c>
      <c r="C26" s="1">
        <f ca="1">IF(B26&gt;'MM3 (Cashier)-Processed Data'!$AB$4,TIME(0,RANDBETWEEN(0,4.9),RANDBETWEEN(0,59)),TIME(0,RANDBETWEEN(5,9.9),RANDBETWEEN(0,59)))</f>
        <v>2.9861111111111113E-3</v>
      </c>
      <c r="D26" s="4">
        <f ca="1">IF(B26&lt;'MM3 (Cashier)-Processed Data'!$AD$13,TIME(0,RANDBETWEEN(0,0.9),RANDBETWEEN(0,59)),IF(B26&lt;'MM3 (Cashier)-Processed Data'!$AD$14,TIME(0,RANDBETWEEN(1,1.9),RANDBETWEEN(0,59)),IF(B26&lt;'MM3 (Cashier)-Processed Data'!$AD$15,TIME(0,RANDBETWEEN(2,2.9),RANDBETWEEN(0,59)),IF(B26&lt;'MM3 (Cashier)-Processed Data'!$AD$16,TIME(0,RANDBETWEEN(3,4.9),RANDBETWEEN(0,59))))))</f>
        <v>2.0370370370370369E-3</v>
      </c>
      <c r="E26" s="65">
        <f ca="1">IF(B26&gt;'MM3 (Cashier)-Processed Data'!$AB$6,TIME(0,RANDBETWEEN(0,4.9),RANDBETWEEN(0,59)),TIME(0,RANDBETWEEN(5,9.9),RANDBETWEEN(0,59)))</f>
        <v>1.9675925925925924E-3</v>
      </c>
      <c r="F26" s="4">
        <f ca="1">IF(B26&lt;'MM3 (Cashier)-Processed Data'!$AD$17,TIME(0,RANDBETWEEN(0,0.9),RANDBETWEEN(0,59)),IF(B26&lt;'MM3 (Cashier)-Processed Data'!$AD$18,TIME(0,RANDBETWEEN(1,1.9),RANDBETWEEN(0,59)),IF(B26&lt;'MM3 (Cashier)-Processed Data'!$AD$19,TIME(0,RANDBETWEEN(2,2.9),RANDBETWEEN(0,59)),IF(B26&lt;'MM3 (Cashier)-Processed Data'!$AD$20,TIME(0,RANDBETWEEN(3,4.9),RANDBETWEEN(0,59))))))</f>
        <v>9.9537037037037042E-4</v>
      </c>
      <c r="G26" s="1">
        <f ca="1">IF(B26&gt;'MM3 (Cashier)-Processed Data'!$AB$8,TIME(0,RANDBETWEEN(0,4.9),RANDBETWEEN(0,59)),TIME(0,RANDBETWEEN(5,9.9),RANDBETWEEN(0,59)))</f>
        <v>1.261574074074074E-3</v>
      </c>
      <c r="H26" s="4">
        <f ca="1">IF(B26&lt;'MM3 (Cashier)-Processed Data'!$AD$21,TIME(0,RANDBETWEEN(0,0.9),RANDBETWEEN(0,59)),IF(B26&lt;'MM3 (Cashier)-Processed Data'!$AD$22,TIME(0,RANDBETWEEN(1,1.9),RANDBETWEEN(0,59)),IF(B26&lt;'MM3 (Cashier)-Processed Data'!$AD$23,TIME(0,RANDBETWEEN(2,2.9),RANDBETWEEN(0,59)),IF(B26&lt;'MM3 (Cashier)-Processed Data'!$AD$24,TIME(0,RANDBETWEEN(3,4.9),RANDBETWEEN(0,59))))))</f>
        <v>1.0185185185185184E-3</v>
      </c>
      <c r="I26" s="1"/>
      <c r="Q26" s="122"/>
      <c r="R26" s="149"/>
      <c r="S26" s="123"/>
      <c r="T26" s="123"/>
      <c r="U26" s="149"/>
      <c r="V26" s="123"/>
      <c r="W26" s="123"/>
      <c r="X26" s="124"/>
    </row>
    <row r="27" spans="1:24" x14ac:dyDescent="0.3">
      <c r="A27" s="13">
        <v>24</v>
      </c>
      <c r="B27">
        <f t="shared" ca="1" si="0"/>
        <v>0.4</v>
      </c>
      <c r="C27" s="1">
        <f ca="1">IF(B27&gt;'MM3 (Cashier)-Processed Data'!$AB$4,TIME(0,RANDBETWEEN(0,4.9),RANDBETWEEN(0,59)),TIME(0,RANDBETWEEN(5,9.9),RANDBETWEEN(0,59)))</f>
        <v>3.1944444444444446E-3</v>
      </c>
      <c r="D27" s="4">
        <f ca="1">IF(B27&lt;'MM3 (Cashier)-Processed Data'!$AD$13,TIME(0,RANDBETWEEN(0,0.9),RANDBETWEEN(0,59)),IF(B27&lt;'MM3 (Cashier)-Processed Data'!$AD$14,TIME(0,RANDBETWEEN(1,1.9),RANDBETWEEN(0,59)),IF(B27&lt;'MM3 (Cashier)-Processed Data'!$AD$15,TIME(0,RANDBETWEEN(2,2.9),RANDBETWEEN(0,59)),IF(B27&lt;'MM3 (Cashier)-Processed Data'!$AD$16,TIME(0,RANDBETWEEN(3,4.9),RANDBETWEEN(0,59))))))</f>
        <v>1.9212962962962964E-3</v>
      </c>
      <c r="E27" s="65">
        <f ca="1">IF(B27&gt;'MM3 (Cashier)-Processed Data'!$AB$6,TIME(0,RANDBETWEEN(0,4.9),RANDBETWEEN(0,59)),TIME(0,RANDBETWEEN(5,9.9),RANDBETWEEN(0,59)))</f>
        <v>2.3842592592592591E-3</v>
      </c>
      <c r="F27" s="4">
        <f ca="1">IF(B27&lt;'MM3 (Cashier)-Processed Data'!$AD$17,TIME(0,RANDBETWEEN(0,0.9),RANDBETWEEN(0,59)),IF(B27&lt;'MM3 (Cashier)-Processed Data'!$AD$18,TIME(0,RANDBETWEEN(1,1.9),RANDBETWEEN(0,59)),IF(B27&lt;'MM3 (Cashier)-Processed Data'!$AD$19,TIME(0,RANDBETWEEN(2,2.9),RANDBETWEEN(0,59)),IF(B27&lt;'MM3 (Cashier)-Processed Data'!$AD$20,TIME(0,RANDBETWEEN(3,4.9),RANDBETWEEN(0,59))))))</f>
        <v>1.0185185185185184E-3</v>
      </c>
      <c r="G27" s="1">
        <f ca="1">IF(B27&gt;'MM3 (Cashier)-Processed Data'!$AB$8,TIME(0,RANDBETWEEN(0,4.9),RANDBETWEEN(0,59)),TIME(0,RANDBETWEEN(5,9.9),RANDBETWEEN(0,59)))</f>
        <v>2.6620370370370372E-4</v>
      </c>
      <c r="H27" s="4">
        <f ca="1">IF(B27&lt;'MM3 (Cashier)-Processed Data'!$AD$21,TIME(0,RANDBETWEEN(0,0.9),RANDBETWEEN(0,59)),IF(B27&lt;'MM3 (Cashier)-Processed Data'!$AD$22,TIME(0,RANDBETWEEN(1,1.9),RANDBETWEEN(0,59)),IF(B27&lt;'MM3 (Cashier)-Processed Data'!$AD$23,TIME(0,RANDBETWEEN(2,2.9),RANDBETWEEN(0,59)),IF(B27&lt;'MM3 (Cashier)-Processed Data'!$AD$24,TIME(0,RANDBETWEEN(3,4.9),RANDBETWEEN(0,59))))))</f>
        <v>8.4490740740740739E-4</v>
      </c>
      <c r="I27" s="1"/>
      <c r="Q27" s="122"/>
      <c r="R27" s="149">
        <f>(((R21/(1-R21))*R33))</f>
        <v>8.3373046720108202E-2</v>
      </c>
      <c r="S27" s="123">
        <f t="shared" ref="S27:S31" si="2">R27*60</f>
        <v>5.0023828032064923</v>
      </c>
      <c r="T27" s="123" t="s">
        <v>40</v>
      </c>
      <c r="U27" s="149">
        <f>(((U21/(1-U21))*U33))*60</f>
        <v>0.28758147407393364</v>
      </c>
      <c r="V27" s="123">
        <f t="shared" ref="V27:V33" si="3">U27*60</f>
        <v>17.25488844443602</v>
      </c>
      <c r="W27" s="123" t="s">
        <v>40</v>
      </c>
      <c r="X27" s="124"/>
    </row>
    <row r="28" spans="1:24" x14ac:dyDescent="0.3">
      <c r="A28" s="13">
        <v>25</v>
      </c>
      <c r="B28">
        <f t="shared" ca="1" si="0"/>
        <v>0.03</v>
      </c>
      <c r="C28" s="1">
        <f ca="1">IF(B28&gt;'MM3 (Cashier)-Processed Data'!$AB$4,TIME(0,RANDBETWEEN(0,4.9),RANDBETWEEN(0,59)),TIME(0,RANDBETWEEN(5,9.9),RANDBETWEEN(0,59)))</f>
        <v>6.6203703703703702E-3</v>
      </c>
      <c r="D28" s="4">
        <f ca="1">IF(B28&lt;'MM3 (Cashier)-Processed Data'!$AD$13,TIME(0,RANDBETWEEN(0,0.9),RANDBETWEEN(0,59)),IF(B28&lt;'MM3 (Cashier)-Processed Data'!$AD$14,TIME(0,RANDBETWEEN(1,1.9),RANDBETWEEN(0,59)),IF(B28&lt;'MM3 (Cashier)-Processed Data'!$AD$15,TIME(0,RANDBETWEEN(2,2.9),RANDBETWEEN(0,59)),IF(B28&lt;'MM3 (Cashier)-Processed Data'!$AD$16,TIME(0,RANDBETWEEN(3,4.9),RANDBETWEEN(0,59))))))</f>
        <v>1.0416666666666667E-3</v>
      </c>
      <c r="E28" s="65">
        <f ca="1">IF(B28&gt;'MM3 (Cashier)-Processed Data'!$AB$6,TIME(0,RANDBETWEEN(0,4.9),RANDBETWEEN(0,59)),TIME(0,RANDBETWEEN(5,9.9),RANDBETWEEN(0,59)))</f>
        <v>4.2824074074074075E-3</v>
      </c>
      <c r="F28" s="4">
        <f ca="1">IF(B28&lt;'MM3 (Cashier)-Processed Data'!$AD$17,TIME(0,RANDBETWEEN(0,0.9),RANDBETWEEN(0,59)),IF(B28&lt;'MM3 (Cashier)-Processed Data'!$AD$18,TIME(0,RANDBETWEEN(1,1.9),RANDBETWEEN(0,59)),IF(B28&lt;'MM3 (Cashier)-Processed Data'!$AD$19,TIME(0,RANDBETWEEN(2,2.9),RANDBETWEEN(0,59)),IF(B28&lt;'MM3 (Cashier)-Processed Data'!$AD$20,TIME(0,RANDBETWEEN(3,4.9),RANDBETWEEN(0,59))))))</f>
        <v>3.4722222222222224E-4</v>
      </c>
      <c r="G28" s="1">
        <f ca="1">IF(B28&gt;'MM3 (Cashier)-Processed Data'!$AB$8,TIME(0,RANDBETWEEN(0,4.9),RANDBETWEEN(0,59)),TIME(0,RANDBETWEEN(5,9.9),RANDBETWEEN(0,59)))</f>
        <v>3.5879629629629629E-3</v>
      </c>
      <c r="H28" s="4">
        <f ca="1">IF(B28&lt;'MM3 (Cashier)-Processed Data'!$AD$21,TIME(0,RANDBETWEEN(0,0.9),RANDBETWEEN(0,59)),IF(B28&lt;'MM3 (Cashier)-Processed Data'!$AD$22,TIME(0,RANDBETWEEN(1,1.9),RANDBETWEEN(0,59)),IF(B28&lt;'MM3 (Cashier)-Processed Data'!$AD$23,TIME(0,RANDBETWEEN(2,2.9),RANDBETWEEN(0,59)),IF(B28&lt;'MM3 (Cashier)-Processed Data'!$AD$24,TIME(0,RANDBETWEEN(3,4.9),RANDBETWEEN(0,59))))))</f>
        <v>1.261574074074074E-3</v>
      </c>
      <c r="I28" s="1"/>
      <c r="Q28" s="122"/>
      <c r="R28" s="149"/>
      <c r="S28" s="123"/>
      <c r="T28" s="123"/>
      <c r="U28" s="149"/>
      <c r="V28" s="123"/>
      <c r="W28" s="123"/>
      <c r="X28" s="124"/>
    </row>
    <row r="29" spans="1:24" x14ac:dyDescent="0.3">
      <c r="A29" s="13">
        <v>26</v>
      </c>
      <c r="B29">
        <f t="shared" ca="1" si="0"/>
        <v>0.79</v>
      </c>
      <c r="C29" s="1">
        <f ca="1">IF(B29&gt;'MM3 (Cashier)-Processed Data'!$AB$4,TIME(0,RANDBETWEEN(0,4.9),RANDBETWEEN(0,59)),TIME(0,RANDBETWEEN(5,9.9),RANDBETWEEN(0,59)))</f>
        <v>2.0833333333333333E-3</v>
      </c>
      <c r="D29" s="4">
        <f ca="1">IF(B29&lt;'MM3 (Cashier)-Processed Data'!$AD$13,TIME(0,RANDBETWEEN(0,0.9),RANDBETWEEN(0,59)),IF(B29&lt;'MM3 (Cashier)-Processed Data'!$AD$14,TIME(0,RANDBETWEEN(1,1.9),RANDBETWEEN(0,59)),IF(B29&lt;'MM3 (Cashier)-Processed Data'!$AD$15,TIME(0,RANDBETWEEN(2,2.9),RANDBETWEEN(0,59)),IF(B29&lt;'MM3 (Cashier)-Processed Data'!$AD$16,TIME(0,RANDBETWEEN(3,4.9),RANDBETWEEN(0,59))))))</f>
        <v>1.8287037037037037E-3</v>
      </c>
      <c r="E29" s="65">
        <f ca="1">IF(B29&gt;'MM3 (Cashier)-Processed Data'!$AB$6,TIME(0,RANDBETWEEN(0,4.9),RANDBETWEEN(0,59)),TIME(0,RANDBETWEEN(5,9.9),RANDBETWEEN(0,59)))</f>
        <v>1.5856481481481481E-3</v>
      </c>
      <c r="F29" s="4">
        <f ca="1">IF(B29&lt;'MM3 (Cashier)-Processed Data'!$AD$17,TIME(0,RANDBETWEEN(0,0.9),RANDBETWEEN(0,59)),IF(B29&lt;'MM3 (Cashier)-Processed Data'!$AD$18,TIME(0,RANDBETWEEN(1,1.9),RANDBETWEEN(0,59)),IF(B29&lt;'MM3 (Cashier)-Processed Data'!$AD$19,TIME(0,RANDBETWEEN(2,2.9),RANDBETWEEN(0,59)),IF(B29&lt;'MM3 (Cashier)-Processed Data'!$AD$20,TIME(0,RANDBETWEEN(3,4.9),RANDBETWEEN(0,59))))))</f>
        <v>1.5162037037037036E-3</v>
      </c>
      <c r="G29" s="1">
        <f ca="1">IF(B29&gt;'MM3 (Cashier)-Processed Data'!$AB$8,TIME(0,RANDBETWEEN(0,4.9),RANDBETWEEN(0,59)),TIME(0,RANDBETWEEN(5,9.9),RANDBETWEEN(0,59)))</f>
        <v>2.9861111111111113E-3</v>
      </c>
      <c r="H29" s="4">
        <f ca="1">IF(B29&lt;'MM3 (Cashier)-Processed Data'!$AD$21,TIME(0,RANDBETWEEN(0,0.9),RANDBETWEEN(0,59)),IF(B29&lt;'MM3 (Cashier)-Processed Data'!$AD$22,TIME(0,RANDBETWEEN(1,1.9),RANDBETWEEN(0,59)),IF(B29&lt;'MM3 (Cashier)-Processed Data'!$AD$23,TIME(0,RANDBETWEEN(2,2.9),RANDBETWEEN(0,59)),IF(B29&lt;'MM3 (Cashier)-Processed Data'!$AD$24,TIME(0,RANDBETWEEN(3,4.9),RANDBETWEEN(0,59))))))</f>
        <v>1.6319444444444445E-3</v>
      </c>
      <c r="I29" s="1"/>
      <c r="Q29" s="122" t="s">
        <v>43</v>
      </c>
      <c r="R29" s="149">
        <f>(R31+(1/28.62))</f>
        <v>3.7918209789769258E-2</v>
      </c>
      <c r="S29" s="123">
        <f t="shared" si="2"/>
        <v>2.2750925873861556</v>
      </c>
      <c r="T29" s="123" t="s">
        <v>40</v>
      </c>
      <c r="U29" s="149">
        <f>(U31+1/38)</f>
        <v>4.2390774050203694E-2</v>
      </c>
      <c r="V29" s="123">
        <f t="shared" si="3"/>
        <v>2.5434464430122219</v>
      </c>
      <c r="W29" s="123" t="s">
        <v>40</v>
      </c>
      <c r="X29" s="124"/>
    </row>
    <row r="30" spans="1:24" x14ac:dyDescent="0.3">
      <c r="A30" s="13">
        <v>27</v>
      </c>
      <c r="B30">
        <f t="shared" ca="1" si="0"/>
        <v>0.64</v>
      </c>
      <c r="C30" s="1">
        <f ca="1">IF(B30&gt;'MM3 (Cashier)-Processed Data'!$AB$4,TIME(0,RANDBETWEEN(0,4.9),RANDBETWEEN(0,59)),TIME(0,RANDBETWEEN(5,9.9),RANDBETWEEN(0,59)))</f>
        <v>2.5578703703703705E-3</v>
      </c>
      <c r="D30" s="4">
        <f ca="1">IF(B30&lt;'MM3 (Cashier)-Processed Data'!$AD$13,TIME(0,RANDBETWEEN(0,0.9),RANDBETWEEN(0,59)),IF(B30&lt;'MM3 (Cashier)-Processed Data'!$AD$14,TIME(0,RANDBETWEEN(1,1.9),RANDBETWEEN(0,59)),IF(B30&lt;'MM3 (Cashier)-Processed Data'!$AD$15,TIME(0,RANDBETWEEN(2,2.9),RANDBETWEEN(0,59)),IF(B30&lt;'MM3 (Cashier)-Processed Data'!$AD$16,TIME(0,RANDBETWEEN(3,4.9),RANDBETWEEN(0,59))))))</f>
        <v>1.8749999999999999E-3</v>
      </c>
      <c r="E30" s="65">
        <f ca="1">IF(B30&gt;'MM3 (Cashier)-Processed Data'!$AB$6,TIME(0,RANDBETWEEN(0,4.9),RANDBETWEEN(0,59)),TIME(0,RANDBETWEEN(5,9.9),RANDBETWEEN(0,59)))</f>
        <v>4.6296296296296294E-5</v>
      </c>
      <c r="F30" s="4">
        <f ca="1">IF(B30&lt;'MM3 (Cashier)-Processed Data'!$AD$17,TIME(0,RANDBETWEEN(0,0.9),RANDBETWEEN(0,59)),IF(B30&lt;'MM3 (Cashier)-Processed Data'!$AD$18,TIME(0,RANDBETWEEN(1,1.9),RANDBETWEEN(0,59)),IF(B30&lt;'MM3 (Cashier)-Processed Data'!$AD$19,TIME(0,RANDBETWEEN(2,2.9),RANDBETWEEN(0,59)),IF(B30&lt;'MM3 (Cashier)-Processed Data'!$AD$20,TIME(0,RANDBETWEEN(3,4.9),RANDBETWEEN(0,59))))))</f>
        <v>1.5277777777777779E-3</v>
      </c>
      <c r="G30" s="1">
        <f ca="1">IF(B30&gt;'MM3 (Cashier)-Processed Data'!$AB$8,TIME(0,RANDBETWEEN(0,4.9),RANDBETWEEN(0,59)),TIME(0,RANDBETWEEN(5,9.9),RANDBETWEEN(0,59)))</f>
        <v>1.5162037037037036E-3</v>
      </c>
      <c r="H30" s="4">
        <f ca="1">IF(B30&lt;'MM3 (Cashier)-Processed Data'!$AD$21,TIME(0,RANDBETWEEN(0,0.9),RANDBETWEEN(0,59)),IF(B30&lt;'MM3 (Cashier)-Processed Data'!$AD$22,TIME(0,RANDBETWEEN(1,1.9),RANDBETWEEN(0,59)),IF(B30&lt;'MM3 (Cashier)-Processed Data'!$AD$23,TIME(0,RANDBETWEEN(2,2.9),RANDBETWEEN(0,59)),IF(B30&lt;'MM3 (Cashier)-Processed Data'!$AD$24,TIME(0,RANDBETWEEN(3,4.9),RANDBETWEEN(0,59))))))</f>
        <v>1.8981481481481482E-3</v>
      </c>
      <c r="I30" s="1"/>
      <c r="Q30" s="122"/>
      <c r="R30" s="149"/>
      <c r="S30" s="123"/>
      <c r="T30" s="123"/>
      <c r="U30" s="149"/>
      <c r="V30" s="123"/>
      <c r="W30" s="123"/>
      <c r="X30" s="124"/>
    </row>
    <row r="31" spans="1:24" x14ac:dyDescent="0.3">
      <c r="A31" s="13">
        <v>28</v>
      </c>
      <c r="B31">
        <f t="shared" ca="1" si="0"/>
        <v>0.19</v>
      </c>
      <c r="C31" s="1">
        <f ca="1">IF(B31&gt;'MM3 (Cashier)-Processed Data'!$AB$4,TIME(0,RANDBETWEEN(0,4.9),RANDBETWEEN(0,59)),TIME(0,RANDBETWEEN(5,9.9),RANDBETWEEN(0,59)))</f>
        <v>1.4930555555555556E-3</v>
      </c>
      <c r="D31" s="4">
        <f ca="1">IF(B31&lt;'MM3 (Cashier)-Processed Data'!$AD$13,TIME(0,RANDBETWEEN(0,0.9),RANDBETWEEN(0,59)),IF(B31&lt;'MM3 (Cashier)-Processed Data'!$AD$14,TIME(0,RANDBETWEEN(1,1.9),RANDBETWEEN(0,59)),IF(B31&lt;'MM3 (Cashier)-Processed Data'!$AD$15,TIME(0,RANDBETWEEN(2,2.9),RANDBETWEEN(0,59)),IF(B31&lt;'MM3 (Cashier)-Processed Data'!$AD$16,TIME(0,RANDBETWEEN(3,4.9),RANDBETWEEN(0,59))))))</f>
        <v>2.0023148148148148E-3</v>
      </c>
      <c r="E31" s="65">
        <f ca="1">IF(B31&gt;'MM3 (Cashier)-Processed Data'!$AB$6,TIME(0,RANDBETWEEN(0,4.9),RANDBETWEEN(0,59)),TIME(0,RANDBETWEEN(5,9.9),RANDBETWEEN(0,59)))</f>
        <v>6.5972222222222224E-4</v>
      </c>
      <c r="F31" s="4">
        <f ca="1">IF(B31&lt;'MM3 (Cashier)-Processed Data'!$AD$17,TIME(0,RANDBETWEEN(0,0.9),RANDBETWEEN(0,59)),IF(B31&lt;'MM3 (Cashier)-Processed Data'!$AD$18,TIME(0,RANDBETWEEN(1,1.9),RANDBETWEEN(0,59)),IF(B31&lt;'MM3 (Cashier)-Processed Data'!$AD$19,TIME(0,RANDBETWEEN(2,2.9),RANDBETWEEN(0,59)),IF(B31&lt;'MM3 (Cashier)-Processed Data'!$AD$20,TIME(0,RANDBETWEEN(3,4.9),RANDBETWEEN(0,59))))))</f>
        <v>5.4398148148148144E-4</v>
      </c>
      <c r="G31" s="1">
        <f ca="1">IF(B31&gt;'MM3 (Cashier)-Processed Data'!$AB$8,TIME(0,RANDBETWEEN(0,4.9),RANDBETWEEN(0,59)),TIME(0,RANDBETWEEN(5,9.9),RANDBETWEEN(0,59)))</f>
        <v>4.6874999999999998E-3</v>
      </c>
      <c r="H31" s="4">
        <f ca="1">IF(B31&lt;'MM3 (Cashier)-Processed Data'!$AD$21,TIME(0,RANDBETWEEN(0,0.9),RANDBETWEEN(0,59)),IF(B31&lt;'MM3 (Cashier)-Processed Data'!$AD$22,TIME(0,RANDBETWEEN(1,1.9),RANDBETWEEN(0,59)),IF(B31&lt;'MM3 (Cashier)-Processed Data'!$AD$23,TIME(0,RANDBETWEEN(2,2.9),RANDBETWEEN(0,59)),IF(B31&lt;'MM3 (Cashier)-Processed Data'!$AD$24,TIME(0,RANDBETWEEN(3,4.9),RANDBETWEEN(0,59))))))</f>
        <v>1.3425925925925925E-3</v>
      </c>
      <c r="I31" s="1"/>
      <c r="Q31" s="122"/>
      <c r="R31" s="149">
        <f>(R27/28)</f>
        <v>2.9776088114324356E-3</v>
      </c>
      <c r="S31" s="123">
        <f t="shared" si="2"/>
        <v>0.17865652868594614</v>
      </c>
      <c r="T31" s="123" t="s">
        <v>40</v>
      </c>
      <c r="U31" s="149">
        <f>(U27/17.89)</f>
        <v>1.6074984576519489E-2</v>
      </c>
      <c r="V31" s="123">
        <f t="shared" si="3"/>
        <v>0.96449907459116935</v>
      </c>
      <c r="W31" s="123" t="s">
        <v>40</v>
      </c>
      <c r="X31" s="124"/>
    </row>
    <row r="32" spans="1:24" x14ac:dyDescent="0.3">
      <c r="A32" s="13">
        <v>29</v>
      </c>
      <c r="B32">
        <f t="shared" ca="1" si="0"/>
        <v>0.55000000000000004</v>
      </c>
      <c r="C32" s="1">
        <f ca="1">IF(B32&gt;'MM3 (Cashier)-Processed Data'!$AB$4,TIME(0,RANDBETWEEN(0,4.9),RANDBETWEEN(0,59)),TIME(0,RANDBETWEEN(5,9.9),RANDBETWEEN(0,59)))</f>
        <v>2.0254629629629629E-3</v>
      </c>
      <c r="D32" s="4">
        <f ca="1">IF(B32&lt;'MM3 (Cashier)-Processed Data'!$AD$13,TIME(0,RANDBETWEEN(0,0.9),RANDBETWEEN(0,59)),IF(B32&lt;'MM3 (Cashier)-Processed Data'!$AD$14,TIME(0,RANDBETWEEN(1,1.9),RANDBETWEEN(0,59)),IF(B32&lt;'MM3 (Cashier)-Processed Data'!$AD$15,TIME(0,RANDBETWEEN(2,2.9),RANDBETWEEN(0,59)),IF(B32&lt;'MM3 (Cashier)-Processed Data'!$AD$16,TIME(0,RANDBETWEEN(3,4.9),RANDBETWEEN(0,59))))))</f>
        <v>1.7708333333333332E-3</v>
      </c>
      <c r="E32" s="65">
        <f ca="1">IF(B32&gt;'MM3 (Cashier)-Processed Data'!$AB$6,TIME(0,RANDBETWEEN(0,4.9),RANDBETWEEN(0,59)),TIME(0,RANDBETWEEN(5,9.9),RANDBETWEEN(0,59)))</f>
        <v>2.627314814814815E-3</v>
      </c>
      <c r="F32" s="4">
        <f ca="1">IF(B32&lt;'MM3 (Cashier)-Processed Data'!$AD$17,TIME(0,RANDBETWEEN(0,0.9),RANDBETWEEN(0,59)),IF(B32&lt;'MM3 (Cashier)-Processed Data'!$AD$18,TIME(0,RANDBETWEEN(1,1.9),RANDBETWEEN(0,59)),IF(B32&lt;'MM3 (Cashier)-Processed Data'!$AD$19,TIME(0,RANDBETWEEN(2,2.9),RANDBETWEEN(0,59)),IF(B32&lt;'MM3 (Cashier)-Processed Data'!$AD$20,TIME(0,RANDBETWEEN(3,4.9),RANDBETWEEN(0,59))))))</f>
        <v>8.4490740740740739E-4</v>
      </c>
      <c r="G32" s="1">
        <f ca="1">IF(B32&gt;'MM3 (Cashier)-Processed Data'!$AB$8,TIME(0,RANDBETWEEN(0,4.9),RANDBETWEEN(0,59)),TIME(0,RANDBETWEEN(5,9.9),RANDBETWEEN(0,59)))</f>
        <v>3.449074074074074E-3</v>
      </c>
      <c r="H32" s="4">
        <f ca="1">IF(B32&lt;'MM3 (Cashier)-Processed Data'!$AD$21,TIME(0,RANDBETWEEN(0,0.9),RANDBETWEEN(0,59)),IF(B32&lt;'MM3 (Cashier)-Processed Data'!$AD$22,TIME(0,RANDBETWEEN(1,1.9),RANDBETWEEN(0,59)),IF(B32&lt;'MM3 (Cashier)-Processed Data'!$AD$23,TIME(0,RANDBETWEEN(2,2.9),RANDBETWEEN(0,59)),IF(B32&lt;'MM3 (Cashier)-Processed Data'!$AD$24,TIME(0,RANDBETWEEN(3,4.9),RANDBETWEEN(0,59))))))</f>
        <v>1.0879629629629629E-3</v>
      </c>
      <c r="I32" s="1"/>
      <c r="Q32" s="146"/>
      <c r="R32" s="149"/>
      <c r="S32" s="123"/>
      <c r="T32" s="123"/>
      <c r="U32" s="149"/>
      <c r="V32" s="123"/>
      <c r="W32" s="123"/>
      <c r="X32" s="124"/>
    </row>
    <row r="33" spans="1:24" ht="15" thickBot="1" x14ac:dyDescent="0.35">
      <c r="A33" s="13">
        <v>30</v>
      </c>
      <c r="B33">
        <f t="shared" ca="1" si="0"/>
        <v>0.02</v>
      </c>
      <c r="C33" s="1">
        <f ca="1">IF(B33&gt;'MM3 (Cashier)-Processed Data'!$AB$4,TIME(0,RANDBETWEEN(0,4.9),RANDBETWEEN(0,59)),TIME(0,RANDBETWEEN(5,9.9),RANDBETWEEN(0,59)))</f>
        <v>6.1574074074074074E-3</v>
      </c>
      <c r="D33" s="4">
        <f ca="1">IF(B33&lt;'MM3 (Cashier)-Processed Data'!$AD$13,TIME(0,RANDBETWEEN(0,0.9),RANDBETWEEN(0,59)),IF(B33&lt;'MM3 (Cashier)-Processed Data'!$AD$14,TIME(0,RANDBETWEEN(1,1.9),RANDBETWEEN(0,59)),IF(B33&lt;'MM3 (Cashier)-Processed Data'!$AD$15,TIME(0,RANDBETWEEN(2,2.9),RANDBETWEEN(0,59)),IF(B33&lt;'MM3 (Cashier)-Processed Data'!$AD$16,TIME(0,RANDBETWEEN(3,4.9),RANDBETWEEN(0,59))))))</f>
        <v>7.0601851851851847E-4</v>
      </c>
      <c r="E33" s="65">
        <f ca="1">IF(B33&gt;'MM3 (Cashier)-Processed Data'!$AB$6,TIME(0,RANDBETWEEN(0,4.9),RANDBETWEEN(0,59)),TIME(0,RANDBETWEEN(5,9.9),RANDBETWEEN(0,59)))</f>
        <v>4.9074074074074072E-3</v>
      </c>
      <c r="F33" s="4">
        <f ca="1">IF(B33&lt;'MM3 (Cashier)-Processed Data'!$AD$17,TIME(0,RANDBETWEEN(0,0.9),RANDBETWEEN(0,59)),IF(B33&lt;'MM3 (Cashier)-Processed Data'!$AD$18,TIME(0,RANDBETWEEN(1,1.9),RANDBETWEEN(0,59)),IF(B33&lt;'MM3 (Cashier)-Processed Data'!$AD$19,TIME(0,RANDBETWEEN(2,2.9),RANDBETWEEN(0,59)),IF(B33&lt;'MM3 (Cashier)-Processed Data'!$AD$20,TIME(0,RANDBETWEEN(3,4.9),RANDBETWEEN(0,59))))))</f>
        <v>2.4305555555555555E-4</v>
      </c>
      <c r="G33" s="1">
        <f ca="1">IF(B33&gt;'MM3 (Cashier)-Processed Data'!$AB$8,TIME(0,RANDBETWEEN(0,4.9),RANDBETWEEN(0,59)),TIME(0,RANDBETWEEN(5,9.9),RANDBETWEEN(0,59)))</f>
        <v>6.0648148148148145E-3</v>
      </c>
      <c r="H33" s="4">
        <f ca="1">IF(B33&lt;'MM3 (Cashier)-Processed Data'!$AD$21,TIME(0,RANDBETWEEN(0,0.9),RANDBETWEEN(0,59)),IF(B33&lt;'MM3 (Cashier)-Processed Data'!$AD$22,TIME(0,RANDBETWEEN(1,1.9),RANDBETWEEN(0,59)),IF(B33&lt;'MM3 (Cashier)-Processed Data'!$AD$23,TIME(0,RANDBETWEEN(2,2.9),RANDBETWEEN(0,59)),IF(B33&lt;'MM3 (Cashier)-Processed Data'!$AD$24,TIME(0,RANDBETWEEN(3,4.9),RANDBETWEEN(0,59))))))</f>
        <v>1.25E-3</v>
      </c>
      <c r="I33" s="1"/>
      <c r="Q33" s="126" t="s">
        <v>47</v>
      </c>
      <c r="R33" s="150">
        <f>(R23*POWER(R19,S2))/(S2*(1-R21))</f>
        <v>0.17228444582948074</v>
      </c>
      <c r="S33" s="127"/>
      <c r="T33" s="127"/>
      <c r="U33" s="150">
        <f>(U23*POWER(U19,S2))/(S2*(1-U21))</f>
        <v>2.574944612748814E-2</v>
      </c>
      <c r="V33" s="127">
        <f t="shared" si="3"/>
        <v>1.5449667676492884</v>
      </c>
      <c r="W33" s="127"/>
      <c r="X33" s="128"/>
    </row>
    <row r="34" spans="1:24" x14ac:dyDescent="0.3">
      <c r="A34" s="13">
        <v>31</v>
      </c>
      <c r="B34">
        <f t="shared" ca="1" si="0"/>
        <v>0.05</v>
      </c>
      <c r="C34" s="1">
        <f ca="1">IF(B34&gt;'MM3 (Cashier)-Processed Data'!$AB$4,TIME(0,RANDBETWEEN(0,4.9),RANDBETWEEN(0,59)),TIME(0,RANDBETWEEN(5,9.9),RANDBETWEEN(0,59)))</f>
        <v>5.4166666666666669E-3</v>
      </c>
      <c r="D34" s="4">
        <f ca="1">IF(B34&lt;'MM3 (Cashier)-Processed Data'!$AD$13,TIME(0,RANDBETWEEN(0,0.9),RANDBETWEEN(0,59)),IF(B34&lt;'MM3 (Cashier)-Processed Data'!$AD$14,TIME(0,RANDBETWEEN(1,1.9),RANDBETWEEN(0,59)),IF(B34&lt;'MM3 (Cashier)-Processed Data'!$AD$15,TIME(0,RANDBETWEEN(2,2.9),RANDBETWEEN(0,59)),IF(B34&lt;'MM3 (Cashier)-Processed Data'!$AD$16,TIME(0,RANDBETWEEN(3,4.9),RANDBETWEEN(0,59))))))</f>
        <v>9.837962962962962E-4</v>
      </c>
      <c r="E34" s="65">
        <f ca="1">IF(B34&gt;'MM3 (Cashier)-Processed Data'!$AB$6,TIME(0,RANDBETWEEN(0,4.9),RANDBETWEEN(0,59)),TIME(0,RANDBETWEEN(5,9.9),RANDBETWEEN(0,59)))</f>
        <v>5.138888888888889E-3</v>
      </c>
      <c r="F34" s="4">
        <f ca="1">IF(B34&lt;'MM3 (Cashier)-Processed Data'!$AD$17,TIME(0,RANDBETWEEN(0,0.9),RANDBETWEEN(0,59)),IF(B34&lt;'MM3 (Cashier)-Processed Data'!$AD$18,TIME(0,RANDBETWEEN(1,1.9),RANDBETWEEN(0,59)),IF(B34&lt;'MM3 (Cashier)-Processed Data'!$AD$19,TIME(0,RANDBETWEEN(2,2.9),RANDBETWEEN(0,59)),IF(B34&lt;'MM3 (Cashier)-Processed Data'!$AD$20,TIME(0,RANDBETWEEN(3,4.9),RANDBETWEEN(0,59))))))</f>
        <v>1.9675925925925926E-4</v>
      </c>
      <c r="G34" s="1">
        <f ca="1">IF(B34&gt;'MM3 (Cashier)-Processed Data'!$AB$8,TIME(0,RANDBETWEEN(0,4.9),RANDBETWEEN(0,59)),TIME(0,RANDBETWEEN(5,9.9),RANDBETWEEN(0,59)))</f>
        <v>4.2592592592592595E-3</v>
      </c>
      <c r="H34" s="4">
        <f ca="1">IF(B34&lt;'MM3 (Cashier)-Processed Data'!$AD$21,TIME(0,RANDBETWEEN(0,0.9),RANDBETWEEN(0,59)),IF(B34&lt;'MM3 (Cashier)-Processed Data'!$AD$22,TIME(0,RANDBETWEEN(1,1.9),RANDBETWEEN(0,59)),IF(B34&lt;'MM3 (Cashier)-Processed Data'!$AD$23,TIME(0,RANDBETWEEN(2,2.9),RANDBETWEEN(0,59)),IF(B34&lt;'MM3 (Cashier)-Processed Data'!$AD$24,TIME(0,RANDBETWEEN(3,4.9),RANDBETWEEN(0,59))))))</f>
        <v>1.0648148148148149E-3</v>
      </c>
      <c r="I34" s="1"/>
      <c r="X34" s="43"/>
    </row>
    <row r="35" spans="1:24" x14ac:dyDescent="0.3">
      <c r="A35" s="13">
        <v>32</v>
      </c>
      <c r="B35">
        <f t="shared" ca="1" si="0"/>
        <v>0</v>
      </c>
      <c r="C35" s="1">
        <f ca="1">IF(B35&gt;'MM3 (Cashier)-Processed Data'!$AB$4,TIME(0,RANDBETWEEN(0,4.9),RANDBETWEEN(0,59)),TIME(0,RANDBETWEEN(5,9.9),RANDBETWEEN(0,59)))</f>
        <v>5.3125000000000004E-3</v>
      </c>
      <c r="D35" s="4">
        <f ca="1">IF(B35&lt;'MM3 (Cashier)-Processed Data'!$AD$13,TIME(0,RANDBETWEEN(0,0.9),RANDBETWEEN(0,59)),IF(B35&lt;'MM3 (Cashier)-Processed Data'!$AD$14,TIME(0,RANDBETWEEN(1,1.9),RANDBETWEEN(0,59)),IF(B35&lt;'MM3 (Cashier)-Processed Data'!$AD$15,TIME(0,RANDBETWEEN(2,2.9),RANDBETWEEN(0,59)),IF(B35&lt;'MM3 (Cashier)-Processed Data'!$AD$16,TIME(0,RANDBETWEEN(3,4.9),RANDBETWEEN(0,59))))))</f>
        <v>7.0601851851851847E-4</v>
      </c>
      <c r="E35" s="65">
        <f ca="1">IF(B35&gt;'MM3 (Cashier)-Processed Data'!$AB$6,TIME(0,RANDBETWEEN(0,4.9),RANDBETWEEN(0,59)),TIME(0,RANDBETWEEN(5,9.9),RANDBETWEEN(0,59)))</f>
        <v>5.0231481481481481E-3</v>
      </c>
      <c r="F35" s="4">
        <f ca="1">IF(B35&lt;'MM3 (Cashier)-Processed Data'!$AD$17,TIME(0,RANDBETWEEN(0,0.9),RANDBETWEEN(0,59)),IF(B35&lt;'MM3 (Cashier)-Processed Data'!$AD$18,TIME(0,RANDBETWEEN(1,1.9),RANDBETWEEN(0,59)),IF(B35&lt;'MM3 (Cashier)-Processed Data'!$AD$19,TIME(0,RANDBETWEEN(2,2.9),RANDBETWEEN(0,59)),IF(B35&lt;'MM3 (Cashier)-Processed Data'!$AD$20,TIME(0,RANDBETWEEN(3,4.9),RANDBETWEEN(0,59))))))</f>
        <v>5.5555555555555556E-4</v>
      </c>
      <c r="G35" s="1">
        <f ca="1">IF(B35&gt;'MM3 (Cashier)-Processed Data'!$AB$8,TIME(0,RANDBETWEEN(0,4.9),RANDBETWEEN(0,59)),TIME(0,RANDBETWEEN(5,9.9),RANDBETWEEN(0,59)))</f>
        <v>5.3587962962962964E-3</v>
      </c>
      <c r="H35" s="4">
        <f ca="1">IF(B35&lt;'MM3 (Cashier)-Processed Data'!$AD$21,TIME(0,RANDBETWEEN(0,0.9),RANDBETWEEN(0,59)),IF(B35&lt;'MM3 (Cashier)-Processed Data'!$AD$22,TIME(0,RANDBETWEEN(1,1.9),RANDBETWEEN(0,59)),IF(B35&lt;'MM3 (Cashier)-Processed Data'!$AD$23,TIME(0,RANDBETWEEN(2,2.9),RANDBETWEEN(0,59)),IF(B35&lt;'MM3 (Cashier)-Processed Data'!$AD$24,TIME(0,RANDBETWEEN(3,4.9),RANDBETWEEN(0,59))))))</f>
        <v>9.0277777777777774E-4</v>
      </c>
      <c r="I35" s="1"/>
    </row>
    <row r="36" spans="1:24" x14ac:dyDescent="0.3">
      <c r="A36" s="13">
        <v>33</v>
      </c>
      <c r="B36">
        <f t="shared" ca="1" si="0"/>
        <v>0.85</v>
      </c>
      <c r="C36" s="1">
        <f ca="1">IF(B36&gt;'MM3 (Cashier)-Processed Data'!$AB$4,TIME(0,RANDBETWEEN(0,4.9),RANDBETWEEN(0,59)),TIME(0,RANDBETWEEN(5,9.9),RANDBETWEEN(0,59)))</f>
        <v>1.0648148148148149E-3</v>
      </c>
      <c r="D36" s="4">
        <f ca="1">IF(B36&lt;'MM3 (Cashier)-Processed Data'!$AD$13,TIME(0,RANDBETWEEN(0,0.9),RANDBETWEEN(0,59)),IF(B36&lt;'MM3 (Cashier)-Processed Data'!$AD$14,TIME(0,RANDBETWEEN(1,1.9),RANDBETWEEN(0,59)),IF(B36&lt;'MM3 (Cashier)-Processed Data'!$AD$15,TIME(0,RANDBETWEEN(2,2.9),RANDBETWEEN(0,59)),IF(B36&lt;'MM3 (Cashier)-Processed Data'!$AD$16,TIME(0,RANDBETWEEN(3,4.9),RANDBETWEEN(0,59))))))</f>
        <v>2.476851851851852E-3</v>
      </c>
      <c r="E36" s="65">
        <f ca="1">IF(B36&gt;'MM3 (Cashier)-Processed Data'!$AB$6,TIME(0,RANDBETWEEN(0,4.9),RANDBETWEEN(0,59)),TIME(0,RANDBETWEEN(5,9.9),RANDBETWEEN(0,59)))</f>
        <v>6.8287037037037036E-4</v>
      </c>
      <c r="F36" s="4">
        <f ca="1">IF(B36&lt;'MM3 (Cashier)-Processed Data'!$AD$17,TIME(0,RANDBETWEEN(0,0.9),RANDBETWEEN(0,59)),IF(B36&lt;'MM3 (Cashier)-Processed Data'!$AD$18,TIME(0,RANDBETWEEN(1,1.9),RANDBETWEEN(0,59)),IF(B36&lt;'MM3 (Cashier)-Processed Data'!$AD$19,TIME(0,RANDBETWEEN(2,2.9),RANDBETWEEN(0,59)),IF(B36&lt;'MM3 (Cashier)-Processed Data'!$AD$20,TIME(0,RANDBETWEEN(3,4.9),RANDBETWEEN(0,59))))))</f>
        <v>1.8518518518518519E-3</v>
      </c>
      <c r="G36" s="1">
        <f ca="1">IF(B36&gt;'MM3 (Cashier)-Processed Data'!$AB$8,TIME(0,RANDBETWEEN(0,4.9),RANDBETWEEN(0,59)),TIME(0,RANDBETWEEN(5,9.9),RANDBETWEEN(0,59)))</f>
        <v>2.4652777777777776E-3</v>
      </c>
      <c r="H36" s="4">
        <f ca="1">IF(B36&lt;'MM3 (Cashier)-Processed Data'!$AD$21,TIME(0,RANDBETWEEN(0,0.9),RANDBETWEEN(0,59)),IF(B36&lt;'MM3 (Cashier)-Processed Data'!$AD$22,TIME(0,RANDBETWEEN(1,1.9),RANDBETWEEN(0,59)),IF(B36&lt;'MM3 (Cashier)-Processed Data'!$AD$23,TIME(0,RANDBETWEEN(2,2.9),RANDBETWEEN(0,59)),IF(B36&lt;'MM3 (Cashier)-Processed Data'!$AD$24,TIME(0,RANDBETWEEN(3,4.9),RANDBETWEEN(0,59))))))</f>
        <v>1.4583333333333334E-3</v>
      </c>
      <c r="I36" s="1"/>
    </row>
    <row r="37" spans="1:24" x14ac:dyDescent="0.3">
      <c r="A37" s="13">
        <v>34</v>
      </c>
      <c r="B37">
        <f t="shared" ca="1" si="0"/>
        <v>0.69</v>
      </c>
      <c r="C37" s="1">
        <f ca="1">IF(B37&gt;'MM3 (Cashier)-Processed Data'!$AB$4,TIME(0,RANDBETWEEN(0,4.9),RANDBETWEEN(0,59)),TIME(0,RANDBETWEEN(5,9.9),RANDBETWEEN(0,59)))</f>
        <v>3.2754629629629631E-3</v>
      </c>
      <c r="D37" s="4">
        <f ca="1">IF(B37&lt;'MM3 (Cashier)-Processed Data'!$AD$13,TIME(0,RANDBETWEEN(0,0.9),RANDBETWEEN(0,59)),IF(B37&lt;'MM3 (Cashier)-Processed Data'!$AD$14,TIME(0,RANDBETWEEN(1,1.9),RANDBETWEEN(0,59)),IF(B37&lt;'MM3 (Cashier)-Processed Data'!$AD$15,TIME(0,RANDBETWEEN(2,2.9),RANDBETWEEN(0,59)),IF(B37&lt;'MM3 (Cashier)-Processed Data'!$AD$16,TIME(0,RANDBETWEEN(3,4.9),RANDBETWEEN(0,59))))))</f>
        <v>1.5046296296296296E-3</v>
      </c>
      <c r="E37" s="65">
        <f ca="1">IF(B37&gt;'MM3 (Cashier)-Processed Data'!$AB$6,TIME(0,RANDBETWEEN(0,4.9),RANDBETWEEN(0,59)),TIME(0,RANDBETWEEN(5,9.9),RANDBETWEEN(0,59)))</f>
        <v>1.273148148148148E-4</v>
      </c>
      <c r="F37" s="4">
        <f ca="1">IF(B37&lt;'MM3 (Cashier)-Processed Data'!$AD$17,TIME(0,RANDBETWEEN(0,0.9),RANDBETWEEN(0,59)),IF(B37&lt;'MM3 (Cashier)-Processed Data'!$AD$18,TIME(0,RANDBETWEEN(1,1.9),RANDBETWEEN(0,59)),IF(B37&lt;'MM3 (Cashier)-Processed Data'!$AD$19,TIME(0,RANDBETWEEN(2,2.9),RANDBETWEEN(0,59)),IF(B37&lt;'MM3 (Cashier)-Processed Data'!$AD$20,TIME(0,RANDBETWEEN(3,4.9),RANDBETWEEN(0,59))))))</f>
        <v>1.5856481481481481E-3</v>
      </c>
      <c r="G37" s="1">
        <f ca="1">IF(B37&gt;'MM3 (Cashier)-Processed Data'!$AB$8,TIME(0,RANDBETWEEN(0,4.9),RANDBETWEEN(0,59)),TIME(0,RANDBETWEEN(5,9.9),RANDBETWEEN(0,59)))</f>
        <v>1.6898148148148148E-3</v>
      </c>
      <c r="H37" s="4">
        <f ca="1">IF(B37&lt;'MM3 (Cashier)-Processed Data'!$AD$21,TIME(0,RANDBETWEEN(0,0.9),RANDBETWEEN(0,59)),IF(B37&lt;'MM3 (Cashier)-Processed Data'!$AD$22,TIME(0,RANDBETWEEN(1,1.9),RANDBETWEEN(0,59)),IF(B37&lt;'MM3 (Cashier)-Processed Data'!$AD$23,TIME(0,RANDBETWEEN(2,2.9),RANDBETWEEN(0,59)),IF(B37&lt;'MM3 (Cashier)-Processed Data'!$AD$24,TIME(0,RANDBETWEEN(3,4.9),RANDBETWEEN(0,59))))))</f>
        <v>1.5046296296296296E-3</v>
      </c>
      <c r="I37" s="1"/>
    </row>
    <row r="38" spans="1:24" x14ac:dyDescent="0.3">
      <c r="A38" s="13">
        <v>35</v>
      </c>
      <c r="B38">
        <f t="shared" ca="1" si="0"/>
        <v>0.1</v>
      </c>
      <c r="C38" s="1">
        <f ca="1">IF(B38&gt;'MM3 (Cashier)-Processed Data'!$AB$4,TIME(0,RANDBETWEEN(0,4.9),RANDBETWEEN(0,59)),TIME(0,RANDBETWEEN(5,9.9),RANDBETWEEN(0,59)))</f>
        <v>3.7499999999999999E-3</v>
      </c>
      <c r="D38" s="4">
        <f ca="1">IF(B38&lt;'MM3 (Cashier)-Processed Data'!$AD$13,TIME(0,RANDBETWEEN(0,0.9),RANDBETWEEN(0,59)),IF(B38&lt;'MM3 (Cashier)-Processed Data'!$AD$14,TIME(0,RANDBETWEEN(1,1.9),RANDBETWEEN(0,59)),IF(B38&lt;'MM3 (Cashier)-Processed Data'!$AD$15,TIME(0,RANDBETWEEN(2,2.9),RANDBETWEEN(0,59)),IF(B38&lt;'MM3 (Cashier)-Processed Data'!$AD$16,TIME(0,RANDBETWEEN(3,4.9),RANDBETWEEN(0,59))))))</f>
        <v>7.8703703703703705E-4</v>
      </c>
      <c r="E38" s="65">
        <f ca="1">IF(B38&gt;'MM3 (Cashier)-Processed Data'!$AB$6,TIME(0,RANDBETWEEN(0,4.9),RANDBETWEEN(0,59)),TIME(0,RANDBETWEEN(5,9.9),RANDBETWEEN(0,59)))</f>
        <v>4.6527777777777774E-3</v>
      </c>
      <c r="F38" s="4">
        <f ca="1">IF(B38&lt;'MM3 (Cashier)-Processed Data'!$AD$17,TIME(0,RANDBETWEEN(0,0.9),RANDBETWEEN(0,59)),IF(B38&lt;'MM3 (Cashier)-Processed Data'!$AD$18,TIME(0,RANDBETWEEN(1,1.9),RANDBETWEEN(0,59)),IF(B38&lt;'MM3 (Cashier)-Processed Data'!$AD$19,TIME(0,RANDBETWEEN(2,2.9),RANDBETWEEN(0,59)),IF(B38&lt;'MM3 (Cashier)-Processed Data'!$AD$20,TIME(0,RANDBETWEEN(3,4.9),RANDBETWEEN(0,59))))))</f>
        <v>2.7777777777777778E-4</v>
      </c>
      <c r="G38" s="1">
        <f ca="1">IF(B38&gt;'MM3 (Cashier)-Processed Data'!$AB$8,TIME(0,RANDBETWEEN(0,4.9),RANDBETWEEN(0,59)),TIME(0,RANDBETWEEN(5,9.9),RANDBETWEEN(0,59)))</f>
        <v>5.7523148148148151E-3</v>
      </c>
      <c r="H38" s="4">
        <f ca="1">IF(B38&lt;'MM3 (Cashier)-Processed Data'!$AD$21,TIME(0,RANDBETWEEN(0,0.9),RANDBETWEEN(0,59)),IF(B38&lt;'MM3 (Cashier)-Processed Data'!$AD$22,TIME(0,RANDBETWEEN(1,1.9),RANDBETWEEN(0,59)),IF(B38&lt;'MM3 (Cashier)-Processed Data'!$AD$23,TIME(0,RANDBETWEEN(2,2.9),RANDBETWEEN(0,59)),IF(B38&lt;'MM3 (Cashier)-Processed Data'!$AD$24,TIME(0,RANDBETWEEN(3,4.9),RANDBETWEEN(0,59))))))</f>
        <v>7.9861111111111116E-4</v>
      </c>
      <c r="I38" s="1"/>
    </row>
    <row r="39" spans="1:24" x14ac:dyDescent="0.3">
      <c r="A39" s="13">
        <v>36</v>
      </c>
      <c r="B39">
        <f t="shared" ca="1" si="0"/>
        <v>0.7</v>
      </c>
      <c r="C39" s="1">
        <f ca="1">IF(B39&gt;'MM3 (Cashier)-Processed Data'!$AB$4,TIME(0,RANDBETWEEN(0,4.9),RANDBETWEEN(0,59)),TIME(0,RANDBETWEEN(5,9.9),RANDBETWEEN(0,59)))</f>
        <v>1.9212962962962964E-3</v>
      </c>
      <c r="D39" s="4">
        <f ca="1">IF(B39&lt;'MM3 (Cashier)-Processed Data'!$AD$13,TIME(0,RANDBETWEEN(0,0.9),RANDBETWEEN(0,59)),IF(B39&lt;'MM3 (Cashier)-Processed Data'!$AD$14,TIME(0,RANDBETWEEN(1,1.9),RANDBETWEEN(0,59)),IF(B39&lt;'MM3 (Cashier)-Processed Data'!$AD$15,TIME(0,RANDBETWEEN(2,2.9),RANDBETWEEN(0,59)),IF(B39&lt;'MM3 (Cashier)-Processed Data'!$AD$16,TIME(0,RANDBETWEEN(3,4.9),RANDBETWEEN(0,59))))))</f>
        <v>1.5740740740740741E-3</v>
      </c>
      <c r="E39" s="65">
        <f ca="1">IF(B39&gt;'MM3 (Cashier)-Processed Data'!$AB$6,TIME(0,RANDBETWEEN(0,4.9),RANDBETWEEN(0,59)),TIME(0,RANDBETWEEN(5,9.9),RANDBETWEEN(0,59)))</f>
        <v>0</v>
      </c>
      <c r="F39" s="4">
        <f ca="1">IF(B39&lt;'MM3 (Cashier)-Processed Data'!$AD$17,TIME(0,RANDBETWEEN(0,0.9),RANDBETWEEN(0,59)),IF(B39&lt;'MM3 (Cashier)-Processed Data'!$AD$18,TIME(0,RANDBETWEEN(1,1.9),RANDBETWEEN(0,59)),IF(B39&lt;'MM3 (Cashier)-Processed Data'!$AD$19,TIME(0,RANDBETWEEN(2,2.9),RANDBETWEEN(0,59)),IF(B39&lt;'MM3 (Cashier)-Processed Data'!$AD$20,TIME(0,RANDBETWEEN(3,4.9),RANDBETWEEN(0,59))))))</f>
        <v>1.5625000000000001E-3</v>
      </c>
      <c r="G39" s="1">
        <f ca="1">IF(B39&gt;'MM3 (Cashier)-Processed Data'!$AB$8,TIME(0,RANDBETWEEN(0,4.9),RANDBETWEEN(0,59)),TIME(0,RANDBETWEEN(5,9.9),RANDBETWEEN(0,59)))</f>
        <v>1.238425925925926E-3</v>
      </c>
      <c r="H39" s="4">
        <f ca="1">IF(B39&lt;'MM3 (Cashier)-Processed Data'!$AD$21,TIME(0,RANDBETWEEN(0,0.9),RANDBETWEEN(0,59)),IF(B39&lt;'MM3 (Cashier)-Processed Data'!$AD$22,TIME(0,RANDBETWEEN(1,1.9),RANDBETWEEN(0,59)),IF(B39&lt;'MM3 (Cashier)-Processed Data'!$AD$23,TIME(0,RANDBETWEEN(2,2.9),RANDBETWEEN(0,59)),IF(B39&lt;'MM3 (Cashier)-Processed Data'!$AD$24,TIME(0,RANDBETWEEN(3,4.9),RANDBETWEEN(0,59))))))</f>
        <v>1.6550925925925926E-3</v>
      </c>
      <c r="I39" s="1"/>
    </row>
    <row r="40" spans="1:24" x14ac:dyDescent="0.3">
      <c r="A40" s="13">
        <v>37</v>
      </c>
      <c r="B40">
        <f t="shared" ca="1" si="0"/>
        <v>0</v>
      </c>
      <c r="C40" s="1">
        <f ca="1">IF(B40&gt;'MM3 (Cashier)-Processed Data'!$AB$4,TIME(0,RANDBETWEEN(0,4.9),RANDBETWEEN(0,59)),TIME(0,RANDBETWEEN(5,9.9),RANDBETWEEN(0,59)))</f>
        <v>5.9722222222222225E-3</v>
      </c>
      <c r="D40" s="4">
        <f ca="1">IF(B40&lt;'MM3 (Cashier)-Processed Data'!$AD$13,TIME(0,RANDBETWEEN(0,0.9),RANDBETWEEN(0,59)),IF(B40&lt;'MM3 (Cashier)-Processed Data'!$AD$14,TIME(0,RANDBETWEEN(1,1.9),RANDBETWEEN(0,59)),IF(B40&lt;'MM3 (Cashier)-Processed Data'!$AD$15,TIME(0,RANDBETWEEN(2,2.9),RANDBETWEEN(0,59)),IF(B40&lt;'MM3 (Cashier)-Processed Data'!$AD$16,TIME(0,RANDBETWEEN(3,4.9),RANDBETWEEN(0,59))))))</f>
        <v>7.291666666666667E-4</v>
      </c>
      <c r="E40" s="65">
        <f ca="1">IF(B40&gt;'MM3 (Cashier)-Processed Data'!$AB$6,TIME(0,RANDBETWEEN(0,4.9),RANDBETWEEN(0,59)),TIME(0,RANDBETWEEN(5,9.9),RANDBETWEEN(0,59)))</f>
        <v>6.1689814814814819E-3</v>
      </c>
      <c r="F40" s="4">
        <f ca="1">IF(B40&lt;'MM3 (Cashier)-Processed Data'!$AD$17,TIME(0,RANDBETWEEN(0,0.9),RANDBETWEEN(0,59)),IF(B40&lt;'MM3 (Cashier)-Processed Data'!$AD$18,TIME(0,RANDBETWEEN(1,1.9),RANDBETWEEN(0,59)),IF(B40&lt;'MM3 (Cashier)-Processed Data'!$AD$19,TIME(0,RANDBETWEEN(2,2.9),RANDBETWEEN(0,59)),IF(B40&lt;'MM3 (Cashier)-Processed Data'!$AD$20,TIME(0,RANDBETWEEN(3,4.9),RANDBETWEEN(0,59))))))</f>
        <v>1.6203703703703703E-4</v>
      </c>
      <c r="G40" s="1">
        <f ca="1">IF(B40&gt;'MM3 (Cashier)-Processed Data'!$AB$8,TIME(0,RANDBETWEEN(0,4.9),RANDBETWEEN(0,59)),TIME(0,RANDBETWEEN(5,9.9),RANDBETWEEN(0,59)))</f>
        <v>6.1342592592592594E-3</v>
      </c>
      <c r="H40" s="4">
        <f ca="1">IF(B40&lt;'MM3 (Cashier)-Processed Data'!$AD$21,TIME(0,RANDBETWEEN(0,0.9),RANDBETWEEN(0,59)),IF(B40&lt;'MM3 (Cashier)-Processed Data'!$AD$22,TIME(0,RANDBETWEEN(1,1.9),RANDBETWEEN(0,59)),IF(B40&lt;'MM3 (Cashier)-Processed Data'!$AD$23,TIME(0,RANDBETWEEN(2,2.9),RANDBETWEEN(0,59)),IF(B40&lt;'MM3 (Cashier)-Processed Data'!$AD$24,TIME(0,RANDBETWEEN(3,4.9),RANDBETWEEN(0,59))))))</f>
        <v>1.3425925925925925E-3</v>
      </c>
      <c r="I40" s="1"/>
    </row>
    <row r="41" spans="1:24" x14ac:dyDescent="0.3">
      <c r="A41" s="13">
        <v>38</v>
      </c>
      <c r="B41">
        <f t="shared" ca="1" si="0"/>
        <v>0.5</v>
      </c>
      <c r="C41" s="1">
        <f ca="1">IF(B41&gt;'MM3 (Cashier)-Processed Data'!$AB$4,TIME(0,RANDBETWEEN(0,4.9),RANDBETWEEN(0,59)),TIME(0,RANDBETWEEN(5,9.9),RANDBETWEEN(0,59)))</f>
        <v>3.8194444444444446E-4</v>
      </c>
      <c r="D41" s="4">
        <f ca="1">IF(B41&lt;'MM3 (Cashier)-Processed Data'!$AD$13,TIME(0,RANDBETWEEN(0,0.9),RANDBETWEEN(0,59)),IF(B41&lt;'MM3 (Cashier)-Processed Data'!$AD$14,TIME(0,RANDBETWEEN(1,1.9),RANDBETWEEN(0,59)),IF(B41&lt;'MM3 (Cashier)-Processed Data'!$AD$15,TIME(0,RANDBETWEEN(2,2.9),RANDBETWEEN(0,59)),IF(B41&lt;'MM3 (Cashier)-Processed Data'!$AD$16,TIME(0,RANDBETWEEN(3,4.9),RANDBETWEEN(0,59))))))</f>
        <v>1.7824074074074075E-3</v>
      </c>
      <c r="E41" s="65">
        <f ca="1">IF(B41&gt;'MM3 (Cashier)-Processed Data'!$AB$6,TIME(0,RANDBETWEEN(0,4.9),RANDBETWEEN(0,59)),TIME(0,RANDBETWEEN(5,9.9),RANDBETWEEN(0,59)))</f>
        <v>2.2569444444444442E-3</v>
      </c>
      <c r="F41" s="4">
        <f ca="1">IF(B41&lt;'MM3 (Cashier)-Processed Data'!$AD$17,TIME(0,RANDBETWEEN(0,0.9),RANDBETWEEN(0,59)),IF(B41&lt;'MM3 (Cashier)-Processed Data'!$AD$18,TIME(0,RANDBETWEEN(1,1.9),RANDBETWEEN(0,59)),IF(B41&lt;'MM3 (Cashier)-Processed Data'!$AD$19,TIME(0,RANDBETWEEN(2,2.9),RANDBETWEEN(0,59)),IF(B41&lt;'MM3 (Cashier)-Processed Data'!$AD$20,TIME(0,RANDBETWEEN(3,4.9),RANDBETWEEN(0,59))))))</f>
        <v>7.291666666666667E-4</v>
      </c>
      <c r="G41" s="1">
        <f ca="1">IF(B41&gt;'MM3 (Cashier)-Processed Data'!$AB$8,TIME(0,RANDBETWEEN(0,4.9),RANDBETWEEN(0,59)),TIME(0,RANDBETWEEN(5,9.9),RANDBETWEEN(0,59)))</f>
        <v>2.7430555555555554E-3</v>
      </c>
      <c r="H41" s="4">
        <f ca="1">IF(B41&lt;'MM3 (Cashier)-Processed Data'!$AD$21,TIME(0,RANDBETWEEN(0,0.9),RANDBETWEEN(0,59)),IF(B41&lt;'MM3 (Cashier)-Processed Data'!$AD$22,TIME(0,RANDBETWEEN(1,1.9),RANDBETWEEN(0,59)),IF(B41&lt;'MM3 (Cashier)-Processed Data'!$AD$23,TIME(0,RANDBETWEEN(2,2.9),RANDBETWEEN(0,59)),IF(B41&lt;'MM3 (Cashier)-Processed Data'!$AD$24,TIME(0,RANDBETWEEN(3,4.9),RANDBETWEEN(0,59))))))</f>
        <v>1.1921296296296296E-3</v>
      </c>
      <c r="I41" s="1"/>
    </row>
    <row r="42" spans="1:24" x14ac:dyDescent="0.3">
      <c r="A42" s="13">
        <v>39</v>
      </c>
      <c r="B42">
        <f t="shared" ca="1" si="0"/>
        <v>0.79</v>
      </c>
      <c r="C42" s="1">
        <f ca="1">IF(B42&gt;'MM3 (Cashier)-Processed Data'!$AB$4,TIME(0,RANDBETWEEN(0,4.9),RANDBETWEEN(0,59)),TIME(0,RANDBETWEEN(5,9.9),RANDBETWEEN(0,59)))</f>
        <v>9.9537037037037042E-4</v>
      </c>
      <c r="D42" s="4">
        <f ca="1">IF(B42&lt;'MM3 (Cashier)-Processed Data'!$AD$13,TIME(0,RANDBETWEEN(0,0.9),RANDBETWEEN(0,59)),IF(B42&lt;'MM3 (Cashier)-Processed Data'!$AD$14,TIME(0,RANDBETWEEN(1,1.9),RANDBETWEEN(0,59)),IF(B42&lt;'MM3 (Cashier)-Processed Data'!$AD$15,TIME(0,RANDBETWEEN(2,2.9),RANDBETWEEN(0,59)),IF(B42&lt;'MM3 (Cashier)-Processed Data'!$AD$16,TIME(0,RANDBETWEEN(3,4.9),RANDBETWEEN(0,59))))))</f>
        <v>2.0601851851851853E-3</v>
      </c>
      <c r="E42" s="65">
        <f ca="1">IF(B42&gt;'MM3 (Cashier)-Processed Data'!$AB$6,TIME(0,RANDBETWEEN(0,4.9),RANDBETWEEN(0,59)),TIME(0,RANDBETWEEN(5,9.9),RANDBETWEEN(0,59)))</f>
        <v>1.9560185185185184E-3</v>
      </c>
      <c r="F42" s="4">
        <f ca="1">IF(B42&lt;'MM3 (Cashier)-Processed Data'!$AD$17,TIME(0,RANDBETWEEN(0,0.9),RANDBETWEEN(0,59)),IF(B42&lt;'MM3 (Cashier)-Processed Data'!$AD$18,TIME(0,RANDBETWEEN(1,1.9),RANDBETWEEN(0,59)),IF(B42&lt;'MM3 (Cashier)-Processed Data'!$AD$19,TIME(0,RANDBETWEEN(2,2.9),RANDBETWEEN(0,59)),IF(B42&lt;'MM3 (Cashier)-Processed Data'!$AD$20,TIME(0,RANDBETWEEN(3,4.9),RANDBETWEEN(0,59))))))</f>
        <v>1.5509259259259259E-3</v>
      </c>
      <c r="G42" s="1">
        <f ca="1">IF(B42&gt;'MM3 (Cashier)-Processed Data'!$AB$8,TIME(0,RANDBETWEEN(0,4.9),RANDBETWEEN(0,59)),TIME(0,RANDBETWEEN(5,9.9),RANDBETWEEN(0,59)))</f>
        <v>1.0879629629629629E-3</v>
      </c>
      <c r="H42" s="4">
        <f ca="1">IF(B42&lt;'MM3 (Cashier)-Processed Data'!$AD$21,TIME(0,RANDBETWEEN(0,0.9),RANDBETWEEN(0,59)),IF(B42&lt;'MM3 (Cashier)-Processed Data'!$AD$22,TIME(0,RANDBETWEEN(1,1.9),RANDBETWEEN(0,59)),IF(B42&lt;'MM3 (Cashier)-Processed Data'!$AD$23,TIME(0,RANDBETWEEN(2,2.9),RANDBETWEEN(0,59)),IF(B42&lt;'MM3 (Cashier)-Processed Data'!$AD$24,TIME(0,RANDBETWEEN(3,4.9),RANDBETWEEN(0,59))))))</f>
        <v>1.9444444444444444E-3</v>
      </c>
      <c r="I42" s="1"/>
    </row>
    <row r="43" spans="1:24" x14ac:dyDescent="0.3">
      <c r="A43" s="13">
        <v>40</v>
      </c>
      <c r="B43">
        <f t="shared" ca="1" si="0"/>
        <v>0.71</v>
      </c>
      <c r="C43" s="1">
        <f ca="1">IF(B43&gt;'MM3 (Cashier)-Processed Data'!$AB$4,TIME(0,RANDBETWEEN(0,4.9),RANDBETWEEN(0,59)),TIME(0,RANDBETWEEN(5,9.9),RANDBETWEEN(0,59)))</f>
        <v>2.7777777777777779E-3</v>
      </c>
      <c r="D43" s="4">
        <f ca="1">IF(B43&lt;'MM3 (Cashier)-Processed Data'!$AD$13,TIME(0,RANDBETWEEN(0,0.9),RANDBETWEEN(0,59)),IF(B43&lt;'MM3 (Cashier)-Processed Data'!$AD$14,TIME(0,RANDBETWEEN(1,1.9),RANDBETWEEN(0,59)),IF(B43&lt;'MM3 (Cashier)-Processed Data'!$AD$15,TIME(0,RANDBETWEEN(2,2.9),RANDBETWEEN(0,59)),IF(B43&lt;'MM3 (Cashier)-Processed Data'!$AD$16,TIME(0,RANDBETWEEN(3,4.9),RANDBETWEEN(0,59))))))</f>
        <v>1.8171296296296297E-3</v>
      </c>
      <c r="E43" s="65">
        <f ca="1">IF(B43&gt;'MM3 (Cashier)-Processed Data'!$AB$6,TIME(0,RANDBETWEEN(0,4.9),RANDBETWEEN(0,59)),TIME(0,RANDBETWEEN(5,9.9),RANDBETWEEN(0,59)))</f>
        <v>1.273148148148148E-4</v>
      </c>
      <c r="F43" s="4">
        <f ca="1">IF(B43&lt;'MM3 (Cashier)-Processed Data'!$AD$17,TIME(0,RANDBETWEEN(0,0.9),RANDBETWEEN(0,59)),IF(B43&lt;'MM3 (Cashier)-Processed Data'!$AD$18,TIME(0,RANDBETWEEN(1,1.9),RANDBETWEEN(0,59)),IF(B43&lt;'MM3 (Cashier)-Processed Data'!$AD$19,TIME(0,RANDBETWEEN(2,2.9),RANDBETWEEN(0,59)),IF(B43&lt;'MM3 (Cashier)-Processed Data'!$AD$20,TIME(0,RANDBETWEEN(3,4.9),RANDBETWEEN(0,59))))))</f>
        <v>1.4120370370370369E-3</v>
      </c>
      <c r="G43" s="1">
        <f ca="1">IF(B43&gt;'MM3 (Cashier)-Processed Data'!$AB$8,TIME(0,RANDBETWEEN(0,4.9),RANDBETWEEN(0,59)),TIME(0,RANDBETWEEN(5,9.9),RANDBETWEEN(0,59)))</f>
        <v>1.9675925925925924E-3</v>
      </c>
      <c r="H43" s="4">
        <f ca="1">IF(B43&lt;'MM3 (Cashier)-Processed Data'!$AD$21,TIME(0,RANDBETWEEN(0,0.9),RANDBETWEEN(0,59)),IF(B43&lt;'MM3 (Cashier)-Processed Data'!$AD$22,TIME(0,RANDBETWEEN(1,1.9),RANDBETWEEN(0,59)),IF(B43&lt;'MM3 (Cashier)-Processed Data'!$AD$23,TIME(0,RANDBETWEEN(2,2.9),RANDBETWEEN(0,59)),IF(B43&lt;'MM3 (Cashier)-Processed Data'!$AD$24,TIME(0,RANDBETWEEN(3,4.9),RANDBETWEEN(0,59))))))</f>
        <v>1.9444444444444444E-3</v>
      </c>
      <c r="I43" s="1"/>
    </row>
    <row r="44" spans="1:24" x14ac:dyDescent="0.3">
      <c r="A44" s="13">
        <v>41</v>
      </c>
      <c r="B44">
        <f t="shared" ca="1" si="0"/>
        <v>0.18</v>
      </c>
      <c r="C44" s="1">
        <f ca="1">IF(B44&gt;'MM3 (Cashier)-Processed Data'!$AB$4,TIME(0,RANDBETWEEN(0,4.9),RANDBETWEEN(0,59)),TIME(0,RANDBETWEEN(5,9.9),RANDBETWEEN(0,59)))</f>
        <v>2.5925925925925925E-3</v>
      </c>
      <c r="D44" s="4">
        <f ca="1">IF(B44&lt;'MM3 (Cashier)-Processed Data'!$AD$13,TIME(0,RANDBETWEEN(0,0.9),RANDBETWEEN(0,59)),IF(B44&lt;'MM3 (Cashier)-Processed Data'!$AD$14,TIME(0,RANDBETWEEN(1,1.9),RANDBETWEEN(0,59)),IF(B44&lt;'MM3 (Cashier)-Processed Data'!$AD$15,TIME(0,RANDBETWEEN(2,2.9),RANDBETWEEN(0,59)),IF(B44&lt;'MM3 (Cashier)-Processed Data'!$AD$16,TIME(0,RANDBETWEEN(3,4.9),RANDBETWEEN(0,59))))))</f>
        <v>1.6550925925925926E-3</v>
      </c>
      <c r="E44" s="65">
        <f ca="1">IF(B44&gt;'MM3 (Cashier)-Processed Data'!$AB$6,TIME(0,RANDBETWEEN(0,4.9),RANDBETWEEN(0,59)),TIME(0,RANDBETWEEN(5,9.9),RANDBETWEEN(0,59)))</f>
        <v>1.0763888888888889E-3</v>
      </c>
      <c r="F44" s="4">
        <f ca="1">IF(B44&lt;'MM3 (Cashier)-Processed Data'!$AD$17,TIME(0,RANDBETWEEN(0,0.9),RANDBETWEEN(0,59)),IF(B44&lt;'MM3 (Cashier)-Processed Data'!$AD$18,TIME(0,RANDBETWEEN(1,1.9),RANDBETWEEN(0,59)),IF(B44&lt;'MM3 (Cashier)-Processed Data'!$AD$19,TIME(0,RANDBETWEEN(2,2.9),RANDBETWEEN(0,59)),IF(B44&lt;'MM3 (Cashier)-Processed Data'!$AD$20,TIME(0,RANDBETWEEN(3,4.9),RANDBETWEEN(0,59))))))</f>
        <v>1.0416666666666667E-4</v>
      </c>
      <c r="G44" s="1">
        <f ca="1">IF(B44&gt;'MM3 (Cashier)-Processed Data'!$AB$8,TIME(0,RANDBETWEEN(0,4.9),RANDBETWEEN(0,59)),TIME(0,RANDBETWEEN(5,9.9),RANDBETWEEN(0,59)))</f>
        <v>5.4976851851851853E-3</v>
      </c>
      <c r="H44" s="4">
        <f ca="1">IF(B44&lt;'MM3 (Cashier)-Processed Data'!$AD$21,TIME(0,RANDBETWEEN(0,0.9),RANDBETWEEN(0,59)),IF(B44&lt;'MM3 (Cashier)-Processed Data'!$AD$22,TIME(0,RANDBETWEEN(1,1.9),RANDBETWEEN(0,59)),IF(B44&lt;'MM3 (Cashier)-Processed Data'!$AD$23,TIME(0,RANDBETWEEN(2,2.9),RANDBETWEEN(0,59)),IF(B44&lt;'MM3 (Cashier)-Processed Data'!$AD$24,TIME(0,RANDBETWEEN(3,4.9),RANDBETWEEN(0,59))))))</f>
        <v>8.7962962962962962E-4</v>
      </c>
      <c r="I44" s="1"/>
    </row>
    <row r="45" spans="1:24" x14ac:dyDescent="0.3">
      <c r="A45" s="13">
        <v>42</v>
      </c>
      <c r="B45">
        <f t="shared" ca="1" si="0"/>
        <v>0.24</v>
      </c>
      <c r="C45" s="1">
        <f ca="1">IF(B45&gt;'MM3 (Cashier)-Processed Data'!$AB$4,TIME(0,RANDBETWEEN(0,4.9),RANDBETWEEN(0,59)),TIME(0,RANDBETWEEN(5,9.9),RANDBETWEEN(0,59)))</f>
        <v>1.9097222222222222E-3</v>
      </c>
      <c r="D45" s="4">
        <f ca="1">IF(B45&lt;'MM3 (Cashier)-Processed Data'!$AD$13,TIME(0,RANDBETWEEN(0,0.9),RANDBETWEEN(0,59)),IF(B45&lt;'MM3 (Cashier)-Processed Data'!$AD$14,TIME(0,RANDBETWEEN(1,1.9),RANDBETWEEN(0,59)),IF(B45&lt;'MM3 (Cashier)-Processed Data'!$AD$15,TIME(0,RANDBETWEEN(2,2.9),RANDBETWEEN(0,59)),IF(B45&lt;'MM3 (Cashier)-Processed Data'!$AD$16,TIME(0,RANDBETWEEN(3,4.9),RANDBETWEEN(0,59))))))</f>
        <v>1.6203703703703703E-3</v>
      </c>
      <c r="E45" s="65">
        <f ca="1">IF(B45&gt;'MM3 (Cashier)-Processed Data'!$AB$6,TIME(0,RANDBETWEEN(0,4.9),RANDBETWEEN(0,59)),TIME(0,RANDBETWEEN(5,9.9),RANDBETWEEN(0,59)))</f>
        <v>6.7129629629629625E-4</v>
      </c>
      <c r="F45" s="4">
        <f ca="1">IF(B45&lt;'MM3 (Cashier)-Processed Data'!$AD$17,TIME(0,RANDBETWEEN(0,0.9),RANDBETWEEN(0,59)),IF(B45&lt;'MM3 (Cashier)-Processed Data'!$AD$18,TIME(0,RANDBETWEEN(1,1.9),RANDBETWEEN(0,59)),IF(B45&lt;'MM3 (Cashier)-Processed Data'!$AD$19,TIME(0,RANDBETWEEN(2,2.9),RANDBETWEEN(0,59)),IF(B45&lt;'MM3 (Cashier)-Processed Data'!$AD$20,TIME(0,RANDBETWEEN(3,4.9),RANDBETWEEN(0,59))))))</f>
        <v>5.5555555555555556E-4</v>
      </c>
      <c r="G45" s="1">
        <f ca="1">IF(B45&gt;'MM3 (Cashier)-Processed Data'!$AB$8,TIME(0,RANDBETWEEN(0,4.9),RANDBETWEEN(0,59)),TIME(0,RANDBETWEEN(5,9.9),RANDBETWEEN(0,59)))</f>
        <v>5.4861111111111109E-3</v>
      </c>
      <c r="H45" s="4">
        <f ca="1">IF(B45&lt;'MM3 (Cashier)-Processed Data'!$AD$21,TIME(0,RANDBETWEEN(0,0.9),RANDBETWEEN(0,59)),IF(B45&lt;'MM3 (Cashier)-Processed Data'!$AD$22,TIME(0,RANDBETWEEN(1,1.9),RANDBETWEEN(0,59)),IF(B45&lt;'MM3 (Cashier)-Processed Data'!$AD$23,TIME(0,RANDBETWEEN(2,2.9),RANDBETWEEN(0,59)),IF(B45&lt;'MM3 (Cashier)-Processed Data'!$AD$24,TIME(0,RANDBETWEEN(3,4.9),RANDBETWEEN(0,59))))))</f>
        <v>1.0532407407407407E-3</v>
      </c>
      <c r="I45" s="1"/>
    </row>
    <row r="46" spans="1:24" x14ac:dyDescent="0.3">
      <c r="A46" s="13">
        <v>43</v>
      </c>
      <c r="B46">
        <f t="shared" ca="1" si="0"/>
        <v>7.0000000000000007E-2</v>
      </c>
      <c r="C46" s="1">
        <f ca="1">IF(B46&gt;'MM3 (Cashier)-Processed Data'!$AB$4,TIME(0,RANDBETWEEN(0,4.9),RANDBETWEEN(0,59)),TIME(0,RANDBETWEEN(5,9.9),RANDBETWEEN(0,59)))</f>
        <v>6.9328703703703705E-3</v>
      </c>
      <c r="D46" s="4">
        <f ca="1">IF(B46&lt;'MM3 (Cashier)-Processed Data'!$AD$13,TIME(0,RANDBETWEEN(0,0.9),RANDBETWEEN(0,59)),IF(B46&lt;'MM3 (Cashier)-Processed Data'!$AD$14,TIME(0,RANDBETWEEN(1,1.9),RANDBETWEEN(0,59)),IF(B46&lt;'MM3 (Cashier)-Processed Data'!$AD$15,TIME(0,RANDBETWEEN(2,2.9),RANDBETWEEN(0,59)),IF(B46&lt;'MM3 (Cashier)-Processed Data'!$AD$16,TIME(0,RANDBETWEEN(3,4.9),RANDBETWEEN(0,59))))))</f>
        <v>1.2037037037037038E-3</v>
      </c>
      <c r="E46" s="65">
        <f ca="1">IF(B46&gt;'MM3 (Cashier)-Processed Data'!$AB$6,TIME(0,RANDBETWEEN(0,4.9),RANDBETWEEN(0,59)),TIME(0,RANDBETWEEN(5,9.9),RANDBETWEEN(0,59)))</f>
        <v>4.1666666666666666E-3</v>
      </c>
      <c r="F46" s="4">
        <f ca="1">IF(B46&lt;'MM3 (Cashier)-Processed Data'!$AD$17,TIME(0,RANDBETWEEN(0,0.9),RANDBETWEEN(0,59)),IF(B46&lt;'MM3 (Cashier)-Processed Data'!$AD$18,TIME(0,RANDBETWEEN(1,1.9),RANDBETWEEN(0,59)),IF(B46&lt;'MM3 (Cashier)-Processed Data'!$AD$19,TIME(0,RANDBETWEEN(2,2.9),RANDBETWEEN(0,59)),IF(B46&lt;'MM3 (Cashier)-Processed Data'!$AD$20,TIME(0,RANDBETWEEN(3,4.9),RANDBETWEEN(0,59))))))</f>
        <v>5.7870370370370373E-5</v>
      </c>
      <c r="G46" s="1">
        <f ca="1">IF(B46&gt;'MM3 (Cashier)-Processed Data'!$AB$8,TIME(0,RANDBETWEEN(0,4.9),RANDBETWEEN(0,59)),TIME(0,RANDBETWEEN(5,9.9),RANDBETWEEN(0,59)))</f>
        <v>4.363425925925926E-3</v>
      </c>
      <c r="H46" s="4">
        <f ca="1">IF(B46&lt;'MM3 (Cashier)-Processed Data'!$AD$21,TIME(0,RANDBETWEEN(0,0.9),RANDBETWEEN(0,59)),IF(B46&lt;'MM3 (Cashier)-Processed Data'!$AD$22,TIME(0,RANDBETWEEN(1,1.9),RANDBETWEEN(0,59)),IF(B46&lt;'MM3 (Cashier)-Processed Data'!$AD$23,TIME(0,RANDBETWEEN(2,2.9),RANDBETWEEN(0,59)),IF(B46&lt;'MM3 (Cashier)-Processed Data'!$AD$24,TIME(0,RANDBETWEEN(3,4.9),RANDBETWEEN(0,59))))))</f>
        <v>7.8703703703703705E-4</v>
      </c>
      <c r="I46" s="1"/>
    </row>
    <row r="47" spans="1:24" x14ac:dyDescent="0.3">
      <c r="A47" s="13">
        <v>44</v>
      </c>
      <c r="B47">
        <f t="shared" ca="1" si="0"/>
        <v>0.9</v>
      </c>
      <c r="C47" s="1">
        <f ca="1">IF(B47&gt;'MM3 (Cashier)-Processed Data'!$AB$4,TIME(0,RANDBETWEEN(0,4.9),RANDBETWEEN(0,59)),TIME(0,RANDBETWEEN(5,9.9),RANDBETWEEN(0,59)))</f>
        <v>2.1759259259259258E-3</v>
      </c>
      <c r="D47" s="4">
        <f ca="1">IF(B47&lt;'MM3 (Cashier)-Processed Data'!$AD$13,TIME(0,RANDBETWEEN(0,0.9),RANDBETWEEN(0,59)),IF(B47&lt;'MM3 (Cashier)-Processed Data'!$AD$14,TIME(0,RANDBETWEEN(1,1.9),RANDBETWEEN(0,59)),IF(B47&lt;'MM3 (Cashier)-Processed Data'!$AD$15,TIME(0,RANDBETWEEN(2,2.9),RANDBETWEEN(0,59)),IF(B47&lt;'MM3 (Cashier)-Processed Data'!$AD$16,TIME(0,RANDBETWEEN(3,4.9),RANDBETWEEN(0,59))))))</f>
        <v>2.7083333333333334E-3</v>
      </c>
      <c r="E47" s="65">
        <f ca="1">IF(B47&gt;'MM3 (Cashier)-Processed Data'!$AB$6,TIME(0,RANDBETWEEN(0,4.9),RANDBETWEEN(0,59)),TIME(0,RANDBETWEEN(5,9.9),RANDBETWEEN(0,59)))</f>
        <v>3.1018518518518517E-3</v>
      </c>
      <c r="F47" s="4">
        <f ca="1">IF(B47&lt;'MM3 (Cashier)-Processed Data'!$AD$17,TIME(0,RANDBETWEEN(0,0.9),RANDBETWEEN(0,59)),IF(B47&lt;'MM3 (Cashier)-Processed Data'!$AD$18,TIME(0,RANDBETWEEN(1,1.9),RANDBETWEEN(0,59)),IF(B47&lt;'MM3 (Cashier)-Processed Data'!$AD$19,TIME(0,RANDBETWEEN(2,2.9),RANDBETWEEN(0,59)),IF(B47&lt;'MM3 (Cashier)-Processed Data'!$AD$20,TIME(0,RANDBETWEEN(3,4.9),RANDBETWEEN(0,59))))))</f>
        <v>2.1412037037037038E-3</v>
      </c>
      <c r="G47" s="1">
        <f ca="1">IF(B47&gt;'MM3 (Cashier)-Processed Data'!$AB$8,TIME(0,RANDBETWEEN(0,4.9),RANDBETWEEN(0,59)),TIME(0,RANDBETWEEN(5,9.9),RANDBETWEEN(0,59)))</f>
        <v>2.1064814814814813E-3</v>
      </c>
      <c r="H47" s="4">
        <f ca="1">IF(B47&lt;'MM3 (Cashier)-Processed Data'!$AD$21,TIME(0,RANDBETWEEN(0,0.9),RANDBETWEEN(0,59)),IF(B47&lt;'MM3 (Cashier)-Processed Data'!$AD$22,TIME(0,RANDBETWEEN(1,1.9),RANDBETWEEN(0,59)),IF(B47&lt;'MM3 (Cashier)-Processed Data'!$AD$23,TIME(0,RANDBETWEEN(2,2.9),RANDBETWEEN(0,59)),IF(B47&lt;'MM3 (Cashier)-Processed Data'!$AD$24,TIME(0,RANDBETWEEN(3,4.9),RANDBETWEEN(0,59))))))</f>
        <v>1.7824074074074075E-3</v>
      </c>
      <c r="I47" s="1"/>
    </row>
    <row r="48" spans="1:24" x14ac:dyDescent="0.3">
      <c r="A48" s="13">
        <v>45</v>
      </c>
      <c r="B48">
        <f t="shared" ca="1" si="0"/>
        <v>0.86</v>
      </c>
      <c r="C48" s="1">
        <f ca="1">IF(B48&gt;'MM3 (Cashier)-Processed Data'!$AB$4,TIME(0,RANDBETWEEN(0,4.9),RANDBETWEEN(0,59)),TIME(0,RANDBETWEEN(5,9.9),RANDBETWEEN(0,59)))</f>
        <v>2.1643518518518518E-3</v>
      </c>
      <c r="D48" s="4">
        <f ca="1">IF(B48&lt;'MM3 (Cashier)-Processed Data'!$AD$13,TIME(0,RANDBETWEEN(0,0.9),RANDBETWEEN(0,59)),IF(B48&lt;'MM3 (Cashier)-Processed Data'!$AD$14,TIME(0,RANDBETWEEN(1,1.9),RANDBETWEEN(0,59)),IF(B48&lt;'MM3 (Cashier)-Processed Data'!$AD$15,TIME(0,RANDBETWEEN(2,2.9),RANDBETWEEN(0,59)),IF(B48&lt;'MM3 (Cashier)-Processed Data'!$AD$16,TIME(0,RANDBETWEEN(3,4.9),RANDBETWEEN(0,59))))))</f>
        <v>2.2685185185185187E-3</v>
      </c>
      <c r="E48" s="65">
        <f ca="1">IF(B48&gt;'MM3 (Cashier)-Processed Data'!$AB$6,TIME(0,RANDBETWEEN(0,4.9),RANDBETWEEN(0,59)),TIME(0,RANDBETWEEN(5,9.9),RANDBETWEEN(0,59)))</f>
        <v>3.1944444444444446E-3</v>
      </c>
      <c r="F48" s="4">
        <f ca="1">IF(B48&lt;'MM3 (Cashier)-Processed Data'!$AD$17,TIME(0,RANDBETWEEN(0,0.9),RANDBETWEEN(0,59)),IF(B48&lt;'MM3 (Cashier)-Processed Data'!$AD$18,TIME(0,RANDBETWEEN(1,1.9),RANDBETWEEN(0,59)),IF(B48&lt;'MM3 (Cashier)-Processed Data'!$AD$19,TIME(0,RANDBETWEEN(2,2.9),RANDBETWEEN(0,59)),IF(B48&lt;'MM3 (Cashier)-Processed Data'!$AD$20,TIME(0,RANDBETWEEN(3,4.9),RANDBETWEEN(0,59))))))</f>
        <v>1.6203703703703703E-3</v>
      </c>
      <c r="G48" s="1">
        <f ca="1">IF(B48&gt;'MM3 (Cashier)-Processed Data'!$AB$8,TIME(0,RANDBETWEEN(0,4.9),RANDBETWEEN(0,59)),TIME(0,RANDBETWEEN(5,9.9),RANDBETWEEN(0,59)))</f>
        <v>2.4652777777777776E-3</v>
      </c>
      <c r="H48" s="4">
        <f ca="1">IF(B48&lt;'MM3 (Cashier)-Processed Data'!$AD$21,TIME(0,RANDBETWEEN(0,0.9),RANDBETWEEN(0,59)),IF(B48&lt;'MM3 (Cashier)-Processed Data'!$AD$22,TIME(0,RANDBETWEEN(1,1.9),RANDBETWEEN(0,59)),IF(B48&lt;'MM3 (Cashier)-Processed Data'!$AD$23,TIME(0,RANDBETWEEN(2,2.9),RANDBETWEEN(0,59)),IF(B48&lt;'MM3 (Cashier)-Processed Data'!$AD$24,TIME(0,RANDBETWEEN(3,4.9),RANDBETWEEN(0,59))))))</f>
        <v>1.736111111111111E-3</v>
      </c>
      <c r="I48" s="1"/>
    </row>
    <row r="49" spans="1:9" x14ac:dyDescent="0.3">
      <c r="A49" s="13">
        <v>46</v>
      </c>
      <c r="B49">
        <f t="shared" ca="1" si="0"/>
        <v>0.78</v>
      </c>
      <c r="C49" s="1">
        <f ca="1">IF(B49&gt;'MM3 (Cashier)-Processed Data'!$AB$4,TIME(0,RANDBETWEEN(0,4.9),RANDBETWEEN(0,59)),TIME(0,RANDBETWEEN(5,9.9),RANDBETWEEN(0,59)))</f>
        <v>2.1064814814814813E-3</v>
      </c>
      <c r="D49" s="4">
        <f ca="1">IF(B49&lt;'MM3 (Cashier)-Processed Data'!$AD$13,TIME(0,RANDBETWEEN(0,0.9),RANDBETWEEN(0,59)),IF(B49&lt;'MM3 (Cashier)-Processed Data'!$AD$14,TIME(0,RANDBETWEEN(1,1.9),RANDBETWEEN(0,59)),IF(B49&lt;'MM3 (Cashier)-Processed Data'!$AD$15,TIME(0,RANDBETWEEN(2,2.9),RANDBETWEEN(0,59)),IF(B49&lt;'MM3 (Cashier)-Processed Data'!$AD$16,TIME(0,RANDBETWEEN(3,4.9),RANDBETWEEN(0,59))))))</f>
        <v>1.6319444444444445E-3</v>
      </c>
      <c r="E49" s="65">
        <f ca="1">IF(B49&gt;'MM3 (Cashier)-Processed Data'!$AB$6,TIME(0,RANDBETWEEN(0,4.9),RANDBETWEEN(0,59)),TIME(0,RANDBETWEEN(5,9.9),RANDBETWEEN(0,59)))</f>
        <v>1.0648148148148149E-3</v>
      </c>
      <c r="F49" s="4">
        <f ca="1">IF(B49&lt;'MM3 (Cashier)-Processed Data'!$AD$17,TIME(0,RANDBETWEEN(0,0.9),RANDBETWEEN(0,59)),IF(B49&lt;'MM3 (Cashier)-Processed Data'!$AD$18,TIME(0,RANDBETWEEN(1,1.9),RANDBETWEEN(0,59)),IF(B49&lt;'MM3 (Cashier)-Processed Data'!$AD$19,TIME(0,RANDBETWEEN(2,2.9),RANDBETWEEN(0,59)),IF(B49&lt;'MM3 (Cashier)-Processed Data'!$AD$20,TIME(0,RANDBETWEEN(3,4.9),RANDBETWEEN(0,59))))))</f>
        <v>1.9675925925925924E-3</v>
      </c>
      <c r="G49" s="1">
        <f ca="1">IF(B49&gt;'MM3 (Cashier)-Processed Data'!$AB$8,TIME(0,RANDBETWEEN(0,4.9),RANDBETWEEN(0,59)),TIME(0,RANDBETWEEN(5,9.9),RANDBETWEEN(0,59)))</f>
        <v>2.7777777777777779E-3</v>
      </c>
      <c r="H49" s="4">
        <f ca="1">IF(B49&lt;'MM3 (Cashier)-Processed Data'!$AD$21,TIME(0,RANDBETWEEN(0,0.9),RANDBETWEEN(0,59)),IF(B49&lt;'MM3 (Cashier)-Processed Data'!$AD$22,TIME(0,RANDBETWEEN(1,1.9),RANDBETWEEN(0,59)),IF(B49&lt;'MM3 (Cashier)-Processed Data'!$AD$23,TIME(0,RANDBETWEEN(2,2.9),RANDBETWEEN(0,59)),IF(B49&lt;'MM3 (Cashier)-Processed Data'!$AD$24,TIME(0,RANDBETWEEN(3,4.9),RANDBETWEEN(0,59))))))</f>
        <v>1.5509259259259259E-3</v>
      </c>
      <c r="I49" s="1"/>
    </row>
    <row r="50" spans="1:9" x14ac:dyDescent="0.3">
      <c r="A50" s="13">
        <v>47</v>
      </c>
      <c r="B50">
        <f t="shared" ca="1" si="0"/>
        <v>0.78</v>
      </c>
      <c r="C50" s="1">
        <f ca="1">IF(B50&gt;'MM3 (Cashier)-Processed Data'!$AB$4,TIME(0,RANDBETWEEN(0,4.9),RANDBETWEEN(0,59)),TIME(0,RANDBETWEEN(5,9.9),RANDBETWEEN(0,59)))</f>
        <v>9.837962962962962E-4</v>
      </c>
      <c r="D50" s="4">
        <f ca="1">IF(B50&lt;'MM3 (Cashier)-Processed Data'!$AD$13,TIME(0,RANDBETWEEN(0,0.9),RANDBETWEEN(0,59)),IF(B50&lt;'MM3 (Cashier)-Processed Data'!$AD$14,TIME(0,RANDBETWEEN(1,1.9),RANDBETWEEN(0,59)),IF(B50&lt;'MM3 (Cashier)-Processed Data'!$AD$15,TIME(0,RANDBETWEEN(2,2.9),RANDBETWEEN(0,59)),IF(B50&lt;'MM3 (Cashier)-Processed Data'!$AD$16,TIME(0,RANDBETWEEN(3,4.9),RANDBETWEEN(0,59))))))</f>
        <v>1.4236111111111112E-3</v>
      </c>
      <c r="E50" s="65">
        <f ca="1">IF(B50&gt;'MM3 (Cashier)-Processed Data'!$AB$6,TIME(0,RANDBETWEEN(0,4.9),RANDBETWEEN(0,59)),TIME(0,RANDBETWEEN(5,9.9),RANDBETWEEN(0,59)))</f>
        <v>2.0717592592592593E-3</v>
      </c>
      <c r="F50" s="4">
        <f ca="1">IF(B50&lt;'MM3 (Cashier)-Processed Data'!$AD$17,TIME(0,RANDBETWEEN(0,0.9),RANDBETWEEN(0,59)),IF(B50&lt;'MM3 (Cashier)-Processed Data'!$AD$18,TIME(0,RANDBETWEEN(1,1.9),RANDBETWEEN(0,59)),IF(B50&lt;'MM3 (Cashier)-Processed Data'!$AD$19,TIME(0,RANDBETWEEN(2,2.9),RANDBETWEEN(0,59)),IF(B50&lt;'MM3 (Cashier)-Processed Data'!$AD$20,TIME(0,RANDBETWEEN(3,4.9),RANDBETWEEN(0,59))))))</f>
        <v>1.5740740740740741E-3</v>
      </c>
      <c r="G50" s="1">
        <f ca="1">IF(B50&gt;'MM3 (Cashier)-Processed Data'!$AB$8,TIME(0,RANDBETWEEN(0,4.9),RANDBETWEEN(0,59)),TIME(0,RANDBETWEEN(5,9.9),RANDBETWEEN(0,59)))</f>
        <v>1.1574074074074073E-3</v>
      </c>
      <c r="H50" s="4">
        <f ca="1">IF(B50&lt;'MM3 (Cashier)-Processed Data'!$AD$21,TIME(0,RANDBETWEEN(0,0.9),RANDBETWEEN(0,59)),IF(B50&lt;'MM3 (Cashier)-Processed Data'!$AD$22,TIME(0,RANDBETWEEN(1,1.9),RANDBETWEEN(0,59)),IF(B50&lt;'MM3 (Cashier)-Processed Data'!$AD$23,TIME(0,RANDBETWEEN(2,2.9),RANDBETWEEN(0,59)),IF(B50&lt;'MM3 (Cashier)-Processed Data'!$AD$24,TIME(0,RANDBETWEEN(3,4.9),RANDBETWEEN(0,59))))))</f>
        <v>1.7592592592592592E-3</v>
      </c>
      <c r="I50" s="1"/>
    </row>
    <row r="51" spans="1:9" x14ac:dyDescent="0.3">
      <c r="A51" s="13">
        <v>48</v>
      </c>
      <c r="B51">
        <f t="shared" ca="1" si="0"/>
        <v>0.24</v>
      </c>
      <c r="C51" s="1">
        <f ca="1">IF(B51&gt;'MM3 (Cashier)-Processed Data'!$AB$4,TIME(0,RANDBETWEEN(0,4.9),RANDBETWEEN(0,59)),TIME(0,RANDBETWEEN(5,9.9),RANDBETWEEN(0,59)))</f>
        <v>3.3796296296296296E-3</v>
      </c>
      <c r="D51" s="4">
        <f ca="1">IF(B51&lt;'MM3 (Cashier)-Processed Data'!$AD$13,TIME(0,RANDBETWEEN(0,0.9),RANDBETWEEN(0,59)),IF(B51&lt;'MM3 (Cashier)-Processed Data'!$AD$14,TIME(0,RANDBETWEEN(1,1.9),RANDBETWEEN(0,59)),IF(B51&lt;'MM3 (Cashier)-Processed Data'!$AD$15,TIME(0,RANDBETWEEN(2,2.9),RANDBETWEEN(0,59)),IF(B51&lt;'MM3 (Cashier)-Processed Data'!$AD$16,TIME(0,RANDBETWEEN(3,4.9),RANDBETWEEN(0,59))))))</f>
        <v>1.5740740740740741E-3</v>
      </c>
      <c r="E51" s="65">
        <f ca="1">IF(B51&gt;'MM3 (Cashier)-Processed Data'!$AB$6,TIME(0,RANDBETWEEN(0,4.9),RANDBETWEEN(0,59)),TIME(0,RANDBETWEEN(5,9.9),RANDBETWEEN(0,59)))</f>
        <v>1.7476851851851852E-3</v>
      </c>
      <c r="F51" s="4">
        <f ca="1">IF(B51&lt;'MM3 (Cashier)-Processed Data'!$AD$17,TIME(0,RANDBETWEEN(0,0.9),RANDBETWEEN(0,59)),IF(B51&lt;'MM3 (Cashier)-Processed Data'!$AD$18,TIME(0,RANDBETWEEN(1,1.9),RANDBETWEEN(0,59)),IF(B51&lt;'MM3 (Cashier)-Processed Data'!$AD$19,TIME(0,RANDBETWEEN(2,2.9),RANDBETWEEN(0,59)),IF(B51&lt;'MM3 (Cashier)-Processed Data'!$AD$20,TIME(0,RANDBETWEEN(3,4.9),RANDBETWEEN(0,59))))))</f>
        <v>2.3148148148148149E-4</v>
      </c>
      <c r="G51" s="1">
        <f ca="1">IF(B51&gt;'MM3 (Cashier)-Processed Data'!$AB$8,TIME(0,RANDBETWEEN(0,4.9),RANDBETWEEN(0,59)),TIME(0,RANDBETWEEN(5,9.9),RANDBETWEEN(0,59)))</f>
        <v>4.3981481481481484E-3</v>
      </c>
      <c r="H51" s="4">
        <f ca="1">IF(B51&lt;'MM3 (Cashier)-Processed Data'!$AD$21,TIME(0,RANDBETWEEN(0,0.9),RANDBETWEEN(0,59)),IF(B51&lt;'MM3 (Cashier)-Processed Data'!$AD$22,TIME(0,RANDBETWEEN(1,1.9),RANDBETWEEN(0,59)),IF(B51&lt;'MM3 (Cashier)-Processed Data'!$AD$23,TIME(0,RANDBETWEEN(2,2.9),RANDBETWEEN(0,59)),IF(B51&lt;'MM3 (Cashier)-Processed Data'!$AD$24,TIME(0,RANDBETWEEN(3,4.9),RANDBETWEEN(0,59))))))</f>
        <v>8.2175925925925927E-4</v>
      </c>
      <c r="I51" s="1"/>
    </row>
    <row r="52" spans="1:9" x14ac:dyDescent="0.3">
      <c r="A52" s="13">
        <v>49</v>
      </c>
      <c r="B52">
        <f t="shared" ca="1" si="0"/>
        <v>0.65</v>
      </c>
      <c r="C52" s="1">
        <f ca="1">IF(B52&gt;'MM3 (Cashier)-Processed Data'!$AB$4,TIME(0,RANDBETWEEN(0,4.9),RANDBETWEEN(0,59)),TIME(0,RANDBETWEEN(5,9.9),RANDBETWEEN(0,59)))</f>
        <v>1.2962962962962963E-3</v>
      </c>
      <c r="D52" s="4">
        <f ca="1">IF(B52&lt;'MM3 (Cashier)-Processed Data'!$AD$13,TIME(0,RANDBETWEEN(0,0.9),RANDBETWEEN(0,59)),IF(B52&lt;'MM3 (Cashier)-Processed Data'!$AD$14,TIME(0,RANDBETWEEN(1,1.9),RANDBETWEEN(0,59)),IF(B52&lt;'MM3 (Cashier)-Processed Data'!$AD$15,TIME(0,RANDBETWEEN(2,2.9),RANDBETWEEN(0,59)),IF(B52&lt;'MM3 (Cashier)-Processed Data'!$AD$16,TIME(0,RANDBETWEEN(3,4.9),RANDBETWEEN(0,59))))))</f>
        <v>2.0023148148148148E-3</v>
      </c>
      <c r="E52" s="65">
        <f ca="1">IF(B52&gt;'MM3 (Cashier)-Processed Data'!$AB$6,TIME(0,RANDBETWEEN(0,4.9),RANDBETWEEN(0,59)),TIME(0,RANDBETWEEN(5,9.9),RANDBETWEEN(0,59)))</f>
        <v>1.3773148148148147E-3</v>
      </c>
      <c r="F52" s="4">
        <f ca="1">IF(B52&lt;'MM3 (Cashier)-Processed Data'!$AD$17,TIME(0,RANDBETWEEN(0,0.9),RANDBETWEEN(0,59)),IF(B52&lt;'MM3 (Cashier)-Processed Data'!$AD$18,TIME(0,RANDBETWEEN(1,1.9),RANDBETWEEN(0,59)),IF(B52&lt;'MM3 (Cashier)-Processed Data'!$AD$19,TIME(0,RANDBETWEEN(2,2.9),RANDBETWEEN(0,59)),IF(B52&lt;'MM3 (Cashier)-Processed Data'!$AD$20,TIME(0,RANDBETWEEN(3,4.9),RANDBETWEEN(0,59))))))</f>
        <v>1.8287037037037037E-3</v>
      </c>
      <c r="G52" s="1">
        <f ca="1">IF(B52&gt;'MM3 (Cashier)-Processed Data'!$AB$8,TIME(0,RANDBETWEEN(0,4.9),RANDBETWEEN(0,59)),TIME(0,RANDBETWEEN(5,9.9),RANDBETWEEN(0,59)))</f>
        <v>2.3611111111111111E-3</v>
      </c>
      <c r="H52" s="4">
        <f ca="1">IF(B52&lt;'MM3 (Cashier)-Processed Data'!$AD$21,TIME(0,RANDBETWEEN(0,0.9),RANDBETWEEN(0,59)),IF(B52&lt;'MM3 (Cashier)-Processed Data'!$AD$22,TIME(0,RANDBETWEEN(1,1.9),RANDBETWEEN(0,59)),IF(B52&lt;'MM3 (Cashier)-Processed Data'!$AD$23,TIME(0,RANDBETWEEN(2,2.9),RANDBETWEEN(0,59)),IF(B52&lt;'MM3 (Cashier)-Processed Data'!$AD$24,TIME(0,RANDBETWEEN(3,4.9),RANDBETWEEN(0,59))))))</f>
        <v>1.4120370370370369E-3</v>
      </c>
      <c r="I52" s="1"/>
    </row>
    <row r="53" spans="1:9" x14ac:dyDescent="0.3">
      <c r="A53" s="13">
        <v>50</v>
      </c>
      <c r="B53">
        <f t="shared" ca="1" si="0"/>
        <v>0.12</v>
      </c>
      <c r="C53" s="1">
        <f ca="1">IF(B53&gt;'MM3 (Cashier)-Processed Data'!$AB$4,TIME(0,RANDBETWEEN(0,4.9),RANDBETWEEN(0,59)),TIME(0,RANDBETWEEN(5,9.9),RANDBETWEEN(0,59)))</f>
        <v>6.145833333333333E-3</v>
      </c>
      <c r="D53" s="4">
        <f ca="1">IF(B53&lt;'MM3 (Cashier)-Processed Data'!$AD$13,TIME(0,RANDBETWEEN(0,0.9),RANDBETWEEN(0,59)),IF(B53&lt;'MM3 (Cashier)-Processed Data'!$AD$14,TIME(0,RANDBETWEEN(1,1.9),RANDBETWEEN(0,59)),IF(B53&lt;'MM3 (Cashier)-Processed Data'!$AD$15,TIME(0,RANDBETWEEN(2,2.9),RANDBETWEEN(0,59)),IF(B53&lt;'MM3 (Cashier)-Processed Data'!$AD$16,TIME(0,RANDBETWEEN(3,4.9),RANDBETWEEN(0,59))))))</f>
        <v>7.7546296296296293E-4</v>
      </c>
      <c r="E53" s="65">
        <f ca="1">IF(B53&gt;'MM3 (Cashier)-Processed Data'!$AB$6,TIME(0,RANDBETWEEN(0,4.9),RANDBETWEEN(0,59)),TIME(0,RANDBETWEEN(5,9.9),RANDBETWEEN(0,59)))</f>
        <v>1.1574074074074073E-5</v>
      </c>
      <c r="F53" s="4">
        <f ca="1">IF(B53&lt;'MM3 (Cashier)-Processed Data'!$AD$17,TIME(0,RANDBETWEEN(0,0.9),RANDBETWEEN(0,59)),IF(B53&lt;'MM3 (Cashier)-Processed Data'!$AD$18,TIME(0,RANDBETWEEN(1,1.9),RANDBETWEEN(0,59)),IF(B53&lt;'MM3 (Cashier)-Processed Data'!$AD$19,TIME(0,RANDBETWEEN(2,2.9),RANDBETWEEN(0,59)),IF(B53&lt;'MM3 (Cashier)-Processed Data'!$AD$20,TIME(0,RANDBETWEEN(3,4.9),RANDBETWEEN(0,59))))))</f>
        <v>5.4398148148148144E-4</v>
      </c>
      <c r="G53" s="1">
        <f ca="1">IF(B53&gt;'MM3 (Cashier)-Processed Data'!$AB$8,TIME(0,RANDBETWEEN(0,4.9),RANDBETWEEN(0,59)),TIME(0,RANDBETWEEN(5,9.9),RANDBETWEEN(0,59)))</f>
        <v>5.2546296296296299E-3</v>
      </c>
      <c r="H53" s="4">
        <f ca="1">IF(B53&lt;'MM3 (Cashier)-Processed Data'!$AD$21,TIME(0,RANDBETWEEN(0,0.9),RANDBETWEEN(0,59)),IF(B53&lt;'MM3 (Cashier)-Processed Data'!$AD$22,TIME(0,RANDBETWEEN(1,1.9),RANDBETWEEN(0,59)),IF(B53&lt;'MM3 (Cashier)-Processed Data'!$AD$23,TIME(0,RANDBETWEEN(2,2.9),RANDBETWEEN(0,59)),IF(B53&lt;'MM3 (Cashier)-Processed Data'!$AD$24,TIME(0,RANDBETWEEN(3,4.9),RANDBETWEEN(0,59))))))</f>
        <v>1.0995370370370371E-3</v>
      </c>
      <c r="I53" s="1"/>
    </row>
    <row r="54" spans="1:9" x14ac:dyDescent="0.3">
      <c r="A54" s="13">
        <v>51</v>
      </c>
      <c r="B54">
        <f t="shared" ca="1" si="0"/>
        <v>0.64</v>
      </c>
      <c r="C54" s="1">
        <f ca="1">IF(B54&gt;'MM3 (Cashier)-Processed Data'!$AB$4,TIME(0,RANDBETWEEN(0,4.9),RANDBETWEEN(0,59)),TIME(0,RANDBETWEEN(5,9.9),RANDBETWEEN(0,59)))</f>
        <v>1.8518518518518519E-3</v>
      </c>
      <c r="D54" s="4">
        <f ca="1">IF(B54&lt;'MM3 (Cashier)-Processed Data'!$AD$13,TIME(0,RANDBETWEEN(0,0.9),RANDBETWEEN(0,59)),IF(B54&lt;'MM3 (Cashier)-Processed Data'!$AD$14,TIME(0,RANDBETWEEN(1,1.9),RANDBETWEEN(0,59)),IF(B54&lt;'MM3 (Cashier)-Processed Data'!$AD$15,TIME(0,RANDBETWEEN(2,2.9),RANDBETWEEN(0,59)),IF(B54&lt;'MM3 (Cashier)-Processed Data'!$AD$16,TIME(0,RANDBETWEEN(3,4.9),RANDBETWEEN(0,59))))))</f>
        <v>1.4120370370370369E-3</v>
      </c>
      <c r="E54" s="65">
        <f ca="1">IF(B54&gt;'MM3 (Cashier)-Processed Data'!$AB$6,TIME(0,RANDBETWEEN(0,4.9),RANDBETWEEN(0,59)),TIME(0,RANDBETWEEN(5,9.9),RANDBETWEEN(0,59)))</f>
        <v>1.6203703703703703E-3</v>
      </c>
      <c r="F54" s="4">
        <f ca="1">IF(B54&lt;'MM3 (Cashier)-Processed Data'!$AD$17,TIME(0,RANDBETWEEN(0,0.9),RANDBETWEEN(0,59)),IF(B54&lt;'MM3 (Cashier)-Processed Data'!$AD$18,TIME(0,RANDBETWEEN(1,1.9),RANDBETWEEN(0,59)),IF(B54&lt;'MM3 (Cashier)-Processed Data'!$AD$19,TIME(0,RANDBETWEEN(2,2.9),RANDBETWEEN(0,59)),IF(B54&lt;'MM3 (Cashier)-Processed Data'!$AD$20,TIME(0,RANDBETWEEN(3,4.9),RANDBETWEEN(0,59))))))</f>
        <v>1.5972222222222223E-3</v>
      </c>
      <c r="G54" s="1">
        <f ca="1">IF(B54&gt;'MM3 (Cashier)-Processed Data'!$AB$8,TIME(0,RANDBETWEEN(0,4.9),RANDBETWEEN(0,59)),TIME(0,RANDBETWEEN(5,9.9),RANDBETWEEN(0,59)))</f>
        <v>9.2592592592592596E-4</v>
      </c>
      <c r="H54" s="4">
        <f ca="1">IF(B54&lt;'MM3 (Cashier)-Processed Data'!$AD$21,TIME(0,RANDBETWEEN(0,0.9),RANDBETWEEN(0,59)),IF(B54&lt;'MM3 (Cashier)-Processed Data'!$AD$22,TIME(0,RANDBETWEEN(1,1.9),RANDBETWEEN(0,59)),IF(B54&lt;'MM3 (Cashier)-Processed Data'!$AD$23,TIME(0,RANDBETWEEN(2,2.9),RANDBETWEEN(0,59)),IF(B54&lt;'MM3 (Cashier)-Processed Data'!$AD$24,TIME(0,RANDBETWEEN(3,4.9),RANDBETWEEN(0,59))))))</f>
        <v>1.6666666666666668E-3</v>
      </c>
      <c r="I54" s="1"/>
    </row>
    <row r="55" spans="1:9" x14ac:dyDescent="0.3">
      <c r="A55" s="13">
        <v>52</v>
      </c>
      <c r="B55">
        <f t="shared" ca="1" si="0"/>
        <v>0.51</v>
      </c>
      <c r="C55" s="1">
        <f ca="1">IF(B55&gt;'MM3 (Cashier)-Processed Data'!$AB$4,TIME(0,RANDBETWEEN(0,4.9),RANDBETWEEN(0,59)),TIME(0,RANDBETWEEN(5,9.9),RANDBETWEEN(0,59)))</f>
        <v>2.2106481481481482E-3</v>
      </c>
      <c r="D55" s="4">
        <f ca="1">IF(B55&lt;'MM3 (Cashier)-Processed Data'!$AD$13,TIME(0,RANDBETWEEN(0,0.9),RANDBETWEEN(0,59)),IF(B55&lt;'MM3 (Cashier)-Processed Data'!$AD$14,TIME(0,RANDBETWEEN(1,1.9),RANDBETWEEN(0,59)),IF(B55&lt;'MM3 (Cashier)-Processed Data'!$AD$15,TIME(0,RANDBETWEEN(2,2.9),RANDBETWEEN(0,59)),IF(B55&lt;'MM3 (Cashier)-Processed Data'!$AD$16,TIME(0,RANDBETWEEN(3,4.9),RANDBETWEEN(0,59))))))</f>
        <v>1.9444444444444444E-3</v>
      </c>
      <c r="E55" s="65">
        <f ca="1">IF(B55&gt;'MM3 (Cashier)-Processed Data'!$AB$6,TIME(0,RANDBETWEEN(0,4.9),RANDBETWEEN(0,59)),TIME(0,RANDBETWEEN(5,9.9),RANDBETWEEN(0,59)))</f>
        <v>2.5115740740740741E-3</v>
      </c>
      <c r="F55" s="4">
        <f ca="1">IF(B55&lt;'MM3 (Cashier)-Processed Data'!$AD$17,TIME(0,RANDBETWEEN(0,0.9),RANDBETWEEN(0,59)),IF(B55&lt;'MM3 (Cashier)-Processed Data'!$AD$18,TIME(0,RANDBETWEEN(1,1.9),RANDBETWEEN(0,59)),IF(B55&lt;'MM3 (Cashier)-Processed Data'!$AD$19,TIME(0,RANDBETWEEN(2,2.9),RANDBETWEEN(0,59)),IF(B55&lt;'MM3 (Cashier)-Processed Data'!$AD$20,TIME(0,RANDBETWEEN(3,4.9),RANDBETWEEN(0,59))))))</f>
        <v>1.1226851851851851E-3</v>
      </c>
      <c r="G55" s="1">
        <f ca="1">IF(B55&gt;'MM3 (Cashier)-Processed Data'!$AB$8,TIME(0,RANDBETWEEN(0,4.9),RANDBETWEEN(0,59)),TIME(0,RANDBETWEEN(5,9.9),RANDBETWEEN(0,59)))</f>
        <v>7.407407407407407E-4</v>
      </c>
      <c r="H55" s="4">
        <f ca="1">IF(B55&lt;'MM3 (Cashier)-Processed Data'!$AD$21,TIME(0,RANDBETWEEN(0,0.9),RANDBETWEEN(0,59)),IF(B55&lt;'MM3 (Cashier)-Processed Data'!$AD$22,TIME(0,RANDBETWEEN(1,1.9),RANDBETWEEN(0,59)),IF(B55&lt;'MM3 (Cashier)-Processed Data'!$AD$23,TIME(0,RANDBETWEEN(2,2.9),RANDBETWEEN(0,59)),IF(B55&lt;'MM3 (Cashier)-Processed Data'!$AD$24,TIME(0,RANDBETWEEN(3,4.9),RANDBETWEEN(0,59))))))</f>
        <v>7.291666666666667E-4</v>
      </c>
      <c r="I55" s="1"/>
    </row>
    <row r="56" spans="1:9" x14ac:dyDescent="0.3">
      <c r="A56" s="13">
        <v>53</v>
      </c>
      <c r="B56">
        <f t="shared" ca="1" si="0"/>
        <v>0.7</v>
      </c>
      <c r="C56" s="1">
        <f ca="1">IF(B56&gt;'MM3 (Cashier)-Processed Data'!$AB$4,TIME(0,RANDBETWEEN(0,4.9),RANDBETWEEN(0,59)),TIME(0,RANDBETWEEN(5,9.9),RANDBETWEEN(0,59)))</f>
        <v>2.4652777777777776E-3</v>
      </c>
      <c r="D56" s="4">
        <f ca="1">IF(B56&lt;'MM3 (Cashier)-Processed Data'!$AD$13,TIME(0,RANDBETWEEN(0,0.9),RANDBETWEEN(0,59)),IF(B56&lt;'MM3 (Cashier)-Processed Data'!$AD$14,TIME(0,RANDBETWEEN(1,1.9),RANDBETWEEN(0,59)),IF(B56&lt;'MM3 (Cashier)-Processed Data'!$AD$15,TIME(0,RANDBETWEEN(2,2.9),RANDBETWEEN(0,59)),IF(B56&lt;'MM3 (Cashier)-Processed Data'!$AD$16,TIME(0,RANDBETWEEN(3,4.9),RANDBETWEEN(0,59))))))</f>
        <v>1.8402777777777777E-3</v>
      </c>
      <c r="E56" s="65">
        <f ca="1">IF(B56&gt;'MM3 (Cashier)-Processed Data'!$AB$6,TIME(0,RANDBETWEEN(0,4.9),RANDBETWEEN(0,59)),TIME(0,RANDBETWEEN(5,9.9),RANDBETWEEN(0,59)))</f>
        <v>2.5694444444444445E-3</v>
      </c>
      <c r="F56" s="4">
        <f ca="1">IF(B56&lt;'MM3 (Cashier)-Processed Data'!$AD$17,TIME(0,RANDBETWEEN(0,0.9),RANDBETWEEN(0,59)),IF(B56&lt;'MM3 (Cashier)-Processed Data'!$AD$18,TIME(0,RANDBETWEEN(1,1.9),RANDBETWEEN(0,59)),IF(B56&lt;'MM3 (Cashier)-Processed Data'!$AD$19,TIME(0,RANDBETWEEN(2,2.9),RANDBETWEEN(0,59)),IF(B56&lt;'MM3 (Cashier)-Processed Data'!$AD$20,TIME(0,RANDBETWEEN(3,4.9),RANDBETWEEN(0,59))))))</f>
        <v>1.5625000000000001E-3</v>
      </c>
      <c r="G56" s="1">
        <f ca="1">IF(B56&gt;'MM3 (Cashier)-Processed Data'!$AB$8,TIME(0,RANDBETWEEN(0,4.9),RANDBETWEEN(0,59)),TIME(0,RANDBETWEEN(5,9.9),RANDBETWEEN(0,59)))</f>
        <v>3.2175925925925926E-3</v>
      </c>
      <c r="H56" s="4">
        <f ca="1">IF(B56&lt;'MM3 (Cashier)-Processed Data'!$AD$21,TIME(0,RANDBETWEEN(0,0.9),RANDBETWEEN(0,59)),IF(B56&lt;'MM3 (Cashier)-Processed Data'!$AD$22,TIME(0,RANDBETWEEN(1,1.9),RANDBETWEEN(0,59)),IF(B56&lt;'MM3 (Cashier)-Processed Data'!$AD$23,TIME(0,RANDBETWEEN(2,2.9),RANDBETWEEN(0,59)),IF(B56&lt;'MM3 (Cashier)-Processed Data'!$AD$24,TIME(0,RANDBETWEEN(3,4.9),RANDBETWEEN(0,59))))))</f>
        <v>2.0601851851851853E-3</v>
      </c>
      <c r="I56" s="1"/>
    </row>
    <row r="57" spans="1:9" x14ac:dyDescent="0.3">
      <c r="A57" s="13">
        <v>54</v>
      </c>
      <c r="B57">
        <f t="shared" ca="1" si="0"/>
        <v>0.11</v>
      </c>
      <c r="C57" s="1">
        <f ca="1">IF(B57&gt;'MM3 (Cashier)-Processed Data'!$AB$4,TIME(0,RANDBETWEEN(0,4.9),RANDBETWEEN(0,59)),TIME(0,RANDBETWEEN(5,9.9),RANDBETWEEN(0,59)))</f>
        <v>4.5949074074074078E-3</v>
      </c>
      <c r="D57" s="4">
        <f ca="1">IF(B57&lt;'MM3 (Cashier)-Processed Data'!$AD$13,TIME(0,RANDBETWEEN(0,0.9),RANDBETWEEN(0,59)),IF(B57&lt;'MM3 (Cashier)-Processed Data'!$AD$14,TIME(0,RANDBETWEEN(1,1.9),RANDBETWEEN(0,59)),IF(B57&lt;'MM3 (Cashier)-Processed Data'!$AD$15,TIME(0,RANDBETWEEN(2,2.9),RANDBETWEEN(0,59)),IF(B57&lt;'MM3 (Cashier)-Processed Data'!$AD$16,TIME(0,RANDBETWEEN(3,4.9),RANDBETWEEN(0,59))))))</f>
        <v>8.9120370370370373E-4</v>
      </c>
      <c r="E57" s="65">
        <f ca="1">IF(B57&gt;'MM3 (Cashier)-Processed Data'!$AB$6,TIME(0,RANDBETWEEN(0,4.9),RANDBETWEEN(0,59)),TIME(0,RANDBETWEEN(5,9.9),RANDBETWEEN(0,59)))</f>
        <v>4.1087962962962962E-3</v>
      </c>
      <c r="F57" s="4">
        <f ca="1">IF(B57&lt;'MM3 (Cashier)-Processed Data'!$AD$17,TIME(0,RANDBETWEEN(0,0.9),RANDBETWEEN(0,59)),IF(B57&lt;'MM3 (Cashier)-Processed Data'!$AD$18,TIME(0,RANDBETWEEN(1,1.9),RANDBETWEEN(0,59)),IF(B57&lt;'MM3 (Cashier)-Processed Data'!$AD$19,TIME(0,RANDBETWEEN(2,2.9),RANDBETWEEN(0,59)),IF(B57&lt;'MM3 (Cashier)-Processed Data'!$AD$20,TIME(0,RANDBETWEEN(3,4.9),RANDBETWEEN(0,59))))))</f>
        <v>3.2407407407407406E-4</v>
      </c>
      <c r="G57" s="1">
        <f ca="1">IF(B57&gt;'MM3 (Cashier)-Processed Data'!$AB$8,TIME(0,RANDBETWEEN(0,4.9),RANDBETWEEN(0,59)),TIME(0,RANDBETWEEN(5,9.9),RANDBETWEEN(0,59)))</f>
        <v>5.8449074074074072E-3</v>
      </c>
      <c r="H57" s="4">
        <f ca="1">IF(B57&lt;'MM3 (Cashier)-Processed Data'!$AD$21,TIME(0,RANDBETWEEN(0,0.9),RANDBETWEEN(0,59)),IF(B57&lt;'MM3 (Cashier)-Processed Data'!$AD$22,TIME(0,RANDBETWEEN(1,1.9),RANDBETWEEN(0,59)),IF(B57&lt;'MM3 (Cashier)-Processed Data'!$AD$23,TIME(0,RANDBETWEEN(2,2.9),RANDBETWEEN(0,59)),IF(B57&lt;'MM3 (Cashier)-Processed Data'!$AD$24,TIME(0,RANDBETWEEN(3,4.9),RANDBETWEEN(0,59))))))</f>
        <v>9.837962962962962E-4</v>
      </c>
      <c r="I57" s="1"/>
    </row>
    <row r="58" spans="1:9" x14ac:dyDescent="0.3">
      <c r="A58" s="13">
        <v>55</v>
      </c>
      <c r="B58">
        <f t="shared" ca="1" si="0"/>
        <v>0.37</v>
      </c>
      <c r="C58" s="1">
        <f ca="1">IF(B58&gt;'MM3 (Cashier)-Processed Data'!$AB$4,TIME(0,RANDBETWEEN(0,4.9),RANDBETWEEN(0,59)),TIME(0,RANDBETWEEN(5,9.9),RANDBETWEEN(0,59)))</f>
        <v>3.0555555555555557E-3</v>
      </c>
      <c r="D58" s="4">
        <f ca="1">IF(B58&lt;'MM3 (Cashier)-Processed Data'!$AD$13,TIME(0,RANDBETWEEN(0,0.9),RANDBETWEEN(0,59)),IF(B58&lt;'MM3 (Cashier)-Processed Data'!$AD$14,TIME(0,RANDBETWEEN(1,1.9),RANDBETWEEN(0,59)),IF(B58&lt;'MM3 (Cashier)-Processed Data'!$AD$15,TIME(0,RANDBETWEEN(2,2.9),RANDBETWEEN(0,59)),IF(B58&lt;'MM3 (Cashier)-Processed Data'!$AD$16,TIME(0,RANDBETWEEN(3,4.9),RANDBETWEEN(0,59))))))</f>
        <v>1.7013888888888888E-3</v>
      </c>
      <c r="E58" s="65">
        <f ca="1">IF(B58&gt;'MM3 (Cashier)-Processed Data'!$AB$6,TIME(0,RANDBETWEEN(0,4.9),RANDBETWEEN(0,59)),TIME(0,RANDBETWEEN(5,9.9),RANDBETWEEN(0,59)))</f>
        <v>2.8819444444444444E-3</v>
      </c>
      <c r="F58" s="4">
        <f ca="1">IF(B58&lt;'MM3 (Cashier)-Processed Data'!$AD$17,TIME(0,RANDBETWEEN(0,0.9),RANDBETWEEN(0,59)),IF(B58&lt;'MM3 (Cashier)-Processed Data'!$AD$18,TIME(0,RANDBETWEEN(1,1.9),RANDBETWEEN(0,59)),IF(B58&lt;'MM3 (Cashier)-Processed Data'!$AD$19,TIME(0,RANDBETWEEN(2,2.9),RANDBETWEEN(0,59)),IF(B58&lt;'MM3 (Cashier)-Processed Data'!$AD$20,TIME(0,RANDBETWEEN(3,4.9),RANDBETWEEN(0,59))))))</f>
        <v>8.9120370370370373E-4</v>
      </c>
      <c r="G58" s="1">
        <f ca="1">IF(B58&gt;'MM3 (Cashier)-Processed Data'!$AB$8,TIME(0,RANDBETWEEN(0,4.9),RANDBETWEEN(0,59)),TIME(0,RANDBETWEEN(5,9.9),RANDBETWEEN(0,59)))</f>
        <v>1.5972222222222223E-3</v>
      </c>
      <c r="H58" s="4">
        <f ca="1">IF(B58&lt;'MM3 (Cashier)-Processed Data'!$AD$21,TIME(0,RANDBETWEEN(0,0.9),RANDBETWEEN(0,59)),IF(B58&lt;'MM3 (Cashier)-Processed Data'!$AD$22,TIME(0,RANDBETWEEN(1,1.9),RANDBETWEEN(0,59)),IF(B58&lt;'MM3 (Cashier)-Processed Data'!$AD$23,TIME(0,RANDBETWEEN(2,2.9),RANDBETWEEN(0,59)),IF(B58&lt;'MM3 (Cashier)-Processed Data'!$AD$24,TIME(0,RANDBETWEEN(3,4.9),RANDBETWEEN(0,59))))))</f>
        <v>8.7962962962962962E-4</v>
      </c>
      <c r="I58" s="1"/>
    </row>
    <row r="59" spans="1:9" x14ac:dyDescent="0.3">
      <c r="A59" s="13">
        <v>56</v>
      </c>
      <c r="B59">
        <f t="shared" ca="1" si="0"/>
        <v>0.96</v>
      </c>
      <c r="C59" s="1">
        <f ca="1">IF(B59&gt;'MM3 (Cashier)-Processed Data'!$AB$4,TIME(0,RANDBETWEEN(0,4.9),RANDBETWEEN(0,59)),TIME(0,RANDBETWEEN(5,9.9),RANDBETWEEN(0,59)))</f>
        <v>1.261574074074074E-3</v>
      </c>
      <c r="D59" s="4">
        <f ca="1">IF(B59&lt;'MM3 (Cashier)-Processed Data'!$AD$13,TIME(0,RANDBETWEEN(0,0.9),RANDBETWEEN(0,59)),IF(B59&lt;'MM3 (Cashier)-Processed Data'!$AD$14,TIME(0,RANDBETWEEN(1,1.9),RANDBETWEEN(0,59)),IF(B59&lt;'MM3 (Cashier)-Processed Data'!$AD$15,TIME(0,RANDBETWEEN(2,2.9),RANDBETWEEN(0,59)),IF(B59&lt;'MM3 (Cashier)-Processed Data'!$AD$16,TIME(0,RANDBETWEEN(3,4.9),RANDBETWEEN(0,59))))))</f>
        <v>2.1412037037037038E-3</v>
      </c>
      <c r="E59" s="65">
        <f ca="1">IF(B59&gt;'MM3 (Cashier)-Processed Data'!$AB$6,TIME(0,RANDBETWEEN(0,4.9),RANDBETWEEN(0,59)),TIME(0,RANDBETWEEN(5,9.9),RANDBETWEEN(0,59)))</f>
        <v>1.4467592592592592E-3</v>
      </c>
      <c r="F59" s="4">
        <f ca="1">IF(B59&lt;'MM3 (Cashier)-Processed Data'!$AD$17,TIME(0,RANDBETWEEN(0,0.9),RANDBETWEEN(0,59)),IF(B59&lt;'MM3 (Cashier)-Processed Data'!$AD$18,TIME(0,RANDBETWEEN(1,1.9),RANDBETWEEN(0,59)),IF(B59&lt;'MM3 (Cashier)-Processed Data'!$AD$19,TIME(0,RANDBETWEEN(2,2.9),RANDBETWEEN(0,59)),IF(B59&lt;'MM3 (Cashier)-Processed Data'!$AD$20,TIME(0,RANDBETWEEN(3,4.9),RANDBETWEEN(0,59))))))</f>
        <v>2.2800925925925927E-3</v>
      </c>
      <c r="G59" s="1">
        <f ca="1">IF(B59&gt;'MM3 (Cashier)-Processed Data'!$AB$8,TIME(0,RANDBETWEEN(0,4.9),RANDBETWEEN(0,59)),TIME(0,RANDBETWEEN(5,9.9),RANDBETWEEN(0,59)))</f>
        <v>2.9513888888888888E-3</v>
      </c>
      <c r="H59" s="4">
        <f ca="1">IF(B59&lt;'MM3 (Cashier)-Processed Data'!$AD$21,TIME(0,RANDBETWEEN(0,0.9),RANDBETWEEN(0,59)),IF(B59&lt;'MM3 (Cashier)-Processed Data'!$AD$22,TIME(0,RANDBETWEEN(1,1.9),RANDBETWEEN(0,59)),IF(B59&lt;'MM3 (Cashier)-Processed Data'!$AD$23,TIME(0,RANDBETWEEN(2,2.9),RANDBETWEEN(0,59)),IF(B59&lt;'MM3 (Cashier)-Processed Data'!$AD$24,TIME(0,RANDBETWEEN(3,4.9),RANDBETWEEN(0,59))))))</f>
        <v>1.8634259259259259E-3</v>
      </c>
      <c r="I59" s="1"/>
    </row>
    <row r="60" spans="1:9" x14ac:dyDescent="0.3">
      <c r="A60" s="13">
        <v>57</v>
      </c>
      <c r="B60">
        <f t="shared" ca="1" si="0"/>
        <v>0.6</v>
      </c>
      <c r="C60" s="1">
        <f ca="1">IF(B60&gt;'MM3 (Cashier)-Processed Data'!$AB$4,TIME(0,RANDBETWEEN(0,4.9),RANDBETWEEN(0,59)),TIME(0,RANDBETWEEN(5,9.9),RANDBETWEEN(0,59)))</f>
        <v>1.8981481481481482E-3</v>
      </c>
      <c r="D60" s="4">
        <f ca="1">IF(B60&lt;'MM3 (Cashier)-Processed Data'!$AD$13,TIME(0,RANDBETWEEN(0,0.9),RANDBETWEEN(0,59)),IF(B60&lt;'MM3 (Cashier)-Processed Data'!$AD$14,TIME(0,RANDBETWEEN(1,1.9),RANDBETWEEN(0,59)),IF(B60&lt;'MM3 (Cashier)-Processed Data'!$AD$15,TIME(0,RANDBETWEEN(2,2.9),RANDBETWEEN(0,59)),IF(B60&lt;'MM3 (Cashier)-Processed Data'!$AD$16,TIME(0,RANDBETWEEN(3,4.9),RANDBETWEEN(0,59))))))</f>
        <v>1.8518518518518519E-3</v>
      </c>
      <c r="E60" s="65">
        <f ca="1">IF(B60&gt;'MM3 (Cashier)-Processed Data'!$AB$6,TIME(0,RANDBETWEEN(0,4.9),RANDBETWEEN(0,59)),TIME(0,RANDBETWEEN(5,9.9),RANDBETWEEN(0,59)))</f>
        <v>3.8194444444444446E-4</v>
      </c>
      <c r="F60" s="4">
        <f ca="1">IF(B60&lt;'MM3 (Cashier)-Processed Data'!$AD$17,TIME(0,RANDBETWEEN(0,0.9),RANDBETWEEN(0,59)),IF(B60&lt;'MM3 (Cashier)-Processed Data'!$AD$18,TIME(0,RANDBETWEEN(1,1.9),RANDBETWEEN(0,59)),IF(B60&lt;'MM3 (Cashier)-Processed Data'!$AD$19,TIME(0,RANDBETWEEN(2,2.9),RANDBETWEEN(0,59)),IF(B60&lt;'MM3 (Cashier)-Processed Data'!$AD$20,TIME(0,RANDBETWEEN(3,4.9),RANDBETWEEN(0,59))))))</f>
        <v>1.5972222222222223E-3</v>
      </c>
      <c r="G60" s="1">
        <f ca="1">IF(B60&gt;'MM3 (Cashier)-Processed Data'!$AB$8,TIME(0,RANDBETWEEN(0,4.9),RANDBETWEEN(0,59)),TIME(0,RANDBETWEEN(5,9.9),RANDBETWEEN(0,59)))</f>
        <v>7.9861111111111116E-4</v>
      </c>
      <c r="H60" s="4">
        <f ca="1">IF(B60&lt;'MM3 (Cashier)-Processed Data'!$AD$21,TIME(0,RANDBETWEEN(0,0.9),RANDBETWEEN(0,59)),IF(B60&lt;'MM3 (Cashier)-Processed Data'!$AD$22,TIME(0,RANDBETWEEN(1,1.9),RANDBETWEEN(0,59)),IF(B60&lt;'MM3 (Cashier)-Processed Data'!$AD$23,TIME(0,RANDBETWEEN(2,2.9),RANDBETWEEN(0,59)),IF(B60&lt;'MM3 (Cashier)-Processed Data'!$AD$24,TIME(0,RANDBETWEEN(3,4.9),RANDBETWEEN(0,59))))))</f>
        <v>1.2847222222222223E-3</v>
      </c>
      <c r="I60" s="1"/>
    </row>
    <row r="61" spans="1:9" x14ac:dyDescent="0.3">
      <c r="A61" s="13">
        <v>58</v>
      </c>
      <c r="B61">
        <f t="shared" ca="1" si="0"/>
        <v>7.0000000000000007E-2</v>
      </c>
      <c r="C61" s="1">
        <f ca="1">IF(B61&gt;'MM3 (Cashier)-Processed Data'!$AB$4,TIME(0,RANDBETWEEN(0,4.9),RANDBETWEEN(0,59)),TIME(0,RANDBETWEEN(5,9.9),RANDBETWEEN(0,59)))</f>
        <v>5.1504629629629626E-3</v>
      </c>
      <c r="D61" s="4">
        <f ca="1">IF(B61&lt;'MM3 (Cashier)-Processed Data'!$AD$13,TIME(0,RANDBETWEEN(0,0.9),RANDBETWEEN(0,59)),IF(B61&lt;'MM3 (Cashier)-Processed Data'!$AD$14,TIME(0,RANDBETWEEN(1,1.9),RANDBETWEEN(0,59)),IF(B61&lt;'MM3 (Cashier)-Processed Data'!$AD$15,TIME(0,RANDBETWEEN(2,2.9),RANDBETWEEN(0,59)),IF(B61&lt;'MM3 (Cashier)-Processed Data'!$AD$16,TIME(0,RANDBETWEEN(3,4.9),RANDBETWEEN(0,59))))))</f>
        <v>1.0648148148148149E-3</v>
      </c>
      <c r="E61" s="65">
        <f ca="1">IF(B61&gt;'MM3 (Cashier)-Processed Data'!$AB$6,TIME(0,RANDBETWEEN(0,4.9),RANDBETWEEN(0,59)),TIME(0,RANDBETWEEN(5,9.9),RANDBETWEEN(0,59)))</f>
        <v>3.9930555555555552E-3</v>
      </c>
      <c r="F61" s="4">
        <f ca="1">IF(B61&lt;'MM3 (Cashier)-Processed Data'!$AD$17,TIME(0,RANDBETWEEN(0,0.9),RANDBETWEEN(0,59)),IF(B61&lt;'MM3 (Cashier)-Processed Data'!$AD$18,TIME(0,RANDBETWEEN(1,1.9),RANDBETWEEN(0,59)),IF(B61&lt;'MM3 (Cashier)-Processed Data'!$AD$19,TIME(0,RANDBETWEEN(2,2.9),RANDBETWEEN(0,59)),IF(B61&lt;'MM3 (Cashier)-Processed Data'!$AD$20,TIME(0,RANDBETWEEN(3,4.9),RANDBETWEEN(0,59))))))</f>
        <v>3.9351851851851852E-4</v>
      </c>
      <c r="G61" s="1">
        <f ca="1">IF(B61&gt;'MM3 (Cashier)-Processed Data'!$AB$8,TIME(0,RANDBETWEEN(0,4.9),RANDBETWEEN(0,59)),TIME(0,RANDBETWEEN(5,9.9),RANDBETWEEN(0,59)))</f>
        <v>6.6087962962962966E-3</v>
      </c>
      <c r="H61" s="4">
        <f ca="1">IF(B61&lt;'MM3 (Cashier)-Processed Data'!$AD$21,TIME(0,RANDBETWEEN(0,0.9),RANDBETWEEN(0,59)),IF(B61&lt;'MM3 (Cashier)-Processed Data'!$AD$22,TIME(0,RANDBETWEEN(1,1.9),RANDBETWEEN(0,59)),IF(B61&lt;'MM3 (Cashier)-Processed Data'!$AD$23,TIME(0,RANDBETWEEN(2,2.9),RANDBETWEEN(0,59)),IF(B61&lt;'MM3 (Cashier)-Processed Data'!$AD$24,TIME(0,RANDBETWEEN(3,4.9),RANDBETWEEN(0,59))))))</f>
        <v>1.1689814814814816E-3</v>
      </c>
      <c r="I61" s="1"/>
    </row>
    <row r="62" spans="1:9" x14ac:dyDescent="0.3">
      <c r="A62" s="13">
        <v>59</v>
      </c>
      <c r="B62">
        <f t="shared" ca="1" si="0"/>
        <v>0.56000000000000005</v>
      </c>
      <c r="C62" s="1">
        <f ca="1">IF(B62&gt;'MM3 (Cashier)-Processed Data'!$AB$4,TIME(0,RANDBETWEEN(0,4.9),RANDBETWEEN(0,59)),TIME(0,RANDBETWEEN(5,9.9),RANDBETWEEN(0,59)))</f>
        <v>7.291666666666667E-4</v>
      </c>
      <c r="D62" s="4">
        <f ca="1">IF(B62&lt;'MM3 (Cashier)-Processed Data'!$AD$13,TIME(0,RANDBETWEEN(0,0.9),RANDBETWEEN(0,59)),IF(B62&lt;'MM3 (Cashier)-Processed Data'!$AD$14,TIME(0,RANDBETWEEN(1,1.9),RANDBETWEEN(0,59)),IF(B62&lt;'MM3 (Cashier)-Processed Data'!$AD$15,TIME(0,RANDBETWEEN(2,2.9),RANDBETWEEN(0,59)),IF(B62&lt;'MM3 (Cashier)-Processed Data'!$AD$16,TIME(0,RANDBETWEEN(3,4.9),RANDBETWEEN(0,59))))))</f>
        <v>1.5277777777777779E-3</v>
      </c>
      <c r="E62" s="65">
        <f ca="1">IF(B62&gt;'MM3 (Cashier)-Processed Data'!$AB$6,TIME(0,RANDBETWEEN(0,4.9),RANDBETWEEN(0,59)),TIME(0,RANDBETWEEN(5,9.9),RANDBETWEEN(0,59)))</f>
        <v>2.0138888888888888E-3</v>
      </c>
      <c r="F62" s="4">
        <f ca="1">IF(B62&lt;'MM3 (Cashier)-Processed Data'!$AD$17,TIME(0,RANDBETWEEN(0,0.9),RANDBETWEEN(0,59)),IF(B62&lt;'MM3 (Cashier)-Processed Data'!$AD$18,TIME(0,RANDBETWEEN(1,1.9),RANDBETWEEN(0,59)),IF(B62&lt;'MM3 (Cashier)-Processed Data'!$AD$19,TIME(0,RANDBETWEEN(2,2.9),RANDBETWEEN(0,59)),IF(B62&lt;'MM3 (Cashier)-Processed Data'!$AD$20,TIME(0,RANDBETWEEN(3,4.9),RANDBETWEEN(0,59))))))</f>
        <v>7.0601851851851847E-4</v>
      </c>
      <c r="G62" s="1">
        <f ca="1">IF(B62&gt;'MM3 (Cashier)-Processed Data'!$AB$8,TIME(0,RANDBETWEEN(0,4.9),RANDBETWEEN(0,59)),TIME(0,RANDBETWEEN(5,9.9),RANDBETWEEN(0,59)))</f>
        <v>2.2453703703703702E-3</v>
      </c>
      <c r="H62" s="4">
        <f ca="1">IF(B62&lt;'MM3 (Cashier)-Processed Data'!$AD$21,TIME(0,RANDBETWEEN(0,0.9),RANDBETWEEN(0,59)),IF(B62&lt;'MM3 (Cashier)-Processed Data'!$AD$22,TIME(0,RANDBETWEEN(1,1.9),RANDBETWEEN(0,59)),IF(B62&lt;'MM3 (Cashier)-Processed Data'!$AD$23,TIME(0,RANDBETWEEN(2,2.9),RANDBETWEEN(0,59)),IF(B62&lt;'MM3 (Cashier)-Processed Data'!$AD$24,TIME(0,RANDBETWEEN(3,4.9),RANDBETWEEN(0,59))))))</f>
        <v>1.0532407407407407E-3</v>
      </c>
      <c r="I62" s="1"/>
    </row>
    <row r="63" spans="1:9" x14ac:dyDescent="0.3">
      <c r="A63" s="13">
        <v>60</v>
      </c>
      <c r="B63">
        <f t="shared" ca="1" si="0"/>
        <v>0.77</v>
      </c>
      <c r="C63" s="1">
        <f ca="1">IF(B63&gt;'MM3 (Cashier)-Processed Data'!$AB$4,TIME(0,RANDBETWEEN(0,4.9),RANDBETWEEN(0,59)),TIME(0,RANDBETWEEN(5,9.9),RANDBETWEEN(0,59)))</f>
        <v>3.3564814814814816E-3</v>
      </c>
      <c r="D63" s="4">
        <f ca="1">IF(B63&lt;'MM3 (Cashier)-Processed Data'!$AD$13,TIME(0,RANDBETWEEN(0,0.9),RANDBETWEEN(0,59)),IF(B63&lt;'MM3 (Cashier)-Processed Data'!$AD$14,TIME(0,RANDBETWEEN(1,1.9),RANDBETWEEN(0,59)),IF(B63&lt;'MM3 (Cashier)-Processed Data'!$AD$15,TIME(0,RANDBETWEEN(2,2.9),RANDBETWEEN(0,59)),IF(B63&lt;'MM3 (Cashier)-Processed Data'!$AD$16,TIME(0,RANDBETWEEN(3,4.9),RANDBETWEEN(0,59))))))</f>
        <v>1.4004629629629629E-3</v>
      </c>
      <c r="E63" s="65">
        <f ca="1">IF(B63&gt;'MM3 (Cashier)-Processed Data'!$AB$6,TIME(0,RANDBETWEEN(0,4.9),RANDBETWEEN(0,59)),TIME(0,RANDBETWEEN(5,9.9),RANDBETWEEN(0,59)))</f>
        <v>3.1134259259259257E-3</v>
      </c>
      <c r="F63" s="4">
        <f ca="1">IF(B63&lt;'MM3 (Cashier)-Processed Data'!$AD$17,TIME(0,RANDBETWEEN(0,0.9),RANDBETWEEN(0,59)),IF(B63&lt;'MM3 (Cashier)-Processed Data'!$AD$18,TIME(0,RANDBETWEEN(1,1.9),RANDBETWEEN(0,59)),IF(B63&lt;'MM3 (Cashier)-Processed Data'!$AD$19,TIME(0,RANDBETWEEN(2,2.9),RANDBETWEEN(0,59)),IF(B63&lt;'MM3 (Cashier)-Processed Data'!$AD$20,TIME(0,RANDBETWEEN(3,4.9),RANDBETWEEN(0,59))))))</f>
        <v>1.9791666666666668E-3</v>
      </c>
      <c r="G63" s="1">
        <f ca="1">IF(B63&gt;'MM3 (Cashier)-Processed Data'!$AB$8,TIME(0,RANDBETWEEN(0,4.9),RANDBETWEEN(0,59)),TIME(0,RANDBETWEEN(5,9.9),RANDBETWEEN(0,59)))</f>
        <v>2.0254629629629629E-3</v>
      </c>
      <c r="H63" s="4">
        <f ca="1">IF(B63&lt;'MM3 (Cashier)-Processed Data'!$AD$21,TIME(0,RANDBETWEEN(0,0.9),RANDBETWEEN(0,59)),IF(B63&lt;'MM3 (Cashier)-Processed Data'!$AD$22,TIME(0,RANDBETWEEN(1,1.9),RANDBETWEEN(0,59)),IF(B63&lt;'MM3 (Cashier)-Processed Data'!$AD$23,TIME(0,RANDBETWEEN(2,2.9),RANDBETWEEN(0,59)),IF(B63&lt;'MM3 (Cashier)-Processed Data'!$AD$24,TIME(0,RANDBETWEEN(3,4.9),RANDBETWEEN(0,59))))))</f>
        <v>1.8287037037037037E-3</v>
      </c>
      <c r="I63" s="1"/>
    </row>
    <row r="64" spans="1:9" x14ac:dyDescent="0.3">
      <c r="A64" s="13">
        <v>61</v>
      </c>
      <c r="B64">
        <f t="shared" ca="1" si="0"/>
        <v>0.54</v>
      </c>
      <c r="C64" s="1">
        <f ca="1">IF(B64&gt;'MM3 (Cashier)-Processed Data'!$AB$4,TIME(0,RANDBETWEEN(0,4.9),RANDBETWEEN(0,59)),TIME(0,RANDBETWEEN(5,9.9),RANDBETWEEN(0,59)))</f>
        <v>3.3912037037037036E-3</v>
      </c>
      <c r="D64" s="4">
        <f ca="1">IF(B64&lt;'MM3 (Cashier)-Processed Data'!$AD$13,TIME(0,RANDBETWEEN(0,0.9),RANDBETWEEN(0,59)),IF(B64&lt;'MM3 (Cashier)-Processed Data'!$AD$14,TIME(0,RANDBETWEEN(1,1.9),RANDBETWEEN(0,59)),IF(B64&lt;'MM3 (Cashier)-Processed Data'!$AD$15,TIME(0,RANDBETWEEN(2,2.9),RANDBETWEEN(0,59)),IF(B64&lt;'MM3 (Cashier)-Processed Data'!$AD$16,TIME(0,RANDBETWEEN(3,4.9),RANDBETWEEN(0,59))))))</f>
        <v>2.0486111111111113E-3</v>
      </c>
      <c r="E64" s="65">
        <f ca="1">IF(B64&gt;'MM3 (Cashier)-Processed Data'!$AB$6,TIME(0,RANDBETWEEN(0,4.9),RANDBETWEEN(0,59)),TIME(0,RANDBETWEEN(5,9.9),RANDBETWEEN(0,59)))</f>
        <v>2.2337962962962962E-3</v>
      </c>
      <c r="F64" s="4">
        <f ca="1">IF(B64&lt;'MM3 (Cashier)-Processed Data'!$AD$17,TIME(0,RANDBETWEEN(0,0.9),RANDBETWEEN(0,59)),IF(B64&lt;'MM3 (Cashier)-Processed Data'!$AD$18,TIME(0,RANDBETWEEN(1,1.9),RANDBETWEEN(0,59)),IF(B64&lt;'MM3 (Cashier)-Processed Data'!$AD$19,TIME(0,RANDBETWEEN(2,2.9),RANDBETWEEN(0,59)),IF(B64&lt;'MM3 (Cashier)-Processed Data'!$AD$20,TIME(0,RANDBETWEEN(3,4.9),RANDBETWEEN(0,59))))))</f>
        <v>7.0601851851851847E-4</v>
      </c>
      <c r="G64" s="1">
        <f ca="1">IF(B64&gt;'MM3 (Cashier)-Processed Data'!$AB$8,TIME(0,RANDBETWEEN(0,4.9),RANDBETWEEN(0,59)),TIME(0,RANDBETWEEN(5,9.9),RANDBETWEEN(0,59)))</f>
        <v>1.6550925925925926E-3</v>
      </c>
      <c r="H64" s="4">
        <f ca="1">IF(B64&lt;'MM3 (Cashier)-Processed Data'!$AD$21,TIME(0,RANDBETWEEN(0,0.9),RANDBETWEEN(0,59)),IF(B64&lt;'MM3 (Cashier)-Processed Data'!$AD$22,TIME(0,RANDBETWEEN(1,1.9),RANDBETWEEN(0,59)),IF(B64&lt;'MM3 (Cashier)-Processed Data'!$AD$23,TIME(0,RANDBETWEEN(2,2.9),RANDBETWEEN(0,59)),IF(B64&lt;'MM3 (Cashier)-Processed Data'!$AD$24,TIME(0,RANDBETWEEN(3,4.9),RANDBETWEEN(0,59))))))</f>
        <v>1.261574074074074E-3</v>
      </c>
      <c r="I64" s="1"/>
    </row>
    <row r="65" spans="1:9" x14ac:dyDescent="0.3">
      <c r="A65" s="13">
        <v>62</v>
      </c>
      <c r="B65">
        <f t="shared" ca="1" si="0"/>
        <v>0.26</v>
      </c>
      <c r="C65" s="1">
        <f ca="1">IF(B65&gt;'MM3 (Cashier)-Processed Data'!$AB$4,TIME(0,RANDBETWEEN(0,4.9),RANDBETWEEN(0,59)),TIME(0,RANDBETWEEN(5,9.9),RANDBETWEEN(0,59)))</f>
        <v>3.460648148148148E-3</v>
      </c>
      <c r="D65" s="4">
        <f ca="1">IF(B65&lt;'MM3 (Cashier)-Processed Data'!$AD$13,TIME(0,RANDBETWEEN(0,0.9),RANDBETWEEN(0,59)),IF(B65&lt;'MM3 (Cashier)-Processed Data'!$AD$14,TIME(0,RANDBETWEEN(1,1.9),RANDBETWEEN(0,59)),IF(B65&lt;'MM3 (Cashier)-Processed Data'!$AD$15,TIME(0,RANDBETWEEN(2,2.9),RANDBETWEEN(0,59)),IF(B65&lt;'MM3 (Cashier)-Processed Data'!$AD$16,TIME(0,RANDBETWEEN(3,4.9),RANDBETWEEN(0,59))))))</f>
        <v>1.4351851851851852E-3</v>
      </c>
      <c r="E65" s="65">
        <f ca="1">IF(B65&gt;'MM3 (Cashier)-Processed Data'!$AB$6,TIME(0,RANDBETWEEN(0,4.9),RANDBETWEEN(0,59)),TIME(0,RANDBETWEEN(5,9.9),RANDBETWEEN(0,59)))</f>
        <v>2.9745370370370373E-3</v>
      </c>
      <c r="F65" s="4">
        <f ca="1">IF(B65&lt;'MM3 (Cashier)-Processed Data'!$AD$17,TIME(0,RANDBETWEEN(0,0.9),RANDBETWEEN(0,59)),IF(B65&lt;'MM3 (Cashier)-Processed Data'!$AD$18,TIME(0,RANDBETWEEN(1,1.9),RANDBETWEEN(0,59)),IF(B65&lt;'MM3 (Cashier)-Processed Data'!$AD$19,TIME(0,RANDBETWEEN(2,2.9),RANDBETWEEN(0,59)),IF(B65&lt;'MM3 (Cashier)-Processed Data'!$AD$20,TIME(0,RANDBETWEEN(3,4.9),RANDBETWEEN(0,59))))))</f>
        <v>6.134259259259259E-4</v>
      </c>
      <c r="G65" s="1">
        <f ca="1">IF(B65&gt;'MM3 (Cashier)-Processed Data'!$AB$8,TIME(0,RANDBETWEEN(0,4.9),RANDBETWEEN(0,59)),TIME(0,RANDBETWEEN(5,9.9),RANDBETWEEN(0,59)))</f>
        <v>1.0763888888888889E-3</v>
      </c>
      <c r="H65" s="4">
        <f ca="1">IF(B65&lt;'MM3 (Cashier)-Processed Data'!$AD$21,TIME(0,RANDBETWEEN(0,0.9),RANDBETWEEN(0,59)),IF(B65&lt;'MM3 (Cashier)-Processed Data'!$AD$22,TIME(0,RANDBETWEEN(1,1.9),RANDBETWEEN(0,59)),IF(B65&lt;'MM3 (Cashier)-Processed Data'!$AD$23,TIME(0,RANDBETWEEN(2,2.9),RANDBETWEEN(0,59)),IF(B65&lt;'MM3 (Cashier)-Processed Data'!$AD$24,TIME(0,RANDBETWEEN(3,4.9),RANDBETWEEN(0,59))))))</f>
        <v>1.3078703703703703E-3</v>
      </c>
      <c r="I65" s="1"/>
    </row>
    <row r="66" spans="1:9" x14ac:dyDescent="0.3">
      <c r="A66" s="13">
        <v>63</v>
      </c>
      <c r="B66">
        <f t="shared" ca="1" si="0"/>
        <v>0.88</v>
      </c>
      <c r="C66" s="1">
        <f ca="1">IF(B66&gt;'MM3 (Cashier)-Processed Data'!$AB$4,TIME(0,RANDBETWEEN(0,4.9),RANDBETWEEN(0,59)),TIME(0,RANDBETWEEN(5,9.9),RANDBETWEEN(0,59)))</f>
        <v>2.662037037037037E-3</v>
      </c>
      <c r="D66" s="4">
        <f ca="1">IF(B66&lt;'MM3 (Cashier)-Processed Data'!$AD$13,TIME(0,RANDBETWEEN(0,0.9),RANDBETWEEN(0,59)),IF(B66&lt;'MM3 (Cashier)-Processed Data'!$AD$14,TIME(0,RANDBETWEEN(1,1.9),RANDBETWEEN(0,59)),IF(B66&lt;'MM3 (Cashier)-Processed Data'!$AD$15,TIME(0,RANDBETWEEN(2,2.9),RANDBETWEEN(0,59)),IF(B66&lt;'MM3 (Cashier)-Processed Data'!$AD$16,TIME(0,RANDBETWEEN(3,4.9),RANDBETWEEN(0,59))))))</f>
        <v>3.1134259259259257E-3</v>
      </c>
      <c r="E66" s="65">
        <f ca="1">IF(B66&gt;'MM3 (Cashier)-Processed Data'!$AB$6,TIME(0,RANDBETWEEN(0,4.9),RANDBETWEEN(0,59)),TIME(0,RANDBETWEEN(5,9.9),RANDBETWEEN(0,59)))</f>
        <v>3.4722222222222222E-5</v>
      </c>
      <c r="F66" s="4">
        <f ca="1">IF(B66&lt;'MM3 (Cashier)-Processed Data'!$AD$17,TIME(0,RANDBETWEEN(0,0.9),RANDBETWEEN(0,59)),IF(B66&lt;'MM3 (Cashier)-Processed Data'!$AD$18,TIME(0,RANDBETWEEN(1,1.9),RANDBETWEEN(0,59)),IF(B66&lt;'MM3 (Cashier)-Processed Data'!$AD$19,TIME(0,RANDBETWEEN(2,2.9),RANDBETWEEN(0,59)),IF(B66&lt;'MM3 (Cashier)-Processed Data'!$AD$20,TIME(0,RANDBETWEEN(3,4.9),RANDBETWEEN(0,59))))))</f>
        <v>1.5046296296296296E-3</v>
      </c>
      <c r="G66" s="1">
        <f ca="1">IF(B66&gt;'MM3 (Cashier)-Processed Data'!$AB$8,TIME(0,RANDBETWEEN(0,4.9),RANDBETWEEN(0,59)),TIME(0,RANDBETWEEN(5,9.9),RANDBETWEEN(0,59)))</f>
        <v>7.9861111111111116E-4</v>
      </c>
      <c r="H66" s="4">
        <f ca="1">IF(B66&lt;'MM3 (Cashier)-Processed Data'!$AD$21,TIME(0,RANDBETWEEN(0,0.9),RANDBETWEEN(0,59)),IF(B66&lt;'MM3 (Cashier)-Processed Data'!$AD$22,TIME(0,RANDBETWEEN(1,1.9),RANDBETWEEN(0,59)),IF(B66&lt;'MM3 (Cashier)-Processed Data'!$AD$23,TIME(0,RANDBETWEEN(2,2.9),RANDBETWEEN(0,59)),IF(B66&lt;'MM3 (Cashier)-Processed Data'!$AD$24,TIME(0,RANDBETWEEN(3,4.9),RANDBETWEEN(0,59))))))</f>
        <v>1.4120370370370369E-3</v>
      </c>
      <c r="I66" s="1"/>
    </row>
    <row r="67" spans="1:9" x14ac:dyDescent="0.3">
      <c r="A67" s="13">
        <v>64</v>
      </c>
      <c r="B67">
        <f t="shared" ca="1" si="0"/>
        <v>0.08</v>
      </c>
      <c r="C67" s="1">
        <f ca="1">IF(B67&gt;'MM3 (Cashier)-Processed Data'!$AB$4,TIME(0,RANDBETWEEN(0,4.9),RANDBETWEEN(0,59)),TIME(0,RANDBETWEEN(5,9.9),RANDBETWEEN(0,59)))</f>
        <v>6.7245370370370367E-3</v>
      </c>
      <c r="D67" s="4">
        <f ca="1">IF(B67&lt;'MM3 (Cashier)-Processed Data'!$AD$13,TIME(0,RANDBETWEEN(0,0.9),RANDBETWEEN(0,59)),IF(B67&lt;'MM3 (Cashier)-Processed Data'!$AD$14,TIME(0,RANDBETWEEN(1,1.9),RANDBETWEEN(0,59)),IF(B67&lt;'MM3 (Cashier)-Processed Data'!$AD$15,TIME(0,RANDBETWEEN(2,2.9),RANDBETWEEN(0,59)),IF(B67&lt;'MM3 (Cashier)-Processed Data'!$AD$16,TIME(0,RANDBETWEEN(3,4.9),RANDBETWEEN(0,59))))))</f>
        <v>9.6064814814814819E-4</v>
      </c>
      <c r="E67" s="65">
        <f ca="1">IF(B67&gt;'MM3 (Cashier)-Processed Data'!$AB$6,TIME(0,RANDBETWEEN(0,4.9),RANDBETWEEN(0,59)),TIME(0,RANDBETWEEN(5,9.9),RANDBETWEEN(0,59)))</f>
        <v>3.5879629629629629E-3</v>
      </c>
      <c r="F67" s="4">
        <f ca="1">IF(B67&lt;'MM3 (Cashier)-Processed Data'!$AD$17,TIME(0,RANDBETWEEN(0,0.9),RANDBETWEEN(0,59)),IF(B67&lt;'MM3 (Cashier)-Processed Data'!$AD$18,TIME(0,RANDBETWEEN(1,1.9),RANDBETWEEN(0,59)),IF(B67&lt;'MM3 (Cashier)-Processed Data'!$AD$19,TIME(0,RANDBETWEEN(2,2.9),RANDBETWEEN(0,59)),IF(B67&lt;'MM3 (Cashier)-Processed Data'!$AD$20,TIME(0,RANDBETWEEN(3,4.9),RANDBETWEEN(0,59))))))</f>
        <v>4.7453703703703704E-4</v>
      </c>
      <c r="G67" s="1">
        <f ca="1">IF(B67&gt;'MM3 (Cashier)-Processed Data'!$AB$8,TIME(0,RANDBETWEEN(0,4.9),RANDBETWEEN(0,59)),TIME(0,RANDBETWEEN(5,9.9),RANDBETWEEN(0,59)))</f>
        <v>6.0069444444444441E-3</v>
      </c>
      <c r="H67" s="4">
        <f ca="1">IF(B67&lt;'MM3 (Cashier)-Processed Data'!$AD$21,TIME(0,RANDBETWEEN(0,0.9),RANDBETWEEN(0,59)),IF(B67&lt;'MM3 (Cashier)-Processed Data'!$AD$22,TIME(0,RANDBETWEEN(1,1.9),RANDBETWEEN(0,59)),IF(B67&lt;'MM3 (Cashier)-Processed Data'!$AD$23,TIME(0,RANDBETWEEN(2,2.9),RANDBETWEEN(0,59)),IF(B67&lt;'MM3 (Cashier)-Processed Data'!$AD$24,TIME(0,RANDBETWEEN(3,4.9),RANDBETWEEN(0,59))))))</f>
        <v>1.2962962962962963E-3</v>
      </c>
      <c r="I67" s="1"/>
    </row>
    <row r="68" spans="1:9" x14ac:dyDescent="0.3">
      <c r="A68" s="13">
        <v>65</v>
      </c>
      <c r="B68">
        <f t="shared" ca="1" si="0"/>
        <v>0.53</v>
      </c>
      <c r="C68" s="1">
        <f ca="1">IF(B68&gt;'MM3 (Cashier)-Processed Data'!$AB$4,TIME(0,RANDBETWEEN(0,4.9),RANDBETWEEN(0,59)),TIME(0,RANDBETWEEN(5,9.9),RANDBETWEEN(0,59)))</f>
        <v>4.3981481481481481E-4</v>
      </c>
      <c r="D68" s="4">
        <f ca="1">IF(B68&lt;'MM3 (Cashier)-Processed Data'!$AD$13,TIME(0,RANDBETWEEN(0,0.9),RANDBETWEEN(0,59)),IF(B68&lt;'MM3 (Cashier)-Processed Data'!$AD$14,TIME(0,RANDBETWEEN(1,1.9),RANDBETWEEN(0,59)),IF(B68&lt;'MM3 (Cashier)-Processed Data'!$AD$15,TIME(0,RANDBETWEEN(2,2.9),RANDBETWEEN(0,59)),IF(B68&lt;'MM3 (Cashier)-Processed Data'!$AD$16,TIME(0,RANDBETWEEN(3,4.9),RANDBETWEEN(0,59))))))</f>
        <v>2.0370370370370369E-3</v>
      </c>
      <c r="E68" s="65">
        <f ca="1">IF(B68&gt;'MM3 (Cashier)-Processed Data'!$AB$6,TIME(0,RANDBETWEEN(0,4.9),RANDBETWEEN(0,59)),TIME(0,RANDBETWEEN(5,9.9),RANDBETWEEN(0,59)))</f>
        <v>2.8124999999999999E-3</v>
      </c>
      <c r="F68" s="4">
        <f ca="1">IF(B68&lt;'MM3 (Cashier)-Processed Data'!$AD$17,TIME(0,RANDBETWEEN(0,0.9),RANDBETWEEN(0,59)),IF(B68&lt;'MM3 (Cashier)-Processed Data'!$AD$18,TIME(0,RANDBETWEEN(1,1.9),RANDBETWEEN(0,59)),IF(B68&lt;'MM3 (Cashier)-Processed Data'!$AD$19,TIME(0,RANDBETWEEN(2,2.9),RANDBETWEEN(0,59)),IF(B68&lt;'MM3 (Cashier)-Processed Data'!$AD$20,TIME(0,RANDBETWEEN(3,4.9),RANDBETWEEN(0,59))))))</f>
        <v>1.3194444444444445E-3</v>
      </c>
      <c r="G68" s="1">
        <f ca="1">IF(B68&gt;'MM3 (Cashier)-Processed Data'!$AB$8,TIME(0,RANDBETWEEN(0,4.9),RANDBETWEEN(0,59)),TIME(0,RANDBETWEEN(5,9.9),RANDBETWEEN(0,59)))</f>
        <v>2.8124999999999999E-3</v>
      </c>
      <c r="H68" s="4">
        <f ca="1">IF(B68&lt;'MM3 (Cashier)-Processed Data'!$AD$21,TIME(0,RANDBETWEEN(0,0.9),RANDBETWEEN(0,59)),IF(B68&lt;'MM3 (Cashier)-Processed Data'!$AD$22,TIME(0,RANDBETWEEN(1,1.9),RANDBETWEEN(0,59)),IF(B68&lt;'MM3 (Cashier)-Processed Data'!$AD$23,TIME(0,RANDBETWEEN(2,2.9),RANDBETWEEN(0,59)),IF(B68&lt;'MM3 (Cashier)-Processed Data'!$AD$24,TIME(0,RANDBETWEEN(3,4.9),RANDBETWEEN(0,59))))))</f>
        <v>9.2592592592592596E-4</v>
      </c>
      <c r="I68" s="1"/>
    </row>
    <row r="69" spans="1:9" x14ac:dyDescent="0.3">
      <c r="A69" s="13">
        <v>66</v>
      </c>
      <c r="B69">
        <f t="shared" ref="B69:B132" ca="1" si="4">RANDBETWEEN(0,99)/100</f>
        <v>0.14000000000000001</v>
      </c>
      <c r="C69" s="1">
        <f ca="1">IF(B69&gt;'MM3 (Cashier)-Processed Data'!$AB$4,TIME(0,RANDBETWEEN(0,4.9),RANDBETWEEN(0,59)),TIME(0,RANDBETWEEN(5,9.9),RANDBETWEEN(0,59)))</f>
        <v>3.7152777777777778E-3</v>
      </c>
      <c r="D69" s="4">
        <f ca="1">IF(B69&lt;'MM3 (Cashier)-Processed Data'!$AD$13,TIME(0,RANDBETWEEN(0,0.9),RANDBETWEEN(0,59)),IF(B69&lt;'MM3 (Cashier)-Processed Data'!$AD$14,TIME(0,RANDBETWEEN(1,1.9),RANDBETWEEN(0,59)),IF(B69&lt;'MM3 (Cashier)-Processed Data'!$AD$15,TIME(0,RANDBETWEEN(2,2.9),RANDBETWEEN(0,59)),IF(B69&lt;'MM3 (Cashier)-Processed Data'!$AD$16,TIME(0,RANDBETWEEN(3,4.9),RANDBETWEEN(0,59))))))</f>
        <v>1.2037037037037038E-3</v>
      </c>
      <c r="E69" s="65">
        <f ca="1">IF(B69&gt;'MM3 (Cashier)-Processed Data'!$AB$6,TIME(0,RANDBETWEEN(0,4.9),RANDBETWEEN(0,59)),TIME(0,RANDBETWEEN(5,9.9),RANDBETWEEN(0,59)))</f>
        <v>3.2291666666666666E-3</v>
      </c>
      <c r="F69" s="4">
        <f ca="1">IF(B69&lt;'MM3 (Cashier)-Processed Data'!$AD$17,TIME(0,RANDBETWEEN(0,0.9),RANDBETWEEN(0,59)),IF(B69&lt;'MM3 (Cashier)-Processed Data'!$AD$18,TIME(0,RANDBETWEEN(1,1.9),RANDBETWEEN(0,59)),IF(B69&lt;'MM3 (Cashier)-Processed Data'!$AD$19,TIME(0,RANDBETWEEN(2,2.9),RANDBETWEEN(0,59)),IF(B69&lt;'MM3 (Cashier)-Processed Data'!$AD$20,TIME(0,RANDBETWEEN(3,4.9),RANDBETWEEN(0,59))))))</f>
        <v>4.5138888888888887E-4</v>
      </c>
      <c r="G69" s="1">
        <f ca="1">IF(B69&gt;'MM3 (Cashier)-Processed Data'!$AB$8,TIME(0,RANDBETWEEN(0,4.9),RANDBETWEEN(0,59)),TIME(0,RANDBETWEEN(5,9.9),RANDBETWEEN(0,59)))</f>
        <v>4.31712962962963E-3</v>
      </c>
      <c r="H69" s="4">
        <f ca="1">IF(B69&lt;'MM3 (Cashier)-Processed Data'!$AD$21,TIME(0,RANDBETWEEN(0,0.9),RANDBETWEEN(0,59)),IF(B69&lt;'MM3 (Cashier)-Processed Data'!$AD$22,TIME(0,RANDBETWEEN(1,1.9),RANDBETWEEN(0,59)),IF(B69&lt;'MM3 (Cashier)-Processed Data'!$AD$23,TIME(0,RANDBETWEEN(2,2.9),RANDBETWEEN(0,59)),IF(B69&lt;'MM3 (Cashier)-Processed Data'!$AD$24,TIME(0,RANDBETWEEN(3,4.9),RANDBETWEEN(0,59))))))</f>
        <v>1.0648148148148149E-3</v>
      </c>
      <c r="I69" s="1"/>
    </row>
    <row r="70" spans="1:9" x14ac:dyDescent="0.3">
      <c r="A70" s="13">
        <v>67</v>
      </c>
      <c r="B70">
        <f t="shared" ca="1" si="4"/>
        <v>0.2</v>
      </c>
      <c r="C70" s="1">
        <f ca="1">IF(B70&gt;'MM3 (Cashier)-Processed Data'!$AB$4,TIME(0,RANDBETWEEN(0,4.9),RANDBETWEEN(0,59)),TIME(0,RANDBETWEEN(5,9.9),RANDBETWEEN(0,59)))</f>
        <v>1.8171296296296297E-3</v>
      </c>
      <c r="D70" s="4">
        <f ca="1">IF(B70&lt;'MM3 (Cashier)-Processed Data'!$AD$13,TIME(0,RANDBETWEEN(0,0.9),RANDBETWEEN(0,59)),IF(B70&lt;'MM3 (Cashier)-Processed Data'!$AD$14,TIME(0,RANDBETWEEN(1,1.9),RANDBETWEEN(0,59)),IF(B70&lt;'MM3 (Cashier)-Processed Data'!$AD$15,TIME(0,RANDBETWEEN(2,2.9),RANDBETWEEN(0,59)),IF(B70&lt;'MM3 (Cashier)-Processed Data'!$AD$16,TIME(0,RANDBETWEEN(3,4.9),RANDBETWEEN(0,59))))))</f>
        <v>1.5740740740740741E-3</v>
      </c>
      <c r="E70" s="65">
        <f ca="1">IF(B70&gt;'MM3 (Cashier)-Processed Data'!$AB$6,TIME(0,RANDBETWEEN(0,4.9),RANDBETWEEN(0,59)),TIME(0,RANDBETWEEN(5,9.9),RANDBETWEEN(0,59)))</f>
        <v>1.3657407407407407E-3</v>
      </c>
      <c r="F70" s="4">
        <f ca="1">IF(B70&lt;'MM3 (Cashier)-Processed Data'!$AD$17,TIME(0,RANDBETWEEN(0,0.9),RANDBETWEEN(0,59)),IF(B70&lt;'MM3 (Cashier)-Processed Data'!$AD$18,TIME(0,RANDBETWEEN(1,1.9),RANDBETWEEN(0,59)),IF(B70&lt;'MM3 (Cashier)-Processed Data'!$AD$19,TIME(0,RANDBETWEEN(2,2.9),RANDBETWEEN(0,59)),IF(B70&lt;'MM3 (Cashier)-Processed Data'!$AD$20,TIME(0,RANDBETWEEN(3,4.9),RANDBETWEEN(0,59))))))</f>
        <v>3.7037037037037035E-4</v>
      </c>
      <c r="G70" s="1">
        <f ca="1">IF(B70&gt;'MM3 (Cashier)-Processed Data'!$AB$8,TIME(0,RANDBETWEEN(0,4.9),RANDBETWEEN(0,59)),TIME(0,RANDBETWEEN(5,9.9),RANDBETWEEN(0,59)))</f>
        <v>3.4837962962962965E-3</v>
      </c>
      <c r="H70" s="4">
        <f ca="1">IF(B70&lt;'MM3 (Cashier)-Processed Data'!$AD$21,TIME(0,RANDBETWEEN(0,0.9),RANDBETWEEN(0,59)),IF(B70&lt;'MM3 (Cashier)-Processed Data'!$AD$22,TIME(0,RANDBETWEEN(1,1.9),RANDBETWEEN(0,59)),IF(B70&lt;'MM3 (Cashier)-Processed Data'!$AD$23,TIME(0,RANDBETWEEN(2,2.9),RANDBETWEEN(0,59)),IF(B70&lt;'MM3 (Cashier)-Processed Data'!$AD$24,TIME(0,RANDBETWEEN(3,4.9),RANDBETWEEN(0,59))))))</f>
        <v>1.0995370370370371E-3</v>
      </c>
      <c r="I70" s="1"/>
    </row>
    <row r="71" spans="1:9" x14ac:dyDescent="0.3">
      <c r="A71" s="13">
        <v>68</v>
      </c>
      <c r="B71">
        <f t="shared" ca="1" si="4"/>
        <v>0.32</v>
      </c>
      <c r="C71" s="1">
        <f ca="1">IF(B71&gt;'MM3 (Cashier)-Processed Data'!$AB$4,TIME(0,RANDBETWEEN(0,4.9),RANDBETWEEN(0,59)),TIME(0,RANDBETWEEN(5,9.9),RANDBETWEEN(0,59)))</f>
        <v>3.2060185185185186E-3</v>
      </c>
      <c r="D71" s="4">
        <f ca="1">IF(B71&lt;'MM3 (Cashier)-Processed Data'!$AD$13,TIME(0,RANDBETWEEN(0,0.9),RANDBETWEEN(0,59)),IF(B71&lt;'MM3 (Cashier)-Processed Data'!$AD$14,TIME(0,RANDBETWEEN(1,1.9),RANDBETWEEN(0,59)),IF(B71&lt;'MM3 (Cashier)-Processed Data'!$AD$15,TIME(0,RANDBETWEEN(2,2.9),RANDBETWEEN(0,59)),IF(B71&lt;'MM3 (Cashier)-Processed Data'!$AD$16,TIME(0,RANDBETWEEN(3,4.9),RANDBETWEEN(0,59))))))</f>
        <v>1.736111111111111E-3</v>
      </c>
      <c r="E71" s="65">
        <f ca="1">IF(B71&gt;'MM3 (Cashier)-Processed Data'!$AB$6,TIME(0,RANDBETWEEN(0,4.9),RANDBETWEEN(0,59)),TIME(0,RANDBETWEEN(5,9.9),RANDBETWEEN(0,59)))</f>
        <v>1.7476851851851852E-3</v>
      </c>
      <c r="F71" s="4">
        <f ca="1">IF(B71&lt;'MM3 (Cashier)-Processed Data'!$AD$17,TIME(0,RANDBETWEEN(0,0.9),RANDBETWEEN(0,59)),IF(B71&lt;'MM3 (Cashier)-Processed Data'!$AD$18,TIME(0,RANDBETWEEN(1,1.9),RANDBETWEEN(0,59)),IF(B71&lt;'MM3 (Cashier)-Processed Data'!$AD$19,TIME(0,RANDBETWEEN(2,2.9),RANDBETWEEN(0,59)),IF(B71&lt;'MM3 (Cashier)-Processed Data'!$AD$20,TIME(0,RANDBETWEEN(3,4.9),RANDBETWEEN(0,59))))))</f>
        <v>8.7962962962962962E-4</v>
      </c>
      <c r="G71" s="1">
        <f ca="1">IF(B71&gt;'MM3 (Cashier)-Processed Data'!$AB$8,TIME(0,RANDBETWEEN(0,4.9),RANDBETWEEN(0,59)),TIME(0,RANDBETWEEN(5,9.9),RANDBETWEEN(0,59)))</f>
        <v>2.6620370370370372E-4</v>
      </c>
      <c r="H71" s="4">
        <f ca="1">IF(B71&lt;'MM3 (Cashier)-Processed Data'!$AD$21,TIME(0,RANDBETWEEN(0,0.9),RANDBETWEEN(0,59)),IF(B71&lt;'MM3 (Cashier)-Processed Data'!$AD$22,TIME(0,RANDBETWEEN(1,1.9),RANDBETWEEN(0,59)),IF(B71&lt;'MM3 (Cashier)-Processed Data'!$AD$23,TIME(0,RANDBETWEEN(2,2.9),RANDBETWEEN(0,59)),IF(B71&lt;'MM3 (Cashier)-Processed Data'!$AD$24,TIME(0,RANDBETWEEN(3,4.9),RANDBETWEEN(0,59))))))</f>
        <v>1.0532407407407407E-3</v>
      </c>
      <c r="I71" s="1"/>
    </row>
    <row r="72" spans="1:9" x14ac:dyDescent="0.3">
      <c r="A72" s="13">
        <v>69</v>
      </c>
      <c r="B72">
        <f t="shared" ca="1" si="4"/>
        <v>0.35</v>
      </c>
      <c r="C72" s="1">
        <f ca="1">IF(B72&gt;'MM3 (Cashier)-Processed Data'!$AB$4,TIME(0,RANDBETWEEN(0,4.9),RANDBETWEEN(0,59)),TIME(0,RANDBETWEEN(5,9.9),RANDBETWEEN(0,59)))</f>
        <v>1.3194444444444445E-3</v>
      </c>
      <c r="D72" s="4">
        <f ca="1">IF(B72&lt;'MM3 (Cashier)-Processed Data'!$AD$13,TIME(0,RANDBETWEEN(0,0.9),RANDBETWEEN(0,59)),IF(B72&lt;'MM3 (Cashier)-Processed Data'!$AD$14,TIME(0,RANDBETWEEN(1,1.9),RANDBETWEEN(0,59)),IF(B72&lt;'MM3 (Cashier)-Processed Data'!$AD$15,TIME(0,RANDBETWEEN(2,2.9),RANDBETWEEN(0,59)),IF(B72&lt;'MM3 (Cashier)-Processed Data'!$AD$16,TIME(0,RANDBETWEEN(3,4.9),RANDBETWEEN(0,59))))))</f>
        <v>1.5046296296296296E-3</v>
      </c>
      <c r="E72" s="65">
        <f ca="1">IF(B72&gt;'MM3 (Cashier)-Processed Data'!$AB$6,TIME(0,RANDBETWEEN(0,4.9),RANDBETWEEN(0,59)),TIME(0,RANDBETWEEN(5,9.9),RANDBETWEEN(0,59)))</f>
        <v>1.4814814814814814E-3</v>
      </c>
      <c r="F72" s="4">
        <f ca="1">IF(B72&lt;'MM3 (Cashier)-Processed Data'!$AD$17,TIME(0,RANDBETWEEN(0,0.9),RANDBETWEEN(0,59)),IF(B72&lt;'MM3 (Cashier)-Processed Data'!$AD$18,TIME(0,RANDBETWEEN(1,1.9),RANDBETWEEN(0,59)),IF(B72&lt;'MM3 (Cashier)-Processed Data'!$AD$19,TIME(0,RANDBETWEEN(2,2.9),RANDBETWEEN(0,59)),IF(B72&lt;'MM3 (Cashier)-Processed Data'!$AD$20,TIME(0,RANDBETWEEN(3,4.9),RANDBETWEEN(0,59))))))</f>
        <v>7.291666666666667E-4</v>
      </c>
      <c r="G72" s="1">
        <f ca="1">IF(B72&gt;'MM3 (Cashier)-Processed Data'!$AB$8,TIME(0,RANDBETWEEN(0,4.9),RANDBETWEEN(0,59)),TIME(0,RANDBETWEEN(5,9.9),RANDBETWEEN(0,59)))</f>
        <v>1.238425925925926E-3</v>
      </c>
      <c r="H72" s="4">
        <f ca="1">IF(B72&lt;'MM3 (Cashier)-Processed Data'!$AD$21,TIME(0,RANDBETWEEN(0,0.9),RANDBETWEEN(0,59)),IF(B72&lt;'MM3 (Cashier)-Processed Data'!$AD$22,TIME(0,RANDBETWEEN(1,1.9),RANDBETWEEN(0,59)),IF(B72&lt;'MM3 (Cashier)-Processed Data'!$AD$23,TIME(0,RANDBETWEEN(2,2.9),RANDBETWEEN(0,59)),IF(B72&lt;'MM3 (Cashier)-Processed Data'!$AD$24,TIME(0,RANDBETWEEN(3,4.9),RANDBETWEEN(0,59))))))</f>
        <v>1.0416666666666667E-3</v>
      </c>
      <c r="I72" s="1"/>
    </row>
    <row r="73" spans="1:9" x14ac:dyDescent="0.3">
      <c r="A73" s="13">
        <v>70</v>
      </c>
      <c r="B73">
        <f t="shared" ca="1" si="4"/>
        <v>0.81</v>
      </c>
      <c r="C73" s="1">
        <f ca="1">IF(B73&gt;'MM3 (Cashier)-Processed Data'!$AB$4,TIME(0,RANDBETWEEN(0,4.9),RANDBETWEEN(0,59)),TIME(0,RANDBETWEEN(5,9.9),RANDBETWEEN(0,59)))</f>
        <v>1.8518518518518519E-3</v>
      </c>
      <c r="D73" s="4">
        <f ca="1">IF(B73&lt;'MM3 (Cashier)-Processed Data'!$AD$13,TIME(0,RANDBETWEEN(0,0.9),RANDBETWEEN(0,59)),IF(B73&lt;'MM3 (Cashier)-Processed Data'!$AD$14,TIME(0,RANDBETWEEN(1,1.9),RANDBETWEEN(0,59)),IF(B73&lt;'MM3 (Cashier)-Processed Data'!$AD$15,TIME(0,RANDBETWEEN(2,2.9),RANDBETWEEN(0,59)),IF(B73&lt;'MM3 (Cashier)-Processed Data'!$AD$16,TIME(0,RANDBETWEEN(3,4.9),RANDBETWEEN(0,59))))))</f>
        <v>1.6666666666666668E-3</v>
      </c>
      <c r="E73" s="65">
        <f ca="1">IF(B73&gt;'MM3 (Cashier)-Processed Data'!$AB$6,TIME(0,RANDBETWEEN(0,4.9),RANDBETWEEN(0,59)),TIME(0,RANDBETWEEN(5,9.9),RANDBETWEEN(0,59)))</f>
        <v>2.5462962962962965E-3</v>
      </c>
      <c r="F73" s="4">
        <f ca="1">IF(B73&lt;'MM3 (Cashier)-Processed Data'!$AD$17,TIME(0,RANDBETWEEN(0,0.9),RANDBETWEEN(0,59)),IF(B73&lt;'MM3 (Cashier)-Processed Data'!$AD$18,TIME(0,RANDBETWEEN(1,1.9),RANDBETWEEN(0,59)),IF(B73&lt;'MM3 (Cashier)-Processed Data'!$AD$19,TIME(0,RANDBETWEEN(2,2.9),RANDBETWEEN(0,59)),IF(B73&lt;'MM3 (Cashier)-Processed Data'!$AD$20,TIME(0,RANDBETWEEN(3,4.9),RANDBETWEEN(0,59))))))</f>
        <v>2.0717592592592593E-3</v>
      </c>
      <c r="G73" s="1">
        <f ca="1">IF(B73&gt;'MM3 (Cashier)-Processed Data'!$AB$8,TIME(0,RANDBETWEEN(0,4.9),RANDBETWEEN(0,59)),TIME(0,RANDBETWEEN(5,9.9),RANDBETWEEN(0,59)))</f>
        <v>1.2962962962962963E-3</v>
      </c>
      <c r="H73" s="4">
        <f ca="1">IF(B73&lt;'MM3 (Cashier)-Processed Data'!$AD$21,TIME(0,RANDBETWEEN(0,0.9),RANDBETWEEN(0,59)),IF(B73&lt;'MM3 (Cashier)-Processed Data'!$AD$22,TIME(0,RANDBETWEEN(1,1.9),RANDBETWEEN(0,59)),IF(B73&lt;'MM3 (Cashier)-Processed Data'!$AD$23,TIME(0,RANDBETWEEN(2,2.9),RANDBETWEEN(0,59)),IF(B73&lt;'MM3 (Cashier)-Processed Data'!$AD$24,TIME(0,RANDBETWEEN(3,4.9),RANDBETWEEN(0,59))))))</f>
        <v>1.736111111111111E-3</v>
      </c>
      <c r="I73" s="1"/>
    </row>
    <row r="74" spans="1:9" x14ac:dyDescent="0.3">
      <c r="A74" s="13">
        <v>71</v>
      </c>
      <c r="B74">
        <f t="shared" ca="1" si="4"/>
        <v>0.92</v>
      </c>
      <c r="C74" s="1">
        <f ca="1">IF(B74&gt;'MM3 (Cashier)-Processed Data'!$AB$4,TIME(0,RANDBETWEEN(0,4.9),RANDBETWEEN(0,59)),TIME(0,RANDBETWEEN(5,9.9),RANDBETWEEN(0,59)))</f>
        <v>7.407407407407407E-4</v>
      </c>
      <c r="D74" s="4">
        <f ca="1">IF(B74&lt;'MM3 (Cashier)-Processed Data'!$AD$13,TIME(0,RANDBETWEEN(0,0.9),RANDBETWEEN(0,59)),IF(B74&lt;'MM3 (Cashier)-Processed Data'!$AD$14,TIME(0,RANDBETWEEN(1,1.9),RANDBETWEEN(0,59)),IF(B74&lt;'MM3 (Cashier)-Processed Data'!$AD$15,TIME(0,RANDBETWEEN(2,2.9),RANDBETWEEN(0,59)),IF(B74&lt;'MM3 (Cashier)-Processed Data'!$AD$16,TIME(0,RANDBETWEEN(3,4.9),RANDBETWEEN(0,59))))))</f>
        <v>2.4652777777777776E-3</v>
      </c>
      <c r="E74" s="65">
        <f ca="1">IF(B74&gt;'MM3 (Cashier)-Processed Data'!$AB$6,TIME(0,RANDBETWEEN(0,4.9),RANDBETWEEN(0,59)),TIME(0,RANDBETWEEN(5,9.9),RANDBETWEEN(0,59)))</f>
        <v>3.1828703703703702E-3</v>
      </c>
      <c r="F74" s="4">
        <f ca="1">IF(B74&lt;'MM3 (Cashier)-Processed Data'!$AD$17,TIME(0,RANDBETWEEN(0,0.9),RANDBETWEEN(0,59)),IF(B74&lt;'MM3 (Cashier)-Processed Data'!$AD$18,TIME(0,RANDBETWEEN(1,1.9),RANDBETWEEN(0,59)),IF(B74&lt;'MM3 (Cashier)-Processed Data'!$AD$19,TIME(0,RANDBETWEEN(2,2.9),RANDBETWEEN(0,59)),IF(B74&lt;'MM3 (Cashier)-Processed Data'!$AD$20,TIME(0,RANDBETWEEN(3,4.9),RANDBETWEEN(0,59))))))</f>
        <v>2.673611111111111E-3</v>
      </c>
      <c r="G74" s="1">
        <f ca="1">IF(B74&gt;'MM3 (Cashier)-Processed Data'!$AB$8,TIME(0,RANDBETWEEN(0,4.9),RANDBETWEEN(0,59)),TIME(0,RANDBETWEEN(5,9.9),RANDBETWEEN(0,59)))</f>
        <v>4.0509259259259258E-4</v>
      </c>
      <c r="H74" s="4">
        <f ca="1">IF(B74&lt;'MM3 (Cashier)-Processed Data'!$AD$21,TIME(0,RANDBETWEEN(0,0.9),RANDBETWEEN(0,59)),IF(B74&lt;'MM3 (Cashier)-Processed Data'!$AD$22,TIME(0,RANDBETWEEN(1,1.9),RANDBETWEEN(0,59)),IF(B74&lt;'MM3 (Cashier)-Processed Data'!$AD$23,TIME(0,RANDBETWEEN(2,2.9),RANDBETWEEN(0,59)),IF(B74&lt;'MM3 (Cashier)-Processed Data'!$AD$24,TIME(0,RANDBETWEEN(3,4.9),RANDBETWEEN(0,59))))))</f>
        <v>1.9444444444444444E-3</v>
      </c>
      <c r="I74" s="1"/>
    </row>
    <row r="75" spans="1:9" x14ac:dyDescent="0.3">
      <c r="A75" s="13">
        <v>72</v>
      </c>
      <c r="B75">
        <f t="shared" ca="1" si="4"/>
        <v>0.62</v>
      </c>
      <c r="C75" s="1">
        <f ca="1">IF(B75&gt;'MM3 (Cashier)-Processed Data'!$AB$4,TIME(0,RANDBETWEEN(0,4.9),RANDBETWEEN(0,59)),TIME(0,RANDBETWEEN(5,9.9),RANDBETWEEN(0,59)))</f>
        <v>6.5972222222222224E-4</v>
      </c>
      <c r="D75" s="4">
        <f ca="1">IF(B75&lt;'MM3 (Cashier)-Processed Data'!$AD$13,TIME(0,RANDBETWEEN(0,0.9),RANDBETWEEN(0,59)),IF(B75&lt;'MM3 (Cashier)-Processed Data'!$AD$14,TIME(0,RANDBETWEEN(1,1.9),RANDBETWEEN(0,59)),IF(B75&lt;'MM3 (Cashier)-Processed Data'!$AD$15,TIME(0,RANDBETWEEN(2,2.9),RANDBETWEEN(0,59)),IF(B75&lt;'MM3 (Cashier)-Processed Data'!$AD$16,TIME(0,RANDBETWEEN(3,4.9),RANDBETWEEN(0,59))))))</f>
        <v>1.5046296296296296E-3</v>
      </c>
      <c r="E75" s="65">
        <f ca="1">IF(B75&gt;'MM3 (Cashier)-Processed Data'!$AB$6,TIME(0,RANDBETWEEN(0,4.9),RANDBETWEEN(0,59)),TIME(0,RANDBETWEEN(5,9.9),RANDBETWEEN(0,59)))</f>
        <v>2.2453703703703702E-3</v>
      </c>
      <c r="F75" s="4">
        <f ca="1">IF(B75&lt;'MM3 (Cashier)-Processed Data'!$AD$17,TIME(0,RANDBETWEEN(0,0.9),RANDBETWEEN(0,59)),IF(B75&lt;'MM3 (Cashier)-Processed Data'!$AD$18,TIME(0,RANDBETWEEN(1,1.9),RANDBETWEEN(0,59)),IF(B75&lt;'MM3 (Cashier)-Processed Data'!$AD$19,TIME(0,RANDBETWEEN(2,2.9),RANDBETWEEN(0,59)),IF(B75&lt;'MM3 (Cashier)-Processed Data'!$AD$20,TIME(0,RANDBETWEEN(3,4.9),RANDBETWEEN(0,59))))))</f>
        <v>2.0601851851851853E-3</v>
      </c>
      <c r="G75" s="1">
        <f ca="1">IF(B75&gt;'MM3 (Cashier)-Processed Data'!$AB$8,TIME(0,RANDBETWEEN(0,4.9),RANDBETWEEN(0,59)),TIME(0,RANDBETWEEN(5,9.9),RANDBETWEEN(0,59)))</f>
        <v>2.7546296296296294E-3</v>
      </c>
      <c r="H75" s="4">
        <f ca="1">IF(B75&lt;'MM3 (Cashier)-Processed Data'!$AD$21,TIME(0,RANDBETWEEN(0,0.9),RANDBETWEEN(0,59)),IF(B75&lt;'MM3 (Cashier)-Processed Data'!$AD$22,TIME(0,RANDBETWEEN(1,1.9),RANDBETWEEN(0,59)),IF(B75&lt;'MM3 (Cashier)-Processed Data'!$AD$23,TIME(0,RANDBETWEEN(2,2.9),RANDBETWEEN(0,59)),IF(B75&lt;'MM3 (Cashier)-Processed Data'!$AD$24,TIME(0,RANDBETWEEN(3,4.9),RANDBETWEEN(0,59))))))</f>
        <v>9.7222222222222219E-4</v>
      </c>
      <c r="I75" s="1"/>
    </row>
    <row r="76" spans="1:9" x14ac:dyDescent="0.3">
      <c r="A76" s="13">
        <v>73</v>
      </c>
      <c r="B76">
        <f t="shared" ca="1" si="4"/>
        <v>0.14000000000000001</v>
      </c>
      <c r="C76" s="1">
        <f ca="1">IF(B76&gt;'MM3 (Cashier)-Processed Data'!$AB$4,TIME(0,RANDBETWEEN(0,4.9),RANDBETWEEN(0,59)),TIME(0,RANDBETWEEN(5,9.9),RANDBETWEEN(0,59)))</f>
        <v>6.4583333333333333E-3</v>
      </c>
      <c r="D76" s="4">
        <f ca="1">IF(B76&lt;'MM3 (Cashier)-Processed Data'!$AD$13,TIME(0,RANDBETWEEN(0,0.9),RANDBETWEEN(0,59)),IF(B76&lt;'MM3 (Cashier)-Processed Data'!$AD$14,TIME(0,RANDBETWEEN(1,1.9),RANDBETWEEN(0,59)),IF(B76&lt;'MM3 (Cashier)-Processed Data'!$AD$15,TIME(0,RANDBETWEEN(2,2.9),RANDBETWEEN(0,59)),IF(B76&lt;'MM3 (Cashier)-Processed Data'!$AD$16,TIME(0,RANDBETWEEN(3,4.9),RANDBETWEEN(0,59))))))</f>
        <v>9.4907407407407408E-4</v>
      </c>
      <c r="E76" s="65">
        <f ca="1">IF(B76&gt;'MM3 (Cashier)-Processed Data'!$AB$6,TIME(0,RANDBETWEEN(0,4.9),RANDBETWEEN(0,59)),TIME(0,RANDBETWEEN(5,9.9),RANDBETWEEN(0,59)))</f>
        <v>3.449074074074074E-3</v>
      </c>
      <c r="F76" s="4">
        <f ca="1">IF(B76&lt;'MM3 (Cashier)-Processed Data'!$AD$17,TIME(0,RANDBETWEEN(0,0.9),RANDBETWEEN(0,59)),IF(B76&lt;'MM3 (Cashier)-Processed Data'!$AD$18,TIME(0,RANDBETWEEN(1,1.9),RANDBETWEEN(0,59)),IF(B76&lt;'MM3 (Cashier)-Processed Data'!$AD$19,TIME(0,RANDBETWEEN(2,2.9),RANDBETWEEN(0,59)),IF(B76&lt;'MM3 (Cashier)-Processed Data'!$AD$20,TIME(0,RANDBETWEEN(3,4.9),RANDBETWEEN(0,59))))))</f>
        <v>2.4305555555555555E-4</v>
      </c>
      <c r="G76" s="1">
        <f ca="1">IF(B76&gt;'MM3 (Cashier)-Processed Data'!$AB$8,TIME(0,RANDBETWEEN(0,4.9),RANDBETWEEN(0,59)),TIME(0,RANDBETWEEN(5,9.9),RANDBETWEEN(0,59)))</f>
        <v>4.6643518518518518E-3</v>
      </c>
      <c r="H76" s="4">
        <f ca="1">IF(B76&lt;'MM3 (Cashier)-Processed Data'!$AD$21,TIME(0,RANDBETWEEN(0,0.9),RANDBETWEEN(0,59)),IF(B76&lt;'MM3 (Cashier)-Processed Data'!$AD$22,TIME(0,RANDBETWEEN(1,1.9),RANDBETWEEN(0,59)),IF(B76&lt;'MM3 (Cashier)-Processed Data'!$AD$23,TIME(0,RANDBETWEEN(2,2.9),RANDBETWEEN(0,59)),IF(B76&lt;'MM3 (Cashier)-Processed Data'!$AD$24,TIME(0,RANDBETWEEN(3,4.9),RANDBETWEEN(0,59))))))</f>
        <v>8.564814814814815E-4</v>
      </c>
      <c r="I76" s="1"/>
    </row>
    <row r="77" spans="1:9" x14ac:dyDescent="0.3">
      <c r="A77" s="13">
        <v>74</v>
      </c>
      <c r="B77">
        <f t="shared" ca="1" si="4"/>
        <v>0.34</v>
      </c>
      <c r="C77" s="1">
        <f ca="1">IF(B77&gt;'MM3 (Cashier)-Processed Data'!$AB$4,TIME(0,RANDBETWEEN(0,4.9),RANDBETWEEN(0,59)),TIME(0,RANDBETWEEN(5,9.9),RANDBETWEEN(0,59)))</f>
        <v>1.9675925925925926E-4</v>
      </c>
      <c r="D77" s="4">
        <f ca="1">IF(B77&lt;'MM3 (Cashier)-Processed Data'!$AD$13,TIME(0,RANDBETWEEN(0,0.9),RANDBETWEEN(0,59)),IF(B77&lt;'MM3 (Cashier)-Processed Data'!$AD$14,TIME(0,RANDBETWEEN(1,1.9),RANDBETWEEN(0,59)),IF(B77&lt;'MM3 (Cashier)-Processed Data'!$AD$15,TIME(0,RANDBETWEEN(2,2.9),RANDBETWEEN(0,59)),IF(B77&lt;'MM3 (Cashier)-Processed Data'!$AD$16,TIME(0,RANDBETWEEN(3,4.9),RANDBETWEEN(0,59))))))</f>
        <v>1.5972222222222223E-3</v>
      </c>
      <c r="E77" s="65">
        <f ca="1">IF(B77&gt;'MM3 (Cashier)-Processed Data'!$AB$6,TIME(0,RANDBETWEEN(0,4.9),RANDBETWEEN(0,59)),TIME(0,RANDBETWEEN(5,9.9),RANDBETWEEN(0,59)))</f>
        <v>2.1527777777777778E-3</v>
      </c>
      <c r="F77" s="4">
        <f ca="1">IF(B77&lt;'MM3 (Cashier)-Processed Data'!$AD$17,TIME(0,RANDBETWEEN(0,0.9),RANDBETWEEN(0,59)),IF(B77&lt;'MM3 (Cashier)-Processed Data'!$AD$18,TIME(0,RANDBETWEEN(1,1.9),RANDBETWEEN(0,59)),IF(B77&lt;'MM3 (Cashier)-Processed Data'!$AD$19,TIME(0,RANDBETWEEN(2,2.9),RANDBETWEEN(0,59)),IF(B77&lt;'MM3 (Cashier)-Processed Data'!$AD$20,TIME(0,RANDBETWEEN(3,4.9),RANDBETWEEN(0,59))))))</f>
        <v>1.3078703703703703E-3</v>
      </c>
      <c r="G77" s="1">
        <f ca="1">IF(B77&gt;'MM3 (Cashier)-Processed Data'!$AB$8,TIME(0,RANDBETWEEN(0,4.9),RANDBETWEEN(0,59)),TIME(0,RANDBETWEEN(5,9.9),RANDBETWEEN(0,59)))</f>
        <v>1.25E-3</v>
      </c>
      <c r="H77" s="4">
        <f ca="1">IF(B77&lt;'MM3 (Cashier)-Processed Data'!$AD$21,TIME(0,RANDBETWEEN(0,0.9),RANDBETWEEN(0,59)),IF(B77&lt;'MM3 (Cashier)-Processed Data'!$AD$22,TIME(0,RANDBETWEEN(1,1.9),RANDBETWEEN(0,59)),IF(B77&lt;'MM3 (Cashier)-Processed Data'!$AD$23,TIME(0,RANDBETWEEN(2,2.9),RANDBETWEEN(0,59)),IF(B77&lt;'MM3 (Cashier)-Processed Data'!$AD$24,TIME(0,RANDBETWEEN(3,4.9),RANDBETWEEN(0,59))))))</f>
        <v>6.9444444444444447E-4</v>
      </c>
      <c r="I77" s="1"/>
    </row>
    <row r="78" spans="1:9" x14ac:dyDescent="0.3">
      <c r="A78" s="13">
        <v>75</v>
      </c>
      <c r="B78">
        <f t="shared" ca="1" si="4"/>
        <v>0.32</v>
      </c>
      <c r="C78" s="1">
        <f ca="1">IF(B78&gt;'MM3 (Cashier)-Processed Data'!$AB$4,TIME(0,RANDBETWEEN(0,4.9),RANDBETWEEN(0,59)),TIME(0,RANDBETWEEN(5,9.9),RANDBETWEEN(0,59)))</f>
        <v>2.5347222222222221E-3</v>
      </c>
      <c r="D78" s="4">
        <f ca="1">IF(B78&lt;'MM3 (Cashier)-Processed Data'!$AD$13,TIME(0,RANDBETWEEN(0,0.9),RANDBETWEEN(0,59)),IF(B78&lt;'MM3 (Cashier)-Processed Data'!$AD$14,TIME(0,RANDBETWEEN(1,1.9),RANDBETWEEN(0,59)),IF(B78&lt;'MM3 (Cashier)-Processed Data'!$AD$15,TIME(0,RANDBETWEEN(2,2.9),RANDBETWEEN(0,59)),IF(B78&lt;'MM3 (Cashier)-Processed Data'!$AD$16,TIME(0,RANDBETWEEN(3,4.9),RANDBETWEEN(0,59))))))</f>
        <v>1.9791666666666668E-3</v>
      </c>
      <c r="E78" s="65">
        <f ca="1">IF(B78&gt;'MM3 (Cashier)-Processed Data'!$AB$6,TIME(0,RANDBETWEEN(0,4.9),RANDBETWEEN(0,59)),TIME(0,RANDBETWEEN(5,9.9),RANDBETWEEN(0,59)))</f>
        <v>2.9050925925925928E-3</v>
      </c>
      <c r="F78" s="4">
        <f ca="1">IF(B78&lt;'MM3 (Cashier)-Processed Data'!$AD$17,TIME(0,RANDBETWEEN(0,0.9),RANDBETWEEN(0,59)),IF(B78&lt;'MM3 (Cashier)-Processed Data'!$AD$18,TIME(0,RANDBETWEEN(1,1.9),RANDBETWEEN(0,59)),IF(B78&lt;'MM3 (Cashier)-Processed Data'!$AD$19,TIME(0,RANDBETWEEN(2,2.9),RANDBETWEEN(0,59)),IF(B78&lt;'MM3 (Cashier)-Processed Data'!$AD$20,TIME(0,RANDBETWEEN(3,4.9),RANDBETWEEN(0,59))))))</f>
        <v>8.4490740740740739E-4</v>
      </c>
      <c r="G78" s="1">
        <f ca="1">IF(B78&gt;'MM3 (Cashier)-Processed Data'!$AB$8,TIME(0,RANDBETWEEN(0,4.9),RANDBETWEEN(0,59)),TIME(0,RANDBETWEEN(5,9.9),RANDBETWEEN(0,59)))</f>
        <v>2.9166666666666668E-3</v>
      </c>
      <c r="H78" s="4">
        <f ca="1">IF(B78&lt;'MM3 (Cashier)-Processed Data'!$AD$21,TIME(0,RANDBETWEEN(0,0.9),RANDBETWEEN(0,59)),IF(B78&lt;'MM3 (Cashier)-Processed Data'!$AD$22,TIME(0,RANDBETWEEN(1,1.9),RANDBETWEEN(0,59)),IF(B78&lt;'MM3 (Cashier)-Processed Data'!$AD$23,TIME(0,RANDBETWEEN(2,2.9),RANDBETWEEN(0,59)),IF(B78&lt;'MM3 (Cashier)-Processed Data'!$AD$24,TIME(0,RANDBETWEEN(3,4.9),RANDBETWEEN(0,59))))))</f>
        <v>9.837962962962962E-4</v>
      </c>
      <c r="I78" s="1"/>
    </row>
    <row r="79" spans="1:9" x14ac:dyDescent="0.3">
      <c r="A79" s="13">
        <v>76</v>
      </c>
      <c r="B79">
        <f t="shared" ca="1" si="4"/>
        <v>0.17</v>
      </c>
      <c r="C79" s="1">
        <f ca="1">IF(B79&gt;'MM3 (Cashier)-Processed Data'!$AB$4,TIME(0,RANDBETWEEN(0,4.9),RANDBETWEEN(0,59)),TIME(0,RANDBETWEEN(5,9.9),RANDBETWEEN(0,59)))</f>
        <v>3.3912037037037036E-3</v>
      </c>
      <c r="D79" s="4">
        <f ca="1">IF(B79&lt;'MM3 (Cashier)-Processed Data'!$AD$13,TIME(0,RANDBETWEEN(0,0.9),RANDBETWEEN(0,59)),IF(B79&lt;'MM3 (Cashier)-Processed Data'!$AD$14,TIME(0,RANDBETWEEN(1,1.9),RANDBETWEEN(0,59)),IF(B79&lt;'MM3 (Cashier)-Processed Data'!$AD$15,TIME(0,RANDBETWEEN(2,2.9),RANDBETWEEN(0,59)),IF(B79&lt;'MM3 (Cashier)-Processed Data'!$AD$16,TIME(0,RANDBETWEEN(3,4.9),RANDBETWEEN(0,59))))))</f>
        <v>1.5277777777777779E-3</v>
      </c>
      <c r="E79" s="65">
        <f ca="1">IF(B79&gt;'MM3 (Cashier)-Processed Data'!$AB$6,TIME(0,RANDBETWEEN(0,4.9),RANDBETWEEN(0,59)),TIME(0,RANDBETWEEN(5,9.9),RANDBETWEEN(0,59)))</f>
        <v>2.2106481481481482E-3</v>
      </c>
      <c r="F79" s="4">
        <f ca="1">IF(B79&lt;'MM3 (Cashier)-Processed Data'!$AD$17,TIME(0,RANDBETWEEN(0,0.9),RANDBETWEEN(0,59)),IF(B79&lt;'MM3 (Cashier)-Processed Data'!$AD$18,TIME(0,RANDBETWEEN(1,1.9),RANDBETWEEN(0,59)),IF(B79&lt;'MM3 (Cashier)-Processed Data'!$AD$19,TIME(0,RANDBETWEEN(2,2.9),RANDBETWEEN(0,59)),IF(B79&lt;'MM3 (Cashier)-Processed Data'!$AD$20,TIME(0,RANDBETWEEN(3,4.9),RANDBETWEEN(0,59))))))</f>
        <v>1.273148148148148E-4</v>
      </c>
      <c r="G79" s="1">
        <f ca="1">IF(B79&gt;'MM3 (Cashier)-Processed Data'!$AB$8,TIME(0,RANDBETWEEN(0,4.9),RANDBETWEEN(0,59)),TIME(0,RANDBETWEEN(5,9.9),RANDBETWEEN(0,59)))</f>
        <v>5.2430555555555555E-3</v>
      </c>
      <c r="H79" s="4">
        <f ca="1">IF(B79&lt;'MM3 (Cashier)-Processed Data'!$AD$21,TIME(0,RANDBETWEEN(0,0.9),RANDBETWEEN(0,59)),IF(B79&lt;'MM3 (Cashier)-Processed Data'!$AD$22,TIME(0,RANDBETWEEN(1,1.9),RANDBETWEEN(0,59)),IF(B79&lt;'MM3 (Cashier)-Processed Data'!$AD$23,TIME(0,RANDBETWEEN(2,2.9),RANDBETWEEN(0,59)),IF(B79&lt;'MM3 (Cashier)-Processed Data'!$AD$24,TIME(0,RANDBETWEEN(3,4.9),RANDBETWEEN(0,59))))))</f>
        <v>8.4490740740740739E-4</v>
      </c>
      <c r="I79" s="1"/>
    </row>
    <row r="80" spans="1:9" x14ac:dyDescent="0.3">
      <c r="A80" s="13">
        <v>77</v>
      </c>
      <c r="B80">
        <f t="shared" ca="1" si="4"/>
        <v>0.61</v>
      </c>
      <c r="C80" s="1">
        <f ca="1">IF(B80&gt;'MM3 (Cashier)-Processed Data'!$AB$4,TIME(0,RANDBETWEEN(0,4.9),RANDBETWEEN(0,59)),TIME(0,RANDBETWEEN(5,9.9),RANDBETWEEN(0,59)))</f>
        <v>6.7129629629629625E-4</v>
      </c>
      <c r="D80" s="4">
        <f ca="1">IF(B80&lt;'MM3 (Cashier)-Processed Data'!$AD$13,TIME(0,RANDBETWEEN(0,0.9),RANDBETWEEN(0,59)),IF(B80&lt;'MM3 (Cashier)-Processed Data'!$AD$14,TIME(0,RANDBETWEEN(1,1.9),RANDBETWEEN(0,59)),IF(B80&lt;'MM3 (Cashier)-Processed Data'!$AD$15,TIME(0,RANDBETWEEN(2,2.9),RANDBETWEEN(0,59)),IF(B80&lt;'MM3 (Cashier)-Processed Data'!$AD$16,TIME(0,RANDBETWEEN(3,4.9),RANDBETWEEN(0,59))))))</f>
        <v>1.5972222222222223E-3</v>
      </c>
      <c r="E80" s="65">
        <f ca="1">IF(B80&gt;'MM3 (Cashier)-Processed Data'!$AB$6,TIME(0,RANDBETWEEN(0,4.9),RANDBETWEEN(0,59)),TIME(0,RANDBETWEEN(5,9.9),RANDBETWEEN(0,59)))</f>
        <v>2.3379629629629631E-3</v>
      </c>
      <c r="F80" s="4">
        <f ca="1">IF(B80&lt;'MM3 (Cashier)-Processed Data'!$AD$17,TIME(0,RANDBETWEEN(0,0.9),RANDBETWEEN(0,59)),IF(B80&lt;'MM3 (Cashier)-Processed Data'!$AD$18,TIME(0,RANDBETWEEN(1,1.9),RANDBETWEEN(0,59)),IF(B80&lt;'MM3 (Cashier)-Processed Data'!$AD$19,TIME(0,RANDBETWEEN(2,2.9),RANDBETWEEN(0,59)),IF(B80&lt;'MM3 (Cashier)-Processed Data'!$AD$20,TIME(0,RANDBETWEEN(3,4.9),RANDBETWEEN(0,59))))))</f>
        <v>1.6782407407407408E-3</v>
      </c>
      <c r="G80" s="1">
        <f ca="1">IF(B80&gt;'MM3 (Cashier)-Processed Data'!$AB$8,TIME(0,RANDBETWEEN(0,4.9),RANDBETWEEN(0,59)),TIME(0,RANDBETWEEN(5,9.9),RANDBETWEEN(0,59)))</f>
        <v>2.662037037037037E-3</v>
      </c>
      <c r="H80" s="4">
        <f ca="1">IF(B80&lt;'MM3 (Cashier)-Processed Data'!$AD$21,TIME(0,RANDBETWEEN(0,0.9),RANDBETWEEN(0,59)),IF(B80&lt;'MM3 (Cashier)-Processed Data'!$AD$22,TIME(0,RANDBETWEEN(1,1.9),RANDBETWEEN(0,59)),IF(B80&lt;'MM3 (Cashier)-Processed Data'!$AD$23,TIME(0,RANDBETWEEN(2,2.9),RANDBETWEEN(0,59)),IF(B80&lt;'MM3 (Cashier)-Processed Data'!$AD$24,TIME(0,RANDBETWEEN(3,4.9),RANDBETWEEN(0,59))))))</f>
        <v>8.564814814814815E-4</v>
      </c>
      <c r="I80" s="1"/>
    </row>
    <row r="81" spans="1:9" x14ac:dyDescent="0.3">
      <c r="A81" s="13">
        <v>78</v>
      </c>
      <c r="B81">
        <f t="shared" ca="1" si="4"/>
        <v>0.67</v>
      </c>
      <c r="C81" s="1">
        <f ca="1">IF(B81&gt;'MM3 (Cashier)-Processed Data'!$AB$4,TIME(0,RANDBETWEEN(0,4.9),RANDBETWEEN(0,59)),TIME(0,RANDBETWEEN(5,9.9),RANDBETWEEN(0,59)))</f>
        <v>5.7870370370370367E-4</v>
      </c>
      <c r="D81" s="4">
        <f ca="1">IF(B81&lt;'MM3 (Cashier)-Processed Data'!$AD$13,TIME(0,RANDBETWEEN(0,0.9),RANDBETWEEN(0,59)),IF(B81&lt;'MM3 (Cashier)-Processed Data'!$AD$14,TIME(0,RANDBETWEEN(1,1.9),RANDBETWEEN(0,59)),IF(B81&lt;'MM3 (Cashier)-Processed Data'!$AD$15,TIME(0,RANDBETWEEN(2,2.9),RANDBETWEEN(0,59)),IF(B81&lt;'MM3 (Cashier)-Processed Data'!$AD$16,TIME(0,RANDBETWEEN(3,4.9),RANDBETWEEN(0,59))))))</f>
        <v>1.3888888888888889E-3</v>
      </c>
      <c r="E81" s="65">
        <f ca="1">IF(B81&gt;'MM3 (Cashier)-Processed Data'!$AB$6,TIME(0,RANDBETWEEN(0,4.9),RANDBETWEEN(0,59)),TIME(0,RANDBETWEEN(5,9.9),RANDBETWEEN(0,59)))</f>
        <v>1.3888888888888889E-4</v>
      </c>
      <c r="F81" s="4">
        <f ca="1">IF(B81&lt;'MM3 (Cashier)-Processed Data'!$AD$17,TIME(0,RANDBETWEEN(0,0.9),RANDBETWEEN(0,59)),IF(B81&lt;'MM3 (Cashier)-Processed Data'!$AD$18,TIME(0,RANDBETWEEN(1,1.9),RANDBETWEEN(0,59)),IF(B81&lt;'MM3 (Cashier)-Processed Data'!$AD$19,TIME(0,RANDBETWEEN(2,2.9),RANDBETWEEN(0,59)),IF(B81&lt;'MM3 (Cashier)-Processed Data'!$AD$20,TIME(0,RANDBETWEEN(3,4.9),RANDBETWEEN(0,59))))))</f>
        <v>1.4930555555555556E-3</v>
      </c>
      <c r="G81" s="1">
        <f ca="1">IF(B81&gt;'MM3 (Cashier)-Processed Data'!$AB$8,TIME(0,RANDBETWEEN(0,4.9),RANDBETWEEN(0,59)),TIME(0,RANDBETWEEN(5,9.9),RANDBETWEEN(0,59)))</f>
        <v>1.2037037037037038E-3</v>
      </c>
      <c r="H81" s="4">
        <f ca="1">IF(B81&lt;'MM3 (Cashier)-Processed Data'!$AD$21,TIME(0,RANDBETWEEN(0,0.9),RANDBETWEEN(0,59)),IF(B81&lt;'MM3 (Cashier)-Processed Data'!$AD$22,TIME(0,RANDBETWEEN(1,1.9),RANDBETWEEN(0,59)),IF(B81&lt;'MM3 (Cashier)-Processed Data'!$AD$23,TIME(0,RANDBETWEEN(2,2.9),RANDBETWEEN(0,59)),IF(B81&lt;'MM3 (Cashier)-Processed Data'!$AD$24,TIME(0,RANDBETWEEN(3,4.9),RANDBETWEEN(0,59))))))</f>
        <v>1.4120370370370369E-3</v>
      </c>
      <c r="I81" s="1"/>
    </row>
    <row r="82" spans="1:9" x14ac:dyDescent="0.3">
      <c r="A82" s="13">
        <v>79</v>
      </c>
      <c r="B82">
        <f t="shared" ca="1" si="4"/>
        <v>0.14000000000000001</v>
      </c>
      <c r="C82" s="1">
        <f ca="1">IF(B82&gt;'MM3 (Cashier)-Processed Data'!$AB$4,TIME(0,RANDBETWEEN(0,4.9),RANDBETWEEN(0,59)),TIME(0,RANDBETWEEN(5,9.9),RANDBETWEEN(0,59)))</f>
        <v>5.4629629629629629E-3</v>
      </c>
      <c r="D82" s="4">
        <f ca="1">IF(B82&lt;'MM3 (Cashier)-Processed Data'!$AD$13,TIME(0,RANDBETWEEN(0,0.9),RANDBETWEEN(0,59)),IF(B82&lt;'MM3 (Cashier)-Processed Data'!$AD$14,TIME(0,RANDBETWEEN(1,1.9),RANDBETWEEN(0,59)),IF(B82&lt;'MM3 (Cashier)-Processed Data'!$AD$15,TIME(0,RANDBETWEEN(2,2.9),RANDBETWEEN(0,59)),IF(B82&lt;'MM3 (Cashier)-Processed Data'!$AD$16,TIME(0,RANDBETWEEN(3,4.9),RANDBETWEEN(0,59))))))</f>
        <v>8.7962962962962962E-4</v>
      </c>
      <c r="E82" s="65">
        <f ca="1">IF(B82&gt;'MM3 (Cashier)-Processed Data'!$AB$6,TIME(0,RANDBETWEEN(0,4.9),RANDBETWEEN(0,59)),TIME(0,RANDBETWEEN(5,9.9),RANDBETWEEN(0,59)))</f>
        <v>1.4236111111111112E-3</v>
      </c>
      <c r="F82" s="4">
        <f ca="1">IF(B82&lt;'MM3 (Cashier)-Processed Data'!$AD$17,TIME(0,RANDBETWEEN(0,0.9),RANDBETWEEN(0,59)),IF(B82&lt;'MM3 (Cashier)-Processed Data'!$AD$18,TIME(0,RANDBETWEEN(1,1.9),RANDBETWEEN(0,59)),IF(B82&lt;'MM3 (Cashier)-Processed Data'!$AD$19,TIME(0,RANDBETWEEN(2,2.9),RANDBETWEEN(0,59)),IF(B82&lt;'MM3 (Cashier)-Processed Data'!$AD$20,TIME(0,RANDBETWEEN(3,4.9),RANDBETWEEN(0,59))))))</f>
        <v>5.6712962962962967E-4</v>
      </c>
      <c r="G82" s="1">
        <f ca="1">IF(B82&gt;'MM3 (Cashier)-Processed Data'!$AB$8,TIME(0,RANDBETWEEN(0,4.9),RANDBETWEEN(0,59)),TIME(0,RANDBETWEEN(5,9.9),RANDBETWEEN(0,59)))</f>
        <v>5.7175925925925927E-3</v>
      </c>
      <c r="H82" s="4">
        <f ca="1">IF(B82&lt;'MM3 (Cashier)-Processed Data'!$AD$21,TIME(0,RANDBETWEEN(0,0.9),RANDBETWEEN(0,59)),IF(B82&lt;'MM3 (Cashier)-Processed Data'!$AD$22,TIME(0,RANDBETWEEN(1,1.9),RANDBETWEEN(0,59)),IF(B82&lt;'MM3 (Cashier)-Processed Data'!$AD$23,TIME(0,RANDBETWEEN(2,2.9),RANDBETWEEN(0,59)),IF(B82&lt;'MM3 (Cashier)-Processed Data'!$AD$24,TIME(0,RANDBETWEEN(3,4.9),RANDBETWEEN(0,59))))))</f>
        <v>1.3541666666666667E-3</v>
      </c>
      <c r="I82" s="1"/>
    </row>
    <row r="83" spans="1:9" x14ac:dyDescent="0.3">
      <c r="A83" s="13">
        <v>80</v>
      </c>
      <c r="B83">
        <f t="shared" ca="1" si="4"/>
        <v>0.65</v>
      </c>
      <c r="C83" s="1">
        <f ca="1">IF(B83&gt;'MM3 (Cashier)-Processed Data'!$AB$4,TIME(0,RANDBETWEEN(0,4.9),RANDBETWEEN(0,59)),TIME(0,RANDBETWEEN(5,9.9),RANDBETWEEN(0,59)))</f>
        <v>4.1666666666666669E-4</v>
      </c>
      <c r="D83" s="4">
        <f ca="1">IF(B83&lt;'MM3 (Cashier)-Processed Data'!$AD$13,TIME(0,RANDBETWEEN(0,0.9),RANDBETWEEN(0,59)),IF(B83&lt;'MM3 (Cashier)-Processed Data'!$AD$14,TIME(0,RANDBETWEEN(1,1.9),RANDBETWEEN(0,59)),IF(B83&lt;'MM3 (Cashier)-Processed Data'!$AD$15,TIME(0,RANDBETWEEN(2,2.9),RANDBETWEEN(0,59)),IF(B83&lt;'MM3 (Cashier)-Processed Data'!$AD$16,TIME(0,RANDBETWEEN(3,4.9),RANDBETWEEN(0,59))))))</f>
        <v>1.9097222222222222E-3</v>
      </c>
      <c r="E83" s="65">
        <f ca="1">IF(B83&gt;'MM3 (Cashier)-Processed Data'!$AB$6,TIME(0,RANDBETWEEN(0,4.9),RANDBETWEEN(0,59)),TIME(0,RANDBETWEEN(5,9.9),RANDBETWEEN(0,59)))</f>
        <v>4.2824074074074075E-4</v>
      </c>
      <c r="F83" s="4">
        <f ca="1">IF(B83&lt;'MM3 (Cashier)-Processed Data'!$AD$17,TIME(0,RANDBETWEEN(0,0.9),RANDBETWEEN(0,59)),IF(B83&lt;'MM3 (Cashier)-Processed Data'!$AD$18,TIME(0,RANDBETWEEN(1,1.9),RANDBETWEEN(0,59)),IF(B83&lt;'MM3 (Cashier)-Processed Data'!$AD$19,TIME(0,RANDBETWEEN(2,2.9),RANDBETWEEN(0,59)),IF(B83&lt;'MM3 (Cashier)-Processed Data'!$AD$20,TIME(0,RANDBETWEEN(3,4.9),RANDBETWEEN(0,59))))))</f>
        <v>1.8402777777777777E-3</v>
      </c>
      <c r="G83" s="1">
        <f ca="1">IF(B83&gt;'MM3 (Cashier)-Processed Data'!$AB$8,TIME(0,RANDBETWEEN(0,4.9),RANDBETWEEN(0,59)),TIME(0,RANDBETWEEN(5,9.9),RANDBETWEEN(0,59)))</f>
        <v>1.5046296296296297E-4</v>
      </c>
      <c r="H83" s="4">
        <f ca="1">IF(B83&lt;'MM3 (Cashier)-Processed Data'!$AD$21,TIME(0,RANDBETWEEN(0,0.9),RANDBETWEEN(0,59)),IF(B83&lt;'MM3 (Cashier)-Processed Data'!$AD$22,TIME(0,RANDBETWEEN(1,1.9),RANDBETWEEN(0,59)),IF(B83&lt;'MM3 (Cashier)-Processed Data'!$AD$23,TIME(0,RANDBETWEEN(2,2.9),RANDBETWEEN(0,59)),IF(B83&lt;'MM3 (Cashier)-Processed Data'!$AD$24,TIME(0,RANDBETWEEN(3,4.9),RANDBETWEEN(0,59))))))</f>
        <v>1.9212962962962964E-3</v>
      </c>
      <c r="I83" s="1"/>
    </row>
    <row r="84" spans="1:9" x14ac:dyDescent="0.3">
      <c r="A84" s="13">
        <v>81</v>
      </c>
      <c r="B84">
        <f t="shared" ca="1" si="4"/>
        <v>0.87</v>
      </c>
      <c r="C84" s="1">
        <f ca="1">IF(B84&gt;'MM3 (Cashier)-Processed Data'!$AB$4,TIME(0,RANDBETWEEN(0,4.9),RANDBETWEEN(0,59)),TIME(0,RANDBETWEEN(5,9.9),RANDBETWEEN(0,59)))</f>
        <v>6.134259259259259E-4</v>
      </c>
      <c r="D84" s="4">
        <f ca="1">IF(B84&lt;'MM3 (Cashier)-Processed Data'!$AD$13,TIME(0,RANDBETWEEN(0,0.9),RANDBETWEEN(0,59)),IF(B84&lt;'MM3 (Cashier)-Processed Data'!$AD$14,TIME(0,RANDBETWEEN(1,1.9),RANDBETWEEN(0,59)),IF(B84&lt;'MM3 (Cashier)-Processed Data'!$AD$15,TIME(0,RANDBETWEEN(2,2.9),RANDBETWEEN(0,59)),IF(B84&lt;'MM3 (Cashier)-Processed Data'!$AD$16,TIME(0,RANDBETWEEN(3,4.9),RANDBETWEEN(0,59))))))</f>
        <v>2.627314814814815E-3</v>
      </c>
      <c r="E84" s="65">
        <f ca="1">IF(B84&gt;'MM3 (Cashier)-Processed Data'!$AB$6,TIME(0,RANDBETWEEN(0,4.9),RANDBETWEEN(0,59)),TIME(0,RANDBETWEEN(5,9.9),RANDBETWEEN(0,59)))</f>
        <v>1.4236111111111112E-3</v>
      </c>
      <c r="F84" s="4">
        <f ca="1">IF(B84&lt;'MM3 (Cashier)-Processed Data'!$AD$17,TIME(0,RANDBETWEEN(0,0.9),RANDBETWEEN(0,59)),IF(B84&lt;'MM3 (Cashier)-Processed Data'!$AD$18,TIME(0,RANDBETWEEN(1,1.9),RANDBETWEEN(0,59)),IF(B84&lt;'MM3 (Cashier)-Processed Data'!$AD$19,TIME(0,RANDBETWEEN(2,2.9),RANDBETWEEN(0,59)),IF(B84&lt;'MM3 (Cashier)-Processed Data'!$AD$20,TIME(0,RANDBETWEEN(3,4.9),RANDBETWEEN(0,59))))))</f>
        <v>1.7476851851851852E-3</v>
      </c>
      <c r="G84" s="1">
        <f ca="1">IF(B84&gt;'MM3 (Cashier)-Processed Data'!$AB$8,TIME(0,RANDBETWEEN(0,4.9),RANDBETWEEN(0,59)),TIME(0,RANDBETWEEN(5,9.9),RANDBETWEEN(0,59)))</f>
        <v>1.1805555555555556E-3</v>
      </c>
      <c r="H84" s="4">
        <f ca="1">IF(B84&lt;'MM3 (Cashier)-Processed Data'!$AD$21,TIME(0,RANDBETWEEN(0,0.9),RANDBETWEEN(0,59)),IF(B84&lt;'MM3 (Cashier)-Processed Data'!$AD$22,TIME(0,RANDBETWEEN(1,1.9),RANDBETWEEN(0,59)),IF(B84&lt;'MM3 (Cashier)-Processed Data'!$AD$23,TIME(0,RANDBETWEEN(2,2.9),RANDBETWEEN(0,59)),IF(B84&lt;'MM3 (Cashier)-Processed Data'!$AD$24,TIME(0,RANDBETWEEN(3,4.9),RANDBETWEEN(0,59))))))</f>
        <v>1.6782407407407408E-3</v>
      </c>
      <c r="I84" s="1"/>
    </row>
    <row r="85" spans="1:9" x14ac:dyDescent="0.3">
      <c r="A85" s="13">
        <v>82</v>
      </c>
      <c r="B85">
        <f t="shared" ca="1" si="4"/>
        <v>0.94</v>
      </c>
      <c r="C85" s="1">
        <f ca="1">IF(B85&gt;'MM3 (Cashier)-Processed Data'!$AB$4,TIME(0,RANDBETWEEN(0,4.9),RANDBETWEEN(0,59)),TIME(0,RANDBETWEEN(5,9.9),RANDBETWEEN(0,59)))</f>
        <v>3.0902777777777777E-3</v>
      </c>
      <c r="D85" s="4">
        <f ca="1">IF(B85&lt;'MM3 (Cashier)-Processed Data'!$AD$13,TIME(0,RANDBETWEEN(0,0.9),RANDBETWEEN(0,59)),IF(B85&lt;'MM3 (Cashier)-Processed Data'!$AD$14,TIME(0,RANDBETWEEN(1,1.9),RANDBETWEEN(0,59)),IF(B85&lt;'MM3 (Cashier)-Processed Data'!$AD$15,TIME(0,RANDBETWEEN(2,2.9),RANDBETWEEN(0,59)),IF(B85&lt;'MM3 (Cashier)-Processed Data'!$AD$16,TIME(0,RANDBETWEEN(3,4.9),RANDBETWEEN(0,59))))))</f>
        <v>2.3958333333333331E-3</v>
      </c>
      <c r="E85" s="65">
        <f ca="1">IF(B85&gt;'MM3 (Cashier)-Processed Data'!$AB$6,TIME(0,RANDBETWEEN(0,4.9),RANDBETWEEN(0,59)),TIME(0,RANDBETWEEN(5,9.9),RANDBETWEEN(0,59)))</f>
        <v>2.1875000000000002E-3</v>
      </c>
      <c r="F85" s="4">
        <f ca="1">IF(B85&lt;'MM3 (Cashier)-Processed Data'!$AD$17,TIME(0,RANDBETWEEN(0,0.9),RANDBETWEEN(0,59)),IF(B85&lt;'MM3 (Cashier)-Processed Data'!$AD$18,TIME(0,RANDBETWEEN(1,1.9),RANDBETWEEN(0,59)),IF(B85&lt;'MM3 (Cashier)-Processed Data'!$AD$19,TIME(0,RANDBETWEEN(2,2.9),RANDBETWEEN(0,59)),IF(B85&lt;'MM3 (Cashier)-Processed Data'!$AD$20,TIME(0,RANDBETWEEN(3,4.9),RANDBETWEEN(0,59))))))</f>
        <v>3.3101851851851851E-3</v>
      </c>
      <c r="G85" s="1">
        <f ca="1">IF(B85&gt;'MM3 (Cashier)-Processed Data'!$AB$8,TIME(0,RANDBETWEEN(0,4.9),RANDBETWEEN(0,59)),TIME(0,RANDBETWEEN(5,9.9),RANDBETWEEN(0,59)))</f>
        <v>2.3726851851851851E-3</v>
      </c>
      <c r="H85" s="4">
        <f ca="1">IF(B85&lt;'MM3 (Cashier)-Processed Data'!$AD$21,TIME(0,RANDBETWEEN(0,0.9),RANDBETWEEN(0,59)),IF(B85&lt;'MM3 (Cashier)-Processed Data'!$AD$22,TIME(0,RANDBETWEEN(1,1.9),RANDBETWEEN(0,59)),IF(B85&lt;'MM3 (Cashier)-Processed Data'!$AD$23,TIME(0,RANDBETWEEN(2,2.9),RANDBETWEEN(0,59)),IF(B85&lt;'MM3 (Cashier)-Processed Data'!$AD$24,TIME(0,RANDBETWEEN(3,4.9),RANDBETWEEN(0,59))))))</f>
        <v>1.7013888888888888E-3</v>
      </c>
      <c r="I85" s="1"/>
    </row>
    <row r="86" spans="1:9" x14ac:dyDescent="0.3">
      <c r="A86" s="13">
        <v>83</v>
      </c>
      <c r="B86">
        <f t="shared" ca="1" si="4"/>
        <v>0.76</v>
      </c>
      <c r="C86" s="1">
        <f ca="1">IF(B86&gt;'MM3 (Cashier)-Processed Data'!$AB$4,TIME(0,RANDBETWEEN(0,4.9),RANDBETWEEN(0,59)),TIME(0,RANDBETWEEN(5,9.9),RANDBETWEEN(0,59)))</f>
        <v>1.1342592592592593E-3</v>
      </c>
      <c r="D86" s="4">
        <f ca="1">IF(B86&lt;'MM3 (Cashier)-Processed Data'!$AD$13,TIME(0,RANDBETWEEN(0,0.9),RANDBETWEEN(0,59)),IF(B86&lt;'MM3 (Cashier)-Processed Data'!$AD$14,TIME(0,RANDBETWEEN(1,1.9),RANDBETWEEN(0,59)),IF(B86&lt;'MM3 (Cashier)-Processed Data'!$AD$15,TIME(0,RANDBETWEEN(2,2.9),RANDBETWEEN(0,59)),IF(B86&lt;'MM3 (Cashier)-Processed Data'!$AD$16,TIME(0,RANDBETWEEN(3,4.9),RANDBETWEEN(0,59))))))</f>
        <v>1.9675925925925924E-3</v>
      </c>
      <c r="E86" s="65">
        <f ca="1">IF(B86&gt;'MM3 (Cashier)-Processed Data'!$AB$6,TIME(0,RANDBETWEEN(0,4.9),RANDBETWEEN(0,59)),TIME(0,RANDBETWEEN(5,9.9),RANDBETWEEN(0,59)))</f>
        <v>3.0439814814814813E-3</v>
      </c>
      <c r="F86" s="4">
        <f ca="1">IF(B86&lt;'MM3 (Cashier)-Processed Data'!$AD$17,TIME(0,RANDBETWEEN(0,0.9),RANDBETWEEN(0,59)),IF(B86&lt;'MM3 (Cashier)-Processed Data'!$AD$18,TIME(0,RANDBETWEEN(1,1.9),RANDBETWEEN(0,59)),IF(B86&lt;'MM3 (Cashier)-Processed Data'!$AD$19,TIME(0,RANDBETWEEN(2,2.9),RANDBETWEEN(0,59)),IF(B86&lt;'MM3 (Cashier)-Processed Data'!$AD$20,TIME(0,RANDBETWEEN(3,4.9),RANDBETWEEN(0,59))))))</f>
        <v>1.712962962962963E-3</v>
      </c>
      <c r="G86" s="1">
        <f ca="1">IF(B86&gt;'MM3 (Cashier)-Processed Data'!$AB$8,TIME(0,RANDBETWEEN(0,4.9),RANDBETWEEN(0,59)),TIME(0,RANDBETWEEN(5,9.9),RANDBETWEEN(0,59)))</f>
        <v>1.7361111111111112E-4</v>
      </c>
      <c r="H86" s="4">
        <f ca="1">IF(B86&lt;'MM3 (Cashier)-Processed Data'!$AD$21,TIME(0,RANDBETWEEN(0,0.9),RANDBETWEEN(0,59)),IF(B86&lt;'MM3 (Cashier)-Processed Data'!$AD$22,TIME(0,RANDBETWEEN(1,1.9),RANDBETWEEN(0,59)),IF(B86&lt;'MM3 (Cashier)-Processed Data'!$AD$23,TIME(0,RANDBETWEEN(2,2.9),RANDBETWEEN(0,59)),IF(B86&lt;'MM3 (Cashier)-Processed Data'!$AD$24,TIME(0,RANDBETWEEN(3,4.9),RANDBETWEEN(0,59))))))</f>
        <v>1.8865740740740742E-3</v>
      </c>
      <c r="I86" s="1"/>
    </row>
    <row r="87" spans="1:9" x14ac:dyDescent="0.3">
      <c r="A87" s="13">
        <v>84</v>
      </c>
      <c r="B87">
        <f t="shared" ca="1" si="4"/>
        <v>0.54</v>
      </c>
      <c r="C87" s="1">
        <f ca="1">IF(B87&gt;'MM3 (Cashier)-Processed Data'!$AB$4,TIME(0,RANDBETWEEN(0,4.9),RANDBETWEEN(0,59)),TIME(0,RANDBETWEEN(5,9.9),RANDBETWEEN(0,59)))</f>
        <v>6.7129629629629625E-4</v>
      </c>
      <c r="D87" s="4">
        <f ca="1">IF(B87&lt;'MM3 (Cashier)-Processed Data'!$AD$13,TIME(0,RANDBETWEEN(0,0.9),RANDBETWEEN(0,59)),IF(B87&lt;'MM3 (Cashier)-Processed Data'!$AD$14,TIME(0,RANDBETWEEN(1,1.9),RANDBETWEEN(0,59)),IF(B87&lt;'MM3 (Cashier)-Processed Data'!$AD$15,TIME(0,RANDBETWEEN(2,2.9),RANDBETWEEN(0,59)),IF(B87&lt;'MM3 (Cashier)-Processed Data'!$AD$16,TIME(0,RANDBETWEEN(3,4.9),RANDBETWEEN(0,59))))))</f>
        <v>2.0717592592592593E-3</v>
      </c>
      <c r="E87" s="65">
        <f ca="1">IF(B87&gt;'MM3 (Cashier)-Processed Data'!$AB$6,TIME(0,RANDBETWEEN(0,4.9),RANDBETWEEN(0,59)),TIME(0,RANDBETWEEN(5,9.9),RANDBETWEEN(0,59)))</f>
        <v>1.8518518518518519E-3</v>
      </c>
      <c r="F87" s="4">
        <f ca="1">IF(B87&lt;'MM3 (Cashier)-Processed Data'!$AD$17,TIME(0,RANDBETWEEN(0,0.9),RANDBETWEEN(0,59)),IF(B87&lt;'MM3 (Cashier)-Processed Data'!$AD$18,TIME(0,RANDBETWEEN(1,1.9),RANDBETWEEN(0,59)),IF(B87&lt;'MM3 (Cashier)-Processed Data'!$AD$19,TIME(0,RANDBETWEEN(2,2.9),RANDBETWEEN(0,59)),IF(B87&lt;'MM3 (Cashier)-Processed Data'!$AD$20,TIME(0,RANDBETWEEN(3,4.9),RANDBETWEEN(0,59))))))</f>
        <v>1.1111111111111111E-3</v>
      </c>
      <c r="G87" s="1">
        <f ca="1">IF(B87&gt;'MM3 (Cashier)-Processed Data'!$AB$8,TIME(0,RANDBETWEEN(0,4.9),RANDBETWEEN(0,59)),TIME(0,RANDBETWEEN(5,9.9),RANDBETWEEN(0,59)))</f>
        <v>2.7199074074074074E-3</v>
      </c>
      <c r="H87" s="4">
        <f ca="1">IF(B87&lt;'MM3 (Cashier)-Processed Data'!$AD$21,TIME(0,RANDBETWEEN(0,0.9),RANDBETWEEN(0,59)),IF(B87&lt;'MM3 (Cashier)-Processed Data'!$AD$22,TIME(0,RANDBETWEEN(1,1.9),RANDBETWEEN(0,59)),IF(B87&lt;'MM3 (Cashier)-Processed Data'!$AD$23,TIME(0,RANDBETWEEN(2,2.9),RANDBETWEEN(0,59)),IF(B87&lt;'MM3 (Cashier)-Processed Data'!$AD$24,TIME(0,RANDBETWEEN(3,4.9),RANDBETWEEN(0,59))))))</f>
        <v>1.0879629629629629E-3</v>
      </c>
      <c r="I87" s="1"/>
    </row>
    <row r="88" spans="1:9" x14ac:dyDescent="0.3">
      <c r="A88" s="13">
        <v>85</v>
      </c>
      <c r="B88">
        <f t="shared" ca="1" si="4"/>
        <v>0.84</v>
      </c>
      <c r="C88" s="1">
        <f ca="1">IF(B88&gt;'MM3 (Cashier)-Processed Data'!$AB$4,TIME(0,RANDBETWEEN(0,4.9),RANDBETWEEN(0,59)),TIME(0,RANDBETWEEN(5,9.9),RANDBETWEEN(0,59)))</f>
        <v>1.1689814814814816E-3</v>
      </c>
      <c r="D88" s="4">
        <f ca="1">IF(B88&lt;'MM3 (Cashier)-Processed Data'!$AD$13,TIME(0,RANDBETWEEN(0,0.9),RANDBETWEEN(0,59)),IF(B88&lt;'MM3 (Cashier)-Processed Data'!$AD$14,TIME(0,RANDBETWEEN(1,1.9),RANDBETWEEN(0,59)),IF(B88&lt;'MM3 (Cashier)-Processed Data'!$AD$15,TIME(0,RANDBETWEEN(2,2.9),RANDBETWEEN(0,59)),IF(B88&lt;'MM3 (Cashier)-Processed Data'!$AD$16,TIME(0,RANDBETWEEN(3,4.9),RANDBETWEEN(0,59))))))</f>
        <v>3.1712962962962962E-3</v>
      </c>
      <c r="E88" s="65">
        <f ca="1">IF(B88&gt;'MM3 (Cashier)-Processed Data'!$AB$6,TIME(0,RANDBETWEEN(0,4.9),RANDBETWEEN(0,59)),TIME(0,RANDBETWEEN(5,9.9),RANDBETWEEN(0,59)))</f>
        <v>1.9560185185185184E-3</v>
      </c>
      <c r="F88" s="4">
        <f ca="1">IF(B88&lt;'MM3 (Cashier)-Processed Data'!$AD$17,TIME(0,RANDBETWEEN(0,0.9),RANDBETWEEN(0,59)),IF(B88&lt;'MM3 (Cashier)-Processed Data'!$AD$18,TIME(0,RANDBETWEEN(1,1.9),RANDBETWEEN(0,59)),IF(B88&lt;'MM3 (Cashier)-Processed Data'!$AD$19,TIME(0,RANDBETWEEN(2,2.9),RANDBETWEEN(0,59)),IF(B88&lt;'MM3 (Cashier)-Processed Data'!$AD$20,TIME(0,RANDBETWEEN(3,4.9),RANDBETWEEN(0,59))))))</f>
        <v>1.4699074074074074E-3</v>
      </c>
      <c r="G88" s="1">
        <f ca="1">IF(B88&gt;'MM3 (Cashier)-Processed Data'!$AB$8,TIME(0,RANDBETWEEN(0,4.9),RANDBETWEEN(0,59)),TIME(0,RANDBETWEEN(5,9.9),RANDBETWEEN(0,59)))</f>
        <v>1.5393518518518519E-3</v>
      </c>
      <c r="H88" s="4">
        <f ca="1">IF(B88&lt;'MM3 (Cashier)-Processed Data'!$AD$21,TIME(0,RANDBETWEEN(0,0.9),RANDBETWEEN(0,59)),IF(B88&lt;'MM3 (Cashier)-Processed Data'!$AD$22,TIME(0,RANDBETWEEN(1,1.9),RANDBETWEEN(0,59)),IF(B88&lt;'MM3 (Cashier)-Processed Data'!$AD$23,TIME(0,RANDBETWEEN(2,2.9),RANDBETWEEN(0,59)),IF(B88&lt;'MM3 (Cashier)-Processed Data'!$AD$24,TIME(0,RANDBETWEEN(3,4.9),RANDBETWEEN(0,59))))))</f>
        <v>1.5625000000000001E-3</v>
      </c>
      <c r="I88" s="1"/>
    </row>
    <row r="89" spans="1:9" x14ac:dyDescent="0.3">
      <c r="A89" s="13">
        <v>86</v>
      </c>
      <c r="B89">
        <f t="shared" ca="1" si="4"/>
        <v>0.19</v>
      </c>
      <c r="C89" s="1">
        <f ca="1">IF(B89&gt;'MM3 (Cashier)-Processed Data'!$AB$4,TIME(0,RANDBETWEEN(0,4.9),RANDBETWEEN(0,59)),TIME(0,RANDBETWEEN(5,9.9),RANDBETWEEN(0,59)))</f>
        <v>1.8749999999999999E-3</v>
      </c>
      <c r="D89" s="4">
        <f ca="1">IF(B89&lt;'MM3 (Cashier)-Processed Data'!$AD$13,TIME(0,RANDBETWEEN(0,0.9),RANDBETWEEN(0,59)),IF(B89&lt;'MM3 (Cashier)-Processed Data'!$AD$14,TIME(0,RANDBETWEEN(1,1.9),RANDBETWEEN(0,59)),IF(B89&lt;'MM3 (Cashier)-Processed Data'!$AD$15,TIME(0,RANDBETWEEN(2,2.9),RANDBETWEEN(0,59)),IF(B89&lt;'MM3 (Cashier)-Processed Data'!$AD$16,TIME(0,RANDBETWEEN(3,4.9),RANDBETWEEN(0,59))))))</f>
        <v>1.5046296296296296E-3</v>
      </c>
      <c r="E89" s="65">
        <f ca="1">IF(B89&gt;'MM3 (Cashier)-Processed Data'!$AB$6,TIME(0,RANDBETWEEN(0,4.9),RANDBETWEEN(0,59)),TIME(0,RANDBETWEEN(5,9.9),RANDBETWEEN(0,59)))</f>
        <v>3.2523148148148147E-3</v>
      </c>
      <c r="F89" s="4">
        <f ca="1">IF(B89&lt;'MM3 (Cashier)-Processed Data'!$AD$17,TIME(0,RANDBETWEEN(0,0.9),RANDBETWEEN(0,59)),IF(B89&lt;'MM3 (Cashier)-Processed Data'!$AD$18,TIME(0,RANDBETWEEN(1,1.9),RANDBETWEEN(0,59)),IF(B89&lt;'MM3 (Cashier)-Processed Data'!$AD$19,TIME(0,RANDBETWEEN(2,2.9),RANDBETWEEN(0,59)),IF(B89&lt;'MM3 (Cashier)-Processed Data'!$AD$20,TIME(0,RANDBETWEEN(3,4.9),RANDBETWEEN(0,59))))))</f>
        <v>1.273148148148148E-4</v>
      </c>
      <c r="G89" s="1">
        <f ca="1">IF(B89&gt;'MM3 (Cashier)-Processed Data'!$AB$8,TIME(0,RANDBETWEEN(0,4.9),RANDBETWEEN(0,59)),TIME(0,RANDBETWEEN(5,9.9),RANDBETWEEN(0,59)))</f>
        <v>4.4560185185185189E-3</v>
      </c>
      <c r="H89" s="4">
        <f ca="1">IF(B89&lt;'MM3 (Cashier)-Processed Data'!$AD$21,TIME(0,RANDBETWEEN(0,0.9),RANDBETWEEN(0,59)),IF(B89&lt;'MM3 (Cashier)-Processed Data'!$AD$22,TIME(0,RANDBETWEEN(1,1.9),RANDBETWEEN(0,59)),IF(B89&lt;'MM3 (Cashier)-Processed Data'!$AD$23,TIME(0,RANDBETWEEN(2,2.9),RANDBETWEEN(0,59)),IF(B89&lt;'MM3 (Cashier)-Processed Data'!$AD$24,TIME(0,RANDBETWEEN(3,4.9),RANDBETWEEN(0,59))))))</f>
        <v>1.1458333333333333E-3</v>
      </c>
      <c r="I89" s="1"/>
    </row>
    <row r="90" spans="1:9" x14ac:dyDescent="0.3">
      <c r="A90" s="13">
        <v>87</v>
      </c>
      <c r="B90">
        <f t="shared" ca="1" si="4"/>
        <v>0.42</v>
      </c>
      <c r="C90" s="1">
        <f ca="1">IF(B90&gt;'MM3 (Cashier)-Processed Data'!$AB$4,TIME(0,RANDBETWEEN(0,4.9),RANDBETWEEN(0,59)),TIME(0,RANDBETWEEN(5,9.9),RANDBETWEEN(0,59)))</f>
        <v>3.7037037037037035E-4</v>
      </c>
      <c r="D90" s="4">
        <f ca="1">IF(B90&lt;'MM3 (Cashier)-Processed Data'!$AD$13,TIME(0,RANDBETWEEN(0,0.9),RANDBETWEEN(0,59)),IF(B90&lt;'MM3 (Cashier)-Processed Data'!$AD$14,TIME(0,RANDBETWEEN(1,1.9),RANDBETWEEN(0,59)),IF(B90&lt;'MM3 (Cashier)-Processed Data'!$AD$15,TIME(0,RANDBETWEEN(2,2.9),RANDBETWEEN(0,59)),IF(B90&lt;'MM3 (Cashier)-Processed Data'!$AD$16,TIME(0,RANDBETWEEN(3,4.9),RANDBETWEEN(0,59))))))</f>
        <v>1.8287037037037037E-3</v>
      </c>
      <c r="E90" s="65">
        <f ca="1">IF(B90&gt;'MM3 (Cashier)-Processed Data'!$AB$6,TIME(0,RANDBETWEEN(0,4.9),RANDBETWEEN(0,59)),TIME(0,RANDBETWEEN(5,9.9),RANDBETWEEN(0,59)))</f>
        <v>2.6620370370370372E-4</v>
      </c>
      <c r="F90" s="4">
        <f ca="1">IF(B90&lt;'MM3 (Cashier)-Processed Data'!$AD$17,TIME(0,RANDBETWEEN(0,0.9),RANDBETWEEN(0,59)),IF(B90&lt;'MM3 (Cashier)-Processed Data'!$AD$18,TIME(0,RANDBETWEEN(1,1.9),RANDBETWEEN(0,59)),IF(B90&lt;'MM3 (Cashier)-Processed Data'!$AD$19,TIME(0,RANDBETWEEN(2,2.9),RANDBETWEEN(0,59)),IF(B90&lt;'MM3 (Cashier)-Processed Data'!$AD$20,TIME(0,RANDBETWEEN(3,4.9),RANDBETWEEN(0,59))))))</f>
        <v>1.0300925925925926E-3</v>
      </c>
      <c r="G90" s="1">
        <f ca="1">IF(B90&gt;'MM3 (Cashier)-Processed Data'!$AB$8,TIME(0,RANDBETWEEN(0,4.9),RANDBETWEEN(0,59)),TIME(0,RANDBETWEEN(5,9.9),RANDBETWEEN(0,59)))</f>
        <v>1.6898148148148148E-3</v>
      </c>
      <c r="H90" s="4">
        <f ca="1">IF(B90&lt;'MM3 (Cashier)-Processed Data'!$AD$21,TIME(0,RANDBETWEEN(0,0.9),RANDBETWEEN(0,59)),IF(B90&lt;'MM3 (Cashier)-Processed Data'!$AD$22,TIME(0,RANDBETWEEN(1,1.9),RANDBETWEEN(0,59)),IF(B90&lt;'MM3 (Cashier)-Processed Data'!$AD$23,TIME(0,RANDBETWEEN(2,2.9),RANDBETWEEN(0,59)),IF(B90&lt;'MM3 (Cashier)-Processed Data'!$AD$24,TIME(0,RANDBETWEEN(3,4.9),RANDBETWEEN(0,59))))))</f>
        <v>8.6805555555555551E-4</v>
      </c>
      <c r="I90" s="1"/>
    </row>
    <row r="91" spans="1:9" x14ac:dyDescent="0.3">
      <c r="A91" s="13">
        <v>88</v>
      </c>
      <c r="B91">
        <f t="shared" ca="1" si="4"/>
        <v>0.19</v>
      </c>
      <c r="C91" s="1">
        <f ca="1">IF(B91&gt;'MM3 (Cashier)-Processed Data'!$AB$4,TIME(0,RANDBETWEEN(0,4.9),RANDBETWEEN(0,59)),TIME(0,RANDBETWEEN(5,9.9),RANDBETWEEN(0,59)))</f>
        <v>1.0532407407407407E-3</v>
      </c>
      <c r="D91" s="4">
        <f ca="1">IF(B91&lt;'MM3 (Cashier)-Processed Data'!$AD$13,TIME(0,RANDBETWEEN(0,0.9),RANDBETWEEN(0,59)),IF(B91&lt;'MM3 (Cashier)-Processed Data'!$AD$14,TIME(0,RANDBETWEEN(1,1.9),RANDBETWEEN(0,59)),IF(B91&lt;'MM3 (Cashier)-Processed Data'!$AD$15,TIME(0,RANDBETWEEN(2,2.9),RANDBETWEEN(0,59)),IF(B91&lt;'MM3 (Cashier)-Processed Data'!$AD$16,TIME(0,RANDBETWEEN(3,4.9),RANDBETWEEN(0,59))))))</f>
        <v>2.0138888888888888E-3</v>
      </c>
      <c r="E91" s="65">
        <f ca="1">IF(B91&gt;'MM3 (Cashier)-Processed Data'!$AB$6,TIME(0,RANDBETWEEN(0,4.9),RANDBETWEEN(0,59)),TIME(0,RANDBETWEEN(5,9.9),RANDBETWEEN(0,59)))</f>
        <v>6.9444444444444447E-4</v>
      </c>
      <c r="F91" s="4">
        <f ca="1">IF(B91&lt;'MM3 (Cashier)-Processed Data'!$AD$17,TIME(0,RANDBETWEEN(0,0.9),RANDBETWEEN(0,59)),IF(B91&lt;'MM3 (Cashier)-Processed Data'!$AD$18,TIME(0,RANDBETWEEN(1,1.9),RANDBETWEEN(0,59)),IF(B91&lt;'MM3 (Cashier)-Processed Data'!$AD$19,TIME(0,RANDBETWEEN(2,2.9),RANDBETWEEN(0,59)),IF(B91&lt;'MM3 (Cashier)-Processed Data'!$AD$20,TIME(0,RANDBETWEEN(3,4.9),RANDBETWEEN(0,59))))))</f>
        <v>1.0416666666666667E-4</v>
      </c>
      <c r="G91" s="1">
        <f ca="1">IF(B91&gt;'MM3 (Cashier)-Processed Data'!$AB$8,TIME(0,RANDBETWEEN(0,4.9),RANDBETWEEN(0,59)),TIME(0,RANDBETWEEN(5,9.9),RANDBETWEEN(0,59)))</f>
        <v>5.2314814814814811E-3</v>
      </c>
      <c r="H91" s="4">
        <f ca="1">IF(B91&lt;'MM3 (Cashier)-Processed Data'!$AD$21,TIME(0,RANDBETWEEN(0,0.9),RANDBETWEEN(0,59)),IF(B91&lt;'MM3 (Cashier)-Processed Data'!$AD$22,TIME(0,RANDBETWEEN(1,1.9),RANDBETWEEN(0,59)),IF(B91&lt;'MM3 (Cashier)-Processed Data'!$AD$23,TIME(0,RANDBETWEEN(2,2.9),RANDBETWEEN(0,59)),IF(B91&lt;'MM3 (Cashier)-Processed Data'!$AD$24,TIME(0,RANDBETWEEN(3,4.9),RANDBETWEEN(0,59))))))</f>
        <v>9.6064814814814819E-4</v>
      </c>
      <c r="I91" s="1"/>
    </row>
    <row r="92" spans="1:9" x14ac:dyDescent="0.3">
      <c r="A92" s="13">
        <v>89</v>
      </c>
      <c r="B92">
        <f t="shared" ca="1" si="4"/>
        <v>0.21</v>
      </c>
      <c r="C92" s="1">
        <f ca="1">IF(B92&gt;'MM3 (Cashier)-Processed Data'!$AB$4,TIME(0,RANDBETWEEN(0,4.9),RANDBETWEEN(0,59)),TIME(0,RANDBETWEEN(5,9.9),RANDBETWEEN(0,59)))</f>
        <v>1.0185185185185184E-3</v>
      </c>
      <c r="D92" s="4">
        <f ca="1">IF(B92&lt;'MM3 (Cashier)-Processed Data'!$AD$13,TIME(0,RANDBETWEEN(0,0.9),RANDBETWEEN(0,59)),IF(B92&lt;'MM3 (Cashier)-Processed Data'!$AD$14,TIME(0,RANDBETWEEN(1,1.9),RANDBETWEEN(0,59)),IF(B92&lt;'MM3 (Cashier)-Processed Data'!$AD$15,TIME(0,RANDBETWEEN(2,2.9),RANDBETWEEN(0,59)),IF(B92&lt;'MM3 (Cashier)-Processed Data'!$AD$16,TIME(0,RANDBETWEEN(3,4.9),RANDBETWEEN(0,59))))))</f>
        <v>1.9444444444444444E-3</v>
      </c>
      <c r="E92" s="65">
        <f ca="1">IF(B92&gt;'MM3 (Cashier)-Processed Data'!$AB$6,TIME(0,RANDBETWEEN(0,4.9),RANDBETWEEN(0,59)),TIME(0,RANDBETWEEN(5,9.9),RANDBETWEEN(0,59)))</f>
        <v>1.8634259259259259E-3</v>
      </c>
      <c r="F92" s="4">
        <f ca="1">IF(B92&lt;'MM3 (Cashier)-Processed Data'!$AD$17,TIME(0,RANDBETWEEN(0,0.9),RANDBETWEEN(0,59)),IF(B92&lt;'MM3 (Cashier)-Processed Data'!$AD$18,TIME(0,RANDBETWEEN(1,1.9),RANDBETWEEN(0,59)),IF(B92&lt;'MM3 (Cashier)-Processed Data'!$AD$19,TIME(0,RANDBETWEEN(2,2.9),RANDBETWEEN(0,59)),IF(B92&lt;'MM3 (Cashier)-Processed Data'!$AD$20,TIME(0,RANDBETWEEN(3,4.9),RANDBETWEEN(0,59))))))</f>
        <v>5.7870370370370367E-4</v>
      </c>
      <c r="G92" s="1">
        <f ca="1">IF(B92&gt;'MM3 (Cashier)-Processed Data'!$AB$8,TIME(0,RANDBETWEEN(0,4.9),RANDBETWEEN(0,59)),TIME(0,RANDBETWEEN(5,9.9),RANDBETWEEN(0,59)))</f>
        <v>4.0277777777777777E-3</v>
      </c>
      <c r="H92" s="4">
        <f ca="1">IF(B92&lt;'MM3 (Cashier)-Processed Data'!$AD$21,TIME(0,RANDBETWEEN(0,0.9),RANDBETWEEN(0,59)),IF(B92&lt;'MM3 (Cashier)-Processed Data'!$AD$22,TIME(0,RANDBETWEEN(1,1.9),RANDBETWEEN(0,59)),IF(B92&lt;'MM3 (Cashier)-Processed Data'!$AD$23,TIME(0,RANDBETWEEN(2,2.9),RANDBETWEEN(0,59)),IF(B92&lt;'MM3 (Cashier)-Processed Data'!$AD$24,TIME(0,RANDBETWEEN(3,4.9),RANDBETWEEN(0,59))))))</f>
        <v>1.3194444444444445E-3</v>
      </c>
      <c r="I92" s="1"/>
    </row>
    <row r="93" spans="1:9" x14ac:dyDescent="0.3">
      <c r="A93" s="13">
        <v>90</v>
      </c>
      <c r="B93">
        <f t="shared" ca="1" si="4"/>
        <v>0.02</v>
      </c>
      <c r="C93" s="1">
        <f ca="1">IF(B93&gt;'MM3 (Cashier)-Processed Data'!$AB$4,TIME(0,RANDBETWEEN(0,4.9),RANDBETWEEN(0,59)),TIME(0,RANDBETWEEN(5,9.9),RANDBETWEEN(0,59)))</f>
        <v>5.7060185185185183E-3</v>
      </c>
      <c r="D93" s="4">
        <f ca="1">IF(B93&lt;'MM3 (Cashier)-Processed Data'!$AD$13,TIME(0,RANDBETWEEN(0,0.9),RANDBETWEEN(0,59)),IF(B93&lt;'MM3 (Cashier)-Processed Data'!$AD$14,TIME(0,RANDBETWEEN(1,1.9),RANDBETWEEN(0,59)),IF(B93&lt;'MM3 (Cashier)-Processed Data'!$AD$15,TIME(0,RANDBETWEEN(2,2.9),RANDBETWEEN(0,59)),IF(B93&lt;'MM3 (Cashier)-Processed Data'!$AD$16,TIME(0,RANDBETWEEN(3,4.9),RANDBETWEEN(0,59))))))</f>
        <v>7.7546296296296293E-4</v>
      </c>
      <c r="E93" s="65">
        <f ca="1">IF(B93&gt;'MM3 (Cashier)-Processed Data'!$AB$6,TIME(0,RANDBETWEEN(0,4.9),RANDBETWEEN(0,59)),TIME(0,RANDBETWEEN(5,9.9),RANDBETWEEN(0,59)))</f>
        <v>6.8171296296296296E-3</v>
      </c>
      <c r="F93" s="4">
        <f ca="1">IF(B93&lt;'MM3 (Cashier)-Processed Data'!$AD$17,TIME(0,RANDBETWEEN(0,0.9),RANDBETWEEN(0,59)),IF(B93&lt;'MM3 (Cashier)-Processed Data'!$AD$18,TIME(0,RANDBETWEEN(1,1.9),RANDBETWEEN(0,59)),IF(B93&lt;'MM3 (Cashier)-Processed Data'!$AD$19,TIME(0,RANDBETWEEN(2,2.9),RANDBETWEEN(0,59)),IF(B93&lt;'MM3 (Cashier)-Processed Data'!$AD$20,TIME(0,RANDBETWEEN(3,4.9),RANDBETWEEN(0,59))))))</f>
        <v>2.3148148148148149E-4</v>
      </c>
      <c r="G93" s="1">
        <f ca="1">IF(B93&gt;'MM3 (Cashier)-Processed Data'!$AB$8,TIME(0,RANDBETWEEN(0,4.9),RANDBETWEEN(0,59)),TIME(0,RANDBETWEEN(5,9.9),RANDBETWEEN(0,59)))</f>
        <v>5.0462962962962961E-3</v>
      </c>
      <c r="H93" s="4">
        <f ca="1">IF(B93&lt;'MM3 (Cashier)-Processed Data'!$AD$21,TIME(0,RANDBETWEEN(0,0.9),RANDBETWEEN(0,59)),IF(B93&lt;'MM3 (Cashier)-Processed Data'!$AD$22,TIME(0,RANDBETWEEN(1,1.9),RANDBETWEEN(0,59)),IF(B93&lt;'MM3 (Cashier)-Processed Data'!$AD$23,TIME(0,RANDBETWEEN(2,2.9),RANDBETWEEN(0,59)),IF(B93&lt;'MM3 (Cashier)-Processed Data'!$AD$24,TIME(0,RANDBETWEEN(3,4.9),RANDBETWEEN(0,59))))))</f>
        <v>9.3749999999999997E-4</v>
      </c>
      <c r="I93" s="1"/>
    </row>
    <row r="94" spans="1:9" x14ac:dyDescent="0.3">
      <c r="A94" s="13">
        <v>91</v>
      </c>
      <c r="B94">
        <f t="shared" ca="1" si="4"/>
        <v>0.92</v>
      </c>
      <c r="C94" s="1">
        <f ca="1">IF(B94&gt;'MM3 (Cashier)-Processed Data'!$AB$4,TIME(0,RANDBETWEEN(0,4.9),RANDBETWEEN(0,59)),TIME(0,RANDBETWEEN(5,9.9),RANDBETWEEN(0,59)))</f>
        <v>4.9768518518518521E-4</v>
      </c>
      <c r="D94" s="4">
        <f ca="1">IF(B94&lt;'MM3 (Cashier)-Processed Data'!$AD$13,TIME(0,RANDBETWEEN(0,0.9),RANDBETWEEN(0,59)),IF(B94&lt;'MM3 (Cashier)-Processed Data'!$AD$14,TIME(0,RANDBETWEEN(1,1.9),RANDBETWEEN(0,59)),IF(B94&lt;'MM3 (Cashier)-Processed Data'!$AD$15,TIME(0,RANDBETWEEN(2,2.9),RANDBETWEEN(0,59)),IF(B94&lt;'MM3 (Cashier)-Processed Data'!$AD$16,TIME(0,RANDBETWEEN(3,4.9),RANDBETWEEN(0,59))))))</f>
        <v>2.1064814814814813E-3</v>
      </c>
      <c r="E94" s="65">
        <f ca="1">IF(B94&gt;'MM3 (Cashier)-Processed Data'!$AB$6,TIME(0,RANDBETWEEN(0,4.9),RANDBETWEEN(0,59)),TIME(0,RANDBETWEEN(5,9.9),RANDBETWEEN(0,59)))</f>
        <v>1.5740740740740741E-3</v>
      </c>
      <c r="F94" s="4">
        <f ca="1">IF(B94&lt;'MM3 (Cashier)-Processed Data'!$AD$17,TIME(0,RANDBETWEEN(0,0.9),RANDBETWEEN(0,59)),IF(B94&lt;'MM3 (Cashier)-Processed Data'!$AD$18,TIME(0,RANDBETWEEN(1,1.9),RANDBETWEEN(0,59)),IF(B94&lt;'MM3 (Cashier)-Processed Data'!$AD$19,TIME(0,RANDBETWEEN(2,2.9),RANDBETWEEN(0,59)),IF(B94&lt;'MM3 (Cashier)-Processed Data'!$AD$20,TIME(0,RANDBETWEEN(3,4.9),RANDBETWEEN(0,59))))))</f>
        <v>3.2291666666666666E-3</v>
      </c>
      <c r="G94" s="1">
        <f ca="1">IF(B94&gt;'MM3 (Cashier)-Processed Data'!$AB$8,TIME(0,RANDBETWEEN(0,4.9),RANDBETWEEN(0,59)),TIME(0,RANDBETWEEN(5,9.9),RANDBETWEEN(0,59)))</f>
        <v>3.0787037037037037E-3</v>
      </c>
      <c r="H94" s="4">
        <f ca="1">IF(B94&lt;'MM3 (Cashier)-Processed Data'!$AD$21,TIME(0,RANDBETWEEN(0,0.9),RANDBETWEEN(0,59)),IF(B94&lt;'MM3 (Cashier)-Processed Data'!$AD$22,TIME(0,RANDBETWEEN(1,1.9),RANDBETWEEN(0,59)),IF(B94&lt;'MM3 (Cashier)-Processed Data'!$AD$23,TIME(0,RANDBETWEEN(2,2.9),RANDBETWEEN(0,59)),IF(B94&lt;'MM3 (Cashier)-Processed Data'!$AD$24,TIME(0,RANDBETWEEN(3,4.9),RANDBETWEEN(0,59))))))</f>
        <v>2.0023148148148148E-3</v>
      </c>
      <c r="I94" s="1"/>
    </row>
    <row r="95" spans="1:9" x14ac:dyDescent="0.3">
      <c r="A95" s="13">
        <v>92</v>
      </c>
      <c r="B95">
        <f t="shared" ca="1" si="4"/>
        <v>0.33</v>
      </c>
      <c r="C95" s="1">
        <f ca="1">IF(B95&gt;'MM3 (Cashier)-Processed Data'!$AB$4,TIME(0,RANDBETWEEN(0,4.9),RANDBETWEEN(0,59)),TIME(0,RANDBETWEEN(5,9.9),RANDBETWEEN(0,59)))</f>
        <v>2.0486111111111113E-3</v>
      </c>
      <c r="D95" s="4">
        <f ca="1">IF(B95&lt;'MM3 (Cashier)-Processed Data'!$AD$13,TIME(0,RANDBETWEEN(0,0.9),RANDBETWEEN(0,59)),IF(B95&lt;'MM3 (Cashier)-Processed Data'!$AD$14,TIME(0,RANDBETWEEN(1,1.9),RANDBETWEEN(0,59)),IF(B95&lt;'MM3 (Cashier)-Processed Data'!$AD$15,TIME(0,RANDBETWEEN(2,2.9),RANDBETWEEN(0,59)),IF(B95&lt;'MM3 (Cashier)-Processed Data'!$AD$16,TIME(0,RANDBETWEEN(3,4.9),RANDBETWEEN(0,59))))))</f>
        <v>1.9675925925925924E-3</v>
      </c>
      <c r="E95" s="65">
        <f ca="1">IF(B95&gt;'MM3 (Cashier)-Processed Data'!$AB$6,TIME(0,RANDBETWEEN(0,4.9),RANDBETWEEN(0,59)),TIME(0,RANDBETWEEN(5,9.9),RANDBETWEEN(0,59)))</f>
        <v>3.1250000000000002E-3</v>
      </c>
      <c r="F95" s="4">
        <f ca="1">IF(B95&lt;'MM3 (Cashier)-Processed Data'!$AD$17,TIME(0,RANDBETWEEN(0,0.9),RANDBETWEEN(0,59)),IF(B95&lt;'MM3 (Cashier)-Processed Data'!$AD$18,TIME(0,RANDBETWEEN(1,1.9),RANDBETWEEN(0,59)),IF(B95&lt;'MM3 (Cashier)-Processed Data'!$AD$19,TIME(0,RANDBETWEEN(2,2.9),RANDBETWEEN(0,59)),IF(B95&lt;'MM3 (Cashier)-Processed Data'!$AD$20,TIME(0,RANDBETWEEN(3,4.9),RANDBETWEEN(0,59))))))</f>
        <v>1.25E-3</v>
      </c>
      <c r="G95" s="1">
        <f ca="1">IF(B95&gt;'MM3 (Cashier)-Processed Data'!$AB$8,TIME(0,RANDBETWEEN(0,4.9),RANDBETWEEN(0,59)),TIME(0,RANDBETWEEN(5,9.9),RANDBETWEEN(0,59)))</f>
        <v>8.9120370370370373E-4</v>
      </c>
      <c r="H95" s="4">
        <f ca="1">IF(B95&lt;'MM3 (Cashier)-Processed Data'!$AD$21,TIME(0,RANDBETWEEN(0,0.9),RANDBETWEEN(0,59)),IF(B95&lt;'MM3 (Cashier)-Processed Data'!$AD$22,TIME(0,RANDBETWEEN(1,1.9),RANDBETWEEN(0,59)),IF(B95&lt;'MM3 (Cashier)-Processed Data'!$AD$23,TIME(0,RANDBETWEEN(2,2.9),RANDBETWEEN(0,59)),IF(B95&lt;'MM3 (Cashier)-Processed Data'!$AD$24,TIME(0,RANDBETWEEN(3,4.9),RANDBETWEEN(0,59))))))</f>
        <v>8.7962962962962962E-4</v>
      </c>
      <c r="I95" s="1"/>
    </row>
    <row r="96" spans="1:9" x14ac:dyDescent="0.3">
      <c r="A96" s="13">
        <v>93</v>
      </c>
      <c r="B96">
        <f t="shared" ca="1" si="4"/>
        <v>0.14000000000000001</v>
      </c>
      <c r="C96" s="1">
        <f ca="1">IF(B96&gt;'MM3 (Cashier)-Processed Data'!$AB$4,TIME(0,RANDBETWEEN(0,4.9),RANDBETWEEN(0,59)),TIME(0,RANDBETWEEN(5,9.9),RANDBETWEEN(0,59)))</f>
        <v>3.9467592592592592E-3</v>
      </c>
      <c r="D96" s="4">
        <f ca="1">IF(B96&lt;'MM3 (Cashier)-Processed Data'!$AD$13,TIME(0,RANDBETWEEN(0,0.9),RANDBETWEEN(0,59)),IF(B96&lt;'MM3 (Cashier)-Processed Data'!$AD$14,TIME(0,RANDBETWEEN(1,1.9),RANDBETWEEN(0,59)),IF(B96&lt;'MM3 (Cashier)-Processed Data'!$AD$15,TIME(0,RANDBETWEEN(2,2.9),RANDBETWEEN(0,59)),IF(B96&lt;'MM3 (Cashier)-Processed Data'!$AD$16,TIME(0,RANDBETWEEN(3,4.9),RANDBETWEEN(0,59))))))</f>
        <v>1.1342592592592593E-3</v>
      </c>
      <c r="E96" s="65">
        <f ca="1">IF(B96&gt;'MM3 (Cashier)-Processed Data'!$AB$6,TIME(0,RANDBETWEEN(0,4.9),RANDBETWEEN(0,59)),TIME(0,RANDBETWEEN(5,9.9),RANDBETWEEN(0,59)))</f>
        <v>7.5231481481481482E-4</v>
      </c>
      <c r="F96" s="4">
        <f ca="1">IF(B96&lt;'MM3 (Cashier)-Processed Data'!$AD$17,TIME(0,RANDBETWEEN(0,0.9),RANDBETWEEN(0,59)),IF(B96&lt;'MM3 (Cashier)-Processed Data'!$AD$18,TIME(0,RANDBETWEEN(1,1.9),RANDBETWEEN(0,59)),IF(B96&lt;'MM3 (Cashier)-Processed Data'!$AD$19,TIME(0,RANDBETWEEN(2,2.9),RANDBETWEEN(0,59)),IF(B96&lt;'MM3 (Cashier)-Processed Data'!$AD$20,TIME(0,RANDBETWEEN(3,4.9),RANDBETWEEN(0,59))))))</f>
        <v>2.199074074074074E-4</v>
      </c>
      <c r="G96" s="1">
        <f ca="1">IF(B96&gt;'MM3 (Cashier)-Processed Data'!$AB$8,TIME(0,RANDBETWEEN(0,4.9),RANDBETWEEN(0,59)),TIME(0,RANDBETWEEN(5,9.9),RANDBETWEEN(0,59)))</f>
        <v>6.3888888888888893E-3</v>
      </c>
      <c r="H96" s="4">
        <f ca="1">IF(B96&lt;'MM3 (Cashier)-Processed Data'!$AD$21,TIME(0,RANDBETWEEN(0,0.9),RANDBETWEEN(0,59)),IF(B96&lt;'MM3 (Cashier)-Processed Data'!$AD$22,TIME(0,RANDBETWEEN(1,1.9),RANDBETWEEN(0,59)),IF(B96&lt;'MM3 (Cashier)-Processed Data'!$AD$23,TIME(0,RANDBETWEEN(2,2.9),RANDBETWEEN(0,59)),IF(B96&lt;'MM3 (Cashier)-Processed Data'!$AD$24,TIME(0,RANDBETWEEN(3,4.9),RANDBETWEEN(0,59))))))</f>
        <v>1.0416666666666667E-3</v>
      </c>
      <c r="I96" s="1"/>
    </row>
    <row r="97" spans="1:9" x14ac:dyDescent="0.3">
      <c r="A97" s="13">
        <v>94</v>
      </c>
      <c r="B97">
        <f t="shared" ca="1" si="4"/>
        <v>0.73</v>
      </c>
      <c r="C97" s="1">
        <f ca="1">IF(B97&gt;'MM3 (Cashier)-Processed Data'!$AB$4,TIME(0,RANDBETWEEN(0,4.9),RANDBETWEEN(0,59)),TIME(0,RANDBETWEEN(5,9.9),RANDBETWEEN(0,59)))</f>
        <v>2.199074074074074E-4</v>
      </c>
      <c r="D97" s="4">
        <f ca="1">IF(B97&lt;'MM3 (Cashier)-Processed Data'!$AD$13,TIME(0,RANDBETWEEN(0,0.9),RANDBETWEEN(0,59)),IF(B97&lt;'MM3 (Cashier)-Processed Data'!$AD$14,TIME(0,RANDBETWEEN(1,1.9),RANDBETWEEN(0,59)),IF(B97&lt;'MM3 (Cashier)-Processed Data'!$AD$15,TIME(0,RANDBETWEEN(2,2.9),RANDBETWEEN(0,59)),IF(B97&lt;'MM3 (Cashier)-Processed Data'!$AD$16,TIME(0,RANDBETWEEN(3,4.9),RANDBETWEEN(0,59))))))</f>
        <v>1.4583333333333334E-3</v>
      </c>
      <c r="E97" s="65">
        <f ca="1">IF(B97&gt;'MM3 (Cashier)-Processed Data'!$AB$6,TIME(0,RANDBETWEEN(0,4.9),RANDBETWEEN(0,59)),TIME(0,RANDBETWEEN(5,9.9),RANDBETWEEN(0,59)))</f>
        <v>2.3842592592592591E-3</v>
      </c>
      <c r="F97" s="4">
        <f ca="1">IF(B97&lt;'MM3 (Cashier)-Processed Data'!$AD$17,TIME(0,RANDBETWEEN(0,0.9),RANDBETWEEN(0,59)),IF(B97&lt;'MM3 (Cashier)-Processed Data'!$AD$18,TIME(0,RANDBETWEEN(1,1.9),RANDBETWEEN(0,59)),IF(B97&lt;'MM3 (Cashier)-Processed Data'!$AD$19,TIME(0,RANDBETWEEN(2,2.9),RANDBETWEEN(0,59)),IF(B97&lt;'MM3 (Cashier)-Processed Data'!$AD$20,TIME(0,RANDBETWEEN(3,4.9),RANDBETWEEN(0,59))))))</f>
        <v>1.4236111111111112E-3</v>
      </c>
      <c r="G97" s="1">
        <f ca="1">IF(B97&gt;'MM3 (Cashier)-Processed Data'!$AB$8,TIME(0,RANDBETWEEN(0,4.9),RANDBETWEEN(0,59)),TIME(0,RANDBETWEEN(5,9.9),RANDBETWEEN(0,59)))</f>
        <v>4.7453703703703704E-4</v>
      </c>
      <c r="H97" s="4">
        <f ca="1">IF(B97&lt;'MM3 (Cashier)-Processed Data'!$AD$21,TIME(0,RANDBETWEEN(0,0.9),RANDBETWEEN(0,59)),IF(B97&lt;'MM3 (Cashier)-Processed Data'!$AD$22,TIME(0,RANDBETWEEN(1,1.9),RANDBETWEEN(0,59)),IF(B97&lt;'MM3 (Cashier)-Processed Data'!$AD$23,TIME(0,RANDBETWEEN(2,2.9),RANDBETWEEN(0,59)),IF(B97&lt;'MM3 (Cashier)-Processed Data'!$AD$24,TIME(0,RANDBETWEEN(3,4.9),RANDBETWEEN(0,59))))))</f>
        <v>2.0254629629629629E-3</v>
      </c>
      <c r="I97" s="1"/>
    </row>
    <row r="98" spans="1:9" x14ac:dyDescent="0.3">
      <c r="A98" s="13">
        <v>95</v>
      </c>
      <c r="B98">
        <f t="shared" ca="1" si="4"/>
        <v>7.0000000000000007E-2</v>
      </c>
      <c r="C98" s="1">
        <f ca="1">IF(B98&gt;'MM3 (Cashier)-Processed Data'!$AB$4,TIME(0,RANDBETWEEN(0,4.9),RANDBETWEEN(0,59)),TIME(0,RANDBETWEEN(5,9.9),RANDBETWEEN(0,59)))</f>
        <v>6.1574074074074074E-3</v>
      </c>
      <c r="D98" s="4">
        <f ca="1">IF(B98&lt;'MM3 (Cashier)-Processed Data'!$AD$13,TIME(0,RANDBETWEEN(0,0.9),RANDBETWEEN(0,59)),IF(B98&lt;'MM3 (Cashier)-Processed Data'!$AD$14,TIME(0,RANDBETWEEN(1,1.9),RANDBETWEEN(0,59)),IF(B98&lt;'MM3 (Cashier)-Processed Data'!$AD$15,TIME(0,RANDBETWEEN(2,2.9),RANDBETWEEN(0,59)),IF(B98&lt;'MM3 (Cashier)-Processed Data'!$AD$16,TIME(0,RANDBETWEEN(3,4.9),RANDBETWEEN(0,59))))))</f>
        <v>1.2152777777777778E-3</v>
      </c>
      <c r="E98" s="65">
        <f ca="1">IF(B98&gt;'MM3 (Cashier)-Processed Data'!$AB$6,TIME(0,RANDBETWEEN(0,4.9),RANDBETWEEN(0,59)),TIME(0,RANDBETWEEN(5,9.9),RANDBETWEEN(0,59)))</f>
        <v>4.6296296296296294E-3</v>
      </c>
      <c r="F98" s="4">
        <f ca="1">IF(B98&lt;'MM3 (Cashier)-Processed Data'!$AD$17,TIME(0,RANDBETWEEN(0,0.9),RANDBETWEEN(0,59)),IF(B98&lt;'MM3 (Cashier)-Processed Data'!$AD$18,TIME(0,RANDBETWEEN(1,1.9),RANDBETWEEN(0,59)),IF(B98&lt;'MM3 (Cashier)-Processed Data'!$AD$19,TIME(0,RANDBETWEEN(2,2.9),RANDBETWEEN(0,59)),IF(B98&lt;'MM3 (Cashier)-Processed Data'!$AD$20,TIME(0,RANDBETWEEN(3,4.9),RANDBETWEEN(0,59))))))</f>
        <v>4.3981481481481481E-4</v>
      </c>
      <c r="G98" s="1">
        <f ca="1">IF(B98&gt;'MM3 (Cashier)-Processed Data'!$AB$8,TIME(0,RANDBETWEEN(0,4.9),RANDBETWEEN(0,59)),TIME(0,RANDBETWEEN(5,9.9),RANDBETWEEN(0,59)))</f>
        <v>4.1319444444444442E-3</v>
      </c>
      <c r="H98" s="4">
        <f ca="1">IF(B98&lt;'MM3 (Cashier)-Processed Data'!$AD$21,TIME(0,RANDBETWEEN(0,0.9),RANDBETWEEN(0,59)),IF(B98&lt;'MM3 (Cashier)-Processed Data'!$AD$22,TIME(0,RANDBETWEEN(1,1.9),RANDBETWEEN(0,59)),IF(B98&lt;'MM3 (Cashier)-Processed Data'!$AD$23,TIME(0,RANDBETWEEN(2,2.9),RANDBETWEEN(0,59)),IF(B98&lt;'MM3 (Cashier)-Processed Data'!$AD$24,TIME(0,RANDBETWEEN(3,4.9),RANDBETWEEN(0,59))))))</f>
        <v>1.261574074074074E-3</v>
      </c>
      <c r="I98" s="1"/>
    </row>
    <row r="99" spans="1:9" x14ac:dyDescent="0.3">
      <c r="A99" s="13">
        <v>96</v>
      </c>
      <c r="B99">
        <f t="shared" ca="1" si="4"/>
        <v>0.95</v>
      </c>
      <c r="C99" s="1">
        <f ca="1">IF(B99&gt;'MM3 (Cashier)-Processed Data'!$AB$4,TIME(0,RANDBETWEEN(0,4.9),RANDBETWEEN(0,59)),TIME(0,RANDBETWEEN(5,9.9),RANDBETWEEN(0,59)))</f>
        <v>4.7453703703703704E-4</v>
      </c>
      <c r="D99" s="4">
        <f ca="1">IF(B99&lt;'MM3 (Cashier)-Processed Data'!$AD$13,TIME(0,RANDBETWEEN(0,0.9),RANDBETWEEN(0,59)),IF(B99&lt;'MM3 (Cashier)-Processed Data'!$AD$14,TIME(0,RANDBETWEEN(1,1.9),RANDBETWEEN(0,59)),IF(B99&lt;'MM3 (Cashier)-Processed Data'!$AD$15,TIME(0,RANDBETWEEN(2,2.9),RANDBETWEEN(0,59)),IF(B99&lt;'MM3 (Cashier)-Processed Data'!$AD$16,TIME(0,RANDBETWEEN(3,4.9),RANDBETWEEN(0,59))))))</f>
        <v>2.3263888888888887E-3</v>
      </c>
      <c r="E99" s="65">
        <f ca="1">IF(B99&gt;'MM3 (Cashier)-Processed Data'!$AB$6,TIME(0,RANDBETWEEN(0,4.9),RANDBETWEEN(0,59)),TIME(0,RANDBETWEEN(5,9.9),RANDBETWEEN(0,59)))</f>
        <v>1.3541666666666667E-3</v>
      </c>
      <c r="F99" s="4">
        <f ca="1">IF(B99&lt;'MM3 (Cashier)-Processed Data'!$AD$17,TIME(0,RANDBETWEEN(0,0.9),RANDBETWEEN(0,59)),IF(B99&lt;'MM3 (Cashier)-Processed Data'!$AD$18,TIME(0,RANDBETWEEN(1,1.9),RANDBETWEEN(0,59)),IF(B99&lt;'MM3 (Cashier)-Processed Data'!$AD$19,TIME(0,RANDBETWEEN(2,2.9),RANDBETWEEN(0,59)),IF(B99&lt;'MM3 (Cashier)-Processed Data'!$AD$20,TIME(0,RANDBETWEEN(3,4.9),RANDBETWEEN(0,59))))))</f>
        <v>3.1828703703703702E-3</v>
      </c>
      <c r="G99" s="1">
        <f ca="1">IF(B99&gt;'MM3 (Cashier)-Processed Data'!$AB$8,TIME(0,RANDBETWEEN(0,4.9),RANDBETWEEN(0,59)),TIME(0,RANDBETWEEN(5,9.9),RANDBETWEEN(0,59)))</f>
        <v>5.9027777777777778E-4</v>
      </c>
      <c r="H99" s="4">
        <f ca="1">IF(B99&lt;'MM3 (Cashier)-Processed Data'!$AD$21,TIME(0,RANDBETWEEN(0,0.9),RANDBETWEEN(0,59)),IF(B99&lt;'MM3 (Cashier)-Processed Data'!$AD$22,TIME(0,RANDBETWEEN(1,1.9),RANDBETWEEN(0,59)),IF(B99&lt;'MM3 (Cashier)-Processed Data'!$AD$23,TIME(0,RANDBETWEEN(2,2.9),RANDBETWEEN(0,59)),IF(B99&lt;'MM3 (Cashier)-Processed Data'!$AD$24,TIME(0,RANDBETWEEN(3,4.9),RANDBETWEEN(0,59))))))</f>
        <v>1.7592592592592592E-3</v>
      </c>
      <c r="I99" s="1"/>
    </row>
    <row r="100" spans="1:9" x14ac:dyDescent="0.3">
      <c r="A100" s="13">
        <v>97</v>
      </c>
      <c r="B100">
        <f t="shared" ca="1" si="4"/>
        <v>0.84</v>
      </c>
      <c r="C100" s="1">
        <f ca="1">IF(B100&gt;'MM3 (Cashier)-Processed Data'!$AB$4,TIME(0,RANDBETWEEN(0,4.9),RANDBETWEEN(0,59)),TIME(0,RANDBETWEEN(5,9.9),RANDBETWEEN(0,59)))</f>
        <v>1.5972222222222223E-3</v>
      </c>
      <c r="D100" s="4">
        <f ca="1">IF(B100&lt;'MM3 (Cashier)-Processed Data'!$AD$13,TIME(0,RANDBETWEEN(0,0.9),RANDBETWEEN(0,59)),IF(B100&lt;'MM3 (Cashier)-Processed Data'!$AD$14,TIME(0,RANDBETWEEN(1,1.9),RANDBETWEEN(0,59)),IF(B100&lt;'MM3 (Cashier)-Processed Data'!$AD$15,TIME(0,RANDBETWEEN(2,2.9),RANDBETWEEN(0,59)),IF(B100&lt;'MM3 (Cashier)-Processed Data'!$AD$16,TIME(0,RANDBETWEEN(3,4.9),RANDBETWEEN(0,59))))))</f>
        <v>2.8240740740740739E-3</v>
      </c>
      <c r="E100" s="65">
        <f ca="1">IF(B100&gt;'MM3 (Cashier)-Processed Data'!$AB$6,TIME(0,RANDBETWEEN(0,4.9),RANDBETWEEN(0,59)),TIME(0,RANDBETWEEN(5,9.9),RANDBETWEEN(0,59)))</f>
        <v>6.4814814814814813E-4</v>
      </c>
      <c r="F100" s="4">
        <f ca="1">IF(B100&lt;'MM3 (Cashier)-Processed Data'!$AD$17,TIME(0,RANDBETWEEN(0,0.9),RANDBETWEEN(0,59)),IF(B100&lt;'MM3 (Cashier)-Processed Data'!$AD$18,TIME(0,RANDBETWEEN(1,1.9),RANDBETWEEN(0,59)),IF(B100&lt;'MM3 (Cashier)-Processed Data'!$AD$19,TIME(0,RANDBETWEEN(2,2.9),RANDBETWEEN(0,59)),IF(B100&lt;'MM3 (Cashier)-Processed Data'!$AD$20,TIME(0,RANDBETWEEN(3,4.9),RANDBETWEEN(0,59))))))</f>
        <v>1.9791666666666668E-3</v>
      </c>
      <c r="G100" s="1">
        <f ca="1">IF(B100&gt;'MM3 (Cashier)-Processed Data'!$AB$8,TIME(0,RANDBETWEEN(0,4.9),RANDBETWEEN(0,59)),TIME(0,RANDBETWEEN(5,9.9),RANDBETWEEN(0,59)))</f>
        <v>1.5046296296296296E-3</v>
      </c>
      <c r="H100" s="4">
        <f ca="1">IF(B100&lt;'MM3 (Cashier)-Processed Data'!$AD$21,TIME(0,RANDBETWEEN(0,0.9),RANDBETWEEN(0,59)),IF(B100&lt;'MM3 (Cashier)-Processed Data'!$AD$22,TIME(0,RANDBETWEEN(1,1.9),RANDBETWEEN(0,59)),IF(B100&lt;'MM3 (Cashier)-Processed Data'!$AD$23,TIME(0,RANDBETWEEN(2,2.9),RANDBETWEEN(0,59)),IF(B100&lt;'MM3 (Cashier)-Processed Data'!$AD$24,TIME(0,RANDBETWEEN(3,4.9),RANDBETWEEN(0,59))))))</f>
        <v>1.5856481481481481E-3</v>
      </c>
      <c r="I100" s="1"/>
    </row>
    <row r="101" spans="1:9" x14ac:dyDescent="0.3">
      <c r="A101" s="13">
        <v>98</v>
      </c>
      <c r="B101">
        <f t="shared" ca="1" si="4"/>
        <v>0.86</v>
      </c>
      <c r="C101" s="1">
        <f ca="1">IF(B101&gt;'MM3 (Cashier)-Processed Data'!$AB$4,TIME(0,RANDBETWEEN(0,4.9),RANDBETWEEN(0,59)),TIME(0,RANDBETWEEN(5,9.9),RANDBETWEEN(0,59)))</f>
        <v>2.2453703703703702E-3</v>
      </c>
      <c r="D101" s="4">
        <f ca="1">IF(B101&lt;'MM3 (Cashier)-Processed Data'!$AD$13,TIME(0,RANDBETWEEN(0,0.9),RANDBETWEEN(0,59)),IF(B101&lt;'MM3 (Cashier)-Processed Data'!$AD$14,TIME(0,RANDBETWEEN(1,1.9),RANDBETWEEN(0,59)),IF(B101&lt;'MM3 (Cashier)-Processed Data'!$AD$15,TIME(0,RANDBETWEEN(2,2.9),RANDBETWEEN(0,59)),IF(B101&lt;'MM3 (Cashier)-Processed Data'!$AD$16,TIME(0,RANDBETWEEN(3,4.9),RANDBETWEEN(0,59))))))</f>
        <v>2.2337962962962962E-3</v>
      </c>
      <c r="E101" s="65">
        <f ca="1">IF(B101&gt;'MM3 (Cashier)-Processed Data'!$AB$6,TIME(0,RANDBETWEEN(0,4.9),RANDBETWEEN(0,59)),TIME(0,RANDBETWEEN(5,9.9),RANDBETWEEN(0,59)))</f>
        <v>7.291666666666667E-4</v>
      </c>
      <c r="F101" s="4">
        <f ca="1">IF(B101&lt;'MM3 (Cashier)-Processed Data'!$AD$17,TIME(0,RANDBETWEEN(0,0.9),RANDBETWEEN(0,59)),IF(B101&lt;'MM3 (Cashier)-Processed Data'!$AD$18,TIME(0,RANDBETWEEN(1,1.9),RANDBETWEEN(0,59)),IF(B101&lt;'MM3 (Cashier)-Processed Data'!$AD$19,TIME(0,RANDBETWEEN(2,2.9),RANDBETWEEN(0,59)),IF(B101&lt;'MM3 (Cashier)-Processed Data'!$AD$20,TIME(0,RANDBETWEEN(3,4.9),RANDBETWEEN(0,59))))))</f>
        <v>1.6782407407407408E-3</v>
      </c>
      <c r="G101" s="1">
        <f ca="1">IF(B101&gt;'MM3 (Cashier)-Processed Data'!$AB$8,TIME(0,RANDBETWEEN(0,4.9),RANDBETWEEN(0,59)),TIME(0,RANDBETWEEN(5,9.9),RANDBETWEEN(0,59)))</f>
        <v>3.8194444444444446E-4</v>
      </c>
      <c r="H101" s="4">
        <f ca="1">IF(B101&lt;'MM3 (Cashier)-Processed Data'!$AD$21,TIME(0,RANDBETWEEN(0,0.9),RANDBETWEEN(0,59)),IF(B101&lt;'MM3 (Cashier)-Processed Data'!$AD$22,TIME(0,RANDBETWEEN(1,1.9),RANDBETWEEN(0,59)),IF(B101&lt;'MM3 (Cashier)-Processed Data'!$AD$23,TIME(0,RANDBETWEEN(2,2.9),RANDBETWEEN(0,59)),IF(B101&lt;'MM3 (Cashier)-Processed Data'!$AD$24,TIME(0,RANDBETWEEN(3,4.9),RANDBETWEEN(0,59))))))</f>
        <v>1.7708333333333332E-3</v>
      </c>
      <c r="I101" s="1"/>
    </row>
    <row r="102" spans="1:9" x14ac:dyDescent="0.3">
      <c r="A102" s="13">
        <v>99</v>
      </c>
      <c r="B102">
        <f t="shared" ca="1" si="4"/>
        <v>7.0000000000000007E-2</v>
      </c>
      <c r="C102" s="1">
        <f ca="1">IF(B102&gt;'MM3 (Cashier)-Processed Data'!$AB$4,TIME(0,RANDBETWEEN(0,4.9),RANDBETWEEN(0,59)),TIME(0,RANDBETWEEN(5,9.9),RANDBETWEEN(0,59)))</f>
        <v>6.7129629629629631E-3</v>
      </c>
      <c r="D102" s="4">
        <f ca="1">IF(B102&lt;'MM3 (Cashier)-Processed Data'!$AD$13,TIME(0,RANDBETWEEN(0,0.9),RANDBETWEEN(0,59)),IF(B102&lt;'MM3 (Cashier)-Processed Data'!$AD$14,TIME(0,RANDBETWEEN(1,1.9),RANDBETWEEN(0,59)),IF(B102&lt;'MM3 (Cashier)-Processed Data'!$AD$15,TIME(0,RANDBETWEEN(2,2.9),RANDBETWEEN(0,59)),IF(B102&lt;'MM3 (Cashier)-Processed Data'!$AD$16,TIME(0,RANDBETWEEN(3,4.9),RANDBETWEEN(0,59))))))</f>
        <v>7.0601851851851847E-4</v>
      </c>
      <c r="E102" s="65">
        <f ca="1">IF(B102&gt;'MM3 (Cashier)-Processed Data'!$AB$6,TIME(0,RANDBETWEEN(0,4.9),RANDBETWEEN(0,59)),TIME(0,RANDBETWEEN(5,9.9),RANDBETWEEN(0,59)))</f>
        <v>5.1041666666666666E-3</v>
      </c>
      <c r="F102" s="4">
        <f ca="1">IF(B102&lt;'MM3 (Cashier)-Processed Data'!$AD$17,TIME(0,RANDBETWEEN(0,0.9),RANDBETWEEN(0,59)),IF(B102&lt;'MM3 (Cashier)-Processed Data'!$AD$18,TIME(0,RANDBETWEEN(1,1.9),RANDBETWEEN(0,59)),IF(B102&lt;'MM3 (Cashier)-Processed Data'!$AD$19,TIME(0,RANDBETWEEN(2,2.9),RANDBETWEEN(0,59)),IF(B102&lt;'MM3 (Cashier)-Processed Data'!$AD$20,TIME(0,RANDBETWEEN(3,4.9),RANDBETWEEN(0,59))))))</f>
        <v>3.8194444444444446E-4</v>
      </c>
      <c r="G102" s="1">
        <f ca="1">IF(B102&gt;'MM3 (Cashier)-Processed Data'!$AB$8,TIME(0,RANDBETWEEN(0,4.9),RANDBETWEEN(0,59)),TIME(0,RANDBETWEEN(5,9.9),RANDBETWEEN(0,59)))</f>
        <v>5.0578703703703706E-3</v>
      </c>
      <c r="H102" s="4">
        <f ca="1">IF(B102&lt;'MM3 (Cashier)-Processed Data'!$AD$21,TIME(0,RANDBETWEEN(0,0.9),RANDBETWEEN(0,59)),IF(B102&lt;'MM3 (Cashier)-Processed Data'!$AD$22,TIME(0,RANDBETWEEN(1,1.9),RANDBETWEEN(0,59)),IF(B102&lt;'MM3 (Cashier)-Processed Data'!$AD$23,TIME(0,RANDBETWEEN(2,2.9),RANDBETWEEN(0,59)),IF(B102&lt;'MM3 (Cashier)-Processed Data'!$AD$24,TIME(0,RANDBETWEEN(3,4.9),RANDBETWEEN(0,59))))))</f>
        <v>1.1458333333333333E-3</v>
      </c>
      <c r="I102" s="1"/>
    </row>
    <row r="103" spans="1:9" x14ac:dyDescent="0.3">
      <c r="A103" s="13">
        <v>100</v>
      </c>
      <c r="B103">
        <f t="shared" ca="1" si="4"/>
        <v>0.38</v>
      </c>
      <c r="C103" s="1">
        <f ca="1">IF(B103&gt;'MM3 (Cashier)-Processed Data'!$AB$4,TIME(0,RANDBETWEEN(0,4.9),RANDBETWEEN(0,59)),TIME(0,RANDBETWEEN(5,9.9),RANDBETWEEN(0,59)))</f>
        <v>4.6296296296296294E-5</v>
      </c>
      <c r="D103" s="4">
        <f ca="1">IF(B103&lt;'MM3 (Cashier)-Processed Data'!$AD$13,TIME(0,RANDBETWEEN(0,0.9),RANDBETWEEN(0,59)),IF(B103&lt;'MM3 (Cashier)-Processed Data'!$AD$14,TIME(0,RANDBETWEEN(1,1.9),RANDBETWEEN(0,59)),IF(B103&lt;'MM3 (Cashier)-Processed Data'!$AD$15,TIME(0,RANDBETWEEN(2,2.9),RANDBETWEEN(0,59)),IF(B103&lt;'MM3 (Cashier)-Processed Data'!$AD$16,TIME(0,RANDBETWEEN(3,4.9),RANDBETWEEN(0,59))))))</f>
        <v>1.712962962962963E-3</v>
      </c>
      <c r="E103" s="65">
        <f ca="1">IF(B103&gt;'MM3 (Cashier)-Processed Data'!$AB$6,TIME(0,RANDBETWEEN(0,4.9),RANDBETWEEN(0,59)),TIME(0,RANDBETWEEN(5,9.9),RANDBETWEEN(0,59)))</f>
        <v>3.8194444444444446E-4</v>
      </c>
      <c r="F103" s="4">
        <f ca="1">IF(B103&lt;'MM3 (Cashier)-Processed Data'!$AD$17,TIME(0,RANDBETWEEN(0,0.9),RANDBETWEEN(0,59)),IF(B103&lt;'MM3 (Cashier)-Processed Data'!$AD$18,TIME(0,RANDBETWEEN(1,1.9),RANDBETWEEN(0,59)),IF(B103&lt;'MM3 (Cashier)-Processed Data'!$AD$19,TIME(0,RANDBETWEEN(2,2.9),RANDBETWEEN(0,59)),IF(B103&lt;'MM3 (Cashier)-Processed Data'!$AD$20,TIME(0,RANDBETWEEN(3,4.9),RANDBETWEEN(0,59))))))</f>
        <v>9.6064814814814819E-4</v>
      </c>
      <c r="G103" s="1">
        <f ca="1">IF(B103&gt;'MM3 (Cashier)-Processed Data'!$AB$8,TIME(0,RANDBETWEEN(0,4.9),RANDBETWEEN(0,59)),TIME(0,RANDBETWEEN(5,9.9),RANDBETWEEN(0,59)))</f>
        <v>1.0300925925925926E-3</v>
      </c>
      <c r="H103" s="4">
        <f ca="1">IF(B103&lt;'MM3 (Cashier)-Processed Data'!$AD$21,TIME(0,RANDBETWEEN(0,0.9),RANDBETWEEN(0,59)),IF(B103&lt;'MM3 (Cashier)-Processed Data'!$AD$22,TIME(0,RANDBETWEEN(1,1.9),RANDBETWEEN(0,59)),IF(B103&lt;'MM3 (Cashier)-Processed Data'!$AD$23,TIME(0,RANDBETWEEN(2,2.9),RANDBETWEEN(0,59)),IF(B103&lt;'MM3 (Cashier)-Processed Data'!$AD$24,TIME(0,RANDBETWEEN(3,4.9),RANDBETWEEN(0,59))))))</f>
        <v>7.407407407407407E-4</v>
      </c>
      <c r="I103" s="1"/>
    </row>
    <row r="104" spans="1:9" x14ac:dyDescent="0.3">
      <c r="A104" s="13">
        <v>101</v>
      </c>
      <c r="B104">
        <f t="shared" ca="1" si="4"/>
        <v>0.43</v>
      </c>
      <c r="C104" s="1">
        <f ca="1">IF(B104&gt;'MM3 (Cashier)-Processed Data'!$AB$4,TIME(0,RANDBETWEEN(0,4.9),RANDBETWEEN(0,59)),TIME(0,RANDBETWEEN(5,9.9),RANDBETWEEN(0,59)))</f>
        <v>7.9861111111111116E-4</v>
      </c>
      <c r="D104" s="4">
        <f ca="1">IF(B104&lt;'MM3 (Cashier)-Processed Data'!$AD$13,TIME(0,RANDBETWEEN(0,0.9),RANDBETWEEN(0,59)),IF(B104&lt;'MM3 (Cashier)-Processed Data'!$AD$14,TIME(0,RANDBETWEEN(1,1.9),RANDBETWEEN(0,59)),IF(B104&lt;'MM3 (Cashier)-Processed Data'!$AD$15,TIME(0,RANDBETWEEN(2,2.9),RANDBETWEEN(0,59)),IF(B104&lt;'MM3 (Cashier)-Processed Data'!$AD$16,TIME(0,RANDBETWEEN(3,4.9),RANDBETWEEN(0,59))))))</f>
        <v>1.6898148148148148E-3</v>
      </c>
      <c r="E104" s="65">
        <f ca="1">IF(B104&gt;'MM3 (Cashier)-Processed Data'!$AB$6,TIME(0,RANDBETWEEN(0,4.9),RANDBETWEEN(0,59)),TIME(0,RANDBETWEEN(5,9.9),RANDBETWEEN(0,59)))</f>
        <v>2.0254629629629629E-3</v>
      </c>
      <c r="F104" s="4">
        <f ca="1">IF(B104&lt;'MM3 (Cashier)-Processed Data'!$AD$17,TIME(0,RANDBETWEEN(0,0.9),RANDBETWEEN(0,59)),IF(B104&lt;'MM3 (Cashier)-Processed Data'!$AD$18,TIME(0,RANDBETWEEN(1,1.9),RANDBETWEEN(0,59)),IF(B104&lt;'MM3 (Cashier)-Processed Data'!$AD$19,TIME(0,RANDBETWEEN(2,2.9),RANDBETWEEN(0,59)),IF(B104&lt;'MM3 (Cashier)-Processed Data'!$AD$20,TIME(0,RANDBETWEEN(3,4.9),RANDBETWEEN(0,59))))))</f>
        <v>1.25E-3</v>
      </c>
      <c r="G104" s="1">
        <f ca="1">IF(B104&gt;'MM3 (Cashier)-Processed Data'!$AB$8,TIME(0,RANDBETWEEN(0,4.9),RANDBETWEEN(0,59)),TIME(0,RANDBETWEEN(5,9.9),RANDBETWEEN(0,59)))</f>
        <v>2.673611111111111E-3</v>
      </c>
      <c r="H104" s="4">
        <f ca="1">IF(B104&lt;'MM3 (Cashier)-Processed Data'!$AD$21,TIME(0,RANDBETWEEN(0,0.9),RANDBETWEEN(0,59)),IF(B104&lt;'MM3 (Cashier)-Processed Data'!$AD$22,TIME(0,RANDBETWEEN(1,1.9),RANDBETWEEN(0,59)),IF(B104&lt;'MM3 (Cashier)-Processed Data'!$AD$23,TIME(0,RANDBETWEEN(2,2.9),RANDBETWEEN(0,59)),IF(B104&lt;'MM3 (Cashier)-Processed Data'!$AD$24,TIME(0,RANDBETWEEN(3,4.9),RANDBETWEEN(0,59))))))</f>
        <v>9.3749999999999997E-4</v>
      </c>
      <c r="I104" s="1"/>
    </row>
    <row r="105" spans="1:9" x14ac:dyDescent="0.3">
      <c r="A105" s="13">
        <v>102</v>
      </c>
      <c r="B105">
        <f t="shared" ca="1" si="4"/>
        <v>0.23</v>
      </c>
      <c r="C105" s="1">
        <f ca="1">IF(B105&gt;'MM3 (Cashier)-Processed Data'!$AB$4,TIME(0,RANDBETWEEN(0,4.9),RANDBETWEEN(0,59)),TIME(0,RANDBETWEEN(5,9.9),RANDBETWEEN(0,59)))</f>
        <v>2.5578703703703705E-3</v>
      </c>
      <c r="D105" s="4">
        <f ca="1">IF(B105&lt;'MM3 (Cashier)-Processed Data'!$AD$13,TIME(0,RANDBETWEEN(0,0.9),RANDBETWEEN(0,59)),IF(B105&lt;'MM3 (Cashier)-Processed Data'!$AD$14,TIME(0,RANDBETWEEN(1,1.9),RANDBETWEEN(0,59)),IF(B105&lt;'MM3 (Cashier)-Processed Data'!$AD$15,TIME(0,RANDBETWEEN(2,2.9),RANDBETWEEN(0,59)),IF(B105&lt;'MM3 (Cashier)-Processed Data'!$AD$16,TIME(0,RANDBETWEEN(3,4.9),RANDBETWEEN(0,59))))))</f>
        <v>1.8287037037037037E-3</v>
      </c>
      <c r="E105" s="65">
        <f ca="1">IF(B105&gt;'MM3 (Cashier)-Processed Data'!$AB$6,TIME(0,RANDBETWEEN(0,4.9),RANDBETWEEN(0,59)),TIME(0,RANDBETWEEN(5,9.9),RANDBETWEEN(0,59)))</f>
        <v>2.7662037037037039E-3</v>
      </c>
      <c r="F105" s="4">
        <f ca="1">IF(B105&lt;'MM3 (Cashier)-Processed Data'!$AD$17,TIME(0,RANDBETWEEN(0,0.9),RANDBETWEEN(0,59)),IF(B105&lt;'MM3 (Cashier)-Processed Data'!$AD$18,TIME(0,RANDBETWEEN(1,1.9),RANDBETWEEN(0,59)),IF(B105&lt;'MM3 (Cashier)-Processed Data'!$AD$19,TIME(0,RANDBETWEEN(2,2.9),RANDBETWEEN(0,59)),IF(B105&lt;'MM3 (Cashier)-Processed Data'!$AD$20,TIME(0,RANDBETWEEN(3,4.9),RANDBETWEEN(0,59))))))</f>
        <v>3.2407407407407406E-4</v>
      </c>
      <c r="G105" s="1">
        <f ca="1">IF(B105&gt;'MM3 (Cashier)-Processed Data'!$AB$8,TIME(0,RANDBETWEEN(0,4.9),RANDBETWEEN(0,59)),TIME(0,RANDBETWEEN(5,9.9),RANDBETWEEN(0,59)))</f>
        <v>4.5370370370370373E-3</v>
      </c>
      <c r="H105" s="4">
        <f ca="1">IF(B105&lt;'MM3 (Cashier)-Processed Data'!$AD$21,TIME(0,RANDBETWEEN(0,0.9),RANDBETWEEN(0,59)),IF(B105&lt;'MM3 (Cashier)-Processed Data'!$AD$22,TIME(0,RANDBETWEEN(1,1.9),RANDBETWEEN(0,59)),IF(B105&lt;'MM3 (Cashier)-Processed Data'!$AD$23,TIME(0,RANDBETWEEN(2,2.9),RANDBETWEEN(0,59)),IF(B105&lt;'MM3 (Cashier)-Processed Data'!$AD$24,TIME(0,RANDBETWEEN(3,4.9),RANDBETWEEN(0,59))))))</f>
        <v>1.1111111111111111E-3</v>
      </c>
      <c r="I105" s="1"/>
    </row>
    <row r="106" spans="1:9" x14ac:dyDescent="0.3">
      <c r="A106" s="13">
        <v>103</v>
      </c>
      <c r="B106">
        <f t="shared" ca="1" si="4"/>
        <v>0.05</v>
      </c>
      <c r="C106" s="1">
        <f ca="1">IF(B106&gt;'MM3 (Cashier)-Processed Data'!$AB$4,TIME(0,RANDBETWEEN(0,4.9),RANDBETWEEN(0,59)),TIME(0,RANDBETWEEN(5,9.9),RANDBETWEEN(0,59)))</f>
        <v>5.4398148148148149E-3</v>
      </c>
      <c r="D106" s="4">
        <f ca="1">IF(B106&lt;'MM3 (Cashier)-Processed Data'!$AD$13,TIME(0,RANDBETWEEN(0,0.9),RANDBETWEEN(0,59)),IF(B106&lt;'MM3 (Cashier)-Processed Data'!$AD$14,TIME(0,RANDBETWEEN(1,1.9),RANDBETWEEN(0,59)),IF(B106&lt;'MM3 (Cashier)-Processed Data'!$AD$15,TIME(0,RANDBETWEEN(2,2.9),RANDBETWEEN(0,59)),IF(B106&lt;'MM3 (Cashier)-Processed Data'!$AD$16,TIME(0,RANDBETWEEN(3,4.9),RANDBETWEEN(0,59))))))</f>
        <v>1.3425925925925925E-3</v>
      </c>
      <c r="E106" s="65">
        <f ca="1">IF(B106&gt;'MM3 (Cashier)-Processed Data'!$AB$6,TIME(0,RANDBETWEEN(0,4.9),RANDBETWEEN(0,59)),TIME(0,RANDBETWEEN(5,9.9),RANDBETWEEN(0,59)))</f>
        <v>4.8958333333333336E-3</v>
      </c>
      <c r="F106" s="4">
        <f ca="1">IF(B106&lt;'MM3 (Cashier)-Processed Data'!$AD$17,TIME(0,RANDBETWEEN(0,0.9),RANDBETWEEN(0,59)),IF(B106&lt;'MM3 (Cashier)-Processed Data'!$AD$18,TIME(0,RANDBETWEEN(1,1.9),RANDBETWEEN(0,59)),IF(B106&lt;'MM3 (Cashier)-Processed Data'!$AD$19,TIME(0,RANDBETWEEN(2,2.9),RANDBETWEEN(0,59)),IF(B106&lt;'MM3 (Cashier)-Processed Data'!$AD$20,TIME(0,RANDBETWEEN(3,4.9),RANDBETWEEN(0,59))))))</f>
        <v>3.1250000000000001E-4</v>
      </c>
      <c r="G106" s="1">
        <f ca="1">IF(B106&gt;'MM3 (Cashier)-Processed Data'!$AB$8,TIME(0,RANDBETWEEN(0,4.9),RANDBETWEEN(0,59)),TIME(0,RANDBETWEEN(5,9.9),RANDBETWEEN(0,59)))</f>
        <v>5.0115740740740737E-3</v>
      </c>
      <c r="H106" s="4">
        <f ca="1">IF(B106&lt;'MM3 (Cashier)-Processed Data'!$AD$21,TIME(0,RANDBETWEEN(0,0.9),RANDBETWEEN(0,59)),IF(B106&lt;'MM3 (Cashier)-Processed Data'!$AD$22,TIME(0,RANDBETWEEN(1,1.9),RANDBETWEEN(0,59)),IF(B106&lt;'MM3 (Cashier)-Processed Data'!$AD$23,TIME(0,RANDBETWEEN(2,2.9),RANDBETWEEN(0,59)),IF(B106&lt;'MM3 (Cashier)-Processed Data'!$AD$24,TIME(0,RANDBETWEEN(3,4.9),RANDBETWEEN(0,59))))))</f>
        <v>9.1435185185185185E-4</v>
      </c>
      <c r="I106" s="1"/>
    </row>
    <row r="107" spans="1:9" x14ac:dyDescent="0.3">
      <c r="A107" s="13">
        <v>104</v>
      </c>
      <c r="B107">
        <f t="shared" ca="1" si="4"/>
        <v>0.66</v>
      </c>
      <c r="C107" s="1">
        <f ca="1">IF(B107&gt;'MM3 (Cashier)-Processed Data'!$AB$4,TIME(0,RANDBETWEEN(0,4.9),RANDBETWEEN(0,59)),TIME(0,RANDBETWEEN(5,9.9),RANDBETWEEN(0,59)))</f>
        <v>2.2453703703703702E-3</v>
      </c>
      <c r="D107" s="4">
        <f ca="1">IF(B107&lt;'MM3 (Cashier)-Processed Data'!$AD$13,TIME(0,RANDBETWEEN(0,0.9),RANDBETWEEN(0,59)),IF(B107&lt;'MM3 (Cashier)-Processed Data'!$AD$14,TIME(0,RANDBETWEEN(1,1.9),RANDBETWEEN(0,59)),IF(B107&lt;'MM3 (Cashier)-Processed Data'!$AD$15,TIME(0,RANDBETWEEN(2,2.9),RANDBETWEEN(0,59)),IF(B107&lt;'MM3 (Cashier)-Processed Data'!$AD$16,TIME(0,RANDBETWEEN(3,4.9),RANDBETWEEN(0,59))))))</f>
        <v>1.4004629629629629E-3</v>
      </c>
      <c r="E107" s="65">
        <f ca="1">IF(B107&gt;'MM3 (Cashier)-Processed Data'!$AB$6,TIME(0,RANDBETWEEN(0,4.9),RANDBETWEEN(0,59)),TIME(0,RANDBETWEEN(5,9.9),RANDBETWEEN(0,59)))</f>
        <v>1.25E-3</v>
      </c>
      <c r="F107" s="4">
        <f ca="1">IF(B107&lt;'MM3 (Cashier)-Processed Data'!$AD$17,TIME(0,RANDBETWEEN(0,0.9),RANDBETWEEN(0,59)),IF(B107&lt;'MM3 (Cashier)-Processed Data'!$AD$18,TIME(0,RANDBETWEEN(1,1.9),RANDBETWEEN(0,59)),IF(B107&lt;'MM3 (Cashier)-Processed Data'!$AD$19,TIME(0,RANDBETWEEN(2,2.9),RANDBETWEEN(0,59)),IF(B107&lt;'MM3 (Cashier)-Processed Data'!$AD$20,TIME(0,RANDBETWEEN(3,4.9),RANDBETWEEN(0,59))))))</f>
        <v>1.4236111111111112E-3</v>
      </c>
      <c r="G107" s="1">
        <f ca="1">IF(B107&gt;'MM3 (Cashier)-Processed Data'!$AB$8,TIME(0,RANDBETWEEN(0,4.9),RANDBETWEEN(0,59)),TIME(0,RANDBETWEEN(5,9.9),RANDBETWEEN(0,59)))</f>
        <v>2.4074074074074076E-3</v>
      </c>
      <c r="H107" s="4">
        <f ca="1">IF(B107&lt;'MM3 (Cashier)-Processed Data'!$AD$21,TIME(0,RANDBETWEEN(0,0.9),RANDBETWEEN(0,59)),IF(B107&lt;'MM3 (Cashier)-Processed Data'!$AD$22,TIME(0,RANDBETWEEN(1,1.9),RANDBETWEEN(0,59)),IF(B107&lt;'MM3 (Cashier)-Processed Data'!$AD$23,TIME(0,RANDBETWEEN(2,2.9),RANDBETWEEN(0,59)),IF(B107&lt;'MM3 (Cashier)-Processed Data'!$AD$24,TIME(0,RANDBETWEEN(3,4.9),RANDBETWEEN(0,59))))))</f>
        <v>1.4699074074074074E-3</v>
      </c>
      <c r="I107" s="1"/>
    </row>
    <row r="108" spans="1:9" x14ac:dyDescent="0.3">
      <c r="A108" s="13">
        <v>105</v>
      </c>
      <c r="B108">
        <f t="shared" ca="1" si="4"/>
        <v>7.0000000000000007E-2</v>
      </c>
      <c r="C108" s="1">
        <f ca="1">IF(B108&gt;'MM3 (Cashier)-Processed Data'!$AB$4,TIME(0,RANDBETWEEN(0,4.9),RANDBETWEEN(0,59)),TIME(0,RANDBETWEEN(5,9.9),RANDBETWEEN(0,59)))</f>
        <v>6.6898148148148151E-3</v>
      </c>
      <c r="D108" s="4">
        <f ca="1">IF(B108&lt;'MM3 (Cashier)-Processed Data'!$AD$13,TIME(0,RANDBETWEEN(0,0.9),RANDBETWEEN(0,59)),IF(B108&lt;'MM3 (Cashier)-Processed Data'!$AD$14,TIME(0,RANDBETWEEN(1,1.9),RANDBETWEEN(0,59)),IF(B108&lt;'MM3 (Cashier)-Processed Data'!$AD$15,TIME(0,RANDBETWEEN(2,2.9),RANDBETWEEN(0,59)),IF(B108&lt;'MM3 (Cashier)-Processed Data'!$AD$16,TIME(0,RANDBETWEEN(3,4.9),RANDBETWEEN(0,59))))))</f>
        <v>1.25E-3</v>
      </c>
      <c r="E108" s="65">
        <f ca="1">IF(B108&gt;'MM3 (Cashier)-Processed Data'!$AB$6,TIME(0,RANDBETWEEN(0,4.9),RANDBETWEEN(0,59)),TIME(0,RANDBETWEEN(5,9.9),RANDBETWEEN(0,59)))</f>
        <v>4.8032407407407407E-3</v>
      </c>
      <c r="F108" s="4">
        <f ca="1">IF(B108&lt;'MM3 (Cashier)-Processed Data'!$AD$17,TIME(0,RANDBETWEEN(0,0.9),RANDBETWEEN(0,59)),IF(B108&lt;'MM3 (Cashier)-Processed Data'!$AD$18,TIME(0,RANDBETWEEN(1,1.9),RANDBETWEEN(0,59)),IF(B108&lt;'MM3 (Cashier)-Processed Data'!$AD$19,TIME(0,RANDBETWEEN(2,2.9),RANDBETWEEN(0,59)),IF(B108&lt;'MM3 (Cashier)-Processed Data'!$AD$20,TIME(0,RANDBETWEEN(3,4.9),RANDBETWEEN(0,59))))))</f>
        <v>3.7037037037037035E-4</v>
      </c>
      <c r="G108" s="1">
        <f ca="1">IF(B108&gt;'MM3 (Cashier)-Processed Data'!$AB$8,TIME(0,RANDBETWEEN(0,4.9),RANDBETWEEN(0,59)),TIME(0,RANDBETWEEN(5,9.9),RANDBETWEEN(0,59)))</f>
        <v>5.5787037037037038E-3</v>
      </c>
      <c r="H108" s="4">
        <f ca="1">IF(B108&lt;'MM3 (Cashier)-Processed Data'!$AD$21,TIME(0,RANDBETWEEN(0,0.9),RANDBETWEEN(0,59)),IF(B108&lt;'MM3 (Cashier)-Processed Data'!$AD$22,TIME(0,RANDBETWEEN(1,1.9),RANDBETWEEN(0,59)),IF(B108&lt;'MM3 (Cashier)-Processed Data'!$AD$23,TIME(0,RANDBETWEEN(2,2.9),RANDBETWEEN(0,59)),IF(B108&lt;'MM3 (Cashier)-Processed Data'!$AD$24,TIME(0,RANDBETWEEN(3,4.9),RANDBETWEEN(0,59))))))</f>
        <v>6.9444444444444447E-4</v>
      </c>
      <c r="I108" s="1"/>
    </row>
    <row r="109" spans="1:9" x14ac:dyDescent="0.3">
      <c r="A109" s="13">
        <v>106</v>
      </c>
      <c r="B109">
        <f t="shared" ca="1" si="4"/>
        <v>0.91</v>
      </c>
      <c r="C109" s="1">
        <f ca="1">IF(B109&gt;'MM3 (Cashier)-Processed Data'!$AB$4,TIME(0,RANDBETWEEN(0,4.9),RANDBETWEEN(0,59)),TIME(0,RANDBETWEEN(5,9.9),RANDBETWEEN(0,59)))</f>
        <v>7.9861111111111116E-4</v>
      </c>
      <c r="D109" s="4">
        <f ca="1">IF(B109&lt;'MM3 (Cashier)-Processed Data'!$AD$13,TIME(0,RANDBETWEEN(0,0.9),RANDBETWEEN(0,59)),IF(B109&lt;'MM3 (Cashier)-Processed Data'!$AD$14,TIME(0,RANDBETWEEN(1,1.9),RANDBETWEEN(0,59)),IF(B109&lt;'MM3 (Cashier)-Processed Data'!$AD$15,TIME(0,RANDBETWEEN(2,2.9),RANDBETWEEN(0,59)),IF(B109&lt;'MM3 (Cashier)-Processed Data'!$AD$16,TIME(0,RANDBETWEEN(3,4.9),RANDBETWEEN(0,59))))))</f>
        <v>3.2523148148148147E-3</v>
      </c>
      <c r="E109" s="65">
        <f ca="1">IF(B109&gt;'MM3 (Cashier)-Processed Data'!$AB$6,TIME(0,RANDBETWEEN(0,4.9),RANDBETWEEN(0,59)),TIME(0,RANDBETWEEN(5,9.9),RANDBETWEEN(0,59)))</f>
        <v>3.2638888888888891E-3</v>
      </c>
      <c r="F109" s="4">
        <f ca="1">IF(B109&lt;'MM3 (Cashier)-Processed Data'!$AD$17,TIME(0,RANDBETWEEN(0,0.9),RANDBETWEEN(0,59)),IF(B109&lt;'MM3 (Cashier)-Processed Data'!$AD$18,TIME(0,RANDBETWEEN(1,1.9),RANDBETWEEN(0,59)),IF(B109&lt;'MM3 (Cashier)-Processed Data'!$AD$19,TIME(0,RANDBETWEEN(2,2.9),RANDBETWEEN(0,59)),IF(B109&lt;'MM3 (Cashier)-Processed Data'!$AD$20,TIME(0,RANDBETWEEN(3,4.9),RANDBETWEEN(0,59))))))</f>
        <v>2.7083333333333334E-3</v>
      </c>
      <c r="G109" s="1">
        <f ca="1">IF(B109&gt;'MM3 (Cashier)-Processed Data'!$AB$8,TIME(0,RANDBETWEEN(0,4.9),RANDBETWEEN(0,59)),TIME(0,RANDBETWEEN(5,9.9),RANDBETWEEN(0,59)))</f>
        <v>3.3564814814814816E-3</v>
      </c>
      <c r="H109" s="4">
        <f ca="1">IF(B109&lt;'MM3 (Cashier)-Processed Data'!$AD$21,TIME(0,RANDBETWEEN(0,0.9),RANDBETWEEN(0,59)),IF(B109&lt;'MM3 (Cashier)-Processed Data'!$AD$22,TIME(0,RANDBETWEEN(1,1.9),RANDBETWEEN(0,59)),IF(B109&lt;'MM3 (Cashier)-Processed Data'!$AD$23,TIME(0,RANDBETWEEN(2,2.9),RANDBETWEEN(0,59)),IF(B109&lt;'MM3 (Cashier)-Processed Data'!$AD$24,TIME(0,RANDBETWEEN(3,4.9),RANDBETWEEN(0,59))))))</f>
        <v>1.4351851851851852E-3</v>
      </c>
      <c r="I109" s="1"/>
    </row>
    <row r="110" spans="1:9" x14ac:dyDescent="0.3">
      <c r="A110" s="13">
        <v>107</v>
      </c>
      <c r="B110">
        <f t="shared" ca="1" si="4"/>
        <v>0.34</v>
      </c>
      <c r="C110" s="1">
        <f ca="1">IF(B110&gt;'MM3 (Cashier)-Processed Data'!$AB$4,TIME(0,RANDBETWEEN(0,4.9),RANDBETWEEN(0,59)),TIME(0,RANDBETWEEN(5,9.9),RANDBETWEEN(0,59)))</f>
        <v>2.2337962962962962E-3</v>
      </c>
      <c r="D110" s="4">
        <f ca="1">IF(B110&lt;'MM3 (Cashier)-Processed Data'!$AD$13,TIME(0,RANDBETWEEN(0,0.9),RANDBETWEEN(0,59)),IF(B110&lt;'MM3 (Cashier)-Processed Data'!$AD$14,TIME(0,RANDBETWEEN(1,1.9),RANDBETWEEN(0,59)),IF(B110&lt;'MM3 (Cashier)-Processed Data'!$AD$15,TIME(0,RANDBETWEEN(2,2.9),RANDBETWEEN(0,59)),IF(B110&lt;'MM3 (Cashier)-Processed Data'!$AD$16,TIME(0,RANDBETWEEN(3,4.9),RANDBETWEEN(0,59))))))</f>
        <v>1.6666666666666668E-3</v>
      </c>
      <c r="E110" s="65">
        <f ca="1">IF(B110&gt;'MM3 (Cashier)-Processed Data'!$AB$6,TIME(0,RANDBETWEEN(0,4.9),RANDBETWEEN(0,59)),TIME(0,RANDBETWEEN(5,9.9),RANDBETWEEN(0,59)))</f>
        <v>2.9050925925925928E-3</v>
      </c>
      <c r="F110" s="4">
        <f ca="1">IF(B110&lt;'MM3 (Cashier)-Processed Data'!$AD$17,TIME(0,RANDBETWEEN(0,0.9),RANDBETWEEN(0,59)),IF(B110&lt;'MM3 (Cashier)-Processed Data'!$AD$18,TIME(0,RANDBETWEEN(1,1.9),RANDBETWEEN(0,59)),IF(B110&lt;'MM3 (Cashier)-Processed Data'!$AD$19,TIME(0,RANDBETWEEN(2,2.9),RANDBETWEEN(0,59)),IF(B110&lt;'MM3 (Cashier)-Processed Data'!$AD$20,TIME(0,RANDBETWEEN(3,4.9),RANDBETWEEN(0,59))))))</f>
        <v>8.3333333333333339E-4</v>
      </c>
      <c r="G110" s="1">
        <f ca="1">IF(B110&gt;'MM3 (Cashier)-Processed Data'!$AB$8,TIME(0,RANDBETWEEN(0,4.9),RANDBETWEEN(0,59)),TIME(0,RANDBETWEEN(5,9.9),RANDBETWEEN(0,59)))</f>
        <v>1.1574074074074073E-3</v>
      </c>
      <c r="H110" s="4">
        <f ca="1">IF(B110&lt;'MM3 (Cashier)-Processed Data'!$AD$21,TIME(0,RANDBETWEEN(0,0.9),RANDBETWEEN(0,59)),IF(B110&lt;'MM3 (Cashier)-Processed Data'!$AD$22,TIME(0,RANDBETWEEN(1,1.9),RANDBETWEEN(0,59)),IF(B110&lt;'MM3 (Cashier)-Processed Data'!$AD$23,TIME(0,RANDBETWEEN(2,2.9),RANDBETWEEN(0,59)),IF(B110&lt;'MM3 (Cashier)-Processed Data'!$AD$24,TIME(0,RANDBETWEEN(3,4.9),RANDBETWEEN(0,59))))))</f>
        <v>8.1018518518518516E-4</v>
      </c>
      <c r="I110" s="1"/>
    </row>
    <row r="111" spans="1:9" x14ac:dyDescent="0.3">
      <c r="A111" s="13">
        <v>108</v>
      </c>
      <c r="B111">
        <f t="shared" ca="1" si="4"/>
        <v>0.28999999999999998</v>
      </c>
      <c r="C111" s="1">
        <f ca="1">IF(B111&gt;'MM3 (Cashier)-Processed Data'!$AB$4,TIME(0,RANDBETWEEN(0,4.9),RANDBETWEEN(0,59)),TIME(0,RANDBETWEEN(5,9.9),RANDBETWEEN(0,59)))</f>
        <v>2.0833333333333335E-4</v>
      </c>
      <c r="D111" s="4">
        <f ca="1">IF(B111&lt;'MM3 (Cashier)-Processed Data'!$AD$13,TIME(0,RANDBETWEEN(0,0.9),RANDBETWEEN(0,59)),IF(B111&lt;'MM3 (Cashier)-Processed Data'!$AD$14,TIME(0,RANDBETWEEN(1,1.9),RANDBETWEEN(0,59)),IF(B111&lt;'MM3 (Cashier)-Processed Data'!$AD$15,TIME(0,RANDBETWEEN(2,2.9),RANDBETWEEN(0,59)),IF(B111&lt;'MM3 (Cashier)-Processed Data'!$AD$16,TIME(0,RANDBETWEEN(3,4.9),RANDBETWEEN(0,59))))))</f>
        <v>1.8055555555555555E-3</v>
      </c>
      <c r="E111" s="65">
        <f ca="1">IF(B111&gt;'MM3 (Cashier)-Processed Data'!$AB$6,TIME(0,RANDBETWEEN(0,4.9),RANDBETWEEN(0,59)),TIME(0,RANDBETWEEN(5,9.9),RANDBETWEEN(0,59)))</f>
        <v>2.685185185185185E-3</v>
      </c>
      <c r="F111" s="4">
        <f ca="1">IF(B111&lt;'MM3 (Cashier)-Processed Data'!$AD$17,TIME(0,RANDBETWEEN(0,0.9),RANDBETWEEN(0,59)),IF(B111&lt;'MM3 (Cashier)-Processed Data'!$AD$18,TIME(0,RANDBETWEEN(1,1.9),RANDBETWEEN(0,59)),IF(B111&lt;'MM3 (Cashier)-Processed Data'!$AD$19,TIME(0,RANDBETWEEN(2,2.9),RANDBETWEEN(0,59)),IF(B111&lt;'MM3 (Cashier)-Processed Data'!$AD$20,TIME(0,RANDBETWEEN(3,4.9),RANDBETWEEN(0,59))))))</f>
        <v>0</v>
      </c>
      <c r="G111" s="1">
        <f ca="1">IF(B111&gt;'MM3 (Cashier)-Processed Data'!$AB$8,TIME(0,RANDBETWEEN(0,4.9),RANDBETWEEN(0,59)),TIME(0,RANDBETWEEN(5,9.9),RANDBETWEEN(0,59)))</f>
        <v>7.407407407407407E-4</v>
      </c>
      <c r="H111" s="4">
        <f ca="1">IF(B111&lt;'MM3 (Cashier)-Processed Data'!$AD$21,TIME(0,RANDBETWEEN(0,0.9),RANDBETWEEN(0,59)),IF(B111&lt;'MM3 (Cashier)-Processed Data'!$AD$22,TIME(0,RANDBETWEEN(1,1.9),RANDBETWEEN(0,59)),IF(B111&lt;'MM3 (Cashier)-Processed Data'!$AD$23,TIME(0,RANDBETWEEN(2,2.9),RANDBETWEEN(0,59)),IF(B111&lt;'MM3 (Cashier)-Processed Data'!$AD$24,TIME(0,RANDBETWEEN(3,4.9),RANDBETWEEN(0,59))))))</f>
        <v>7.7546296296296293E-4</v>
      </c>
      <c r="I111" s="1"/>
    </row>
    <row r="112" spans="1:9" x14ac:dyDescent="0.3">
      <c r="A112" s="13">
        <v>109</v>
      </c>
      <c r="B112">
        <f t="shared" ca="1" si="4"/>
        <v>0.74</v>
      </c>
      <c r="C112" s="1">
        <f ca="1">IF(B112&gt;'MM3 (Cashier)-Processed Data'!$AB$4,TIME(0,RANDBETWEEN(0,4.9),RANDBETWEEN(0,59)),TIME(0,RANDBETWEEN(5,9.9),RANDBETWEEN(0,59)))</f>
        <v>3.3217592592592591E-3</v>
      </c>
      <c r="D112" s="4">
        <f ca="1">IF(B112&lt;'MM3 (Cashier)-Processed Data'!$AD$13,TIME(0,RANDBETWEEN(0,0.9),RANDBETWEEN(0,59)),IF(B112&lt;'MM3 (Cashier)-Processed Data'!$AD$14,TIME(0,RANDBETWEEN(1,1.9),RANDBETWEEN(0,59)),IF(B112&lt;'MM3 (Cashier)-Processed Data'!$AD$15,TIME(0,RANDBETWEEN(2,2.9),RANDBETWEEN(0,59)),IF(B112&lt;'MM3 (Cashier)-Processed Data'!$AD$16,TIME(0,RANDBETWEEN(3,4.9),RANDBETWEEN(0,59))))))</f>
        <v>2.0023148148148148E-3</v>
      </c>
      <c r="E112" s="65">
        <f ca="1">IF(B112&gt;'MM3 (Cashier)-Processed Data'!$AB$6,TIME(0,RANDBETWEEN(0,4.9),RANDBETWEEN(0,59)),TIME(0,RANDBETWEEN(5,9.9),RANDBETWEEN(0,59)))</f>
        <v>3.3912037037037036E-3</v>
      </c>
      <c r="F112" s="4">
        <f ca="1">IF(B112&lt;'MM3 (Cashier)-Processed Data'!$AD$17,TIME(0,RANDBETWEEN(0,0.9),RANDBETWEEN(0,59)),IF(B112&lt;'MM3 (Cashier)-Processed Data'!$AD$18,TIME(0,RANDBETWEEN(1,1.9),RANDBETWEEN(0,59)),IF(B112&lt;'MM3 (Cashier)-Processed Data'!$AD$19,TIME(0,RANDBETWEEN(2,2.9),RANDBETWEEN(0,59)),IF(B112&lt;'MM3 (Cashier)-Processed Data'!$AD$20,TIME(0,RANDBETWEEN(3,4.9),RANDBETWEEN(0,59))))))</f>
        <v>1.5740740740740741E-3</v>
      </c>
      <c r="G112" s="1">
        <f ca="1">IF(B112&gt;'MM3 (Cashier)-Processed Data'!$AB$8,TIME(0,RANDBETWEEN(0,4.9),RANDBETWEEN(0,59)),TIME(0,RANDBETWEEN(5,9.9),RANDBETWEEN(0,59)))</f>
        <v>3.2523148148148147E-3</v>
      </c>
      <c r="H112" s="4">
        <f ca="1">IF(B112&lt;'MM3 (Cashier)-Processed Data'!$AD$21,TIME(0,RANDBETWEEN(0,0.9),RANDBETWEEN(0,59)),IF(B112&lt;'MM3 (Cashier)-Processed Data'!$AD$22,TIME(0,RANDBETWEEN(1,1.9),RANDBETWEEN(0,59)),IF(B112&lt;'MM3 (Cashier)-Processed Data'!$AD$23,TIME(0,RANDBETWEEN(2,2.9),RANDBETWEEN(0,59)),IF(B112&lt;'MM3 (Cashier)-Processed Data'!$AD$24,TIME(0,RANDBETWEEN(3,4.9),RANDBETWEEN(0,59))))))</f>
        <v>1.724537037037037E-3</v>
      </c>
      <c r="I112" s="1"/>
    </row>
    <row r="113" spans="1:9" x14ac:dyDescent="0.3">
      <c r="A113" s="13">
        <v>110</v>
      </c>
      <c r="B113">
        <f t="shared" ca="1" si="4"/>
        <v>0.83</v>
      </c>
      <c r="C113" s="1">
        <f ca="1">IF(B113&gt;'MM3 (Cashier)-Processed Data'!$AB$4,TIME(0,RANDBETWEEN(0,4.9),RANDBETWEEN(0,59)),TIME(0,RANDBETWEEN(5,9.9),RANDBETWEEN(0,59)))</f>
        <v>1.1574074074074075E-4</v>
      </c>
      <c r="D113" s="4">
        <f ca="1">IF(B113&lt;'MM3 (Cashier)-Processed Data'!$AD$13,TIME(0,RANDBETWEEN(0,0.9),RANDBETWEEN(0,59)),IF(B113&lt;'MM3 (Cashier)-Processed Data'!$AD$14,TIME(0,RANDBETWEEN(1,1.9),RANDBETWEEN(0,59)),IF(B113&lt;'MM3 (Cashier)-Processed Data'!$AD$15,TIME(0,RANDBETWEEN(2,2.9),RANDBETWEEN(0,59)),IF(B113&lt;'MM3 (Cashier)-Processed Data'!$AD$16,TIME(0,RANDBETWEEN(3,4.9),RANDBETWEEN(0,59))))))</f>
        <v>1.5740740740740741E-3</v>
      </c>
      <c r="E113" s="65">
        <f ca="1">IF(B113&gt;'MM3 (Cashier)-Processed Data'!$AB$6,TIME(0,RANDBETWEEN(0,4.9),RANDBETWEEN(0,59)),TIME(0,RANDBETWEEN(5,9.9),RANDBETWEEN(0,59)))</f>
        <v>6.4814814814814813E-4</v>
      </c>
      <c r="F113" s="4">
        <f ca="1">IF(B113&lt;'MM3 (Cashier)-Processed Data'!$AD$17,TIME(0,RANDBETWEEN(0,0.9),RANDBETWEEN(0,59)),IF(B113&lt;'MM3 (Cashier)-Processed Data'!$AD$18,TIME(0,RANDBETWEEN(1,1.9),RANDBETWEEN(0,59)),IF(B113&lt;'MM3 (Cashier)-Processed Data'!$AD$19,TIME(0,RANDBETWEEN(2,2.9),RANDBETWEEN(0,59)),IF(B113&lt;'MM3 (Cashier)-Processed Data'!$AD$20,TIME(0,RANDBETWEEN(3,4.9),RANDBETWEEN(0,59))))))</f>
        <v>1.4236111111111112E-3</v>
      </c>
      <c r="G113" s="1">
        <f ca="1">IF(B113&gt;'MM3 (Cashier)-Processed Data'!$AB$8,TIME(0,RANDBETWEEN(0,4.9),RANDBETWEEN(0,59)),TIME(0,RANDBETWEEN(5,9.9),RANDBETWEEN(0,59)))</f>
        <v>5.4398148148148144E-4</v>
      </c>
      <c r="H113" s="4">
        <f ca="1">IF(B113&lt;'MM3 (Cashier)-Processed Data'!$AD$21,TIME(0,RANDBETWEEN(0,0.9),RANDBETWEEN(0,59)),IF(B113&lt;'MM3 (Cashier)-Processed Data'!$AD$22,TIME(0,RANDBETWEEN(1,1.9),RANDBETWEEN(0,59)),IF(B113&lt;'MM3 (Cashier)-Processed Data'!$AD$23,TIME(0,RANDBETWEEN(2,2.9),RANDBETWEEN(0,59)),IF(B113&lt;'MM3 (Cashier)-Processed Data'!$AD$24,TIME(0,RANDBETWEEN(3,4.9),RANDBETWEEN(0,59))))))</f>
        <v>1.6782407407407408E-3</v>
      </c>
      <c r="I113" s="1"/>
    </row>
    <row r="114" spans="1:9" x14ac:dyDescent="0.3">
      <c r="A114" s="13">
        <v>111</v>
      </c>
      <c r="B114">
        <f t="shared" ca="1" si="4"/>
        <v>0.57999999999999996</v>
      </c>
      <c r="C114" s="1">
        <f ca="1">IF(B114&gt;'MM3 (Cashier)-Processed Data'!$AB$4,TIME(0,RANDBETWEEN(0,4.9),RANDBETWEEN(0,59)),TIME(0,RANDBETWEEN(5,9.9),RANDBETWEEN(0,59)))</f>
        <v>3.0092592592592595E-4</v>
      </c>
      <c r="D114" s="4">
        <f ca="1">IF(B114&lt;'MM3 (Cashier)-Processed Data'!$AD$13,TIME(0,RANDBETWEEN(0,0.9),RANDBETWEEN(0,59)),IF(B114&lt;'MM3 (Cashier)-Processed Data'!$AD$14,TIME(0,RANDBETWEEN(1,1.9),RANDBETWEEN(0,59)),IF(B114&lt;'MM3 (Cashier)-Processed Data'!$AD$15,TIME(0,RANDBETWEEN(2,2.9),RANDBETWEEN(0,59)),IF(B114&lt;'MM3 (Cashier)-Processed Data'!$AD$16,TIME(0,RANDBETWEEN(3,4.9),RANDBETWEEN(0,59))))))</f>
        <v>1.7939814814814815E-3</v>
      </c>
      <c r="E114" s="65">
        <f ca="1">IF(B114&gt;'MM3 (Cashier)-Processed Data'!$AB$6,TIME(0,RANDBETWEEN(0,4.9),RANDBETWEEN(0,59)),TIME(0,RANDBETWEEN(5,9.9),RANDBETWEEN(0,59)))</f>
        <v>3.2986111111111111E-3</v>
      </c>
      <c r="F114" s="4">
        <f ca="1">IF(B114&lt;'MM3 (Cashier)-Processed Data'!$AD$17,TIME(0,RANDBETWEEN(0,0.9),RANDBETWEEN(0,59)),IF(B114&lt;'MM3 (Cashier)-Processed Data'!$AD$18,TIME(0,RANDBETWEEN(1,1.9),RANDBETWEEN(0,59)),IF(B114&lt;'MM3 (Cashier)-Processed Data'!$AD$19,TIME(0,RANDBETWEEN(2,2.9),RANDBETWEEN(0,59)),IF(B114&lt;'MM3 (Cashier)-Processed Data'!$AD$20,TIME(0,RANDBETWEEN(3,4.9),RANDBETWEEN(0,59))))))</f>
        <v>8.7962962962962962E-4</v>
      </c>
      <c r="G114" s="1">
        <f ca="1">IF(B114&gt;'MM3 (Cashier)-Processed Data'!$AB$8,TIME(0,RANDBETWEEN(0,4.9),RANDBETWEEN(0,59)),TIME(0,RANDBETWEEN(5,9.9),RANDBETWEEN(0,59)))</f>
        <v>1.2962962962962963E-3</v>
      </c>
      <c r="H114" s="4">
        <f ca="1">IF(B114&lt;'MM3 (Cashier)-Processed Data'!$AD$21,TIME(0,RANDBETWEEN(0,0.9),RANDBETWEEN(0,59)),IF(B114&lt;'MM3 (Cashier)-Processed Data'!$AD$22,TIME(0,RANDBETWEEN(1,1.9),RANDBETWEEN(0,59)),IF(B114&lt;'MM3 (Cashier)-Processed Data'!$AD$23,TIME(0,RANDBETWEEN(2,2.9),RANDBETWEEN(0,59)),IF(B114&lt;'MM3 (Cashier)-Processed Data'!$AD$24,TIME(0,RANDBETWEEN(3,4.9),RANDBETWEEN(0,59))))))</f>
        <v>1.0879629629629629E-3</v>
      </c>
      <c r="I114" s="1"/>
    </row>
    <row r="115" spans="1:9" x14ac:dyDescent="0.3">
      <c r="A115" s="13">
        <v>112</v>
      </c>
      <c r="B115">
        <f t="shared" ca="1" si="4"/>
        <v>0.52</v>
      </c>
      <c r="C115" s="1">
        <f ca="1">IF(B115&gt;'MM3 (Cashier)-Processed Data'!$AB$4,TIME(0,RANDBETWEEN(0,4.9),RANDBETWEEN(0,59)),TIME(0,RANDBETWEEN(5,9.9),RANDBETWEEN(0,59)))</f>
        <v>2.2685185185185187E-3</v>
      </c>
      <c r="D115" s="4">
        <f ca="1">IF(B115&lt;'MM3 (Cashier)-Processed Data'!$AD$13,TIME(0,RANDBETWEEN(0,0.9),RANDBETWEEN(0,59)),IF(B115&lt;'MM3 (Cashier)-Processed Data'!$AD$14,TIME(0,RANDBETWEEN(1,1.9),RANDBETWEEN(0,59)),IF(B115&lt;'MM3 (Cashier)-Processed Data'!$AD$15,TIME(0,RANDBETWEEN(2,2.9),RANDBETWEEN(0,59)),IF(B115&lt;'MM3 (Cashier)-Processed Data'!$AD$16,TIME(0,RANDBETWEEN(3,4.9),RANDBETWEEN(0,59))))))</f>
        <v>1.8749999999999999E-3</v>
      </c>
      <c r="E115" s="65">
        <f ca="1">IF(B115&gt;'MM3 (Cashier)-Processed Data'!$AB$6,TIME(0,RANDBETWEEN(0,4.9),RANDBETWEEN(0,59)),TIME(0,RANDBETWEEN(5,9.9),RANDBETWEEN(0,59)))</f>
        <v>6.3657407407407413E-4</v>
      </c>
      <c r="F115" s="4">
        <f ca="1">IF(B115&lt;'MM3 (Cashier)-Processed Data'!$AD$17,TIME(0,RANDBETWEEN(0,0.9),RANDBETWEEN(0,59)),IF(B115&lt;'MM3 (Cashier)-Processed Data'!$AD$18,TIME(0,RANDBETWEEN(1,1.9),RANDBETWEEN(0,59)),IF(B115&lt;'MM3 (Cashier)-Processed Data'!$AD$19,TIME(0,RANDBETWEEN(2,2.9),RANDBETWEEN(0,59)),IF(B115&lt;'MM3 (Cashier)-Processed Data'!$AD$20,TIME(0,RANDBETWEEN(3,4.9),RANDBETWEEN(0,59))))))</f>
        <v>1.3310185185185185E-3</v>
      </c>
      <c r="G115" s="1">
        <f ca="1">IF(B115&gt;'MM3 (Cashier)-Processed Data'!$AB$8,TIME(0,RANDBETWEEN(0,4.9),RANDBETWEEN(0,59)),TIME(0,RANDBETWEEN(5,9.9),RANDBETWEEN(0,59)))</f>
        <v>6.9444444444444444E-5</v>
      </c>
      <c r="H115" s="4">
        <f ca="1">IF(B115&lt;'MM3 (Cashier)-Processed Data'!$AD$21,TIME(0,RANDBETWEEN(0,0.9),RANDBETWEEN(0,59)),IF(B115&lt;'MM3 (Cashier)-Processed Data'!$AD$22,TIME(0,RANDBETWEEN(1,1.9),RANDBETWEEN(0,59)),IF(B115&lt;'MM3 (Cashier)-Processed Data'!$AD$23,TIME(0,RANDBETWEEN(2,2.9),RANDBETWEEN(0,59)),IF(B115&lt;'MM3 (Cashier)-Processed Data'!$AD$24,TIME(0,RANDBETWEEN(3,4.9),RANDBETWEEN(0,59))))))</f>
        <v>8.4490740740740739E-4</v>
      </c>
      <c r="I115" s="1"/>
    </row>
    <row r="116" spans="1:9" x14ac:dyDescent="0.3">
      <c r="A116" s="13">
        <v>113</v>
      </c>
      <c r="B116">
        <f t="shared" ca="1" si="4"/>
        <v>0.64</v>
      </c>
      <c r="C116" s="1">
        <f ca="1">IF(B116&gt;'MM3 (Cashier)-Processed Data'!$AB$4,TIME(0,RANDBETWEEN(0,4.9),RANDBETWEEN(0,59)),TIME(0,RANDBETWEEN(5,9.9),RANDBETWEEN(0,59)))</f>
        <v>1.4583333333333334E-3</v>
      </c>
      <c r="D116" s="4">
        <f ca="1">IF(B116&lt;'MM3 (Cashier)-Processed Data'!$AD$13,TIME(0,RANDBETWEEN(0,0.9),RANDBETWEEN(0,59)),IF(B116&lt;'MM3 (Cashier)-Processed Data'!$AD$14,TIME(0,RANDBETWEEN(1,1.9),RANDBETWEEN(0,59)),IF(B116&lt;'MM3 (Cashier)-Processed Data'!$AD$15,TIME(0,RANDBETWEEN(2,2.9),RANDBETWEEN(0,59)),IF(B116&lt;'MM3 (Cashier)-Processed Data'!$AD$16,TIME(0,RANDBETWEEN(3,4.9),RANDBETWEEN(0,59))))))</f>
        <v>1.8749999999999999E-3</v>
      </c>
      <c r="E116" s="65">
        <f ca="1">IF(B116&gt;'MM3 (Cashier)-Processed Data'!$AB$6,TIME(0,RANDBETWEEN(0,4.9),RANDBETWEEN(0,59)),TIME(0,RANDBETWEEN(5,9.9),RANDBETWEEN(0,59)))</f>
        <v>1.2268518518518518E-3</v>
      </c>
      <c r="F116" s="4">
        <f ca="1">IF(B116&lt;'MM3 (Cashier)-Processed Data'!$AD$17,TIME(0,RANDBETWEEN(0,0.9),RANDBETWEEN(0,59)),IF(B116&lt;'MM3 (Cashier)-Processed Data'!$AD$18,TIME(0,RANDBETWEEN(1,1.9),RANDBETWEEN(0,59)),IF(B116&lt;'MM3 (Cashier)-Processed Data'!$AD$19,TIME(0,RANDBETWEEN(2,2.9),RANDBETWEEN(0,59)),IF(B116&lt;'MM3 (Cashier)-Processed Data'!$AD$20,TIME(0,RANDBETWEEN(3,4.9),RANDBETWEEN(0,59))))))</f>
        <v>1.9212962962962964E-3</v>
      </c>
      <c r="G116" s="1">
        <f ca="1">IF(B116&gt;'MM3 (Cashier)-Processed Data'!$AB$8,TIME(0,RANDBETWEEN(0,4.9),RANDBETWEEN(0,59)),TIME(0,RANDBETWEEN(5,9.9),RANDBETWEEN(0,59)))</f>
        <v>3.1944444444444446E-3</v>
      </c>
      <c r="H116" s="4">
        <f ca="1">IF(B116&lt;'MM3 (Cashier)-Processed Data'!$AD$21,TIME(0,RANDBETWEEN(0,0.9),RANDBETWEEN(0,59)),IF(B116&lt;'MM3 (Cashier)-Processed Data'!$AD$22,TIME(0,RANDBETWEEN(1,1.9),RANDBETWEEN(0,59)),IF(B116&lt;'MM3 (Cashier)-Processed Data'!$AD$23,TIME(0,RANDBETWEEN(2,2.9),RANDBETWEEN(0,59)),IF(B116&lt;'MM3 (Cashier)-Processed Data'!$AD$24,TIME(0,RANDBETWEEN(3,4.9),RANDBETWEEN(0,59))))))</f>
        <v>2.0717592592592593E-3</v>
      </c>
      <c r="I116" s="1"/>
    </row>
    <row r="117" spans="1:9" x14ac:dyDescent="0.3">
      <c r="A117" s="13">
        <v>114</v>
      </c>
      <c r="B117">
        <f t="shared" ca="1" si="4"/>
        <v>0.98</v>
      </c>
      <c r="C117" s="1">
        <f ca="1">IF(B117&gt;'MM3 (Cashier)-Processed Data'!$AB$4,TIME(0,RANDBETWEEN(0,4.9),RANDBETWEEN(0,59)),TIME(0,RANDBETWEEN(5,9.9),RANDBETWEEN(0,59)))</f>
        <v>4.6296296296296294E-5</v>
      </c>
      <c r="D117" s="4">
        <f ca="1">IF(B117&lt;'MM3 (Cashier)-Processed Data'!$AD$13,TIME(0,RANDBETWEEN(0,0.9),RANDBETWEEN(0,59)),IF(B117&lt;'MM3 (Cashier)-Processed Data'!$AD$14,TIME(0,RANDBETWEEN(1,1.9),RANDBETWEEN(0,59)),IF(B117&lt;'MM3 (Cashier)-Processed Data'!$AD$15,TIME(0,RANDBETWEEN(2,2.9),RANDBETWEEN(0,59)),IF(B117&lt;'MM3 (Cashier)-Processed Data'!$AD$16,TIME(0,RANDBETWEEN(3,4.9),RANDBETWEEN(0,59))))))</f>
        <v>2.4305555555555556E-3</v>
      </c>
      <c r="E117" s="65">
        <f ca="1">IF(B117&gt;'MM3 (Cashier)-Processed Data'!$AB$6,TIME(0,RANDBETWEEN(0,4.9),RANDBETWEEN(0,59)),TIME(0,RANDBETWEEN(5,9.9),RANDBETWEEN(0,59)))</f>
        <v>3.0671296296296297E-3</v>
      </c>
      <c r="F117" s="4">
        <f ca="1">IF(B117&lt;'MM3 (Cashier)-Processed Data'!$AD$17,TIME(0,RANDBETWEEN(0,0.9),RANDBETWEEN(0,59)),IF(B117&lt;'MM3 (Cashier)-Processed Data'!$AD$18,TIME(0,RANDBETWEEN(1,1.9),RANDBETWEEN(0,59)),IF(B117&lt;'MM3 (Cashier)-Processed Data'!$AD$19,TIME(0,RANDBETWEEN(2,2.9),RANDBETWEEN(0,59)),IF(B117&lt;'MM3 (Cashier)-Processed Data'!$AD$20,TIME(0,RANDBETWEEN(3,4.9),RANDBETWEEN(0,59))))))</f>
        <v>3.2754629629629631E-3</v>
      </c>
      <c r="G117" s="1">
        <f ca="1">IF(B117&gt;'MM3 (Cashier)-Processed Data'!$AB$8,TIME(0,RANDBETWEEN(0,4.9),RANDBETWEEN(0,59)),TIME(0,RANDBETWEEN(5,9.9),RANDBETWEEN(0,59)))</f>
        <v>1.3194444444444445E-3</v>
      </c>
      <c r="H117" s="4">
        <f ca="1">IF(B117&lt;'MM3 (Cashier)-Processed Data'!$AD$21,TIME(0,RANDBETWEEN(0,0.9),RANDBETWEEN(0,59)),IF(B117&lt;'MM3 (Cashier)-Processed Data'!$AD$22,TIME(0,RANDBETWEEN(1,1.9),RANDBETWEEN(0,59)),IF(B117&lt;'MM3 (Cashier)-Processed Data'!$AD$23,TIME(0,RANDBETWEEN(2,2.9),RANDBETWEEN(0,59)),IF(B117&lt;'MM3 (Cashier)-Processed Data'!$AD$24,TIME(0,RANDBETWEEN(3,4.9),RANDBETWEEN(0,59))))))</f>
        <v>1.5046296296296296E-3</v>
      </c>
      <c r="I117" s="1"/>
    </row>
    <row r="118" spans="1:9" x14ac:dyDescent="0.3">
      <c r="A118" s="13">
        <v>115</v>
      </c>
      <c r="B118">
        <f t="shared" ca="1" si="4"/>
        <v>0.31</v>
      </c>
      <c r="C118" s="1">
        <f ca="1">IF(B118&gt;'MM3 (Cashier)-Processed Data'!$AB$4,TIME(0,RANDBETWEEN(0,4.9),RANDBETWEEN(0,59)),TIME(0,RANDBETWEEN(5,9.9),RANDBETWEEN(0,59)))</f>
        <v>1.6087962962962963E-3</v>
      </c>
      <c r="D118" s="4">
        <f ca="1">IF(B118&lt;'MM3 (Cashier)-Processed Data'!$AD$13,TIME(0,RANDBETWEEN(0,0.9),RANDBETWEEN(0,59)),IF(B118&lt;'MM3 (Cashier)-Processed Data'!$AD$14,TIME(0,RANDBETWEEN(1,1.9),RANDBETWEEN(0,59)),IF(B118&lt;'MM3 (Cashier)-Processed Data'!$AD$15,TIME(0,RANDBETWEEN(2,2.9),RANDBETWEEN(0,59)),IF(B118&lt;'MM3 (Cashier)-Processed Data'!$AD$16,TIME(0,RANDBETWEEN(3,4.9),RANDBETWEEN(0,59))))))</f>
        <v>1.6203703703703703E-3</v>
      </c>
      <c r="E118" s="65">
        <f ca="1">IF(B118&gt;'MM3 (Cashier)-Processed Data'!$AB$6,TIME(0,RANDBETWEEN(0,4.9),RANDBETWEEN(0,59)),TIME(0,RANDBETWEEN(5,9.9),RANDBETWEEN(0,59)))</f>
        <v>1.7013888888888888E-3</v>
      </c>
      <c r="F118" s="4">
        <f ca="1">IF(B118&lt;'MM3 (Cashier)-Processed Data'!$AD$17,TIME(0,RANDBETWEEN(0,0.9),RANDBETWEEN(0,59)),IF(B118&lt;'MM3 (Cashier)-Processed Data'!$AD$18,TIME(0,RANDBETWEEN(1,1.9),RANDBETWEEN(0,59)),IF(B118&lt;'MM3 (Cashier)-Processed Data'!$AD$19,TIME(0,RANDBETWEEN(2,2.9),RANDBETWEEN(0,59)),IF(B118&lt;'MM3 (Cashier)-Processed Data'!$AD$20,TIME(0,RANDBETWEEN(3,4.9),RANDBETWEEN(0,59))))))</f>
        <v>1.0879629629629629E-3</v>
      </c>
      <c r="G118" s="1">
        <f ca="1">IF(B118&gt;'MM3 (Cashier)-Processed Data'!$AB$8,TIME(0,RANDBETWEEN(0,4.9),RANDBETWEEN(0,59)),TIME(0,RANDBETWEEN(5,9.9),RANDBETWEEN(0,59)))</f>
        <v>2.3148148148148149E-4</v>
      </c>
      <c r="H118" s="4">
        <f ca="1">IF(B118&lt;'MM3 (Cashier)-Processed Data'!$AD$21,TIME(0,RANDBETWEEN(0,0.9),RANDBETWEEN(0,59)),IF(B118&lt;'MM3 (Cashier)-Processed Data'!$AD$22,TIME(0,RANDBETWEEN(1,1.9),RANDBETWEEN(0,59)),IF(B118&lt;'MM3 (Cashier)-Processed Data'!$AD$23,TIME(0,RANDBETWEEN(2,2.9),RANDBETWEEN(0,59)),IF(B118&lt;'MM3 (Cashier)-Processed Data'!$AD$24,TIME(0,RANDBETWEEN(3,4.9),RANDBETWEEN(0,59))))))</f>
        <v>1.0069444444444444E-3</v>
      </c>
      <c r="I118" s="1"/>
    </row>
    <row r="119" spans="1:9" x14ac:dyDescent="0.3">
      <c r="A119" s="13">
        <v>116</v>
      </c>
      <c r="B119">
        <f t="shared" ca="1" si="4"/>
        <v>0.27</v>
      </c>
      <c r="C119" s="1">
        <f ca="1">IF(B119&gt;'MM3 (Cashier)-Processed Data'!$AB$4,TIME(0,RANDBETWEEN(0,4.9),RANDBETWEEN(0,59)),TIME(0,RANDBETWEEN(5,9.9),RANDBETWEEN(0,59)))</f>
        <v>2.5347222222222221E-3</v>
      </c>
      <c r="D119" s="4">
        <f ca="1">IF(B119&lt;'MM3 (Cashier)-Processed Data'!$AD$13,TIME(0,RANDBETWEEN(0,0.9),RANDBETWEEN(0,59)),IF(B119&lt;'MM3 (Cashier)-Processed Data'!$AD$14,TIME(0,RANDBETWEEN(1,1.9),RANDBETWEEN(0,59)),IF(B119&lt;'MM3 (Cashier)-Processed Data'!$AD$15,TIME(0,RANDBETWEEN(2,2.9),RANDBETWEEN(0,59)),IF(B119&lt;'MM3 (Cashier)-Processed Data'!$AD$16,TIME(0,RANDBETWEEN(3,4.9),RANDBETWEEN(0,59))))))</f>
        <v>1.8287037037037037E-3</v>
      </c>
      <c r="E119" s="65">
        <f ca="1">IF(B119&gt;'MM3 (Cashier)-Processed Data'!$AB$6,TIME(0,RANDBETWEEN(0,4.9),RANDBETWEEN(0,59)),TIME(0,RANDBETWEEN(5,9.9),RANDBETWEEN(0,59)))</f>
        <v>1.1226851851851851E-3</v>
      </c>
      <c r="F119" s="4">
        <f ca="1">IF(B119&lt;'MM3 (Cashier)-Processed Data'!$AD$17,TIME(0,RANDBETWEEN(0,0.9),RANDBETWEEN(0,59)),IF(B119&lt;'MM3 (Cashier)-Processed Data'!$AD$18,TIME(0,RANDBETWEEN(1,1.9),RANDBETWEEN(0,59)),IF(B119&lt;'MM3 (Cashier)-Processed Data'!$AD$19,TIME(0,RANDBETWEEN(2,2.9),RANDBETWEEN(0,59)),IF(B119&lt;'MM3 (Cashier)-Processed Data'!$AD$20,TIME(0,RANDBETWEEN(3,4.9),RANDBETWEEN(0,59))))))</f>
        <v>5.9027777777777778E-4</v>
      </c>
      <c r="G119" s="1">
        <f ca="1">IF(B119&gt;'MM3 (Cashier)-Processed Data'!$AB$8,TIME(0,RANDBETWEEN(0,4.9),RANDBETWEEN(0,59)),TIME(0,RANDBETWEEN(5,9.9),RANDBETWEEN(0,59)))</f>
        <v>1.4004629629629629E-3</v>
      </c>
      <c r="H119" s="4">
        <f ca="1">IF(B119&lt;'MM3 (Cashier)-Processed Data'!$AD$21,TIME(0,RANDBETWEEN(0,0.9),RANDBETWEEN(0,59)),IF(B119&lt;'MM3 (Cashier)-Processed Data'!$AD$22,TIME(0,RANDBETWEEN(1,1.9),RANDBETWEEN(0,59)),IF(B119&lt;'MM3 (Cashier)-Processed Data'!$AD$23,TIME(0,RANDBETWEEN(2,2.9),RANDBETWEEN(0,59)),IF(B119&lt;'MM3 (Cashier)-Processed Data'!$AD$24,TIME(0,RANDBETWEEN(3,4.9),RANDBETWEEN(0,59))))))</f>
        <v>1.1574074074074073E-3</v>
      </c>
      <c r="I119" s="1"/>
    </row>
    <row r="120" spans="1:9" x14ac:dyDescent="0.3">
      <c r="A120" s="13">
        <v>117</v>
      </c>
      <c r="B120">
        <f t="shared" ca="1" si="4"/>
        <v>0.33</v>
      </c>
      <c r="C120" s="1">
        <f ca="1">IF(B120&gt;'MM3 (Cashier)-Processed Data'!$AB$4,TIME(0,RANDBETWEEN(0,4.9),RANDBETWEEN(0,59)),TIME(0,RANDBETWEEN(5,9.9),RANDBETWEEN(0,59)))</f>
        <v>1.9907407407407408E-3</v>
      </c>
      <c r="D120" s="4">
        <f ca="1">IF(B120&lt;'MM3 (Cashier)-Processed Data'!$AD$13,TIME(0,RANDBETWEEN(0,0.9),RANDBETWEEN(0,59)),IF(B120&lt;'MM3 (Cashier)-Processed Data'!$AD$14,TIME(0,RANDBETWEEN(1,1.9),RANDBETWEEN(0,59)),IF(B120&lt;'MM3 (Cashier)-Processed Data'!$AD$15,TIME(0,RANDBETWEEN(2,2.9),RANDBETWEEN(0,59)),IF(B120&lt;'MM3 (Cashier)-Processed Data'!$AD$16,TIME(0,RANDBETWEEN(3,4.9),RANDBETWEEN(0,59))))))</f>
        <v>1.4814814814814814E-3</v>
      </c>
      <c r="E120" s="65">
        <f ca="1">IF(B120&gt;'MM3 (Cashier)-Processed Data'!$AB$6,TIME(0,RANDBETWEEN(0,4.9),RANDBETWEEN(0,59)),TIME(0,RANDBETWEEN(5,9.9),RANDBETWEEN(0,59)))</f>
        <v>1.8518518518518518E-4</v>
      </c>
      <c r="F120" s="4">
        <f ca="1">IF(B120&lt;'MM3 (Cashier)-Processed Data'!$AD$17,TIME(0,RANDBETWEEN(0,0.9),RANDBETWEEN(0,59)),IF(B120&lt;'MM3 (Cashier)-Processed Data'!$AD$18,TIME(0,RANDBETWEEN(1,1.9),RANDBETWEEN(0,59)),IF(B120&lt;'MM3 (Cashier)-Processed Data'!$AD$19,TIME(0,RANDBETWEEN(2,2.9),RANDBETWEEN(0,59)),IF(B120&lt;'MM3 (Cashier)-Processed Data'!$AD$20,TIME(0,RANDBETWEEN(3,4.9),RANDBETWEEN(0,59))))))</f>
        <v>1.2037037037037038E-3</v>
      </c>
      <c r="G120" s="1">
        <f ca="1">IF(B120&gt;'MM3 (Cashier)-Processed Data'!$AB$8,TIME(0,RANDBETWEEN(0,4.9),RANDBETWEEN(0,59)),TIME(0,RANDBETWEEN(5,9.9),RANDBETWEEN(0,59)))</f>
        <v>4.0509259259259258E-4</v>
      </c>
      <c r="H120" s="4">
        <f ca="1">IF(B120&lt;'MM3 (Cashier)-Processed Data'!$AD$21,TIME(0,RANDBETWEEN(0,0.9),RANDBETWEEN(0,59)),IF(B120&lt;'MM3 (Cashier)-Processed Data'!$AD$22,TIME(0,RANDBETWEEN(1,1.9),RANDBETWEEN(0,59)),IF(B120&lt;'MM3 (Cashier)-Processed Data'!$AD$23,TIME(0,RANDBETWEEN(2,2.9),RANDBETWEEN(0,59)),IF(B120&lt;'MM3 (Cashier)-Processed Data'!$AD$24,TIME(0,RANDBETWEEN(3,4.9),RANDBETWEEN(0,59))))))</f>
        <v>7.7546296296296293E-4</v>
      </c>
      <c r="I120" s="1"/>
    </row>
    <row r="121" spans="1:9" x14ac:dyDescent="0.3">
      <c r="A121" s="13">
        <v>118</v>
      </c>
      <c r="B121">
        <f t="shared" ca="1" si="4"/>
        <v>0.04</v>
      </c>
      <c r="C121" s="1">
        <f ca="1">IF(B121&gt;'MM3 (Cashier)-Processed Data'!$AB$4,TIME(0,RANDBETWEEN(0,4.9),RANDBETWEEN(0,59)),TIME(0,RANDBETWEEN(5,9.9),RANDBETWEEN(0,59)))</f>
        <v>3.7847222222222223E-3</v>
      </c>
      <c r="D121" s="4">
        <f ca="1">IF(B121&lt;'MM3 (Cashier)-Processed Data'!$AD$13,TIME(0,RANDBETWEEN(0,0.9),RANDBETWEEN(0,59)),IF(B121&lt;'MM3 (Cashier)-Processed Data'!$AD$14,TIME(0,RANDBETWEEN(1,1.9),RANDBETWEEN(0,59)),IF(B121&lt;'MM3 (Cashier)-Processed Data'!$AD$15,TIME(0,RANDBETWEEN(2,2.9),RANDBETWEEN(0,59)),IF(B121&lt;'MM3 (Cashier)-Processed Data'!$AD$16,TIME(0,RANDBETWEEN(3,4.9),RANDBETWEEN(0,59))))))</f>
        <v>8.6805555555555551E-4</v>
      </c>
      <c r="E121" s="65">
        <f ca="1">IF(B121&gt;'MM3 (Cashier)-Processed Data'!$AB$6,TIME(0,RANDBETWEEN(0,4.9),RANDBETWEEN(0,59)),TIME(0,RANDBETWEEN(5,9.9),RANDBETWEEN(0,59)))</f>
        <v>5.1504629629629626E-3</v>
      </c>
      <c r="F121" s="4">
        <f ca="1">IF(B121&lt;'MM3 (Cashier)-Processed Data'!$AD$17,TIME(0,RANDBETWEEN(0,0.9),RANDBETWEEN(0,59)),IF(B121&lt;'MM3 (Cashier)-Processed Data'!$AD$18,TIME(0,RANDBETWEEN(1,1.9),RANDBETWEEN(0,59)),IF(B121&lt;'MM3 (Cashier)-Processed Data'!$AD$19,TIME(0,RANDBETWEEN(2,2.9),RANDBETWEEN(0,59)),IF(B121&lt;'MM3 (Cashier)-Processed Data'!$AD$20,TIME(0,RANDBETWEEN(3,4.9),RANDBETWEEN(0,59))))))</f>
        <v>1.3888888888888889E-4</v>
      </c>
      <c r="G121" s="1">
        <f ca="1">IF(B121&gt;'MM3 (Cashier)-Processed Data'!$AB$8,TIME(0,RANDBETWEEN(0,4.9),RANDBETWEEN(0,59)),TIME(0,RANDBETWEEN(5,9.9),RANDBETWEEN(0,59)))</f>
        <v>5.6481481481481478E-3</v>
      </c>
      <c r="H121" s="4">
        <f ca="1">IF(B121&lt;'MM3 (Cashier)-Processed Data'!$AD$21,TIME(0,RANDBETWEEN(0,0.9),RANDBETWEEN(0,59)),IF(B121&lt;'MM3 (Cashier)-Processed Data'!$AD$22,TIME(0,RANDBETWEEN(1,1.9),RANDBETWEEN(0,59)),IF(B121&lt;'MM3 (Cashier)-Processed Data'!$AD$23,TIME(0,RANDBETWEEN(2,2.9),RANDBETWEEN(0,59)),IF(B121&lt;'MM3 (Cashier)-Processed Data'!$AD$24,TIME(0,RANDBETWEEN(3,4.9),RANDBETWEEN(0,59))))))</f>
        <v>1.2037037037037038E-3</v>
      </c>
      <c r="I121" s="1"/>
    </row>
    <row r="122" spans="1:9" x14ac:dyDescent="0.3">
      <c r="A122" s="13">
        <v>119</v>
      </c>
      <c r="B122">
        <f t="shared" ca="1" si="4"/>
        <v>0.77</v>
      </c>
      <c r="C122" s="1">
        <f ca="1">IF(B122&gt;'MM3 (Cashier)-Processed Data'!$AB$4,TIME(0,RANDBETWEEN(0,4.9),RANDBETWEEN(0,59)),TIME(0,RANDBETWEEN(5,9.9),RANDBETWEEN(0,59)))</f>
        <v>1.736111111111111E-3</v>
      </c>
      <c r="D122" s="4">
        <f ca="1">IF(B122&lt;'MM3 (Cashier)-Processed Data'!$AD$13,TIME(0,RANDBETWEEN(0,0.9),RANDBETWEEN(0,59)),IF(B122&lt;'MM3 (Cashier)-Processed Data'!$AD$14,TIME(0,RANDBETWEEN(1,1.9),RANDBETWEEN(0,59)),IF(B122&lt;'MM3 (Cashier)-Processed Data'!$AD$15,TIME(0,RANDBETWEEN(2,2.9),RANDBETWEEN(0,59)),IF(B122&lt;'MM3 (Cashier)-Processed Data'!$AD$16,TIME(0,RANDBETWEEN(3,4.9),RANDBETWEEN(0,59))))))</f>
        <v>1.6319444444444445E-3</v>
      </c>
      <c r="E122" s="65">
        <f ca="1">IF(B122&gt;'MM3 (Cashier)-Processed Data'!$AB$6,TIME(0,RANDBETWEEN(0,4.9),RANDBETWEEN(0,59)),TIME(0,RANDBETWEEN(5,9.9),RANDBETWEEN(0,59)))</f>
        <v>2.2569444444444442E-3</v>
      </c>
      <c r="F122" s="4">
        <f ca="1">IF(B122&lt;'MM3 (Cashier)-Processed Data'!$AD$17,TIME(0,RANDBETWEEN(0,0.9),RANDBETWEEN(0,59)),IF(B122&lt;'MM3 (Cashier)-Processed Data'!$AD$18,TIME(0,RANDBETWEEN(1,1.9),RANDBETWEEN(0,59)),IF(B122&lt;'MM3 (Cashier)-Processed Data'!$AD$19,TIME(0,RANDBETWEEN(2,2.9),RANDBETWEEN(0,59)),IF(B122&lt;'MM3 (Cashier)-Processed Data'!$AD$20,TIME(0,RANDBETWEEN(3,4.9),RANDBETWEEN(0,59))))))</f>
        <v>1.5046296296296296E-3</v>
      </c>
      <c r="G122" s="1">
        <f ca="1">IF(B122&gt;'MM3 (Cashier)-Processed Data'!$AB$8,TIME(0,RANDBETWEEN(0,4.9),RANDBETWEEN(0,59)),TIME(0,RANDBETWEEN(5,9.9),RANDBETWEEN(0,59)))</f>
        <v>2.6967592592592594E-3</v>
      </c>
      <c r="H122" s="4">
        <f ca="1">IF(B122&lt;'MM3 (Cashier)-Processed Data'!$AD$21,TIME(0,RANDBETWEEN(0,0.9),RANDBETWEEN(0,59)),IF(B122&lt;'MM3 (Cashier)-Processed Data'!$AD$22,TIME(0,RANDBETWEEN(1,1.9),RANDBETWEEN(0,59)),IF(B122&lt;'MM3 (Cashier)-Processed Data'!$AD$23,TIME(0,RANDBETWEEN(2,2.9),RANDBETWEEN(0,59)),IF(B122&lt;'MM3 (Cashier)-Processed Data'!$AD$24,TIME(0,RANDBETWEEN(3,4.9),RANDBETWEEN(0,59))))))</f>
        <v>1.4699074074074074E-3</v>
      </c>
      <c r="I122" s="1"/>
    </row>
    <row r="123" spans="1:9" x14ac:dyDescent="0.3">
      <c r="A123" s="13">
        <v>120</v>
      </c>
      <c r="B123">
        <f t="shared" ca="1" si="4"/>
        <v>0.76</v>
      </c>
      <c r="C123" s="1">
        <f ca="1">IF(B123&gt;'MM3 (Cashier)-Processed Data'!$AB$4,TIME(0,RANDBETWEEN(0,4.9),RANDBETWEEN(0,59)),TIME(0,RANDBETWEEN(5,9.9),RANDBETWEEN(0,59)))</f>
        <v>1.5046296296296297E-4</v>
      </c>
      <c r="D123" s="4">
        <f ca="1">IF(B123&lt;'MM3 (Cashier)-Processed Data'!$AD$13,TIME(0,RANDBETWEEN(0,0.9),RANDBETWEEN(0,59)),IF(B123&lt;'MM3 (Cashier)-Processed Data'!$AD$14,TIME(0,RANDBETWEEN(1,1.9),RANDBETWEEN(0,59)),IF(B123&lt;'MM3 (Cashier)-Processed Data'!$AD$15,TIME(0,RANDBETWEEN(2,2.9),RANDBETWEEN(0,59)),IF(B123&lt;'MM3 (Cashier)-Processed Data'!$AD$16,TIME(0,RANDBETWEEN(3,4.9),RANDBETWEEN(0,59))))))</f>
        <v>1.6203703703703703E-3</v>
      </c>
      <c r="E123" s="65">
        <f ca="1">IF(B123&gt;'MM3 (Cashier)-Processed Data'!$AB$6,TIME(0,RANDBETWEEN(0,4.9),RANDBETWEEN(0,59)),TIME(0,RANDBETWEEN(5,9.9),RANDBETWEEN(0,59)))</f>
        <v>2.7314814814814814E-3</v>
      </c>
      <c r="F123" s="4">
        <f ca="1">IF(B123&lt;'MM3 (Cashier)-Processed Data'!$AD$17,TIME(0,RANDBETWEEN(0,0.9),RANDBETWEEN(0,59)),IF(B123&lt;'MM3 (Cashier)-Processed Data'!$AD$18,TIME(0,RANDBETWEEN(1,1.9),RANDBETWEEN(0,59)),IF(B123&lt;'MM3 (Cashier)-Processed Data'!$AD$19,TIME(0,RANDBETWEEN(2,2.9),RANDBETWEEN(0,59)),IF(B123&lt;'MM3 (Cashier)-Processed Data'!$AD$20,TIME(0,RANDBETWEEN(3,4.9),RANDBETWEEN(0,59))))))</f>
        <v>1.9444444444444444E-3</v>
      </c>
      <c r="G123" s="1">
        <f ca="1">IF(B123&gt;'MM3 (Cashier)-Processed Data'!$AB$8,TIME(0,RANDBETWEEN(0,4.9),RANDBETWEEN(0,59)),TIME(0,RANDBETWEEN(5,9.9),RANDBETWEEN(0,59)))</f>
        <v>2.2685185185185187E-3</v>
      </c>
      <c r="H123" s="4">
        <f ca="1">IF(B123&lt;'MM3 (Cashier)-Processed Data'!$AD$21,TIME(0,RANDBETWEEN(0,0.9),RANDBETWEEN(0,59)),IF(B123&lt;'MM3 (Cashier)-Processed Data'!$AD$22,TIME(0,RANDBETWEEN(1,1.9),RANDBETWEEN(0,59)),IF(B123&lt;'MM3 (Cashier)-Processed Data'!$AD$23,TIME(0,RANDBETWEEN(2,2.9),RANDBETWEEN(0,59)),IF(B123&lt;'MM3 (Cashier)-Processed Data'!$AD$24,TIME(0,RANDBETWEEN(3,4.9),RANDBETWEEN(0,59))))))</f>
        <v>1.6203703703703703E-3</v>
      </c>
      <c r="I123" s="1"/>
    </row>
    <row r="124" spans="1:9" x14ac:dyDescent="0.3">
      <c r="A124" s="13">
        <v>121</v>
      </c>
      <c r="B124">
        <f t="shared" ca="1" si="4"/>
        <v>0.52</v>
      </c>
      <c r="C124" s="1">
        <f ca="1">IF(B124&gt;'MM3 (Cashier)-Processed Data'!$AB$4,TIME(0,RANDBETWEEN(0,4.9),RANDBETWEEN(0,59)),TIME(0,RANDBETWEEN(5,9.9),RANDBETWEEN(0,59)))</f>
        <v>1.1458333333333333E-3</v>
      </c>
      <c r="D124" s="4">
        <f ca="1">IF(B124&lt;'MM3 (Cashier)-Processed Data'!$AD$13,TIME(0,RANDBETWEEN(0,0.9),RANDBETWEEN(0,59)),IF(B124&lt;'MM3 (Cashier)-Processed Data'!$AD$14,TIME(0,RANDBETWEEN(1,1.9),RANDBETWEEN(0,59)),IF(B124&lt;'MM3 (Cashier)-Processed Data'!$AD$15,TIME(0,RANDBETWEEN(2,2.9),RANDBETWEEN(0,59)),IF(B124&lt;'MM3 (Cashier)-Processed Data'!$AD$16,TIME(0,RANDBETWEEN(3,4.9),RANDBETWEEN(0,59))))))</f>
        <v>1.736111111111111E-3</v>
      </c>
      <c r="E124" s="65">
        <f ca="1">IF(B124&gt;'MM3 (Cashier)-Processed Data'!$AB$6,TIME(0,RANDBETWEEN(0,4.9),RANDBETWEEN(0,59)),TIME(0,RANDBETWEEN(5,9.9),RANDBETWEEN(0,59)))</f>
        <v>2.6967592592592594E-3</v>
      </c>
      <c r="F124" s="4">
        <f ca="1">IF(B124&lt;'MM3 (Cashier)-Processed Data'!$AD$17,TIME(0,RANDBETWEEN(0,0.9),RANDBETWEEN(0,59)),IF(B124&lt;'MM3 (Cashier)-Processed Data'!$AD$18,TIME(0,RANDBETWEEN(1,1.9),RANDBETWEEN(0,59)),IF(B124&lt;'MM3 (Cashier)-Processed Data'!$AD$19,TIME(0,RANDBETWEEN(2,2.9),RANDBETWEEN(0,59)),IF(B124&lt;'MM3 (Cashier)-Processed Data'!$AD$20,TIME(0,RANDBETWEEN(3,4.9),RANDBETWEEN(0,59))))))</f>
        <v>9.7222222222222219E-4</v>
      </c>
      <c r="G124" s="1">
        <f ca="1">IF(B124&gt;'MM3 (Cashier)-Processed Data'!$AB$8,TIME(0,RANDBETWEEN(0,4.9),RANDBETWEEN(0,59)),TIME(0,RANDBETWEEN(5,9.9),RANDBETWEEN(0,59)))</f>
        <v>1.7824074074074075E-3</v>
      </c>
      <c r="H124" s="4">
        <f ca="1">IF(B124&lt;'MM3 (Cashier)-Processed Data'!$AD$21,TIME(0,RANDBETWEEN(0,0.9),RANDBETWEEN(0,59)),IF(B124&lt;'MM3 (Cashier)-Processed Data'!$AD$22,TIME(0,RANDBETWEEN(1,1.9),RANDBETWEEN(0,59)),IF(B124&lt;'MM3 (Cashier)-Processed Data'!$AD$23,TIME(0,RANDBETWEEN(2,2.9),RANDBETWEEN(0,59)),IF(B124&lt;'MM3 (Cashier)-Processed Data'!$AD$24,TIME(0,RANDBETWEEN(3,4.9),RANDBETWEEN(0,59))))))</f>
        <v>1.2268518518518518E-3</v>
      </c>
      <c r="I124" s="1"/>
    </row>
    <row r="125" spans="1:9" x14ac:dyDescent="0.3">
      <c r="A125" s="13">
        <v>122</v>
      </c>
      <c r="B125">
        <f t="shared" ca="1" si="4"/>
        <v>0.25</v>
      </c>
      <c r="C125" s="1">
        <f ca="1">IF(B125&gt;'MM3 (Cashier)-Processed Data'!$AB$4,TIME(0,RANDBETWEEN(0,4.9),RANDBETWEEN(0,59)),TIME(0,RANDBETWEEN(5,9.9),RANDBETWEEN(0,59)))</f>
        <v>2.0717592592592593E-3</v>
      </c>
      <c r="D125" s="4">
        <f ca="1">IF(B125&lt;'MM3 (Cashier)-Processed Data'!$AD$13,TIME(0,RANDBETWEEN(0,0.9),RANDBETWEEN(0,59)),IF(B125&lt;'MM3 (Cashier)-Processed Data'!$AD$14,TIME(0,RANDBETWEEN(1,1.9),RANDBETWEEN(0,59)),IF(B125&lt;'MM3 (Cashier)-Processed Data'!$AD$15,TIME(0,RANDBETWEEN(2,2.9),RANDBETWEEN(0,59)),IF(B125&lt;'MM3 (Cashier)-Processed Data'!$AD$16,TIME(0,RANDBETWEEN(3,4.9),RANDBETWEEN(0,59))))))</f>
        <v>1.4930555555555556E-3</v>
      </c>
      <c r="E125" s="65">
        <f ca="1">IF(B125&gt;'MM3 (Cashier)-Processed Data'!$AB$6,TIME(0,RANDBETWEEN(0,4.9),RANDBETWEEN(0,59)),TIME(0,RANDBETWEEN(5,9.9),RANDBETWEEN(0,59)))</f>
        <v>2.9629629629629628E-3</v>
      </c>
      <c r="F125" s="4">
        <f ca="1">IF(B125&lt;'MM3 (Cashier)-Processed Data'!$AD$17,TIME(0,RANDBETWEEN(0,0.9),RANDBETWEEN(0,59)),IF(B125&lt;'MM3 (Cashier)-Processed Data'!$AD$18,TIME(0,RANDBETWEEN(1,1.9),RANDBETWEEN(0,59)),IF(B125&lt;'MM3 (Cashier)-Processed Data'!$AD$19,TIME(0,RANDBETWEEN(2,2.9),RANDBETWEEN(0,59)),IF(B125&lt;'MM3 (Cashier)-Processed Data'!$AD$20,TIME(0,RANDBETWEEN(3,4.9),RANDBETWEEN(0,59))))))</f>
        <v>9.2592592592592588E-5</v>
      </c>
      <c r="G125" s="1">
        <f ca="1">IF(B125&gt;'MM3 (Cashier)-Processed Data'!$AB$8,TIME(0,RANDBETWEEN(0,4.9),RANDBETWEEN(0,59)),TIME(0,RANDBETWEEN(5,9.9),RANDBETWEEN(0,59)))</f>
        <v>6.1574074074074074E-3</v>
      </c>
      <c r="H125" s="4">
        <f ca="1">IF(B125&lt;'MM3 (Cashier)-Processed Data'!$AD$21,TIME(0,RANDBETWEEN(0,0.9),RANDBETWEEN(0,59)),IF(B125&lt;'MM3 (Cashier)-Processed Data'!$AD$22,TIME(0,RANDBETWEEN(1,1.9),RANDBETWEEN(0,59)),IF(B125&lt;'MM3 (Cashier)-Processed Data'!$AD$23,TIME(0,RANDBETWEEN(2,2.9),RANDBETWEEN(0,59)),IF(B125&lt;'MM3 (Cashier)-Processed Data'!$AD$24,TIME(0,RANDBETWEEN(3,4.9),RANDBETWEEN(0,59))))))</f>
        <v>1.2037037037037038E-3</v>
      </c>
      <c r="I125" s="1"/>
    </row>
    <row r="126" spans="1:9" x14ac:dyDescent="0.3">
      <c r="A126" s="13">
        <v>123</v>
      </c>
      <c r="B126">
        <f t="shared" ca="1" si="4"/>
        <v>0.8</v>
      </c>
      <c r="C126" s="1">
        <f ca="1">IF(B126&gt;'MM3 (Cashier)-Processed Data'!$AB$4,TIME(0,RANDBETWEEN(0,4.9),RANDBETWEEN(0,59)),TIME(0,RANDBETWEEN(5,9.9),RANDBETWEEN(0,59)))</f>
        <v>3.449074074074074E-3</v>
      </c>
      <c r="D126" s="4">
        <f ca="1">IF(B126&lt;'MM3 (Cashier)-Processed Data'!$AD$13,TIME(0,RANDBETWEEN(0,0.9),RANDBETWEEN(0,59)),IF(B126&lt;'MM3 (Cashier)-Processed Data'!$AD$14,TIME(0,RANDBETWEEN(1,1.9),RANDBETWEEN(0,59)),IF(B126&lt;'MM3 (Cashier)-Processed Data'!$AD$15,TIME(0,RANDBETWEEN(2,2.9),RANDBETWEEN(0,59)),IF(B126&lt;'MM3 (Cashier)-Processed Data'!$AD$16,TIME(0,RANDBETWEEN(3,4.9),RANDBETWEEN(0,59))))))</f>
        <v>1.8634259259259259E-3</v>
      </c>
      <c r="E126" s="65">
        <f ca="1">IF(B126&gt;'MM3 (Cashier)-Processed Data'!$AB$6,TIME(0,RANDBETWEEN(0,4.9),RANDBETWEEN(0,59)),TIME(0,RANDBETWEEN(5,9.9),RANDBETWEEN(0,59)))</f>
        <v>3.4375E-3</v>
      </c>
      <c r="F126" s="4">
        <f ca="1">IF(B126&lt;'MM3 (Cashier)-Processed Data'!$AD$17,TIME(0,RANDBETWEEN(0,0.9),RANDBETWEEN(0,59)),IF(B126&lt;'MM3 (Cashier)-Processed Data'!$AD$18,TIME(0,RANDBETWEEN(1,1.9),RANDBETWEEN(0,59)),IF(B126&lt;'MM3 (Cashier)-Processed Data'!$AD$19,TIME(0,RANDBETWEEN(2,2.9),RANDBETWEEN(0,59)),IF(B126&lt;'MM3 (Cashier)-Processed Data'!$AD$20,TIME(0,RANDBETWEEN(3,4.9),RANDBETWEEN(0,59))))))</f>
        <v>1.6319444444444445E-3</v>
      </c>
      <c r="G126" s="1">
        <f ca="1">IF(B126&gt;'MM3 (Cashier)-Processed Data'!$AB$8,TIME(0,RANDBETWEEN(0,4.9),RANDBETWEEN(0,59)),TIME(0,RANDBETWEEN(5,9.9),RANDBETWEEN(0,59)))</f>
        <v>1.9328703703703704E-3</v>
      </c>
      <c r="H126" s="4">
        <f ca="1">IF(B126&lt;'MM3 (Cashier)-Processed Data'!$AD$21,TIME(0,RANDBETWEEN(0,0.9),RANDBETWEEN(0,59)),IF(B126&lt;'MM3 (Cashier)-Processed Data'!$AD$22,TIME(0,RANDBETWEEN(1,1.9),RANDBETWEEN(0,59)),IF(B126&lt;'MM3 (Cashier)-Processed Data'!$AD$23,TIME(0,RANDBETWEEN(2,2.9),RANDBETWEEN(0,59)),IF(B126&lt;'MM3 (Cashier)-Processed Data'!$AD$24,TIME(0,RANDBETWEEN(3,4.9),RANDBETWEEN(0,59))))))</f>
        <v>1.3888888888888889E-3</v>
      </c>
      <c r="I126" s="1"/>
    </row>
    <row r="127" spans="1:9" x14ac:dyDescent="0.3">
      <c r="A127" s="13">
        <v>124</v>
      </c>
      <c r="B127">
        <f t="shared" ca="1" si="4"/>
        <v>0.12</v>
      </c>
      <c r="C127" s="1">
        <f ca="1">IF(B127&gt;'MM3 (Cashier)-Processed Data'!$AB$4,TIME(0,RANDBETWEEN(0,4.9),RANDBETWEEN(0,59)),TIME(0,RANDBETWEEN(5,9.9),RANDBETWEEN(0,59)))</f>
        <v>5.0694444444444441E-3</v>
      </c>
      <c r="D127" s="4">
        <f ca="1">IF(B127&lt;'MM3 (Cashier)-Processed Data'!$AD$13,TIME(0,RANDBETWEEN(0,0.9),RANDBETWEEN(0,59)),IF(B127&lt;'MM3 (Cashier)-Processed Data'!$AD$14,TIME(0,RANDBETWEEN(1,1.9),RANDBETWEEN(0,59)),IF(B127&lt;'MM3 (Cashier)-Processed Data'!$AD$15,TIME(0,RANDBETWEEN(2,2.9),RANDBETWEEN(0,59)),IF(B127&lt;'MM3 (Cashier)-Processed Data'!$AD$16,TIME(0,RANDBETWEEN(3,4.9),RANDBETWEEN(0,59))))))</f>
        <v>1.2152777777777778E-3</v>
      </c>
      <c r="E127" s="65">
        <f ca="1">IF(B127&gt;'MM3 (Cashier)-Processed Data'!$AB$6,TIME(0,RANDBETWEEN(0,4.9),RANDBETWEEN(0,59)),TIME(0,RANDBETWEEN(5,9.9),RANDBETWEEN(0,59)))</f>
        <v>1.4236111111111112E-3</v>
      </c>
      <c r="F127" s="4">
        <f ca="1">IF(B127&lt;'MM3 (Cashier)-Processed Data'!$AD$17,TIME(0,RANDBETWEEN(0,0.9),RANDBETWEEN(0,59)),IF(B127&lt;'MM3 (Cashier)-Processed Data'!$AD$18,TIME(0,RANDBETWEEN(1,1.9),RANDBETWEEN(0,59)),IF(B127&lt;'MM3 (Cashier)-Processed Data'!$AD$19,TIME(0,RANDBETWEEN(2,2.9),RANDBETWEEN(0,59)),IF(B127&lt;'MM3 (Cashier)-Processed Data'!$AD$20,TIME(0,RANDBETWEEN(3,4.9),RANDBETWEEN(0,59))))))</f>
        <v>5.3240740740740744E-4</v>
      </c>
      <c r="G127" s="1">
        <f ca="1">IF(B127&gt;'MM3 (Cashier)-Processed Data'!$AB$8,TIME(0,RANDBETWEEN(0,4.9),RANDBETWEEN(0,59)),TIME(0,RANDBETWEEN(5,9.9),RANDBETWEEN(0,59)))</f>
        <v>5.7523148148148151E-3</v>
      </c>
      <c r="H127" s="4">
        <f ca="1">IF(B127&lt;'MM3 (Cashier)-Processed Data'!$AD$21,TIME(0,RANDBETWEEN(0,0.9),RANDBETWEEN(0,59)),IF(B127&lt;'MM3 (Cashier)-Processed Data'!$AD$22,TIME(0,RANDBETWEEN(1,1.9),RANDBETWEEN(0,59)),IF(B127&lt;'MM3 (Cashier)-Processed Data'!$AD$23,TIME(0,RANDBETWEEN(2,2.9),RANDBETWEEN(0,59)),IF(B127&lt;'MM3 (Cashier)-Processed Data'!$AD$24,TIME(0,RANDBETWEEN(3,4.9),RANDBETWEEN(0,59))))))</f>
        <v>1.3773148148148147E-3</v>
      </c>
      <c r="I127" s="1"/>
    </row>
    <row r="128" spans="1:9" x14ac:dyDescent="0.3">
      <c r="A128" s="13">
        <v>125</v>
      </c>
      <c r="B128">
        <f t="shared" ca="1" si="4"/>
        <v>0.28999999999999998</v>
      </c>
      <c r="C128" s="1">
        <f ca="1">IF(B128&gt;'MM3 (Cashier)-Processed Data'!$AB$4,TIME(0,RANDBETWEEN(0,4.9),RANDBETWEEN(0,59)),TIME(0,RANDBETWEEN(5,9.9),RANDBETWEEN(0,59)))</f>
        <v>2.6620370370370372E-4</v>
      </c>
      <c r="D128" s="4">
        <f ca="1">IF(B128&lt;'MM3 (Cashier)-Processed Data'!$AD$13,TIME(0,RANDBETWEEN(0,0.9),RANDBETWEEN(0,59)),IF(B128&lt;'MM3 (Cashier)-Processed Data'!$AD$14,TIME(0,RANDBETWEEN(1,1.9),RANDBETWEEN(0,59)),IF(B128&lt;'MM3 (Cashier)-Processed Data'!$AD$15,TIME(0,RANDBETWEEN(2,2.9),RANDBETWEEN(0,59)),IF(B128&lt;'MM3 (Cashier)-Processed Data'!$AD$16,TIME(0,RANDBETWEEN(3,4.9),RANDBETWEEN(0,59))))))</f>
        <v>1.7939814814814815E-3</v>
      </c>
      <c r="E128" s="65">
        <f ca="1">IF(B128&gt;'MM3 (Cashier)-Processed Data'!$AB$6,TIME(0,RANDBETWEEN(0,4.9),RANDBETWEEN(0,59)),TIME(0,RANDBETWEEN(5,9.9),RANDBETWEEN(0,59)))</f>
        <v>2.0601851851851853E-3</v>
      </c>
      <c r="F128" s="4">
        <f ca="1">IF(B128&lt;'MM3 (Cashier)-Processed Data'!$AD$17,TIME(0,RANDBETWEEN(0,0.9),RANDBETWEEN(0,59)),IF(B128&lt;'MM3 (Cashier)-Processed Data'!$AD$18,TIME(0,RANDBETWEEN(1,1.9),RANDBETWEEN(0,59)),IF(B128&lt;'MM3 (Cashier)-Processed Data'!$AD$19,TIME(0,RANDBETWEEN(2,2.9),RANDBETWEEN(0,59)),IF(B128&lt;'MM3 (Cashier)-Processed Data'!$AD$20,TIME(0,RANDBETWEEN(3,4.9),RANDBETWEEN(0,59))))))</f>
        <v>4.3981481481481481E-4</v>
      </c>
      <c r="G128" s="1">
        <f ca="1">IF(B128&gt;'MM3 (Cashier)-Processed Data'!$AB$8,TIME(0,RANDBETWEEN(0,4.9),RANDBETWEEN(0,59)),TIME(0,RANDBETWEEN(5,9.9),RANDBETWEEN(0,59)))</f>
        <v>2.4074074074074076E-3</v>
      </c>
      <c r="H128" s="4">
        <f ca="1">IF(B128&lt;'MM3 (Cashier)-Processed Data'!$AD$21,TIME(0,RANDBETWEEN(0,0.9),RANDBETWEEN(0,59)),IF(B128&lt;'MM3 (Cashier)-Processed Data'!$AD$22,TIME(0,RANDBETWEEN(1,1.9),RANDBETWEEN(0,59)),IF(B128&lt;'MM3 (Cashier)-Processed Data'!$AD$23,TIME(0,RANDBETWEEN(2,2.9),RANDBETWEEN(0,59)),IF(B128&lt;'MM3 (Cashier)-Processed Data'!$AD$24,TIME(0,RANDBETWEEN(3,4.9),RANDBETWEEN(0,59))))))</f>
        <v>9.1435185185185185E-4</v>
      </c>
      <c r="I128" s="1"/>
    </row>
    <row r="129" spans="1:9" x14ac:dyDescent="0.3">
      <c r="A129" s="13">
        <v>126</v>
      </c>
      <c r="B129">
        <f t="shared" ca="1" si="4"/>
        <v>0.11</v>
      </c>
      <c r="C129" s="1">
        <f ca="1">IF(B129&gt;'MM3 (Cashier)-Processed Data'!$AB$4,TIME(0,RANDBETWEEN(0,4.9),RANDBETWEEN(0,59)),TIME(0,RANDBETWEEN(5,9.9),RANDBETWEEN(0,59)))</f>
        <v>5.2546296296296299E-3</v>
      </c>
      <c r="D129" s="4">
        <f ca="1">IF(B129&lt;'MM3 (Cashier)-Processed Data'!$AD$13,TIME(0,RANDBETWEEN(0,0.9),RANDBETWEEN(0,59)),IF(B129&lt;'MM3 (Cashier)-Processed Data'!$AD$14,TIME(0,RANDBETWEEN(1,1.9),RANDBETWEEN(0,59)),IF(B129&lt;'MM3 (Cashier)-Processed Data'!$AD$15,TIME(0,RANDBETWEEN(2,2.9),RANDBETWEEN(0,59)),IF(B129&lt;'MM3 (Cashier)-Processed Data'!$AD$16,TIME(0,RANDBETWEEN(3,4.9),RANDBETWEEN(0,59))))))</f>
        <v>1.3773148148148147E-3</v>
      </c>
      <c r="E129" s="65">
        <f ca="1">IF(B129&gt;'MM3 (Cashier)-Processed Data'!$AB$6,TIME(0,RANDBETWEEN(0,4.9),RANDBETWEEN(0,59)),TIME(0,RANDBETWEEN(5,9.9),RANDBETWEEN(0,59)))</f>
        <v>5.5439814814814813E-3</v>
      </c>
      <c r="F129" s="4">
        <f ca="1">IF(B129&lt;'MM3 (Cashier)-Processed Data'!$AD$17,TIME(0,RANDBETWEEN(0,0.9),RANDBETWEEN(0,59)),IF(B129&lt;'MM3 (Cashier)-Processed Data'!$AD$18,TIME(0,RANDBETWEEN(1,1.9),RANDBETWEEN(0,59)),IF(B129&lt;'MM3 (Cashier)-Processed Data'!$AD$19,TIME(0,RANDBETWEEN(2,2.9),RANDBETWEEN(0,59)),IF(B129&lt;'MM3 (Cashier)-Processed Data'!$AD$20,TIME(0,RANDBETWEEN(3,4.9),RANDBETWEEN(0,59))))))</f>
        <v>1.9675925925925926E-4</v>
      </c>
      <c r="G129" s="1">
        <f ca="1">IF(B129&gt;'MM3 (Cashier)-Processed Data'!$AB$8,TIME(0,RANDBETWEEN(0,4.9),RANDBETWEEN(0,59)),TIME(0,RANDBETWEEN(5,9.9),RANDBETWEEN(0,59)))</f>
        <v>3.9814814814814817E-3</v>
      </c>
      <c r="H129" s="4">
        <f ca="1">IF(B129&lt;'MM3 (Cashier)-Processed Data'!$AD$21,TIME(0,RANDBETWEEN(0,0.9),RANDBETWEEN(0,59)),IF(B129&lt;'MM3 (Cashier)-Processed Data'!$AD$22,TIME(0,RANDBETWEEN(1,1.9),RANDBETWEEN(0,59)),IF(B129&lt;'MM3 (Cashier)-Processed Data'!$AD$23,TIME(0,RANDBETWEEN(2,2.9),RANDBETWEEN(0,59)),IF(B129&lt;'MM3 (Cashier)-Processed Data'!$AD$24,TIME(0,RANDBETWEEN(3,4.9),RANDBETWEEN(0,59))))))</f>
        <v>1.25E-3</v>
      </c>
      <c r="I129" s="1"/>
    </row>
    <row r="130" spans="1:9" x14ac:dyDescent="0.3">
      <c r="A130" s="13">
        <v>127</v>
      </c>
      <c r="B130">
        <f t="shared" ca="1" si="4"/>
        <v>0.24</v>
      </c>
      <c r="C130" s="1">
        <f ca="1">IF(B130&gt;'MM3 (Cashier)-Processed Data'!$AB$4,TIME(0,RANDBETWEEN(0,4.9),RANDBETWEEN(0,59)),TIME(0,RANDBETWEEN(5,9.9),RANDBETWEEN(0,59)))</f>
        <v>2.673611111111111E-3</v>
      </c>
      <c r="D130" s="4">
        <f ca="1">IF(B130&lt;'MM3 (Cashier)-Processed Data'!$AD$13,TIME(0,RANDBETWEEN(0,0.9),RANDBETWEEN(0,59)),IF(B130&lt;'MM3 (Cashier)-Processed Data'!$AD$14,TIME(0,RANDBETWEEN(1,1.9),RANDBETWEEN(0,59)),IF(B130&lt;'MM3 (Cashier)-Processed Data'!$AD$15,TIME(0,RANDBETWEEN(2,2.9),RANDBETWEEN(0,59)),IF(B130&lt;'MM3 (Cashier)-Processed Data'!$AD$16,TIME(0,RANDBETWEEN(3,4.9),RANDBETWEEN(0,59))))))</f>
        <v>1.5625000000000001E-3</v>
      </c>
      <c r="E130" s="65">
        <f ca="1">IF(B130&gt;'MM3 (Cashier)-Processed Data'!$AB$6,TIME(0,RANDBETWEEN(0,4.9),RANDBETWEEN(0,59)),TIME(0,RANDBETWEEN(5,9.9),RANDBETWEEN(0,59)))</f>
        <v>8.3333333333333339E-4</v>
      </c>
      <c r="F130" s="4">
        <f ca="1">IF(B130&lt;'MM3 (Cashier)-Processed Data'!$AD$17,TIME(0,RANDBETWEEN(0,0.9),RANDBETWEEN(0,59)),IF(B130&lt;'MM3 (Cashier)-Processed Data'!$AD$18,TIME(0,RANDBETWEEN(1,1.9),RANDBETWEEN(0,59)),IF(B130&lt;'MM3 (Cashier)-Processed Data'!$AD$19,TIME(0,RANDBETWEEN(2,2.9),RANDBETWEEN(0,59)),IF(B130&lt;'MM3 (Cashier)-Processed Data'!$AD$20,TIME(0,RANDBETWEEN(3,4.9),RANDBETWEEN(0,59))))))</f>
        <v>2.8935185185185184E-4</v>
      </c>
      <c r="G130" s="1">
        <f ca="1">IF(B130&gt;'MM3 (Cashier)-Processed Data'!$AB$8,TIME(0,RANDBETWEEN(0,4.9),RANDBETWEEN(0,59)),TIME(0,RANDBETWEEN(5,9.9),RANDBETWEEN(0,59)))</f>
        <v>4.6874999999999998E-3</v>
      </c>
      <c r="H130" s="4">
        <f ca="1">IF(B130&lt;'MM3 (Cashier)-Processed Data'!$AD$21,TIME(0,RANDBETWEEN(0,0.9),RANDBETWEEN(0,59)),IF(B130&lt;'MM3 (Cashier)-Processed Data'!$AD$22,TIME(0,RANDBETWEEN(1,1.9),RANDBETWEEN(0,59)),IF(B130&lt;'MM3 (Cashier)-Processed Data'!$AD$23,TIME(0,RANDBETWEEN(2,2.9),RANDBETWEEN(0,59)),IF(B130&lt;'MM3 (Cashier)-Processed Data'!$AD$24,TIME(0,RANDBETWEEN(3,4.9),RANDBETWEEN(0,59))))))</f>
        <v>1.1111111111111111E-3</v>
      </c>
      <c r="I130" s="1"/>
    </row>
    <row r="131" spans="1:9" x14ac:dyDescent="0.3">
      <c r="A131" s="13">
        <v>128</v>
      </c>
      <c r="B131">
        <f t="shared" ca="1" si="4"/>
        <v>0.21</v>
      </c>
      <c r="C131" s="1">
        <f ca="1">IF(B131&gt;'MM3 (Cashier)-Processed Data'!$AB$4,TIME(0,RANDBETWEEN(0,4.9),RANDBETWEEN(0,59)),TIME(0,RANDBETWEEN(5,9.9),RANDBETWEEN(0,59)))</f>
        <v>2.9050925925925928E-3</v>
      </c>
      <c r="D131" s="4">
        <f ca="1">IF(B131&lt;'MM3 (Cashier)-Processed Data'!$AD$13,TIME(0,RANDBETWEEN(0,0.9),RANDBETWEEN(0,59)),IF(B131&lt;'MM3 (Cashier)-Processed Data'!$AD$14,TIME(0,RANDBETWEEN(1,1.9),RANDBETWEEN(0,59)),IF(B131&lt;'MM3 (Cashier)-Processed Data'!$AD$15,TIME(0,RANDBETWEEN(2,2.9),RANDBETWEEN(0,59)),IF(B131&lt;'MM3 (Cashier)-Processed Data'!$AD$16,TIME(0,RANDBETWEEN(3,4.9),RANDBETWEEN(0,59))))))</f>
        <v>1.5856481481481481E-3</v>
      </c>
      <c r="E131" s="65">
        <f ca="1">IF(B131&gt;'MM3 (Cashier)-Processed Data'!$AB$6,TIME(0,RANDBETWEEN(0,4.9),RANDBETWEEN(0,59)),TIME(0,RANDBETWEEN(5,9.9),RANDBETWEEN(0,59)))</f>
        <v>4.9768518518518521E-4</v>
      </c>
      <c r="F131" s="4">
        <f ca="1">IF(B131&lt;'MM3 (Cashier)-Processed Data'!$AD$17,TIME(0,RANDBETWEEN(0,0.9),RANDBETWEEN(0,59)),IF(B131&lt;'MM3 (Cashier)-Processed Data'!$AD$18,TIME(0,RANDBETWEEN(1,1.9),RANDBETWEEN(0,59)),IF(B131&lt;'MM3 (Cashier)-Processed Data'!$AD$19,TIME(0,RANDBETWEEN(2,2.9),RANDBETWEEN(0,59)),IF(B131&lt;'MM3 (Cashier)-Processed Data'!$AD$20,TIME(0,RANDBETWEEN(3,4.9),RANDBETWEEN(0,59))))))</f>
        <v>6.5972222222222224E-4</v>
      </c>
      <c r="G131" s="1">
        <f ca="1">IF(B131&gt;'MM3 (Cashier)-Processed Data'!$AB$8,TIME(0,RANDBETWEEN(0,4.9),RANDBETWEEN(0,59)),TIME(0,RANDBETWEEN(5,9.9),RANDBETWEEN(0,59)))</f>
        <v>5.5671296296296293E-3</v>
      </c>
      <c r="H131" s="4">
        <f ca="1">IF(B131&lt;'MM3 (Cashier)-Processed Data'!$AD$21,TIME(0,RANDBETWEEN(0,0.9),RANDBETWEEN(0,59)),IF(B131&lt;'MM3 (Cashier)-Processed Data'!$AD$22,TIME(0,RANDBETWEEN(1,1.9),RANDBETWEEN(0,59)),IF(B131&lt;'MM3 (Cashier)-Processed Data'!$AD$23,TIME(0,RANDBETWEEN(2,2.9),RANDBETWEEN(0,59)),IF(B131&lt;'MM3 (Cashier)-Processed Data'!$AD$24,TIME(0,RANDBETWEEN(3,4.9),RANDBETWEEN(0,59))))))</f>
        <v>1.0648148148148149E-3</v>
      </c>
      <c r="I131" s="1"/>
    </row>
    <row r="132" spans="1:9" x14ac:dyDescent="0.3">
      <c r="A132" s="13">
        <v>129</v>
      </c>
      <c r="B132">
        <f t="shared" ca="1" si="4"/>
        <v>0.77</v>
      </c>
      <c r="C132" s="1">
        <f ca="1">IF(B132&gt;'MM3 (Cashier)-Processed Data'!$AB$4,TIME(0,RANDBETWEEN(0,4.9),RANDBETWEEN(0,59)),TIME(0,RANDBETWEEN(5,9.9),RANDBETWEEN(0,59)))</f>
        <v>1.1226851851851851E-3</v>
      </c>
      <c r="D132" s="4">
        <f ca="1">IF(B132&lt;'MM3 (Cashier)-Processed Data'!$AD$13,TIME(0,RANDBETWEEN(0,0.9),RANDBETWEEN(0,59)),IF(B132&lt;'MM3 (Cashier)-Processed Data'!$AD$14,TIME(0,RANDBETWEEN(1,1.9),RANDBETWEEN(0,59)),IF(B132&lt;'MM3 (Cashier)-Processed Data'!$AD$15,TIME(0,RANDBETWEEN(2,2.9),RANDBETWEEN(0,59)),IF(B132&lt;'MM3 (Cashier)-Processed Data'!$AD$16,TIME(0,RANDBETWEEN(3,4.9),RANDBETWEEN(0,59))))))</f>
        <v>1.4004629629629629E-3</v>
      </c>
      <c r="E132" s="65">
        <f ca="1">IF(B132&gt;'MM3 (Cashier)-Processed Data'!$AB$6,TIME(0,RANDBETWEEN(0,4.9),RANDBETWEEN(0,59)),TIME(0,RANDBETWEEN(5,9.9),RANDBETWEEN(0,59)))</f>
        <v>2.1064814814814813E-3</v>
      </c>
      <c r="F132" s="4">
        <f ca="1">IF(B132&lt;'MM3 (Cashier)-Processed Data'!$AD$17,TIME(0,RANDBETWEEN(0,0.9),RANDBETWEEN(0,59)),IF(B132&lt;'MM3 (Cashier)-Processed Data'!$AD$18,TIME(0,RANDBETWEEN(1,1.9),RANDBETWEEN(0,59)),IF(B132&lt;'MM3 (Cashier)-Processed Data'!$AD$19,TIME(0,RANDBETWEEN(2,2.9),RANDBETWEEN(0,59)),IF(B132&lt;'MM3 (Cashier)-Processed Data'!$AD$20,TIME(0,RANDBETWEEN(3,4.9),RANDBETWEEN(0,59))))))</f>
        <v>1.6550925925925926E-3</v>
      </c>
      <c r="G132" s="1">
        <f ca="1">IF(B132&gt;'MM3 (Cashier)-Processed Data'!$AB$8,TIME(0,RANDBETWEEN(0,4.9),RANDBETWEEN(0,59)),TIME(0,RANDBETWEEN(5,9.9),RANDBETWEEN(0,59)))</f>
        <v>2.7777777777777778E-4</v>
      </c>
      <c r="H132" s="4">
        <f ca="1">IF(B132&lt;'MM3 (Cashier)-Processed Data'!$AD$21,TIME(0,RANDBETWEEN(0,0.9),RANDBETWEEN(0,59)),IF(B132&lt;'MM3 (Cashier)-Processed Data'!$AD$22,TIME(0,RANDBETWEEN(1,1.9),RANDBETWEEN(0,59)),IF(B132&lt;'MM3 (Cashier)-Processed Data'!$AD$23,TIME(0,RANDBETWEEN(2,2.9),RANDBETWEEN(0,59)),IF(B132&lt;'MM3 (Cashier)-Processed Data'!$AD$24,TIME(0,RANDBETWEEN(3,4.9),RANDBETWEEN(0,59))))))</f>
        <v>1.6087962962962963E-3</v>
      </c>
      <c r="I132" s="1"/>
    </row>
    <row r="133" spans="1:9" x14ac:dyDescent="0.3">
      <c r="A133" s="13">
        <v>130</v>
      </c>
      <c r="B133">
        <f t="shared" ref="B133:B196" ca="1" si="5">RANDBETWEEN(0,99)/100</f>
        <v>0.91</v>
      </c>
      <c r="C133" s="1">
        <f ca="1">IF(B133&gt;'MM3 (Cashier)-Processed Data'!$AB$4,TIME(0,RANDBETWEEN(0,4.9),RANDBETWEEN(0,59)),TIME(0,RANDBETWEEN(5,9.9),RANDBETWEEN(0,59)))</f>
        <v>1.4930555555555556E-3</v>
      </c>
      <c r="D133" s="4">
        <f ca="1">IF(B133&lt;'MM3 (Cashier)-Processed Data'!$AD$13,TIME(0,RANDBETWEEN(0,0.9),RANDBETWEEN(0,59)),IF(B133&lt;'MM3 (Cashier)-Processed Data'!$AD$14,TIME(0,RANDBETWEEN(1,1.9),RANDBETWEEN(0,59)),IF(B133&lt;'MM3 (Cashier)-Processed Data'!$AD$15,TIME(0,RANDBETWEEN(2,2.9),RANDBETWEEN(0,59)),IF(B133&lt;'MM3 (Cashier)-Processed Data'!$AD$16,TIME(0,RANDBETWEEN(3,4.9),RANDBETWEEN(0,59))))))</f>
        <v>2.5000000000000001E-3</v>
      </c>
      <c r="E133" s="65">
        <f ca="1">IF(B133&gt;'MM3 (Cashier)-Processed Data'!$AB$6,TIME(0,RANDBETWEEN(0,4.9),RANDBETWEEN(0,59)),TIME(0,RANDBETWEEN(5,9.9),RANDBETWEEN(0,59)))</f>
        <v>1.8402777777777777E-3</v>
      </c>
      <c r="F133" s="4">
        <f ca="1">IF(B133&lt;'MM3 (Cashier)-Processed Data'!$AD$17,TIME(0,RANDBETWEEN(0,0.9),RANDBETWEEN(0,59)),IF(B133&lt;'MM3 (Cashier)-Processed Data'!$AD$18,TIME(0,RANDBETWEEN(1,1.9),RANDBETWEEN(0,59)),IF(B133&lt;'MM3 (Cashier)-Processed Data'!$AD$19,TIME(0,RANDBETWEEN(2,2.9),RANDBETWEEN(0,59)),IF(B133&lt;'MM3 (Cashier)-Processed Data'!$AD$20,TIME(0,RANDBETWEEN(3,4.9),RANDBETWEEN(0,59))))))</f>
        <v>2.5115740740740741E-3</v>
      </c>
      <c r="G133" s="1">
        <f ca="1">IF(B133&gt;'MM3 (Cashier)-Processed Data'!$AB$8,TIME(0,RANDBETWEEN(0,4.9),RANDBETWEEN(0,59)),TIME(0,RANDBETWEEN(5,9.9),RANDBETWEEN(0,59)))</f>
        <v>2.3842592592592591E-3</v>
      </c>
      <c r="H133" s="4">
        <f ca="1">IF(B133&lt;'MM3 (Cashier)-Processed Data'!$AD$21,TIME(0,RANDBETWEEN(0,0.9),RANDBETWEEN(0,59)),IF(B133&lt;'MM3 (Cashier)-Processed Data'!$AD$22,TIME(0,RANDBETWEEN(1,1.9),RANDBETWEEN(0,59)),IF(B133&lt;'MM3 (Cashier)-Processed Data'!$AD$23,TIME(0,RANDBETWEEN(2,2.9),RANDBETWEEN(0,59)),IF(B133&lt;'MM3 (Cashier)-Processed Data'!$AD$24,TIME(0,RANDBETWEEN(3,4.9),RANDBETWEEN(0,59))))))</f>
        <v>1.8518518518518519E-3</v>
      </c>
      <c r="I133" s="1"/>
    </row>
    <row r="134" spans="1:9" x14ac:dyDescent="0.3">
      <c r="A134" s="13">
        <v>131</v>
      </c>
      <c r="B134">
        <f t="shared" ca="1" si="5"/>
        <v>0.8</v>
      </c>
      <c r="C134" s="1">
        <f ca="1">IF(B134&gt;'MM3 (Cashier)-Processed Data'!$AB$4,TIME(0,RANDBETWEEN(0,4.9),RANDBETWEEN(0,59)),TIME(0,RANDBETWEEN(5,9.9),RANDBETWEEN(0,59)))</f>
        <v>2.3032407407407407E-3</v>
      </c>
      <c r="D134" s="4">
        <f ca="1">IF(B134&lt;'MM3 (Cashier)-Processed Data'!$AD$13,TIME(0,RANDBETWEEN(0,0.9),RANDBETWEEN(0,59)),IF(B134&lt;'MM3 (Cashier)-Processed Data'!$AD$14,TIME(0,RANDBETWEEN(1,1.9),RANDBETWEEN(0,59)),IF(B134&lt;'MM3 (Cashier)-Processed Data'!$AD$15,TIME(0,RANDBETWEEN(2,2.9),RANDBETWEEN(0,59)),IF(B134&lt;'MM3 (Cashier)-Processed Data'!$AD$16,TIME(0,RANDBETWEEN(3,4.9),RANDBETWEEN(0,59))))))</f>
        <v>1.9675925925925924E-3</v>
      </c>
      <c r="E134" s="65">
        <f ca="1">IF(B134&gt;'MM3 (Cashier)-Processed Data'!$AB$6,TIME(0,RANDBETWEEN(0,4.9),RANDBETWEEN(0,59)),TIME(0,RANDBETWEEN(5,9.9),RANDBETWEEN(0,59)))</f>
        <v>3.1597222222222222E-3</v>
      </c>
      <c r="F134" s="4">
        <f ca="1">IF(B134&lt;'MM3 (Cashier)-Processed Data'!$AD$17,TIME(0,RANDBETWEEN(0,0.9),RANDBETWEEN(0,59)),IF(B134&lt;'MM3 (Cashier)-Processed Data'!$AD$18,TIME(0,RANDBETWEEN(1,1.9),RANDBETWEEN(0,59)),IF(B134&lt;'MM3 (Cashier)-Processed Data'!$AD$19,TIME(0,RANDBETWEEN(2,2.9),RANDBETWEEN(0,59)),IF(B134&lt;'MM3 (Cashier)-Processed Data'!$AD$20,TIME(0,RANDBETWEEN(3,4.9),RANDBETWEEN(0,59))))))</f>
        <v>2.0601851851851853E-3</v>
      </c>
      <c r="G134" s="1">
        <f ca="1">IF(B134&gt;'MM3 (Cashier)-Processed Data'!$AB$8,TIME(0,RANDBETWEEN(0,4.9),RANDBETWEEN(0,59)),TIME(0,RANDBETWEEN(5,9.9),RANDBETWEEN(0,59)))</f>
        <v>2.685185185185185E-3</v>
      </c>
      <c r="H134" s="4">
        <f ca="1">IF(B134&lt;'MM3 (Cashier)-Processed Data'!$AD$21,TIME(0,RANDBETWEEN(0,0.9),RANDBETWEEN(0,59)),IF(B134&lt;'MM3 (Cashier)-Processed Data'!$AD$22,TIME(0,RANDBETWEEN(1,1.9),RANDBETWEEN(0,59)),IF(B134&lt;'MM3 (Cashier)-Processed Data'!$AD$23,TIME(0,RANDBETWEEN(2,2.9),RANDBETWEEN(0,59)),IF(B134&lt;'MM3 (Cashier)-Processed Data'!$AD$24,TIME(0,RANDBETWEEN(3,4.9),RANDBETWEEN(0,59))))))</f>
        <v>1.6319444444444445E-3</v>
      </c>
      <c r="I134" s="1"/>
    </row>
    <row r="135" spans="1:9" x14ac:dyDescent="0.3">
      <c r="A135" s="13">
        <v>132</v>
      </c>
      <c r="B135">
        <f t="shared" ca="1" si="5"/>
        <v>0.13</v>
      </c>
      <c r="C135" s="1">
        <f ca="1">IF(B135&gt;'MM3 (Cashier)-Processed Data'!$AB$4,TIME(0,RANDBETWEEN(0,4.9),RANDBETWEEN(0,59)),TIME(0,RANDBETWEEN(5,9.9),RANDBETWEEN(0,59)))</f>
        <v>3.9120370370370368E-3</v>
      </c>
      <c r="D135" s="4">
        <f ca="1">IF(B135&lt;'MM3 (Cashier)-Processed Data'!$AD$13,TIME(0,RANDBETWEEN(0,0.9),RANDBETWEEN(0,59)),IF(B135&lt;'MM3 (Cashier)-Processed Data'!$AD$14,TIME(0,RANDBETWEEN(1,1.9),RANDBETWEEN(0,59)),IF(B135&lt;'MM3 (Cashier)-Processed Data'!$AD$15,TIME(0,RANDBETWEEN(2,2.9),RANDBETWEEN(0,59)),IF(B135&lt;'MM3 (Cashier)-Processed Data'!$AD$16,TIME(0,RANDBETWEEN(3,4.9),RANDBETWEEN(0,59))))))</f>
        <v>1.2731481481481483E-3</v>
      </c>
      <c r="E135" s="65">
        <f ca="1">IF(B135&gt;'MM3 (Cashier)-Processed Data'!$AB$6,TIME(0,RANDBETWEEN(0,4.9),RANDBETWEEN(0,59)),TIME(0,RANDBETWEEN(5,9.9),RANDBETWEEN(0,59)))</f>
        <v>3.2060185185185186E-3</v>
      </c>
      <c r="F135" s="4">
        <f ca="1">IF(B135&lt;'MM3 (Cashier)-Processed Data'!$AD$17,TIME(0,RANDBETWEEN(0,0.9),RANDBETWEEN(0,59)),IF(B135&lt;'MM3 (Cashier)-Processed Data'!$AD$18,TIME(0,RANDBETWEEN(1,1.9),RANDBETWEEN(0,59)),IF(B135&lt;'MM3 (Cashier)-Processed Data'!$AD$19,TIME(0,RANDBETWEEN(2,2.9),RANDBETWEEN(0,59)),IF(B135&lt;'MM3 (Cashier)-Processed Data'!$AD$20,TIME(0,RANDBETWEEN(3,4.9),RANDBETWEEN(0,59))))))</f>
        <v>0</v>
      </c>
      <c r="G135" s="1">
        <f ca="1">IF(B135&gt;'MM3 (Cashier)-Processed Data'!$AB$8,TIME(0,RANDBETWEEN(0,4.9),RANDBETWEEN(0,59)),TIME(0,RANDBETWEEN(5,9.9),RANDBETWEEN(0,59)))</f>
        <v>6.7939814814814816E-3</v>
      </c>
      <c r="H135" s="4">
        <f ca="1">IF(B135&lt;'MM3 (Cashier)-Processed Data'!$AD$21,TIME(0,RANDBETWEEN(0,0.9),RANDBETWEEN(0,59)),IF(B135&lt;'MM3 (Cashier)-Processed Data'!$AD$22,TIME(0,RANDBETWEEN(1,1.9),RANDBETWEEN(0,59)),IF(B135&lt;'MM3 (Cashier)-Processed Data'!$AD$23,TIME(0,RANDBETWEEN(2,2.9),RANDBETWEEN(0,59)),IF(B135&lt;'MM3 (Cashier)-Processed Data'!$AD$24,TIME(0,RANDBETWEEN(3,4.9),RANDBETWEEN(0,59))))))</f>
        <v>1.1921296296296296E-3</v>
      </c>
      <c r="I135" s="1"/>
    </row>
    <row r="136" spans="1:9" x14ac:dyDescent="0.3">
      <c r="A136" s="13">
        <v>133</v>
      </c>
      <c r="B136">
        <f t="shared" ca="1" si="5"/>
        <v>0.74</v>
      </c>
      <c r="C136" s="1">
        <f ca="1">IF(B136&gt;'MM3 (Cashier)-Processed Data'!$AB$4,TIME(0,RANDBETWEEN(0,4.9),RANDBETWEEN(0,59)),TIME(0,RANDBETWEEN(5,9.9),RANDBETWEEN(0,59)))</f>
        <v>1.6435185185185185E-3</v>
      </c>
      <c r="D136" s="4">
        <f ca="1">IF(B136&lt;'MM3 (Cashier)-Processed Data'!$AD$13,TIME(0,RANDBETWEEN(0,0.9),RANDBETWEEN(0,59)),IF(B136&lt;'MM3 (Cashier)-Processed Data'!$AD$14,TIME(0,RANDBETWEEN(1,1.9),RANDBETWEEN(0,59)),IF(B136&lt;'MM3 (Cashier)-Processed Data'!$AD$15,TIME(0,RANDBETWEEN(2,2.9),RANDBETWEEN(0,59)),IF(B136&lt;'MM3 (Cashier)-Processed Data'!$AD$16,TIME(0,RANDBETWEEN(3,4.9),RANDBETWEEN(0,59))))))</f>
        <v>1.8981481481481482E-3</v>
      </c>
      <c r="E136" s="65">
        <f ca="1">IF(B136&gt;'MM3 (Cashier)-Processed Data'!$AB$6,TIME(0,RANDBETWEEN(0,4.9),RANDBETWEEN(0,59)),TIME(0,RANDBETWEEN(5,9.9),RANDBETWEEN(0,59)))</f>
        <v>8.4490740740740739E-4</v>
      </c>
      <c r="F136" s="4">
        <f ca="1">IF(B136&lt;'MM3 (Cashier)-Processed Data'!$AD$17,TIME(0,RANDBETWEEN(0,0.9),RANDBETWEEN(0,59)),IF(B136&lt;'MM3 (Cashier)-Processed Data'!$AD$18,TIME(0,RANDBETWEEN(1,1.9),RANDBETWEEN(0,59)),IF(B136&lt;'MM3 (Cashier)-Processed Data'!$AD$19,TIME(0,RANDBETWEEN(2,2.9),RANDBETWEEN(0,59)),IF(B136&lt;'MM3 (Cashier)-Processed Data'!$AD$20,TIME(0,RANDBETWEEN(3,4.9),RANDBETWEEN(0,59))))))</f>
        <v>1.5277777777777779E-3</v>
      </c>
      <c r="G136" s="1">
        <f ca="1">IF(B136&gt;'MM3 (Cashier)-Processed Data'!$AB$8,TIME(0,RANDBETWEEN(0,4.9),RANDBETWEEN(0,59)),TIME(0,RANDBETWEEN(5,9.9),RANDBETWEEN(0,59)))</f>
        <v>3.4722222222222224E-4</v>
      </c>
      <c r="H136" s="4">
        <f ca="1">IF(B136&lt;'MM3 (Cashier)-Processed Data'!$AD$21,TIME(0,RANDBETWEEN(0,0.9),RANDBETWEEN(0,59)),IF(B136&lt;'MM3 (Cashier)-Processed Data'!$AD$22,TIME(0,RANDBETWEEN(1,1.9),RANDBETWEEN(0,59)),IF(B136&lt;'MM3 (Cashier)-Processed Data'!$AD$23,TIME(0,RANDBETWEEN(2,2.9),RANDBETWEEN(0,59)),IF(B136&lt;'MM3 (Cashier)-Processed Data'!$AD$24,TIME(0,RANDBETWEEN(3,4.9),RANDBETWEEN(0,59))))))</f>
        <v>2.0138888888888888E-3</v>
      </c>
      <c r="I136" s="1"/>
    </row>
    <row r="137" spans="1:9" x14ac:dyDescent="0.3">
      <c r="A137" s="13">
        <v>134</v>
      </c>
      <c r="B137">
        <f t="shared" ca="1" si="5"/>
        <v>0.76</v>
      </c>
      <c r="C137" s="1">
        <f ca="1">IF(B137&gt;'MM3 (Cashier)-Processed Data'!$AB$4,TIME(0,RANDBETWEEN(0,4.9),RANDBETWEEN(0,59)),TIME(0,RANDBETWEEN(5,9.9),RANDBETWEEN(0,59)))</f>
        <v>3.1712962962962962E-3</v>
      </c>
      <c r="D137" s="4">
        <f ca="1">IF(B137&lt;'MM3 (Cashier)-Processed Data'!$AD$13,TIME(0,RANDBETWEEN(0,0.9),RANDBETWEEN(0,59)),IF(B137&lt;'MM3 (Cashier)-Processed Data'!$AD$14,TIME(0,RANDBETWEEN(1,1.9),RANDBETWEEN(0,59)),IF(B137&lt;'MM3 (Cashier)-Processed Data'!$AD$15,TIME(0,RANDBETWEEN(2,2.9),RANDBETWEEN(0,59)),IF(B137&lt;'MM3 (Cashier)-Processed Data'!$AD$16,TIME(0,RANDBETWEEN(3,4.9),RANDBETWEEN(0,59))))))</f>
        <v>1.5972222222222223E-3</v>
      </c>
      <c r="E137" s="65">
        <f ca="1">IF(B137&gt;'MM3 (Cashier)-Processed Data'!$AB$6,TIME(0,RANDBETWEEN(0,4.9),RANDBETWEEN(0,59)),TIME(0,RANDBETWEEN(5,9.9),RANDBETWEEN(0,59)))</f>
        <v>2.5694444444444445E-3</v>
      </c>
      <c r="F137" s="4">
        <f ca="1">IF(B137&lt;'MM3 (Cashier)-Processed Data'!$AD$17,TIME(0,RANDBETWEEN(0,0.9),RANDBETWEEN(0,59)),IF(B137&lt;'MM3 (Cashier)-Processed Data'!$AD$18,TIME(0,RANDBETWEEN(1,1.9),RANDBETWEEN(0,59)),IF(B137&lt;'MM3 (Cashier)-Processed Data'!$AD$19,TIME(0,RANDBETWEEN(2,2.9),RANDBETWEEN(0,59)),IF(B137&lt;'MM3 (Cashier)-Processed Data'!$AD$20,TIME(0,RANDBETWEEN(3,4.9),RANDBETWEEN(0,59))))))</f>
        <v>1.736111111111111E-3</v>
      </c>
      <c r="G137" s="1">
        <f ca="1">IF(B137&gt;'MM3 (Cashier)-Processed Data'!$AB$8,TIME(0,RANDBETWEEN(0,4.9),RANDBETWEEN(0,59)),TIME(0,RANDBETWEEN(5,9.9),RANDBETWEEN(0,59)))</f>
        <v>3.3912037037037036E-3</v>
      </c>
      <c r="H137" s="4">
        <f ca="1">IF(B137&lt;'MM3 (Cashier)-Processed Data'!$AD$21,TIME(0,RANDBETWEEN(0,0.9),RANDBETWEEN(0,59)),IF(B137&lt;'MM3 (Cashier)-Processed Data'!$AD$22,TIME(0,RANDBETWEEN(1,1.9),RANDBETWEEN(0,59)),IF(B137&lt;'MM3 (Cashier)-Processed Data'!$AD$23,TIME(0,RANDBETWEEN(2,2.9),RANDBETWEEN(0,59)),IF(B137&lt;'MM3 (Cashier)-Processed Data'!$AD$24,TIME(0,RANDBETWEEN(3,4.9),RANDBETWEEN(0,59))))))</f>
        <v>1.6898148148148148E-3</v>
      </c>
      <c r="I137" s="1"/>
    </row>
    <row r="138" spans="1:9" x14ac:dyDescent="0.3">
      <c r="A138" s="13">
        <v>135</v>
      </c>
      <c r="B138">
        <f t="shared" ca="1" si="5"/>
        <v>0.55000000000000004</v>
      </c>
      <c r="C138" s="1">
        <f ca="1">IF(B138&gt;'MM3 (Cashier)-Processed Data'!$AB$4,TIME(0,RANDBETWEEN(0,4.9),RANDBETWEEN(0,59)),TIME(0,RANDBETWEEN(5,9.9),RANDBETWEEN(0,59)))</f>
        <v>2.9513888888888888E-3</v>
      </c>
      <c r="D138" s="4">
        <f ca="1">IF(B138&lt;'MM3 (Cashier)-Processed Data'!$AD$13,TIME(0,RANDBETWEEN(0,0.9),RANDBETWEEN(0,59)),IF(B138&lt;'MM3 (Cashier)-Processed Data'!$AD$14,TIME(0,RANDBETWEEN(1,1.9),RANDBETWEEN(0,59)),IF(B138&lt;'MM3 (Cashier)-Processed Data'!$AD$15,TIME(0,RANDBETWEEN(2,2.9),RANDBETWEEN(0,59)),IF(B138&lt;'MM3 (Cashier)-Processed Data'!$AD$16,TIME(0,RANDBETWEEN(3,4.9),RANDBETWEEN(0,59))))))</f>
        <v>1.8402777777777777E-3</v>
      </c>
      <c r="E138" s="65">
        <f ca="1">IF(B138&gt;'MM3 (Cashier)-Processed Data'!$AB$6,TIME(0,RANDBETWEEN(0,4.9),RANDBETWEEN(0,59)),TIME(0,RANDBETWEEN(5,9.9),RANDBETWEEN(0,59)))</f>
        <v>1.4351851851851852E-3</v>
      </c>
      <c r="F138" s="4">
        <f ca="1">IF(B138&lt;'MM3 (Cashier)-Processed Data'!$AD$17,TIME(0,RANDBETWEEN(0,0.9),RANDBETWEEN(0,59)),IF(B138&lt;'MM3 (Cashier)-Processed Data'!$AD$18,TIME(0,RANDBETWEEN(1,1.9),RANDBETWEEN(0,59)),IF(B138&lt;'MM3 (Cashier)-Processed Data'!$AD$19,TIME(0,RANDBETWEEN(2,2.9),RANDBETWEEN(0,59)),IF(B138&lt;'MM3 (Cashier)-Processed Data'!$AD$20,TIME(0,RANDBETWEEN(3,4.9),RANDBETWEEN(0,59))))))</f>
        <v>9.6064814814814819E-4</v>
      </c>
      <c r="G138" s="1">
        <f ca="1">IF(B138&gt;'MM3 (Cashier)-Processed Data'!$AB$8,TIME(0,RANDBETWEEN(0,4.9),RANDBETWEEN(0,59)),TIME(0,RANDBETWEEN(5,9.9),RANDBETWEEN(0,59)))</f>
        <v>2.1180555555555558E-3</v>
      </c>
      <c r="H138" s="4">
        <f ca="1">IF(B138&lt;'MM3 (Cashier)-Processed Data'!$AD$21,TIME(0,RANDBETWEEN(0,0.9),RANDBETWEEN(0,59)),IF(B138&lt;'MM3 (Cashier)-Processed Data'!$AD$22,TIME(0,RANDBETWEEN(1,1.9),RANDBETWEEN(0,59)),IF(B138&lt;'MM3 (Cashier)-Processed Data'!$AD$23,TIME(0,RANDBETWEEN(2,2.9),RANDBETWEEN(0,59)),IF(B138&lt;'MM3 (Cashier)-Processed Data'!$AD$24,TIME(0,RANDBETWEEN(3,4.9),RANDBETWEEN(0,59))))))</f>
        <v>1.0185185185185184E-3</v>
      </c>
      <c r="I138" s="1"/>
    </row>
    <row r="139" spans="1:9" x14ac:dyDescent="0.3">
      <c r="A139" s="13">
        <v>136</v>
      </c>
      <c r="B139">
        <f t="shared" ca="1" si="5"/>
        <v>0.11</v>
      </c>
      <c r="C139" s="1">
        <f ca="1">IF(B139&gt;'MM3 (Cashier)-Processed Data'!$AB$4,TIME(0,RANDBETWEEN(0,4.9),RANDBETWEEN(0,59)),TIME(0,RANDBETWEEN(5,9.9),RANDBETWEEN(0,59)))</f>
        <v>5.0462962962962961E-3</v>
      </c>
      <c r="D139" s="4">
        <f ca="1">IF(B139&lt;'MM3 (Cashier)-Processed Data'!$AD$13,TIME(0,RANDBETWEEN(0,0.9),RANDBETWEEN(0,59)),IF(B139&lt;'MM3 (Cashier)-Processed Data'!$AD$14,TIME(0,RANDBETWEEN(1,1.9),RANDBETWEEN(0,59)),IF(B139&lt;'MM3 (Cashier)-Processed Data'!$AD$15,TIME(0,RANDBETWEEN(2,2.9),RANDBETWEEN(0,59)),IF(B139&lt;'MM3 (Cashier)-Processed Data'!$AD$16,TIME(0,RANDBETWEEN(3,4.9),RANDBETWEEN(0,59))))))</f>
        <v>1.2731481481481483E-3</v>
      </c>
      <c r="E139" s="65">
        <f ca="1">IF(B139&gt;'MM3 (Cashier)-Processed Data'!$AB$6,TIME(0,RANDBETWEEN(0,4.9),RANDBETWEEN(0,59)),TIME(0,RANDBETWEEN(5,9.9),RANDBETWEEN(0,59)))</f>
        <v>4.363425925925926E-3</v>
      </c>
      <c r="F139" s="4">
        <f ca="1">IF(B139&lt;'MM3 (Cashier)-Processed Data'!$AD$17,TIME(0,RANDBETWEEN(0,0.9),RANDBETWEEN(0,59)),IF(B139&lt;'MM3 (Cashier)-Processed Data'!$AD$18,TIME(0,RANDBETWEEN(1,1.9),RANDBETWEEN(0,59)),IF(B139&lt;'MM3 (Cashier)-Processed Data'!$AD$19,TIME(0,RANDBETWEEN(2,2.9),RANDBETWEEN(0,59)),IF(B139&lt;'MM3 (Cashier)-Processed Data'!$AD$20,TIME(0,RANDBETWEEN(3,4.9),RANDBETWEEN(0,59))))))</f>
        <v>1.0416666666666667E-4</v>
      </c>
      <c r="G139" s="1">
        <f ca="1">IF(B139&gt;'MM3 (Cashier)-Processed Data'!$AB$8,TIME(0,RANDBETWEEN(0,4.9),RANDBETWEEN(0,59)),TIME(0,RANDBETWEEN(5,9.9),RANDBETWEEN(0,59)))</f>
        <v>4.0856481481481481E-3</v>
      </c>
      <c r="H139" s="4">
        <f ca="1">IF(B139&lt;'MM3 (Cashier)-Processed Data'!$AD$21,TIME(0,RANDBETWEEN(0,0.9),RANDBETWEEN(0,59)),IF(B139&lt;'MM3 (Cashier)-Processed Data'!$AD$22,TIME(0,RANDBETWEEN(1,1.9),RANDBETWEEN(0,59)),IF(B139&lt;'MM3 (Cashier)-Processed Data'!$AD$23,TIME(0,RANDBETWEEN(2,2.9),RANDBETWEEN(0,59)),IF(B139&lt;'MM3 (Cashier)-Processed Data'!$AD$24,TIME(0,RANDBETWEEN(3,4.9),RANDBETWEEN(0,59))))))</f>
        <v>8.564814814814815E-4</v>
      </c>
      <c r="I139" s="1"/>
    </row>
    <row r="140" spans="1:9" x14ac:dyDescent="0.3">
      <c r="A140" s="13">
        <v>137</v>
      </c>
      <c r="B140">
        <f t="shared" ca="1" si="5"/>
        <v>0.43</v>
      </c>
      <c r="C140" s="1">
        <f ca="1">IF(B140&gt;'MM3 (Cashier)-Processed Data'!$AB$4,TIME(0,RANDBETWEEN(0,4.9),RANDBETWEEN(0,59)),TIME(0,RANDBETWEEN(5,9.9),RANDBETWEEN(0,59)))</f>
        <v>3.3564814814814816E-3</v>
      </c>
      <c r="D140" s="4">
        <f ca="1">IF(B140&lt;'MM3 (Cashier)-Processed Data'!$AD$13,TIME(0,RANDBETWEEN(0,0.9),RANDBETWEEN(0,59)),IF(B140&lt;'MM3 (Cashier)-Processed Data'!$AD$14,TIME(0,RANDBETWEEN(1,1.9),RANDBETWEEN(0,59)),IF(B140&lt;'MM3 (Cashier)-Processed Data'!$AD$15,TIME(0,RANDBETWEEN(2,2.9),RANDBETWEEN(0,59)),IF(B140&lt;'MM3 (Cashier)-Processed Data'!$AD$16,TIME(0,RANDBETWEEN(3,4.9),RANDBETWEEN(0,59))))))</f>
        <v>1.4351851851851852E-3</v>
      </c>
      <c r="E140" s="65">
        <f ca="1">IF(B140&gt;'MM3 (Cashier)-Processed Data'!$AB$6,TIME(0,RANDBETWEEN(0,4.9),RANDBETWEEN(0,59)),TIME(0,RANDBETWEEN(5,9.9),RANDBETWEEN(0,59)))</f>
        <v>1.0185185185185184E-3</v>
      </c>
      <c r="F140" s="4">
        <f ca="1">IF(B140&lt;'MM3 (Cashier)-Processed Data'!$AD$17,TIME(0,RANDBETWEEN(0,0.9),RANDBETWEEN(0,59)),IF(B140&lt;'MM3 (Cashier)-Processed Data'!$AD$18,TIME(0,RANDBETWEEN(1,1.9),RANDBETWEEN(0,59)),IF(B140&lt;'MM3 (Cashier)-Processed Data'!$AD$19,TIME(0,RANDBETWEEN(2,2.9),RANDBETWEEN(0,59)),IF(B140&lt;'MM3 (Cashier)-Processed Data'!$AD$20,TIME(0,RANDBETWEEN(3,4.9),RANDBETWEEN(0,59))))))</f>
        <v>9.9537037037037042E-4</v>
      </c>
      <c r="G140" s="1">
        <f ca="1">IF(B140&gt;'MM3 (Cashier)-Processed Data'!$AB$8,TIME(0,RANDBETWEEN(0,4.9),RANDBETWEEN(0,59)),TIME(0,RANDBETWEEN(5,9.9),RANDBETWEEN(0,59)))</f>
        <v>6.3657407407407413E-4</v>
      </c>
      <c r="H140" s="4">
        <f ca="1">IF(B140&lt;'MM3 (Cashier)-Processed Data'!$AD$21,TIME(0,RANDBETWEEN(0,0.9),RANDBETWEEN(0,59)),IF(B140&lt;'MM3 (Cashier)-Processed Data'!$AD$22,TIME(0,RANDBETWEEN(1,1.9),RANDBETWEEN(0,59)),IF(B140&lt;'MM3 (Cashier)-Processed Data'!$AD$23,TIME(0,RANDBETWEEN(2,2.9),RANDBETWEEN(0,59)),IF(B140&lt;'MM3 (Cashier)-Processed Data'!$AD$24,TIME(0,RANDBETWEEN(3,4.9),RANDBETWEEN(0,59))))))</f>
        <v>1.1342592592592593E-3</v>
      </c>
      <c r="I140" s="1"/>
    </row>
    <row r="141" spans="1:9" x14ac:dyDescent="0.3">
      <c r="A141" s="13">
        <v>138</v>
      </c>
      <c r="B141">
        <f t="shared" ca="1" si="5"/>
        <v>0.39</v>
      </c>
      <c r="C141" s="1">
        <f ca="1">IF(B141&gt;'MM3 (Cashier)-Processed Data'!$AB$4,TIME(0,RANDBETWEEN(0,4.9),RANDBETWEEN(0,59)),TIME(0,RANDBETWEEN(5,9.9),RANDBETWEEN(0,59)))</f>
        <v>1.0300925925925926E-3</v>
      </c>
      <c r="D141" s="4">
        <f ca="1">IF(B141&lt;'MM3 (Cashier)-Processed Data'!$AD$13,TIME(0,RANDBETWEEN(0,0.9),RANDBETWEEN(0,59)),IF(B141&lt;'MM3 (Cashier)-Processed Data'!$AD$14,TIME(0,RANDBETWEEN(1,1.9),RANDBETWEEN(0,59)),IF(B141&lt;'MM3 (Cashier)-Processed Data'!$AD$15,TIME(0,RANDBETWEEN(2,2.9),RANDBETWEEN(0,59)),IF(B141&lt;'MM3 (Cashier)-Processed Data'!$AD$16,TIME(0,RANDBETWEEN(3,4.9),RANDBETWEEN(0,59))))))</f>
        <v>1.7013888888888888E-3</v>
      </c>
      <c r="E141" s="65">
        <f ca="1">IF(B141&gt;'MM3 (Cashier)-Processed Data'!$AB$6,TIME(0,RANDBETWEEN(0,4.9),RANDBETWEEN(0,59)),TIME(0,RANDBETWEEN(5,9.9),RANDBETWEEN(0,59)))</f>
        <v>2.488425925925926E-3</v>
      </c>
      <c r="F141" s="4">
        <f ca="1">IF(B141&lt;'MM3 (Cashier)-Processed Data'!$AD$17,TIME(0,RANDBETWEEN(0,0.9),RANDBETWEEN(0,59)),IF(B141&lt;'MM3 (Cashier)-Processed Data'!$AD$18,TIME(0,RANDBETWEEN(1,1.9),RANDBETWEEN(0,59)),IF(B141&lt;'MM3 (Cashier)-Processed Data'!$AD$19,TIME(0,RANDBETWEEN(2,2.9),RANDBETWEEN(0,59)),IF(B141&lt;'MM3 (Cashier)-Processed Data'!$AD$20,TIME(0,RANDBETWEEN(3,4.9),RANDBETWEEN(0,59))))))</f>
        <v>1.3541666666666667E-3</v>
      </c>
      <c r="G141" s="1">
        <f ca="1">IF(B141&gt;'MM3 (Cashier)-Processed Data'!$AB$8,TIME(0,RANDBETWEEN(0,4.9),RANDBETWEEN(0,59)),TIME(0,RANDBETWEEN(5,9.9),RANDBETWEEN(0,59)))</f>
        <v>2.9629629629629628E-3</v>
      </c>
      <c r="H141" s="4">
        <f ca="1">IF(B141&lt;'MM3 (Cashier)-Processed Data'!$AD$21,TIME(0,RANDBETWEEN(0,0.9),RANDBETWEEN(0,59)),IF(B141&lt;'MM3 (Cashier)-Processed Data'!$AD$22,TIME(0,RANDBETWEEN(1,1.9),RANDBETWEEN(0,59)),IF(B141&lt;'MM3 (Cashier)-Processed Data'!$AD$23,TIME(0,RANDBETWEEN(2,2.9),RANDBETWEEN(0,59)),IF(B141&lt;'MM3 (Cashier)-Processed Data'!$AD$24,TIME(0,RANDBETWEEN(3,4.9),RANDBETWEEN(0,59))))))</f>
        <v>1.1226851851851851E-3</v>
      </c>
      <c r="I141" s="1"/>
    </row>
    <row r="142" spans="1:9" x14ac:dyDescent="0.3">
      <c r="A142" s="13">
        <v>139</v>
      </c>
      <c r="B142">
        <f t="shared" ca="1" si="5"/>
        <v>0.68</v>
      </c>
      <c r="C142" s="1">
        <f ca="1">IF(B142&gt;'MM3 (Cashier)-Processed Data'!$AB$4,TIME(0,RANDBETWEEN(0,4.9),RANDBETWEEN(0,59)),TIME(0,RANDBETWEEN(5,9.9),RANDBETWEEN(0,59)))</f>
        <v>2.1875000000000002E-3</v>
      </c>
      <c r="D142" s="4">
        <f ca="1">IF(B142&lt;'MM3 (Cashier)-Processed Data'!$AD$13,TIME(0,RANDBETWEEN(0,0.9),RANDBETWEEN(0,59)),IF(B142&lt;'MM3 (Cashier)-Processed Data'!$AD$14,TIME(0,RANDBETWEEN(1,1.9),RANDBETWEEN(0,59)),IF(B142&lt;'MM3 (Cashier)-Processed Data'!$AD$15,TIME(0,RANDBETWEEN(2,2.9),RANDBETWEEN(0,59)),IF(B142&lt;'MM3 (Cashier)-Processed Data'!$AD$16,TIME(0,RANDBETWEEN(3,4.9),RANDBETWEEN(0,59))))))</f>
        <v>1.9907407407407408E-3</v>
      </c>
      <c r="E142" s="65">
        <f ca="1">IF(B142&gt;'MM3 (Cashier)-Processed Data'!$AB$6,TIME(0,RANDBETWEEN(0,4.9),RANDBETWEEN(0,59)),TIME(0,RANDBETWEEN(5,9.9),RANDBETWEEN(0,59)))</f>
        <v>3.3564814814814816E-3</v>
      </c>
      <c r="F142" s="4">
        <f ca="1">IF(B142&lt;'MM3 (Cashier)-Processed Data'!$AD$17,TIME(0,RANDBETWEEN(0,0.9),RANDBETWEEN(0,59)),IF(B142&lt;'MM3 (Cashier)-Processed Data'!$AD$18,TIME(0,RANDBETWEEN(1,1.9),RANDBETWEEN(0,59)),IF(B142&lt;'MM3 (Cashier)-Processed Data'!$AD$19,TIME(0,RANDBETWEEN(2,2.9),RANDBETWEEN(0,59)),IF(B142&lt;'MM3 (Cashier)-Processed Data'!$AD$20,TIME(0,RANDBETWEEN(3,4.9),RANDBETWEEN(0,59))))))</f>
        <v>1.7476851851851852E-3</v>
      </c>
      <c r="G142" s="1">
        <f ca="1">IF(B142&gt;'MM3 (Cashier)-Processed Data'!$AB$8,TIME(0,RANDBETWEEN(0,4.9),RANDBETWEEN(0,59)),TIME(0,RANDBETWEEN(5,9.9),RANDBETWEEN(0,59)))</f>
        <v>3.1597222222222222E-3</v>
      </c>
      <c r="H142" s="4">
        <f ca="1">IF(B142&lt;'MM3 (Cashier)-Processed Data'!$AD$21,TIME(0,RANDBETWEEN(0,0.9),RANDBETWEEN(0,59)),IF(B142&lt;'MM3 (Cashier)-Processed Data'!$AD$22,TIME(0,RANDBETWEEN(1,1.9),RANDBETWEEN(0,59)),IF(B142&lt;'MM3 (Cashier)-Processed Data'!$AD$23,TIME(0,RANDBETWEEN(2,2.9),RANDBETWEEN(0,59)),IF(B142&lt;'MM3 (Cashier)-Processed Data'!$AD$24,TIME(0,RANDBETWEEN(3,4.9),RANDBETWEEN(0,59))))))</f>
        <v>1.9328703703703704E-3</v>
      </c>
      <c r="I142" s="1"/>
    </row>
    <row r="143" spans="1:9" x14ac:dyDescent="0.3">
      <c r="A143" s="13">
        <v>140</v>
      </c>
      <c r="B143">
        <f t="shared" ca="1" si="5"/>
        <v>0.91</v>
      </c>
      <c r="C143" s="1">
        <f ca="1">IF(B143&gt;'MM3 (Cashier)-Processed Data'!$AB$4,TIME(0,RANDBETWEEN(0,4.9),RANDBETWEEN(0,59)),TIME(0,RANDBETWEEN(5,9.9),RANDBETWEEN(0,59)))</f>
        <v>1.3773148148148147E-3</v>
      </c>
      <c r="D143" s="4">
        <f ca="1">IF(B143&lt;'MM3 (Cashier)-Processed Data'!$AD$13,TIME(0,RANDBETWEEN(0,0.9),RANDBETWEEN(0,59)),IF(B143&lt;'MM3 (Cashier)-Processed Data'!$AD$14,TIME(0,RANDBETWEEN(1,1.9),RANDBETWEEN(0,59)),IF(B143&lt;'MM3 (Cashier)-Processed Data'!$AD$15,TIME(0,RANDBETWEEN(2,2.9),RANDBETWEEN(0,59)),IF(B143&lt;'MM3 (Cashier)-Processed Data'!$AD$16,TIME(0,RANDBETWEEN(3,4.9),RANDBETWEEN(0,59))))))</f>
        <v>2.7083333333333334E-3</v>
      </c>
      <c r="E143" s="65">
        <f ca="1">IF(B143&gt;'MM3 (Cashier)-Processed Data'!$AB$6,TIME(0,RANDBETWEEN(0,4.9),RANDBETWEEN(0,59)),TIME(0,RANDBETWEEN(5,9.9),RANDBETWEEN(0,59)))</f>
        <v>2.627314814814815E-3</v>
      </c>
      <c r="F143" s="4">
        <f ca="1">IF(B143&lt;'MM3 (Cashier)-Processed Data'!$AD$17,TIME(0,RANDBETWEEN(0,0.9),RANDBETWEEN(0,59)),IF(B143&lt;'MM3 (Cashier)-Processed Data'!$AD$18,TIME(0,RANDBETWEEN(1,1.9),RANDBETWEEN(0,59)),IF(B143&lt;'MM3 (Cashier)-Processed Data'!$AD$19,TIME(0,RANDBETWEEN(2,2.9),RANDBETWEEN(0,59)),IF(B143&lt;'MM3 (Cashier)-Processed Data'!$AD$20,TIME(0,RANDBETWEEN(3,4.9),RANDBETWEEN(0,59))))))</f>
        <v>2.685185185185185E-3</v>
      </c>
      <c r="G143" s="1">
        <f ca="1">IF(B143&gt;'MM3 (Cashier)-Processed Data'!$AB$8,TIME(0,RANDBETWEEN(0,4.9),RANDBETWEEN(0,59)),TIME(0,RANDBETWEEN(5,9.9),RANDBETWEEN(0,59)))</f>
        <v>3.2407407407407406E-4</v>
      </c>
      <c r="H143" s="4">
        <f ca="1">IF(B143&lt;'MM3 (Cashier)-Processed Data'!$AD$21,TIME(0,RANDBETWEEN(0,0.9),RANDBETWEEN(0,59)),IF(B143&lt;'MM3 (Cashier)-Processed Data'!$AD$22,TIME(0,RANDBETWEEN(1,1.9),RANDBETWEEN(0,59)),IF(B143&lt;'MM3 (Cashier)-Processed Data'!$AD$23,TIME(0,RANDBETWEEN(2,2.9),RANDBETWEEN(0,59)),IF(B143&lt;'MM3 (Cashier)-Processed Data'!$AD$24,TIME(0,RANDBETWEEN(3,4.9),RANDBETWEEN(0,59))))))</f>
        <v>1.3888888888888889E-3</v>
      </c>
      <c r="I143" s="1"/>
    </row>
    <row r="144" spans="1:9" x14ac:dyDescent="0.3">
      <c r="A144" s="13">
        <v>141</v>
      </c>
      <c r="B144">
        <f t="shared" ca="1" si="5"/>
        <v>0.05</v>
      </c>
      <c r="C144" s="1">
        <f ca="1">IF(B144&gt;'MM3 (Cashier)-Processed Data'!$AB$4,TIME(0,RANDBETWEEN(0,4.9),RANDBETWEEN(0,59)),TIME(0,RANDBETWEEN(5,9.9),RANDBETWEEN(0,59)))</f>
        <v>6.5046296296296293E-3</v>
      </c>
      <c r="D144" s="4">
        <f ca="1">IF(B144&lt;'MM3 (Cashier)-Processed Data'!$AD$13,TIME(0,RANDBETWEEN(0,0.9),RANDBETWEEN(0,59)),IF(B144&lt;'MM3 (Cashier)-Processed Data'!$AD$14,TIME(0,RANDBETWEEN(1,1.9),RANDBETWEEN(0,59)),IF(B144&lt;'MM3 (Cashier)-Processed Data'!$AD$15,TIME(0,RANDBETWEEN(2,2.9),RANDBETWEEN(0,59)),IF(B144&lt;'MM3 (Cashier)-Processed Data'!$AD$16,TIME(0,RANDBETWEEN(3,4.9),RANDBETWEEN(0,59))))))</f>
        <v>8.9120370370370373E-4</v>
      </c>
      <c r="E144" s="65">
        <f ca="1">IF(B144&gt;'MM3 (Cashier)-Processed Data'!$AB$6,TIME(0,RANDBETWEEN(0,4.9),RANDBETWEEN(0,59)),TIME(0,RANDBETWEEN(5,9.9),RANDBETWEEN(0,59)))</f>
        <v>5.7986111111111112E-3</v>
      </c>
      <c r="F144" s="4">
        <f ca="1">IF(B144&lt;'MM3 (Cashier)-Processed Data'!$AD$17,TIME(0,RANDBETWEEN(0,0.9),RANDBETWEEN(0,59)),IF(B144&lt;'MM3 (Cashier)-Processed Data'!$AD$18,TIME(0,RANDBETWEEN(1,1.9),RANDBETWEEN(0,59)),IF(B144&lt;'MM3 (Cashier)-Processed Data'!$AD$19,TIME(0,RANDBETWEEN(2,2.9),RANDBETWEEN(0,59)),IF(B144&lt;'MM3 (Cashier)-Processed Data'!$AD$20,TIME(0,RANDBETWEEN(3,4.9),RANDBETWEEN(0,59))))))</f>
        <v>3.1250000000000001E-4</v>
      </c>
      <c r="G144" s="1">
        <f ca="1">IF(B144&gt;'MM3 (Cashier)-Processed Data'!$AB$8,TIME(0,RANDBETWEEN(0,4.9),RANDBETWEEN(0,59)),TIME(0,RANDBETWEEN(5,9.9),RANDBETWEEN(0,59)))</f>
        <v>5.4050925925925924E-3</v>
      </c>
      <c r="H144" s="4">
        <f ca="1">IF(B144&lt;'MM3 (Cashier)-Processed Data'!$AD$21,TIME(0,RANDBETWEEN(0,0.9),RANDBETWEEN(0,59)),IF(B144&lt;'MM3 (Cashier)-Processed Data'!$AD$22,TIME(0,RANDBETWEEN(1,1.9),RANDBETWEEN(0,59)),IF(B144&lt;'MM3 (Cashier)-Processed Data'!$AD$23,TIME(0,RANDBETWEEN(2,2.9),RANDBETWEEN(0,59)),IF(B144&lt;'MM3 (Cashier)-Processed Data'!$AD$24,TIME(0,RANDBETWEEN(3,4.9),RANDBETWEEN(0,59))))))</f>
        <v>1.1111111111111111E-3</v>
      </c>
      <c r="I144" s="1"/>
    </row>
    <row r="145" spans="1:9" x14ac:dyDescent="0.3">
      <c r="A145" s="13">
        <v>142</v>
      </c>
      <c r="B145">
        <f t="shared" ca="1" si="5"/>
        <v>0.67</v>
      </c>
      <c r="C145" s="1">
        <f ca="1">IF(B145&gt;'MM3 (Cashier)-Processed Data'!$AB$4,TIME(0,RANDBETWEEN(0,4.9),RANDBETWEEN(0,59)),TIME(0,RANDBETWEEN(5,9.9),RANDBETWEEN(0,59)))</f>
        <v>1.7939814814814815E-3</v>
      </c>
      <c r="D145" s="4">
        <f ca="1">IF(B145&lt;'MM3 (Cashier)-Processed Data'!$AD$13,TIME(0,RANDBETWEEN(0,0.9),RANDBETWEEN(0,59)),IF(B145&lt;'MM3 (Cashier)-Processed Data'!$AD$14,TIME(0,RANDBETWEEN(1,1.9),RANDBETWEEN(0,59)),IF(B145&lt;'MM3 (Cashier)-Processed Data'!$AD$15,TIME(0,RANDBETWEEN(2,2.9),RANDBETWEEN(0,59)),IF(B145&lt;'MM3 (Cashier)-Processed Data'!$AD$16,TIME(0,RANDBETWEEN(3,4.9),RANDBETWEEN(0,59))))))</f>
        <v>1.4467592592592592E-3</v>
      </c>
      <c r="E145" s="65">
        <f ca="1">IF(B145&gt;'MM3 (Cashier)-Processed Data'!$AB$6,TIME(0,RANDBETWEEN(0,4.9),RANDBETWEEN(0,59)),TIME(0,RANDBETWEEN(5,9.9),RANDBETWEEN(0,59)))</f>
        <v>3.3217592592592591E-3</v>
      </c>
      <c r="F145" s="4">
        <f ca="1">IF(B145&lt;'MM3 (Cashier)-Processed Data'!$AD$17,TIME(0,RANDBETWEEN(0,0.9),RANDBETWEEN(0,59)),IF(B145&lt;'MM3 (Cashier)-Processed Data'!$AD$18,TIME(0,RANDBETWEEN(1,1.9),RANDBETWEEN(0,59)),IF(B145&lt;'MM3 (Cashier)-Processed Data'!$AD$19,TIME(0,RANDBETWEEN(2,2.9),RANDBETWEEN(0,59)),IF(B145&lt;'MM3 (Cashier)-Processed Data'!$AD$20,TIME(0,RANDBETWEEN(3,4.9),RANDBETWEEN(0,59))))))</f>
        <v>1.8634259259259259E-3</v>
      </c>
      <c r="G145" s="1">
        <f ca="1">IF(B145&gt;'MM3 (Cashier)-Processed Data'!$AB$8,TIME(0,RANDBETWEEN(0,4.9),RANDBETWEEN(0,59)),TIME(0,RANDBETWEEN(5,9.9),RANDBETWEEN(0,59)))</f>
        <v>7.7546296296296293E-4</v>
      </c>
      <c r="H145" s="4">
        <f ca="1">IF(B145&lt;'MM3 (Cashier)-Processed Data'!$AD$21,TIME(0,RANDBETWEEN(0,0.9),RANDBETWEEN(0,59)),IF(B145&lt;'MM3 (Cashier)-Processed Data'!$AD$22,TIME(0,RANDBETWEEN(1,1.9),RANDBETWEEN(0,59)),IF(B145&lt;'MM3 (Cashier)-Processed Data'!$AD$23,TIME(0,RANDBETWEEN(2,2.9),RANDBETWEEN(0,59)),IF(B145&lt;'MM3 (Cashier)-Processed Data'!$AD$24,TIME(0,RANDBETWEEN(3,4.9),RANDBETWEEN(0,59))))))</f>
        <v>1.5856481481481481E-3</v>
      </c>
      <c r="I145" s="1"/>
    </row>
    <row r="146" spans="1:9" x14ac:dyDescent="0.3">
      <c r="A146" s="13">
        <v>143</v>
      </c>
      <c r="B146">
        <f t="shared" ca="1" si="5"/>
        <v>0.45</v>
      </c>
      <c r="C146" s="1">
        <f ca="1">IF(B146&gt;'MM3 (Cashier)-Processed Data'!$AB$4,TIME(0,RANDBETWEEN(0,4.9),RANDBETWEEN(0,59)),TIME(0,RANDBETWEEN(5,9.9),RANDBETWEEN(0,59)))</f>
        <v>1.8518518518518519E-3</v>
      </c>
      <c r="D146" s="4">
        <f ca="1">IF(B146&lt;'MM3 (Cashier)-Processed Data'!$AD$13,TIME(0,RANDBETWEEN(0,0.9),RANDBETWEEN(0,59)),IF(B146&lt;'MM3 (Cashier)-Processed Data'!$AD$14,TIME(0,RANDBETWEEN(1,1.9),RANDBETWEEN(0,59)),IF(B146&lt;'MM3 (Cashier)-Processed Data'!$AD$15,TIME(0,RANDBETWEEN(2,2.9),RANDBETWEEN(0,59)),IF(B146&lt;'MM3 (Cashier)-Processed Data'!$AD$16,TIME(0,RANDBETWEEN(3,4.9),RANDBETWEEN(0,59))))))</f>
        <v>2.0254629629629629E-3</v>
      </c>
      <c r="E146" s="65">
        <f ca="1">IF(B146&gt;'MM3 (Cashier)-Processed Data'!$AB$6,TIME(0,RANDBETWEEN(0,4.9),RANDBETWEEN(0,59)),TIME(0,RANDBETWEEN(5,9.9),RANDBETWEEN(0,59)))</f>
        <v>7.291666666666667E-4</v>
      </c>
      <c r="F146" s="4">
        <f ca="1">IF(B146&lt;'MM3 (Cashier)-Processed Data'!$AD$17,TIME(0,RANDBETWEEN(0,0.9),RANDBETWEEN(0,59)),IF(B146&lt;'MM3 (Cashier)-Processed Data'!$AD$18,TIME(0,RANDBETWEEN(1,1.9),RANDBETWEEN(0,59)),IF(B146&lt;'MM3 (Cashier)-Processed Data'!$AD$19,TIME(0,RANDBETWEEN(2,2.9),RANDBETWEEN(0,59)),IF(B146&lt;'MM3 (Cashier)-Processed Data'!$AD$20,TIME(0,RANDBETWEEN(3,4.9),RANDBETWEEN(0,59))))))</f>
        <v>1.2152777777777778E-3</v>
      </c>
      <c r="G146" s="1">
        <f ca="1">IF(B146&gt;'MM3 (Cashier)-Processed Data'!$AB$8,TIME(0,RANDBETWEEN(0,4.9),RANDBETWEEN(0,59)),TIME(0,RANDBETWEEN(5,9.9),RANDBETWEEN(0,59)))</f>
        <v>2.7430555555555554E-3</v>
      </c>
      <c r="H146" s="4">
        <f ca="1">IF(B146&lt;'MM3 (Cashier)-Processed Data'!$AD$21,TIME(0,RANDBETWEEN(0,0.9),RANDBETWEEN(0,59)),IF(B146&lt;'MM3 (Cashier)-Processed Data'!$AD$22,TIME(0,RANDBETWEEN(1,1.9),RANDBETWEEN(0,59)),IF(B146&lt;'MM3 (Cashier)-Processed Data'!$AD$23,TIME(0,RANDBETWEEN(2,2.9),RANDBETWEEN(0,59)),IF(B146&lt;'MM3 (Cashier)-Processed Data'!$AD$24,TIME(0,RANDBETWEEN(3,4.9),RANDBETWEEN(0,59))))))</f>
        <v>1.3541666666666667E-3</v>
      </c>
      <c r="I146" s="1"/>
    </row>
    <row r="147" spans="1:9" x14ac:dyDescent="0.3">
      <c r="A147" s="13">
        <v>144</v>
      </c>
      <c r="B147">
        <f t="shared" ca="1" si="5"/>
        <v>0.39</v>
      </c>
      <c r="C147" s="1">
        <f ca="1">IF(B147&gt;'MM3 (Cashier)-Processed Data'!$AB$4,TIME(0,RANDBETWEEN(0,4.9),RANDBETWEEN(0,59)),TIME(0,RANDBETWEEN(5,9.9),RANDBETWEEN(0,59)))</f>
        <v>1.0532407407407407E-3</v>
      </c>
      <c r="D147" s="4">
        <f ca="1">IF(B147&lt;'MM3 (Cashier)-Processed Data'!$AD$13,TIME(0,RANDBETWEEN(0,0.9),RANDBETWEEN(0,59)),IF(B147&lt;'MM3 (Cashier)-Processed Data'!$AD$14,TIME(0,RANDBETWEEN(1,1.9),RANDBETWEEN(0,59)),IF(B147&lt;'MM3 (Cashier)-Processed Data'!$AD$15,TIME(0,RANDBETWEEN(2,2.9),RANDBETWEEN(0,59)),IF(B147&lt;'MM3 (Cashier)-Processed Data'!$AD$16,TIME(0,RANDBETWEEN(3,4.9),RANDBETWEEN(0,59))))))</f>
        <v>1.9212962962962964E-3</v>
      </c>
      <c r="E147" s="65">
        <f ca="1">IF(B147&gt;'MM3 (Cashier)-Processed Data'!$AB$6,TIME(0,RANDBETWEEN(0,4.9),RANDBETWEEN(0,59)),TIME(0,RANDBETWEEN(5,9.9),RANDBETWEEN(0,59)))</f>
        <v>3.2175925925925926E-3</v>
      </c>
      <c r="F147" s="4">
        <f ca="1">IF(B147&lt;'MM3 (Cashier)-Processed Data'!$AD$17,TIME(0,RANDBETWEEN(0,0.9),RANDBETWEEN(0,59)),IF(B147&lt;'MM3 (Cashier)-Processed Data'!$AD$18,TIME(0,RANDBETWEEN(1,1.9),RANDBETWEEN(0,59)),IF(B147&lt;'MM3 (Cashier)-Processed Data'!$AD$19,TIME(0,RANDBETWEEN(2,2.9),RANDBETWEEN(0,59)),IF(B147&lt;'MM3 (Cashier)-Processed Data'!$AD$20,TIME(0,RANDBETWEEN(3,4.9),RANDBETWEEN(0,59))))))</f>
        <v>7.407407407407407E-4</v>
      </c>
      <c r="G147" s="1">
        <f ca="1">IF(B147&gt;'MM3 (Cashier)-Processed Data'!$AB$8,TIME(0,RANDBETWEEN(0,4.9),RANDBETWEEN(0,59)),TIME(0,RANDBETWEEN(5,9.9),RANDBETWEEN(0,59)))</f>
        <v>8.564814814814815E-4</v>
      </c>
      <c r="H147" s="4">
        <f ca="1">IF(B147&lt;'MM3 (Cashier)-Processed Data'!$AD$21,TIME(0,RANDBETWEEN(0,0.9),RANDBETWEEN(0,59)),IF(B147&lt;'MM3 (Cashier)-Processed Data'!$AD$22,TIME(0,RANDBETWEEN(1,1.9),RANDBETWEEN(0,59)),IF(B147&lt;'MM3 (Cashier)-Processed Data'!$AD$23,TIME(0,RANDBETWEEN(2,2.9),RANDBETWEEN(0,59)),IF(B147&lt;'MM3 (Cashier)-Processed Data'!$AD$24,TIME(0,RANDBETWEEN(3,4.9),RANDBETWEEN(0,59))))))</f>
        <v>1.0416666666666667E-3</v>
      </c>
      <c r="I147" s="1"/>
    </row>
    <row r="148" spans="1:9" x14ac:dyDescent="0.3">
      <c r="A148" s="13">
        <v>145</v>
      </c>
      <c r="B148">
        <f t="shared" ca="1" si="5"/>
        <v>0.39</v>
      </c>
      <c r="C148" s="1">
        <f ca="1">IF(B148&gt;'MM3 (Cashier)-Processed Data'!$AB$4,TIME(0,RANDBETWEEN(0,4.9),RANDBETWEEN(0,59)),TIME(0,RANDBETWEEN(5,9.9),RANDBETWEEN(0,59)))</f>
        <v>1.3310185185185185E-3</v>
      </c>
      <c r="D148" s="4">
        <f ca="1">IF(B148&lt;'MM3 (Cashier)-Processed Data'!$AD$13,TIME(0,RANDBETWEEN(0,0.9),RANDBETWEEN(0,59)),IF(B148&lt;'MM3 (Cashier)-Processed Data'!$AD$14,TIME(0,RANDBETWEEN(1,1.9),RANDBETWEEN(0,59)),IF(B148&lt;'MM3 (Cashier)-Processed Data'!$AD$15,TIME(0,RANDBETWEEN(2,2.9),RANDBETWEEN(0,59)),IF(B148&lt;'MM3 (Cashier)-Processed Data'!$AD$16,TIME(0,RANDBETWEEN(3,4.9),RANDBETWEEN(0,59))))))</f>
        <v>1.9328703703703704E-3</v>
      </c>
      <c r="E148" s="65">
        <f ca="1">IF(B148&gt;'MM3 (Cashier)-Processed Data'!$AB$6,TIME(0,RANDBETWEEN(0,4.9),RANDBETWEEN(0,59)),TIME(0,RANDBETWEEN(5,9.9),RANDBETWEEN(0,59)))</f>
        <v>1.4699074074074074E-3</v>
      </c>
      <c r="F148" s="4">
        <f ca="1">IF(B148&lt;'MM3 (Cashier)-Processed Data'!$AD$17,TIME(0,RANDBETWEEN(0,0.9),RANDBETWEEN(0,59)),IF(B148&lt;'MM3 (Cashier)-Processed Data'!$AD$18,TIME(0,RANDBETWEEN(1,1.9),RANDBETWEEN(0,59)),IF(B148&lt;'MM3 (Cashier)-Processed Data'!$AD$19,TIME(0,RANDBETWEEN(2,2.9),RANDBETWEEN(0,59)),IF(B148&lt;'MM3 (Cashier)-Processed Data'!$AD$20,TIME(0,RANDBETWEEN(3,4.9),RANDBETWEEN(0,59))))))</f>
        <v>8.1018518518518516E-4</v>
      </c>
      <c r="G148" s="1">
        <f ca="1">IF(B148&gt;'MM3 (Cashier)-Processed Data'!$AB$8,TIME(0,RANDBETWEEN(0,4.9),RANDBETWEEN(0,59)),TIME(0,RANDBETWEEN(5,9.9),RANDBETWEEN(0,59)))</f>
        <v>2.8587962962962963E-3</v>
      </c>
      <c r="H148" s="4">
        <f ca="1">IF(B148&lt;'MM3 (Cashier)-Processed Data'!$AD$21,TIME(0,RANDBETWEEN(0,0.9),RANDBETWEEN(0,59)),IF(B148&lt;'MM3 (Cashier)-Processed Data'!$AD$22,TIME(0,RANDBETWEEN(1,1.9),RANDBETWEEN(0,59)),IF(B148&lt;'MM3 (Cashier)-Processed Data'!$AD$23,TIME(0,RANDBETWEEN(2,2.9),RANDBETWEEN(0,59)),IF(B148&lt;'MM3 (Cashier)-Processed Data'!$AD$24,TIME(0,RANDBETWEEN(3,4.9),RANDBETWEEN(0,59))))))</f>
        <v>1.238425925925926E-3</v>
      </c>
      <c r="I148" s="1"/>
    </row>
    <row r="149" spans="1:9" x14ac:dyDescent="0.3">
      <c r="A149" s="13">
        <v>146</v>
      </c>
      <c r="B149">
        <f t="shared" ca="1" si="5"/>
        <v>0.11</v>
      </c>
      <c r="C149" s="1">
        <f ca="1">IF(B149&gt;'MM3 (Cashier)-Processed Data'!$AB$4,TIME(0,RANDBETWEEN(0,4.9),RANDBETWEEN(0,59)),TIME(0,RANDBETWEEN(5,9.9),RANDBETWEEN(0,59)))</f>
        <v>5.3935185185185188E-3</v>
      </c>
      <c r="D149" s="4">
        <f ca="1">IF(B149&lt;'MM3 (Cashier)-Processed Data'!$AD$13,TIME(0,RANDBETWEEN(0,0.9),RANDBETWEEN(0,59)),IF(B149&lt;'MM3 (Cashier)-Processed Data'!$AD$14,TIME(0,RANDBETWEEN(1,1.9),RANDBETWEEN(0,59)),IF(B149&lt;'MM3 (Cashier)-Processed Data'!$AD$15,TIME(0,RANDBETWEEN(2,2.9),RANDBETWEEN(0,59)),IF(B149&lt;'MM3 (Cashier)-Processed Data'!$AD$16,TIME(0,RANDBETWEEN(3,4.9),RANDBETWEEN(0,59))))))</f>
        <v>1.0763888888888889E-3</v>
      </c>
      <c r="E149" s="65">
        <f ca="1">IF(B149&gt;'MM3 (Cashier)-Processed Data'!$AB$6,TIME(0,RANDBETWEEN(0,4.9),RANDBETWEEN(0,59)),TIME(0,RANDBETWEEN(5,9.9),RANDBETWEEN(0,59)))</f>
        <v>4.6643518518518518E-3</v>
      </c>
      <c r="F149" s="4">
        <f ca="1">IF(B149&lt;'MM3 (Cashier)-Processed Data'!$AD$17,TIME(0,RANDBETWEEN(0,0.9),RANDBETWEEN(0,59)),IF(B149&lt;'MM3 (Cashier)-Processed Data'!$AD$18,TIME(0,RANDBETWEEN(1,1.9),RANDBETWEEN(0,59)),IF(B149&lt;'MM3 (Cashier)-Processed Data'!$AD$19,TIME(0,RANDBETWEEN(2,2.9),RANDBETWEEN(0,59)),IF(B149&lt;'MM3 (Cashier)-Processed Data'!$AD$20,TIME(0,RANDBETWEEN(3,4.9),RANDBETWEEN(0,59))))))</f>
        <v>6.5972222222222224E-4</v>
      </c>
      <c r="G149" s="1">
        <f ca="1">IF(B149&gt;'MM3 (Cashier)-Processed Data'!$AB$8,TIME(0,RANDBETWEEN(0,4.9),RANDBETWEEN(0,59)),TIME(0,RANDBETWEEN(5,9.9),RANDBETWEEN(0,59)))</f>
        <v>3.4837962962962965E-3</v>
      </c>
      <c r="H149" s="4">
        <f ca="1">IF(B149&lt;'MM3 (Cashier)-Processed Data'!$AD$21,TIME(0,RANDBETWEEN(0,0.9),RANDBETWEEN(0,59)),IF(B149&lt;'MM3 (Cashier)-Processed Data'!$AD$22,TIME(0,RANDBETWEEN(1,1.9),RANDBETWEEN(0,59)),IF(B149&lt;'MM3 (Cashier)-Processed Data'!$AD$23,TIME(0,RANDBETWEEN(2,2.9),RANDBETWEEN(0,59)),IF(B149&lt;'MM3 (Cashier)-Processed Data'!$AD$24,TIME(0,RANDBETWEEN(3,4.9),RANDBETWEEN(0,59))))))</f>
        <v>9.2592592592592596E-4</v>
      </c>
      <c r="I149" s="1"/>
    </row>
    <row r="150" spans="1:9" x14ac:dyDescent="0.3">
      <c r="A150" s="13">
        <v>147</v>
      </c>
      <c r="B150">
        <f t="shared" ca="1" si="5"/>
        <v>0.8</v>
      </c>
      <c r="C150" s="1">
        <f ca="1">IF(B150&gt;'MM3 (Cashier)-Processed Data'!$AB$4,TIME(0,RANDBETWEEN(0,4.9),RANDBETWEEN(0,59)),TIME(0,RANDBETWEEN(5,9.9),RANDBETWEEN(0,59)))</f>
        <v>1.5046296296296296E-3</v>
      </c>
      <c r="D150" s="4">
        <f ca="1">IF(B150&lt;'MM3 (Cashier)-Processed Data'!$AD$13,TIME(0,RANDBETWEEN(0,0.9),RANDBETWEEN(0,59)),IF(B150&lt;'MM3 (Cashier)-Processed Data'!$AD$14,TIME(0,RANDBETWEEN(1,1.9),RANDBETWEEN(0,59)),IF(B150&lt;'MM3 (Cashier)-Processed Data'!$AD$15,TIME(0,RANDBETWEEN(2,2.9),RANDBETWEEN(0,59)),IF(B150&lt;'MM3 (Cashier)-Processed Data'!$AD$16,TIME(0,RANDBETWEEN(3,4.9),RANDBETWEEN(0,59))))))</f>
        <v>1.8055555555555555E-3</v>
      </c>
      <c r="E150" s="65">
        <f ca="1">IF(B150&gt;'MM3 (Cashier)-Processed Data'!$AB$6,TIME(0,RANDBETWEEN(0,4.9),RANDBETWEEN(0,59)),TIME(0,RANDBETWEEN(5,9.9),RANDBETWEEN(0,59)))</f>
        <v>2.2685185185185187E-3</v>
      </c>
      <c r="F150" s="4">
        <f ca="1">IF(B150&lt;'MM3 (Cashier)-Processed Data'!$AD$17,TIME(0,RANDBETWEEN(0,0.9),RANDBETWEEN(0,59)),IF(B150&lt;'MM3 (Cashier)-Processed Data'!$AD$18,TIME(0,RANDBETWEEN(1,1.9),RANDBETWEEN(0,59)),IF(B150&lt;'MM3 (Cashier)-Processed Data'!$AD$19,TIME(0,RANDBETWEEN(2,2.9),RANDBETWEEN(0,59)),IF(B150&lt;'MM3 (Cashier)-Processed Data'!$AD$20,TIME(0,RANDBETWEEN(3,4.9),RANDBETWEEN(0,59))))))</f>
        <v>1.9444444444444444E-3</v>
      </c>
      <c r="G150" s="1">
        <f ca="1">IF(B150&gt;'MM3 (Cashier)-Processed Data'!$AB$8,TIME(0,RANDBETWEEN(0,4.9),RANDBETWEEN(0,59)),TIME(0,RANDBETWEEN(5,9.9),RANDBETWEEN(0,59)))</f>
        <v>6.8287037037037036E-4</v>
      </c>
      <c r="H150" s="4">
        <f ca="1">IF(B150&lt;'MM3 (Cashier)-Processed Data'!$AD$21,TIME(0,RANDBETWEEN(0,0.9),RANDBETWEEN(0,59)),IF(B150&lt;'MM3 (Cashier)-Processed Data'!$AD$22,TIME(0,RANDBETWEEN(1,1.9),RANDBETWEEN(0,59)),IF(B150&lt;'MM3 (Cashier)-Processed Data'!$AD$23,TIME(0,RANDBETWEEN(2,2.9),RANDBETWEEN(0,59)),IF(B150&lt;'MM3 (Cashier)-Processed Data'!$AD$24,TIME(0,RANDBETWEEN(3,4.9),RANDBETWEEN(0,59))))))</f>
        <v>1.8749999999999999E-3</v>
      </c>
      <c r="I150" s="1"/>
    </row>
    <row r="151" spans="1:9" x14ac:dyDescent="0.3">
      <c r="A151" s="13">
        <v>148</v>
      </c>
      <c r="B151">
        <f t="shared" ca="1" si="5"/>
        <v>0.54</v>
      </c>
      <c r="C151" s="1">
        <f ca="1">IF(B151&gt;'MM3 (Cashier)-Processed Data'!$AB$4,TIME(0,RANDBETWEEN(0,4.9),RANDBETWEEN(0,59)),TIME(0,RANDBETWEEN(5,9.9),RANDBETWEEN(0,59)))</f>
        <v>1.5046296296296296E-3</v>
      </c>
      <c r="D151" s="4">
        <f ca="1">IF(B151&lt;'MM3 (Cashier)-Processed Data'!$AD$13,TIME(0,RANDBETWEEN(0,0.9),RANDBETWEEN(0,59)),IF(B151&lt;'MM3 (Cashier)-Processed Data'!$AD$14,TIME(0,RANDBETWEEN(1,1.9),RANDBETWEEN(0,59)),IF(B151&lt;'MM3 (Cashier)-Processed Data'!$AD$15,TIME(0,RANDBETWEEN(2,2.9),RANDBETWEEN(0,59)),IF(B151&lt;'MM3 (Cashier)-Processed Data'!$AD$16,TIME(0,RANDBETWEEN(3,4.9),RANDBETWEEN(0,59))))))</f>
        <v>1.5509259259259259E-3</v>
      </c>
      <c r="E151" s="65">
        <f ca="1">IF(B151&gt;'MM3 (Cashier)-Processed Data'!$AB$6,TIME(0,RANDBETWEEN(0,4.9),RANDBETWEEN(0,59)),TIME(0,RANDBETWEEN(5,9.9),RANDBETWEEN(0,59)))</f>
        <v>2.8356481481481483E-3</v>
      </c>
      <c r="F151" s="4">
        <f ca="1">IF(B151&lt;'MM3 (Cashier)-Processed Data'!$AD$17,TIME(0,RANDBETWEEN(0,0.9),RANDBETWEEN(0,59)),IF(B151&lt;'MM3 (Cashier)-Processed Data'!$AD$18,TIME(0,RANDBETWEEN(1,1.9),RANDBETWEEN(0,59)),IF(B151&lt;'MM3 (Cashier)-Processed Data'!$AD$19,TIME(0,RANDBETWEEN(2,2.9),RANDBETWEEN(0,59)),IF(B151&lt;'MM3 (Cashier)-Processed Data'!$AD$20,TIME(0,RANDBETWEEN(3,4.9),RANDBETWEEN(0,59))))))</f>
        <v>9.3749999999999997E-4</v>
      </c>
      <c r="G151" s="1">
        <f ca="1">IF(B151&gt;'MM3 (Cashier)-Processed Data'!$AB$8,TIME(0,RANDBETWEEN(0,4.9),RANDBETWEEN(0,59)),TIME(0,RANDBETWEEN(5,9.9),RANDBETWEEN(0,59)))</f>
        <v>3.3912037037037036E-3</v>
      </c>
      <c r="H151" s="4">
        <f ca="1">IF(B151&lt;'MM3 (Cashier)-Processed Data'!$AD$21,TIME(0,RANDBETWEEN(0,0.9),RANDBETWEEN(0,59)),IF(B151&lt;'MM3 (Cashier)-Processed Data'!$AD$22,TIME(0,RANDBETWEEN(1,1.9),RANDBETWEEN(0,59)),IF(B151&lt;'MM3 (Cashier)-Processed Data'!$AD$23,TIME(0,RANDBETWEEN(2,2.9),RANDBETWEEN(0,59)),IF(B151&lt;'MM3 (Cashier)-Processed Data'!$AD$24,TIME(0,RANDBETWEEN(3,4.9),RANDBETWEEN(0,59))))))</f>
        <v>9.4907407407407408E-4</v>
      </c>
      <c r="I151" s="1"/>
    </row>
    <row r="152" spans="1:9" x14ac:dyDescent="0.3">
      <c r="A152" s="13">
        <v>149</v>
      </c>
      <c r="B152">
        <f t="shared" ca="1" si="5"/>
        <v>0.1</v>
      </c>
      <c r="C152" s="1">
        <f ca="1">IF(B152&gt;'MM3 (Cashier)-Processed Data'!$AB$4,TIME(0,RANDBETWEEN(0,4.9),RANDBETWEEN(0,59)),TIME(0,RANDBETWEEN(5,9.9),RANDBETWEEN(0,59)))</f>
        <v>5.347222222222222E-3</v>
      </c>
      <c r="D152" s="4">
        <f ca="1">IF(B152&lt;'MM3 (Cashier)-Processed Data'!$AD$13,TIME(0,RANDBETWEEN(0,0.9),RANDBETWEEN(0,59)),IF(B152&lt;'MM3 (Cashier)-Processed Data'!$AD$14,TIME(0,RANDBETWEEN(1,1.9),RANDBETWEEN(0,59)),IF(B152&lt;'MM3 (Cashier)-Processed Data'!$AD$15,TIME(0,RANDBETWEEN(2,2.9),RANDBETWEEN(0,59)),IF(B152&lt;'MM3 (Cashier)-Processed Data'!$AD$16,TIME(0,RANDBETWEEN(3,4.9),RANDBETWEEN(0,59))))))</f>
        <v>8.564814814814815E-4</v>
      </c>
      <c r="E152" s="65">
        <f ca="1">IF(B152&gt;'MM3 (Cashier)-Processed Data'!$AB$6,TIME(0,RANDBETWEEN(0,4.9),RANDBETWEEN(0,59)),TIME(0,RANDBETWEEN(5,9.9),RANDBETWEEN(0,59)))</f>
        <v>4.7106481481481478E-3</v>
      </c>
      <c r="F152" s="4">
        <f ca="1">IF(B152&lt;'MM3 (Cashier)-Processed Data'!$AD$17,TIME(0,RANDBETWEEN(0,0.9),RANDBETWEEN(0,59)),IF(B152&lt;'MM3 (Cashier)-Processed Data'!$AD$18,TIME(0,RANDBETWEEN(1,1.9),RANDBETWEEN(0,59)),IF(B152&lt;'MM3 (Cashier)-Processed Data'!$AD$19,TIME(0,RANDBETWEEN(2,2.9),RANDBETWEEN(0,59)),IF(B152&lt;'MM3 (Cashier)-Processed Data'!$AD$20,TIME(0,RANDBETWEEN(3,4.9),RANDBETWEEN(0,59))))))</f>
        <v>4.2824074074074075E-4</v>
      </c>
      <c r="G152" s="1">
        <f ca="1">IF(B152&gt;'MM3 (Cashier)-Processed Data'!$AB$8,TIME(0,RANDBETWEEN(0,4.9),RANDBETWEEN(0,59)),TIME(0,RANDBETWEEN(5,9.9),RANDBETWEEN(0,59)))</f>
        <v>6.4583333333333333E-3</v>
      </c>
      <c r="H152" s="4">
        <f ca="1">IF(B152&lt;'MM3 (Cashier)-Processed Data'!$AD$21,TIME(0,RANDBETWEEN(0,0.9),RANDBETWEEN(0,59)),IF(B152&lt;'MM3 (Cashier)-Processed Data'!$AD$22,TIME(0,RANDBETWEEN(1,1.9),RANDBETWEEN(0,59)),IF(B152&lt;'MM3 (Cashier)-Processed Data'!$AD$23,TIME(0,RANDBETWEEN(2,2.9),RANDBETWEEN(0,59)),IF(B152&lt;'MM3 (Cashier)-Processed Data'!$AD$24,TIME(0,RANDBETWEEN(3,4.9),RANDBETWEEN(0,59))))))</f>
        <v>8.4490740740740739E-4</v>
      </c>
      <c r="I152" s="1"/>
    </row>
    <row r="153" spans="1:9" x14ac:dyDescent="0.3">
      <c r="A153" s="13">
        <v>150</v>
      </c>
      <c r="B153">
        <f t="shared" ca="1" si="5"/>
        <v>0.34</v>
      </c>
      <c r="C153" s="1">
        <f ca="1">IF(B153&gt;'MM3 (Cashier)-Processed Data'!$AB$4,TIME(0,RANDBETWEEN(0,4.9),RANDBETWEEN(0,59)),TIME(0,RANDBETWEEN(5,9.9),RANDBETWEEN(0,59)))</f>
        <v>1.9444444444444444E-3</v>
      </c>
      <c r="D153" s="4">
        <f ca="1">IF(B153&lt;'MM3 (Cashier)-Processed Data'!$AD$13,TIME(0,RANDBETWEEN(0,0.9),RANDBETWEEN(0,59)),IF(B153&lt;'MM3 (Cashier)-Processed Data'!$AD$14,TIME(0,RANDBETWEEN(1,1.9),RANDBETWEEN(0,59)),IF(B153&lt;'MM3 (Cashier)-Processed Data'!$AD$15,TIME(0,RANDBETWEEN(2,2.9),RANDBETWEEN(0,59)),IF(B153&lt;'MM3 (Cashier)-Processed Data'!$AD$16,TIME(0,RANDBETWEEN(3,4.9),RANDBETWEEN(0,59))))))</f>
        <v>1.7939814814814815E-3</v>
      </c>
      <c r="E153" s="65">
        <f ca="1">IF(B153&gt;'MM3 (Cashier)-Processed Data'!$AB$6,TIME(0,RANDBETWEEN(0,4.9),RANDBETWEEN(0,59)),TIME(0,RANDBETWEEN(5,9.9),RANDBETWEEN(0,59)))</f>
        <v>7.407407407407407E-4</v>
      </c>
      <c r="F153" s="4">
        <f ca="1">IF(B153&lt;'MM3 (Cashier)-Processed Data'!$AD$17,TIME(0,RANDBETWEEN(0,0.9),RANDBETWEEN(0,59)),IF(B153&lt;'MM3 (Cashier)-Processed Data'!$AD$18,TIME(0,RANDBETWEEN(1,1.9),RANDBETWEEN(0,59)),IF(B153&lt;'MM3 (Cashier)-Processed Data'!$AD$19,TIME(0,RANDBETWEEN(2,2.9),RANDBETWEEN(0,59)),IF(B153&lt;'MM3 (Cashier)-Processed Data'!$AD$20,TIME(0,RANDBETWEEN(3,4.9),RANDBETWEEN(0,59))))))</f>
        <v>1.1921296296296296E-3</v>
      </c>
      <c r="G153" s="1">
        <f ca="1">IF(B153&gt;'MM3 (Cashier)-Processed Data'!$AB$8,TIME(0,RANDBETWEEN(0,4.9),RANDBETWEEN(0,59)),TIME(0,RANDBETWEEN(5,9.9),RANDBETWEEN(0,59)))</f>
        <v>1.4699074074074074E-3</v>
      </c>
      <c r="H153" s="4">
        <f ca="1">IF(B153&lt;'MM3 (Cashier)-Processed Data'!$AD$21,TIME(0,RANDBETWEEN(0,0.9),RANDBETWEEN(0,59)),IF(B153&lt;'MM3 (Cashier)-Processed Data'!$AD$22,TIME(0,RANDBETWEEN(1,1.9),RANDBETWEEN(0,59)),IF(B153&lt;'MM3 (Cashier)-Processed Data'!$AD$23,TIME(0,RANDBETWEEN(2,2.9),RANDBETWEEN(0,59)),IF(B153&lt;'MM3 (Cashier)-Processed Data'!$AD$24,TIME(0,RANDBETWEEN(3,4.9),RANDBETWEEN(0,59))))))</f>
        <v>1.2152777777777778E-3</v>
      </c>
      <c r="I153" s="1"/>
    </row>
    <row r="154" spans="1:9" x14ac:dyDescent="0.3">
      <c r="A154" s="13">
        <v>151</v>
      </c>
      <c r="B154">
        <f t="shared" ca="1" si="5"/>
        <v>0.76</v>
      </c>
      <c r="C154" s="1">
        <f ca="1">IF(B154&gt;'MM3 (Cashier)-Processed Data'!$AB$4,TIME(0,RANDBETWEEN(0,4.9),RANDBETWEEN(0,59)),TIME(0,RANDBETWEEN(5,9.9),RANDBETWEEN(0,59)))</f>
        <v>3.0555555555555557E-3</v>
      </c>
      <c r="D154" s="4">
        <f ca="1">IF(B154&lt;'MM3 (Cashier)-Processed Data'!$AD$13,TIME(0,RANDBETWEEN(0,0.9),RANDBETWEEN(0,59)),IF(B154&lt;'MM3 (Cashier)-Processed Data'!$AD$14,TIME(0,RANDBETWEEN(1,1.9),RANDBETWEEN(0,59)),IF(B154&lt;'MM3 (Cashier)-Processed Data'!$AD$15,TIME(0,RANDBETWEEN(2,2.9),RANDBETWEEN(0,59)),IF(B154&lt;'MM3 (Cashier)-Processed Data'!$AD$16,TIME(0,RANDBETWEEN(3,4.9),RANDBETWEEN(0,59))))))</f>
        <v>1.7013888888888888E-3</v>
      </c>
      <c r="E154" s="65">
        <f ca="1">IF(B154&gt;'MM3 (Cashier)-Processed Data'!$AB$6,TIME(0,RANDBETWEEN(0,4.9),RANDBETWEEN(0,59)),TIME(0,RANDBETWEEN(5,9.9),RANDBETWEEN(0,59)))</f>
        <v>5.2083333333333333E-4</v>
      </c>
      <c r="F154" s="4">
        <f ca="1">IF(B154&lt;'MM3 (Cashier)-Processed Data'!$AD$17,TIME(0,RANDBETWEEN(0,0.9),RANDBETWEEN(0,59)),IF(B154&lt;'MM3 (Cashier)-Processed Data'!$AD$18,TIME(0,RANDBETWEEN(1,1.9),RANDBETWEEN(0,59)),IF(B154&lt;'MM3 (Cashier)-Processed Data'!$AD$19,TIME(0,RANDBETWEEN(2,2.9),RANDBETWEEN(0,59)),IF(B154&lt;'MM3 (Cashier)-Processed Data'!$AD$20,TIME(0,RANDBETWEEN(3,4.9),RANDBETWEEN(0,59))))))</f>
        <v>1.4236111111111112E-3</v>
      </c>
      <c r="G154" s="1">
        <f ca="1">IF(B154&gt;'MM3 (Cashier)-Processed Data'!$AB$8,TIME(0,RANDBETWEEN(0,4.9),RANDBETWEEN(0,59)),TIME(0,RANDBETWEEN(5,9.9),RANDBETWEEN(0,59)))</f>
        <v>1.4699074074074074E-3</v>
      </c>
      <c r="H154" s="4">
        <f ca="1">IF(B154&lt;'MM3 (Cashier)-Processed Data'!$AD$21,TIME(0,RANDBETWEEN(0,0.9),RANDBETWEEN(0,59)),IF(B154&lt;'MM3 (Cashier)-Processed Data'!$AD$22,TIME(0,RANDBETWEEN(1,1.9),RANDBETWEEN(0,59)),IF(B154&lt;'MM3 (Cashier)-Processed Data'!$AD$23,TIME(0,RANDBETWEEN(2,2.9),RANDBETWEEN(0,59)),IF(B154&lt;'MM3 (Cashier)-Processed Data'!$AD$24,TIME(0,RANDBETWEEN(3,4.9),RANDBETWEEN(0,59))))))</f>
        <v>1.6666666666666668E-3</v>
      </c>
      <c r="I154" s="1"/>
    </row>
    <row r="155" spans="1:9" x14ac:dyDescent="0.3">
      <c r="A155" s="13">
        <v>152</v>
      </c>
      <c r="B155">
        <f t="shared" ca="1" si="5"/>
        <v>0.88</v>
      </c>
      <c r="C155" s="1">
        <f ca="1">IF(B155&gt;'MM3 (Cashier)-Processed Data'!$AB$4,TIME(0,RANDBETWEEN(0,4.9),RANDBETWEEN(0,59)),TIME(0,RANDBETWEEN(5,9.9),RANDBETWEEN(0,59)))</f>
        <v>2.5231481481481481E-3</v>
      </c>
      <c r="D155" s="4">
        <f ca="1">IF(B155&lt;'MM3 (Cashier)-Processed Data'!$AD$13,TIME(0,RANDBETWEEN(0,0.9),RANDBETWEEN(0,59)),IF(B155&lt;'MM3 (Cashier)-Processed Data'!$AD$14,TIME(0,RANDBETWEEN(1,1.9),RANDBETWEEN(0,59)),IF(B155&lt;'MM3 (Cashier)-Processed Data'!$AD$15,TIME(0,RANDBETWEEN(2,2.9),RANDBETWEEN(0,59)),IF(B155&lt;'MM3 (Cashier)-Processed Data'!$AD$16,TIME(0,RANDBETWEEN(3,4.9),RANDBETWEEN(0,59))))))</f>
        <v>3.1944444444444446E-3</v>
      </c>
      <c r="E155" s="65">
        <f ca="1">IF(B155&gt;'MM3 (Cashier)-Processed Data'!$AB$6,TIME(0,RANDBETWEEN(0,4.9),RANDBETWEEN(0,59)),TIME(0,RANDBETWEEN(5,9.9),RANDBETWEEN(0,59)))</f>
        <v>2.1527777777777778E-3</v>
      </c>
      <c r="F155" s="4">
        <f ca="1">IF(B155&lt;'MM3 (Cashier)-Processed Data'!$AD$17,TIME(0,RANDBETWEEN(0,0.9),RANDBETWEEN(0,59)),IF(B155&lt;'MM3 (Cashier)-Processed Data'!$AD$18,TIME(0,RANDBETWEEN(1,1.9),RANDBETWEEN(0,59)),IF(B155&lt;'MM3 (Cashier)-Processed Data'!$AD$19,TIME(0,RANDBETWEEN(2,2.9),RANDBETWEEN(0,59)),IF(B155&lt;'MM3 (Cashier)-Processed Data'!$AD$20,TIME(0,RANDBETWEEN(3,4.9),RANDBETWEEN(0,59))))))</f>
        <v>1.8865740740740742E-3</v>
      </c>
      <c r="G155" s="1">
        <f ca="1">IF(B155&gt;'MM3 (Cashier)-Processed Data'!$AB$8,TIME(0,RANDBETWEEN(0,4.9),RANDBETWEEN(0,59)),TIME(0,RANDBETWEEN(5,9.9),RANDBETWEEN(0,59)))</f>
        <v>1.4351851851851852E-3</v>
      </c>
      <c r="H155" s="4">
        <f ca="1">IF(B155&lt;'MM3 (Cashier)-Processed Data'!$AD$21,TIME(0,RANDBETWEEN(0,0.9),RANDBETWEEN(0,59)),IF(B155&lt;'MM3 (Cashier)-Processed Data'!$AD$22,TIME(0,RANDBETWEEN(1,1.9),RANDBETWEEN(0,59)),IF(B155&lt;'MM3 (Cashier)-Processed Data'!$AD$23,TIME(0,RANDBETWEEN(2,2.9),RANDBETWEEN(0,59)),IF(B155&lt;'MM3 (Cashier)-Processed Data'!$AD$24,TIME(0,RANDBETWEEN(3,4.9),RANDBETWEEN(0,59))))))</f>
        <v>1.9791666666666668E-3</v>
      </c>
      <c r="I155" s="1"/>
    </row>
    <row r="156" spans="1:9" x14ac:dyDescent="0.3">
      <c r="A156" s="13">
        <v>153</v>
      </c>
      <c r="B156">
        <f t="shared" ca="1" si="5"/>
        <v>0.75</v>
      </c>
      <c r="C156" s="1">
        <f ca="1">IF(B156&gt;'MM3 (Cashier)-Processed Data'!$AB$4,TIME(0,RANDBETWEEN(0,4.9),RANDBETWEEN(0,59)),TIME(0,RANDBETWEEN(5,9.9),RANDBETWEEN(0,59)))</f>
        <v>2.199074074074074E-4</v>
      </c>
      <c r="D156" s="4">
        <f ca="1">IF(B156&lt;'MM3 (Cashier)-Processed Data'!$AD$13,TIME(0,RANDBETWEEN(0,0.9),RANDBETWEEN(0,59)),IF(B156&lt;'MM3 (Cashier)-Processed Data'!$AD$14,TIME(0,RANDBETWEEN(1,1.9),RANDBETWEEN(0,59)),IF(B156&lt;'MM3 (Cashier)-Processed Data'!$AD$15,TIME(0,RANDBETWEEN(2,2.9),RANDBETWEEN(0,59)),IF(B156&lt;'MM3 (Cashier)-Processed Data'!$AD$16,TIME(0,RANDBETWEEN(3,4.9),RANDBETWEEN(0,59))))))</f>
        <v>1.5856481481481481E-3</v>
      </c>
      <c r="E156" s="65">
        <f ca="1">IF(B156&gt;'MM3 (Cashier)-Processed Data'!$AB$6,TIME(0,RANDBETWEEN(0,4.9),RANDBETWEEN(0,59)),TIME(0,RANDBETWEEN(5,9.9),RANDBETWEEN(0,59)))</f>
        <v>2.0254629629629629E-3</v>
      </c>
      <c r="F156" s="4">
        <f ca="1">IF(B156&lt;'MM3 (Cashier)-Processed Data'!$AD$17,TIME(0,RANDBETWEEN(0,0.9),RANDBETWEEN(0,59)),IF(B156&lt;'MM3 (Cashier)-Processed Data'!$AD$18,TIME(0,RANDBETWEEN(1,1.9),RANDBETWEEN(0,59)),IF(B156&lt;'MM3 (Cashier)-Processed Data'!$AD$19,TIME(0,RANDBETWEEN(2,2.9),RANDBETWEEN(0,59)),IF(B156&lt;'MM3 (Cashier)-Processed Data'!$AD$20,TIME(0,RANDBETWEEN(3,4.9),RANDBETWEEN(0,59))))))</f>
        <v>1.6087962962962963E-3</v>
      </c>
      <c r="G156" s="1">
        <f ca="1">IF(B156&gt;'MM3 (Cashier)-Processed Data'!$AB$8,TIME(0,RANDBETWEEN(0,4.9),RANDBETWEEN(0,59)),TIME(0,RANDBETWEEN(5,9.9),RANDBETWEEN(0,59)))</f>
        <v>2.650462962962963E-3</v>
      </c>
      <c r="H156" s="4">
        <f ca="1">IF(B156&lt;'MM3 (Cashier)-Processed Data'!$AD$21,TIME(0,RANDBETWEEN(0,0.9),RANDBETWEEN(0,59)),IF(B156&lt;'MM3 (Cashier)-Processed Data'!$AD$22,TIME(0,RANDBETWEEN(1,1.9),RANDBETWEEN(0,59)),IF(B156&lt;'MM3 (Cashier)-Processed Data'!$AD$23,TIME(0,RANDBETWEEN(2,2.9),RANDBETWEEN(0,59)),IF(B156&lt;'MM3 (Cashier)-Processed Data'!$AD$24,TIME(0,RANDBETWEEN(3,4.9),RANDBETWEEN(0,59))))))</f>
        <v>1.4236111111111112E-3</v>
      </c>
      <c r="I156" s="1"/>
    </row>
    <row r="157" spans="1:9" x14ac:dyDescent="0.3">
      <c r="A157" s="13">
        <v>154</v>
      </c>
      <c r="B157">
        <f t="shared" ca="1" si="5"/>
        <v>0.19</v>
      </c>
      <c r="C157" s="1">
        <f ca="1">IF(B157&gt;'MM3 (Cashier)-Processed Data'!$AB$4,TIME(0,RANDBETWEEN(0,4.9),RANDBETWEEN(0,59)),TIME(0,RANDBETWEEN(5,9.9),RANDBETWEEN(0,59)))</f>
        <v>8.1018518518518516E-4</v>
      </c>
      <c r="D157" s="4">
        <f ca="1">IF(B157&lt;'MM3 (Cashier)-Processed Data'!$AD$13,TIME(0,RANDBETWEEN(0,0.9),RANDBETWEEN(0,59)),IF(B157&lt;'MM3 (Cashier)-Processed Data'!$AD$14,TIME(0,RANDBETWEEN(1,1.9),RANDBETWEEN(0,59)),IF(B157&lt;'MM3 (Cashier)-Processed Data'!$AD$15,TIME(0,RANDBETWEEN(2,2.9),RANDBETWEEN(0,59)),IF(B157&lt;'MM3 (Cashier)-Processed Data'!$AD$16,TIME(0,RANDBETWEEN(3,4.9),RANDBETWEEN(0,59))))))</f>
        <v>1.5625000000000001E-3</v>
      </c>
      <c r="E157" s="65">
        <f ca="1">IF(B157&gt;'MM3 (Cashier)-Processed Data'!$AB$6,TIME(0,RANDBETWEEN(0,4.9),RANDBETWEEN(0,59)),TIME(0,RANDBETWEEN(5,9.9),RANDBETWEEN(0,59)))</f>
        <v>2.638888888888889E-3</v>
      </c>
      <c r="F157" s="4">
        <f ca="1">IF(B157&lt;'MM3 (Cashier)-Processed Data'!$AD$17,TIME(0,RANDBETWEEN(0,0.9),RANDBETWEEN(0,59)),IF(B157&lt;'MM3 (Cashier)-Processed Data'!$AD$18,TIME(0,RANDBETWEEN(1,1.9),RANDBETWEEN(0,59)),IF(B157&lt;'MM3 (Cashier)-Processed Data'!$AD$19,TIME(0,RANDBETWEEN(2,2.9),RANDBETWEEN(0,59)),IF(B157&lt;'MM3 (Cashier)-Processed Data'!$AD$20,TIME(0,RANDBETWEEN(3,4.9),RANDBETWEEN(0,59))))))</f>
        <v>2.3148148148148149E-4</v>
      </c>
      <c r="G157" s="1">
        <f ca="1">IF(B157&gt;'MM3 (Cashier)-Processed Data'!$AB$8,TIME(0,RANDBETWEEN(0,4.9),RANDBETWEEN(0,59)),TIME(0,RANDBETWEEN(5,9.9),RANDBETWEEN(0,59)))</f>
        <v>6.053240740740741E-3</v>
      </c>
      <c r="H157" s="4">
        <f ca="1">IF(B157&lt;'MM3 (Cashier)-Processed Data'!$AD$21,TIME(0,RANDBETWEEN(0,0.9),RANDBETWEEN(0,59)),IF(B157&lt;'MM3 (Cashier)-Processed Data'!$AD$22,TIME(0,RANDBETWEEN(1,1.9),RANDBETWEEN(0,59)),IF(B157&lt;'MM3 (Cashier)-Processed Data'!$AD$23,TIME(0,RANDBETWEEN(2,2.9),RANDBETWEEN(0,59)),IF(B157&lt;'MM3 (Cashier)-Processed Data'!$AD$24,TIME(0,RANDBETWEEN(3,4.9),RANDBETWEEN(0,59))))))</f>
        <v>8.3333333333333339E-4</v>
      </c>
      <c r="I157" s="1"/>
    </row>
    <row r="158" spans="1:9" x14ac:dyDescent="0.3">
      <c r="A158" s="13">
        <v>155</v>
      </c>
      <c r="B158">
        <f t="shared" ca="1" si="5"/>
        <v>0.44</v>
      </c>
      <c r="C158" s="1">
        <f ca="1">IF(B158&gt;'MM3 (Cashier)-Processed Data'!$AB$4,TIME(0,RANDBETWEEN(0,4.9),RANDBETWEEN(0,59)),TIME(0,RANDBETWEEN(5,9.9),RANDBETWEEN(0,59)))</f>
        <v>2.9166666666666668E-3</v>
      </c>
      <c r="D158" s="4">
        <f ca="1">IF(B158&lt;'MM3 (Cashier)-Processed Data'!$AD$13,TIME(0,RANDBETWEEN(0,0.9),RANDBETWEEN(0,59)),IF(B158&lt;'MM3 (Cashier)-Processed Data'!$AD$14,TIME(0,RANDBETWEEN(1,1.9),RANDBETWEEN(0,59)),IF(B158&lt;'MM3 (Cashier)-Processed Data'!$AD$15,TIME(0,RANDBETWEEN(2,2.9),RANDBETWEEN(0,59)),IF(B158&lt;'MM3 (Cashier)-Processed Data'!$AD$16,TIME(0,RANDBETWEEN(3,4.9),RANDBETWEEN(0,59))))))</f>
        <v>1.4583333333333334E-3</v>
      </c>
      <c r="E158" s="65">
        <f ca="1">IF(B158&gt;'MM3 (Cashier)-Processed Data'!$AB$6,TIME(0,RANDBETWEEN(0,4.9),RANDBETWEEN(0,59)),TIME(0,RANDBETWEEN(5,9.9),RANDBETWEEN(0,59)))</f>
        <v>1.3425925925925925E-3</v>
      </c>
      <c r="F158" s="4">
        <f ca="1">IF(B158&lt;'MM3 (Cashier)-Processed Data'!$AD$17,TIME(0,RANDBETWEEN(0,0.9),RANDBETWEEN(0,59)),IF(B158&lt;'MM3 (Cashier)-Processed Data'!$AD$18,TIME(0,RANDBETWEEN(1,1.9),RANDBETWEEN(0,59)),IF(B158&lt;'MM3 (Cashier)-Processed Data'!$AD$19,TIME(0,RANDBETWEEN(2,2.9),RANDBETWEEN(0,59)),IF(B158&lt;'MM3 (Cashier)-Processed Data'!$AD$20,TIME(0,RANDBETWEEN(3,4.9),RANDBETWEEN(0,59))))))</f>
        <v>1.2037037037037038E-3</v>
      </c>
      <c r="G158" s="1">
        <f ca="1">IF(B158&gt;'MM3 (Cashier)-Processed Data'!$AB$8,TIME(0,RANDBETWEEN(0,4.9),RANDBETWEEN(0,59)),TIME(0,RANDBETWEEN(5,9.9),RANDBETWEEN(0,59)))</f>
        <v>5.5555555555555556E-4</v>
      </c>
      <c r="H158" s="4">
        <f ca="1">IF(B158&lt;'MM3 (Cashier)-Processed Data'!$AD$21,TIME(0,RANDBETWEEN(0,0.9),RANDBETWEEN(0,59)),IF(B158&lt;'MM3 (Cashier)-Processed Data'!$AD$22,TIME(0,RANDBETWEEN(1,1.9),RANDBETWEEN(0,59)),IF(B158&lt;'MM3 (Cashier)-Processed Data'!$AD$23,TIME(0,RANDBETWEEN(2,2.9),RANDBETWEEN(0,59)),IF(B158&lt;'MM3 (Cashier)-Processed Data'!$AD$24,TIME(0,RANDBETWEEN(3,4.9),RANDBETWEEN(0,59))))))</f>
        <v>1.2731481481481483E-3</v>
      </c>
      <c r="I158" s="1"/>
    </row>
    <row r="159" spans="1:9" x14ac:dyDescent="0.3">
      <c r="A159" s="13">
        <v>156</v>
      </c>
      <c r="B159">
        <f t="shared" ca="1" si="5"/>
        <v>0.56000000000000005</v>
      </c>
      <c r="C159" s="1">
        <f ca="1">IF(B159&gt;'MM3 (Cashier)-Processed Data'!$AB$4,TIME(0,RANDBETWEEN(0,4.9),RANDBETWEEN(0,59)),TIME(0,RANDBETWEEN(5,9.9),RANDBETWEEN(0,59)))</f>
        <v>1.7592592592592592E-3</v>
      </c>
      <c r="D159" s="4">
        <f ca="1">IF(B159&lt;'MM3 (Cashier)-Processed Data'!$AD$13,TIME(0,RANDBETWEEN(0,0.9),RANDBETWEEN(0,59)),IF(B159&lt;'MM3 (Cashier)-Processed Data'!$AD$14,TIME(0,RANDBETWEEN(1,1.9),RANDBETWEEN(0,59)),IF(B159&lt;'MM3 (Cashier)-Processed Data'!$AD$15,TIME(0,RANDBETWEEN(2,2.9),RANDBETWEEN(0,59)),IF(B159&lt;'MM3 (Cashier)-Processed Data'!$AD$16,TIME(0,RANDBETWEEN(3,4.9),RANDBETWEEN(0,59))))))</f>
        <v>1.7708333333333332E-3</v>
      </c>
      <c r="E159" s="65">
        <f ca="1">IF(B159&gt;'MM3 (Cashier)-Processed Data'!$AB$6,TIME(0,RANDBETWEEN(0,4.9),RANDBETWEEN(0,59)),TIME(0,RANDBETWEEN(5,9.9),RANDBETWEEN(0,59)))</f>
        <v>2.662037037037037E-3</v>
      </c>
      <c r="F159" s="4">
        <f ca="1">IF(B159&lt;'MM3 (Cashier)-Processed Data'!$AD$17,TIME(0,RANDBETWEEN(0,0.9),RANDBETWEEN(0,59)),IF(B159&lt;'MM3 (Cashier)-Processed Data'!$AD$18,TIME(0,RANDBETWEEN(1,1.9),RANDBETWEEN(0,59)),IF(B159&lt;'MM3 (Cashier)-Processed Data'!$AD$19,TIME(0,RANDBETWEEN(2,2.9),RANDBETWEEN(0,59)),IF(B159&lt;'MM3 (Cashier)-Processed Data'!$AD$20,TIME(0,RANDBETWEEN(3,4.9),RANDBETWEEN(0,59))))))</f>
        <v>8.9120370370370373E-4</v>
      </c>
      <c r="G159" s="1">
        <f ca="1">IF(B159&gt;'MM3 (Cashier)-Processed Data'!$AB$8,TIME(0,RANDBETWEEN(0,4.9),RANDBETWEEN(0,59)),TIME(0,RANDBETWEEN(5,9.9),RANDBETWEEN(0,59)))</f>
        <v>2.685185185185185E-3</v>
      </c>
      <c r="H159" s="4">
        <f ca="1">IF(B159&lt;'MM3 (Cashier)-Processed Data'!$AD$21,TIME(0,RANDBETWEEN(0,0.9),RANDBETWEEN(0,59)),IF(B159&lt;'MM3 (Cashier)-Processed Data'!$AD$22,TIME(0,RANDBETWEEN(1,1.9),RANDBETWEEN(0,59)),IF(B159&lt;'MM3 (Cashier)-Processed Data'!$AD$23,TIME(0,RANDBETWEEN(2,2.9),RANDBETWEEN(0,59)),IF(B159&lt;'MM3 (Cashier)-Processed Data'!$AD$24,TIME(0,RANDBETWEEN(3,4.9),RANDBETWEEN(0,59))))))</f>
        <v>1.3657407407407407E-3</v>
      </c>
      <c r="I159" s="1"/>
    </row>
    <row r="160" spans="1:9" x14ac:dyDescent="0.3">
      <c r="A160" s="13">
        <v>157</v>
      </c>
      <c r="B160">
        <f t="shared" ca="1" si="5"/>
        <v>0.8</v>
      </c>
      <c r="C160" s="1">
        <f ca="1">IF(B160&gt;'MM3 (Cashier)-Processed Data'!$AB$4,TIME(0,RANDBETWEEN(0,4.9),RANDBETWEEN(0,59)),TIME(0,RANDBETWEEN(5,9.9),RANDBETWEEN(0,59)))</f>
        <v>1.5740740740740741E-3</v>
      </c>
      <c r="D160" s="4">
        <f ca="1">IF(B160&lt;'MM3 (Cashier)-Processed Data'!$AD$13,TIME(0,RANDBETWEEN(0,0.9),RANDBETWEEN(0,59)),IF(B160&lt;'MM3 (Cashier)-Processed Data'!$AD$14,TIME(0,RANDBETWEEN(1,1.9),RANDBETWEEN(0,59)),IF(B160&lt;'MM3 (Cashier)-Processed Data'!$AD$15,TIME(0,RANDBETWEEN(2,2.9),RANDBETWEEN(0,59)),IF(B160&lt;'MM3 (Cashier)-Processed Data'!$AD$16,TIME(0,RANDBETWEEN(3,4.9),RANDBETWEEN(0,59))))))</f>
        <v>2.0486111111111113E-3</v>
      </c>
      <c r="E160" s="65">
        <f ca="1">IF(B160&gt;'MM3 (Cashier)-Processed Data'!$AB$6,TIME(0,RANDBETWEEN(0,4.9),RANDBETWEEN(0,59)),TIME(0,RANDBETWEEN(5,9.9),RANDBETWEEN(0,59)))</f>
        <v>2.2222222222222222E-3</v>
      </c>
      <c r="F160" s="4">
        <f ca="1">IF(B160&lt;'MM3 (Cashier)-Processed Data'!$AD$17,TIME(0,RANDBETWEEN(0,0.9),RANDBETWEEN(0,59)),IF(B160&lt;'MM3 (Cashier)-Processed Data'!$AD$18,TIME(0,RANDBETWEEN(1,1.9),RANDBETWEEN(0,59)),IF(B160&lt;'MM3 (Cashier)-Processed Data'!$AD$19,TIME(0,RANDBETWEEN(2,2.9),RANDBETWEEN(0,59)),IF(B160&lt;'MM3 (Cashier)-Processed Data'!$AD$20,TIME(0,RANDBETWEEN(3,4.9),RANDBETWEEN(0,59))))))</f>
        <v>1.9444444444444444E-3</v>
      </c>
      <c r="G160" s="1">
        <f ca="1">IF(B160&gt;'MM3 (Cashier)-Processed Data'!$AB$8,TIME(0,RANDBETWEEN(0,4.9),RANDBETWEEN(0,59)),TIME(0,RANDBETWEEN(5,9.9),RANDBETWEEN(0,59)))</f>
        <v>1.9675925925925926E-4</v>
      </c>
      <c r="H160" s="4">
        <f ca="1">IF(B160&lt;'MM3 (Cashier)-Processed Data'!$AD$21,TIME(0,RANDBETWEEN(0,0.9),RANDBETWEEN(0,59)),IF(B160&lt;'MM3 (Cashier)-Processed Data'!$AD$22,TIME(0,RANDBETWEEN(1,1.9),RANDBETWEEN(0,59)),IF(B160&lt;'MM3 (Cashier)-Processed Data'!$AD$23,TIME(0,RANDBETWEEN(2,2.9),RANDBETWEEN(0,59)),IF(B160&lt;'MM3 (Cashier)-Processed Data'!$AD$24,TIME(0,RANDBETWEEN(3,4.9),RANDBETWEEN(0,59))))))</f>
        <v>1.9212962962962964E-3</v>
      </c>
      <c r="I160" s="1"/>
    </row>
    <row r="161" spans="1:9" x14ac:dyDescent="0.3">
      <c r="A161" s="13">
        <v>158</v>
      </c>
      <c r="B161">
        <f t="shared" ca="1" si="5"/>
        <v>0.16</v>
      </c>
      <c r="C161" s="1">
        <f ca="1">IF(B161&gt;'MM3 (Cashier)-Processed Data'!$AB$4,TIME(0,RANDBETWEEN(0,4.9),RANDBETWEEN(0,59)),TIME(0,RANDBETWEEN(5,9.9),RANDBETWEEN(0,59)))</f>
        <v>6.8402777777777776E-3</v>
      </c>
      <c r="D161" s="4">
        <f ca="1">IF(B161&lt;'MM3 (Cashier)-Processed Data'!$AD$13,TIME(0,RANDBETWEEN(0,0.9),RANDBETWEEN(0,59)),IF(B161&lt;'MM3 (Cashier)-Processed Data'!$AD$14,TIME(0,RANDBETWEEN(1,1.9),RANDBETWEEN(0,59)),IF(B161&lt;'MM3 (Cashier)-Processed Data'!$AD$15,TIME(0,RANDBETWEEN(2,2.9),RANDBETWEEN(0,59)),IF(B161&lt;'MM3 (Cashier)-Processed Data'!$AD$16,TIME(0,RANDBETWEEN(3,4.9),RANDBETWEEN(0,59))))))</f>
        <v>1.1574074074074073E-3</v>
      </c>
      <c r="E161" s="65">
        <f ca="1">IF(B161&gt;'MM3 (Cashier)-Processed Data'!$AB$6,TIME(0,RANDBETWEEN(0,4.9),RANDBETWEEN(0,59)),TIME(0,RANDBETWEEN(5,9.9),RANDBETWEEN(0,59)))</f>
        <v>1.9444444444444444E-3</v>
      </c>
      <c r="F161" s="4">
        <f ca="1">IF(B161&lt;'MM3 (Cashier)-Processed Data'!$AD$17,TIME(0,RANDBETWEEN(0,0.9),RANDBETWEEN(0,59)),IF(B161&lt;'MM3 (Cashier)-Processed Data'!$AD$18,TIME(0,RANDBETWEEN(1,1.9),RANDBETWEEN(0,59)),IF(B161&lt;'MM3 (Cashier)-Processed Data'!$AD$19,TIME(0,RANDBETWEEN(2,2.9),RANDBETWEEN(0,59)),IF(B161&lt;'MM3 (Cashier)-Processed Data'!$AD$20,TIME(0,RANDBETWEEN(3,4.9),RANDBETWEEN(0,59))))))</f>
        <v>6.5972222222222224E-4</v>
      </c>
      <c r="G161" s="1">
        <f ca="1">IF(B161&gt;'MM3 (Cashier)-Processed Data'!$AB$8,TIME(0,RANDBETWEEN(0,4.9),RANDBETWEEN(0,59)),TIME(0,RANDBETWEEN(5,9.9),RANDBETWEEN(0,59)))</f>
        <v>4.3287037037037035E-3</v>
      </c>
      <c r="H161" s="4">
        <f ca="1">IF(B161&lt;'MM3 (Cashier)-Processed Data'!$AD$21,TIME(0,RANDBETWEEN(0,0.9),RANDBETWEEN(0,59)),IF(B161&lt;'MM3 (Cashier)-Processed Data'!$AD$22,TIME(0,RANDBETWEEN(1,1.9),RANDBETWEEN(0,59)),IF(B161&lt;'MM3 (Cashier)-Processed Data'!$AD$23,TIME(0,RANDBETWEEN(2,2.9),RANDBETWEEN(0,59)),IF(B161&lt;'MM3 (Cashier)-Processed Data'!$AD$24,TIME(0,RANDBETWEEN(3,4.9),RANDBETWEEN(0,59))))))</f>
        <v>1.1921296296296296E-3</v>
      </c>
      <c r="I161" s="1"/>
    </row>
    <row r="162" spans="1:9" x14ac:dyDescent="0.3">
      <c r="A162" s="13">
        <v>159</v>
      </c>
      <c r="B162">
        <f t="shared" ca="1" si="5"/>
        <v>0.03</v>
      </c>
      <c r="C162" s="1">
        <f ca="1">IF(B162&gt;'MM3 (Cashier)-Processed Data'!$AB$4,TIME(0,RANDBETWEEN(0,4.9),RANDBETWEEN(0,59)),TIME(0,RANDBETWEEN(5,9.9),RANDBETWEEN(0,59)))</f>
        <v>6.1921296296296299E-3</v>
      </c>
      <c r="D162" s="4">
        <f ca="1">IF(B162&lt;'MM3 (Cashier)-Processed Data'!$AD$13,TIME(0,RANDBETWEEN(0,0.9),RANDBETWEEN(0,59)),IF(B162&lt;'MM3 (Cashier)-Processed Data'!$AD$14,TIME(0,RANDBETWEEN(1,1.9),RANDBETWEEN(0,59)),IF(B162&lt;'MM3 (Cashier)-Processed Data'!$AD$15,TIME(0,RANDBETWEEN(2,2.9),RANDBETWEEN(0,59)),IF(B162&lt;'MM3 (Cashier)-Processed Data'!$AD$16,TIME(0,RANDBETWEEN(3,4.9),RANDBETWEEN(0,59))))))</f>
        <v>1.1921296296296296E-3</v>
      </c>
      <c r="E162" s="65">
        <f ca="1">IF(B162&gt;'MM3 (Cashier)-Processed Data'!$AB$6,TIME(0,RANDBETWEEN(0,4.9),RANDBETWEEN(0,59)),TIME(0,RANDBETWEEN(5,9.9),RANDBETWEEN(0,59)))</f>
        <v>6.5740740740740742E-3</v>
      </c>
      <c r="F162" s="4">
        <f ca="1">IF(B162&lt;'MM3 (Cashier)-Processed Data'!$AD$17,TIME(0,RANDBETWEEN(0,0.9),RANDBETWEEN(0,59)),IF(B162&lt;'MM3 (Cashier)-Processed Data'!$AD$18,TIME(0,RANDBETWEEN(1,1.9),RANDBETWEEN(0,59)),IF(B162&lt;'MM3 (Cashier)-Processed Data'!$AD$19,TIME(0,RANDBETWEEN(2,2.9),RANDBETWEEN(0,59)),IF(B162&lt;'MM3 (Cashier)-Processed Data'!$AD$20,TIME(0,RANDBETWEEN(3,4.9),RANDBETWEEN(0,59))))))</f>
        <v>1.5046296296296297E-4</v>
      </c>
      <c r="G162" s="1">
        <f ca="1">IF(B162&gt;'MM3 (Cashier)-Processed Data'!$AB$8,TIME(0,RANDBETWEEN(0,4.9),RANDBETWEEN(0,59)),TIME(0,RANDBETWEEN(5,9.9),RANDBETWEEN(0,59)))</f>
        <v>5.5092592592592589E-3</v>
      </c>
      <c r="H162" s="4">
        <f ca="1">IF(B162&lt;'MM3 (Cashier)-Processed Data'!$AD$21,TIME(0,RANDBETWEEN(0,0.9),RANDBETWEEN(0,59)),IF(B162&lt;'MM3 (Cashier)-Processed Data'!$AD$22,TIME(0,RANDBETWEEN(1,1.9),RANDBETWEEN(0,59)),IF(B162&lt;'MM3 (Cashier)-Processed Data'!$AD$23,TIME(0,RANDBETWEEN(2,2.9),RANDBETWEEN(0,59)),IF(B162&lt;'MM3 (Cashier)-Processed Data'!$AD$24,TIME(0,RANDBETWEEN(3,4.9),RANDBETWEEN(0,59))))))</f>
        <v>1.1689814814814816E-3</v>
      </c>
      <c r="I162" s="1"/>
    </row>
    <row r="163" spans="1:9" x14ac:dyDescent="0.3">
      <c r="A163" s="13">
        <v>160</v>
      </c>
      <c r="B163">
        <f t="shared" ca="1" si="5"/>
        <v>0.81</v>
      </c>
      <c r="C163" s="1">
        <f ca="1">IF(B163&gt;'MM3 (Cashier)-Processed Data'!$AB$4,TIME(0,RANDBETWEEN(0,4.9),RANDBETWEEN(0,59)),TIME(0,RANDBETWEEN(5,9.9),RANDBETWEEN(0,59)))</f>
        <v>2.2916666666666667E-3</v>
      </c>
      <c r="D163" s="4">
        <f ca="1">IF(B163&lt;'MM3 (Cashier)-Processed Data'!$AD$13,TIME(0,RANDBETWEEN(0,0.9),RANDBETWEEN(0,59)),IF(B163&lt;'MM3 (Cashier)-Processed Data'!$AD$14,TIME(0,RANDBETWEEN(1,1.9),RANDBETWEEN(0,59)),IF(B163&lt;'MM3 (Cashier)-Processed Data'!$AD$15,TIME(0,RANDBETWEEN(2,2.9),RANDBETWEEN(0,59)),IF(B163&lt;'MM3 (Cashier)-Processed Data'!$AD$16,TIME(0,RANDBETWEEN(3,4.9),RANDBETWEEN(0,59))))))</f>
        <v>1.712962962962963E-3</v>
      </c>
      <c r="E163" s="65">
        <f ca="1">IF(B163&gt;'MM3 (Cashier)-Processed Data'!$AB$6,TIME(0,RANDBETWEEN(0,4.9),RANDBETWEEN(0,59)),TIME(0,RANDBETWEEN(5,9.9),RANDBETWEEN(0,59)))</f>
        <v>2.6620370370370372E-4</v>
      </c>
      <c r="F163" s="4">
        <f ca="1">IF(B163&lt;'MM3 (Cashier)-Processed Data'!$AD$17,TIME(0,RANDBETWEEN(0,0.9),RANDBETWEEN(0,59)),IF(B163&lt;'MM3 (Cashier)-Processed Data'!$AD$18,TIME(0,RANDBETWEEN(1,1.9),RANDBETWEEN(0,59)),IF(B163&lt;'MM3 (Cashier)-Processed Data'!$AD$19,TIME(0,RANDBETWEEN(2,2.9),RANDBETWEEN(0,59)),IF(B163&lt;'MM3 (Cashier)-Processed Data'!$AD$20,TIME(0,RANDBETWEEN(3,4.9),RANDBETWEEN(0,59))))))</f>
        <v>1.736111111111111E-3</v>
      </c>
      <c r="G163" s="1">
        <f ca="1">IF(B163&gt;'MM3 (Cashier)-Processed Data'!$AB$8,TIME(0,RANDBETWEEN(0,4.9),RANDBETWEEN(0,59)),TIME(0,RANDBETWEEN(5,9.9),RANDBETWEEN(0,59)))</f>
        <v>7.7546296296296293E-4</v>
      </c>
      <c r="H163" s="4">
        <f ca="1">IF(B163&lt;'MM3 (Cashier)-Processed Data'!$AD$21,TIME(0,RANDBETWEEN(0,0.9),RANDBETWEEN(0,59)),IF(B163&lt;'MM3 (Cashier)-Processed Data'!$AD$22,TIME(0,RANDBETWEEN(1,1.9),RANDBETWEEN(0,59)),IF(B163&lt;'MM3 (Cashier)-Processed Data'!$AD$23,TIME(0,RANDBETWEEN(2,2.9),RANDBETWEEN(0,59)),IF(B163&lt;'MM3 (Cashier)-Processed Data'!$AD$24,TIME(0,RANDBETWEEN(3,4.9),RANDBETWEEN(0,59))))))</f>
        <v>1.6203703703703703E-3</v>
      </c>
      <c r="I163" s="1"/>
    </row>
    <row r="164" spans="1:9" x14ac:dyDescent="0.3">
      <c r="A164" s="13">
        <v>161</v>
      </c>
      <c r="B164">
        <f t="shared" ca="1" si="5"/>
        <v>0.98</v>
      </c>
      <c r="C164" s="1">
        <f ca="1">IF(B164&gt;'MM3 (Cashier)-Processed Data'!$AB$4,TIME(0,RANDBETWEEN(0,4.9),RANDBETWEEN(0,59)),TIME(0,RANDBETWEEN(5,9.9),RANDBETWEEN(0,59)))</f>
        <v>2.0138888888888888E-3</v>
      </c>
      <c r="D164" s="4">
        <f ca="1">IF(B164&lt;'MM3 (Cashier)-Processed Data'!$AD$13,TIME(0,RANDBETWEEN(0,0.9),RANDBETWEEN(0,59)),IF(B164&lt;'MM3 (Cashier)-Processed Data'!$AD$14,TIME(0,RANDBETWEEN(1,1.9),RANDBETWEEN(0,59)),IF(B164&lt;'MM3 (Cashier)-Processed Data'!$AD$15,TIME(0,RANDBETWEEN(2,2.9),RANDBETWEEN(0,59)),IF(B164&lt;'MM3 (Cashier)-Processed Data'!$AD$16,TIME(0,RANDBETWEEN(3,4.9),RANDBETWEEN(0,59))))))</f>
        <v>2.7893518518518519E-3</v>
      </c>
      <c r="E164" s="65">
        <f ca="1">IF(B164&gt;'MM3 (Cashier)-Processed Data'!$AB$6,TIME(0,RANDBETWEEN(0,4.9),RANDBETWEEN(0,59)),TIME(0,RANDBETWEEN(5,9.9),RANDBETWEEN(0,59)))</f>
        <v>3.3680555555555556E-3</v>
      </c>
      <c r="F164" s="4">
        <f ca="1">IF(B164&lt;'MM3 (Cashier)-Processed Data'!$AD$17,TIME(0,RANDBETWEEN(0,0.9),RANDBETWEEN(0,59)),IF(B164&lt;'MM3 (Cashier)-Processed Data'!$AD$18,TIME(0,RANDBETWEEN(1,1.9),RANDBETWEEN(0,59)),IF(B164&lt;'MM3 (Cashier)-Processed Data'!$AD$19,TIME(0,RANDBETWEEN(2,2.9),RANDBETWEEN(0,59)),IF(B164&lt;'MM3 (Cashier)-Processed Data'!$AD$20,TIME(0,RANDBETWEEN(3,4.9),RANDBETWEEN(0,59))))))</f>
        <v>3.0787037037037037E-3</v>
      </c>
      <c r="G164" s="1">
        <f ca="1">IF(B164&gt;'MM3 (Cashier)-Processed Data'!$AB$8,TIME(0,RANDBETWEEN(0,4.9),RANDBETWEEN(0,59)),TIME(0,RANDBETWEEN(5,9.9),RANDBETWEEN(0,59)))</f>
        <v>2.476851851851852E-3</v>
      </c>
      <c r="H164" s="4">
        <f ca="1">IF(B164&lt;'MM3 (Cashier)-Processed Data'!$AD$21,TIME(0,RANDBETWEEN(0,0.9),RANDBETWEEN(0,59)),IF(B164&lt;'MM3 (Cashier)-Processed Data'!$AD$22,TIME(0,RANDBETWEEN(1,1.9),RANDBETWEEN(0,59)),IF(B164&lt;'MM3 (Cashier)-Processed Data'!$AD$23,TIME(0,RANDBETWEEN(2,2.9),RANDBETWEEN(0,59)),IF(B164&lt;'MM3 (Cashier)-Processed Data'!$AD$24,TIME(0,RANDBETWEEN(3,4.9),RANDBETWEEN(0,59))))))</f>
        <v>1.9444444444444444E-3</v>
      </c>
      <c r="I164" s="1"/>
    </row>
    <row r="165" spans="1:9" x14ac:dyDescent="0.3">
      <c r="A165" s="13">
        <v>162</v>
      </c>
      <c r="B165">
        <f t="shared" ca="1" si="5"/>
        <v>0.44</v>
      </c>
      <c r="C165" s="1">
        <f ca="1">IF(B165&gt;'MM3 (Cashier)-Processed Data'!$AB$4,TIME(0,RANDBETWEEN(0,4.9),RANDBETWEEN(0,59)),TIME(0,RANDBETWEEN(5,9.9),RANDBETWEEN(0,59)))</f>
        <v>2.685185185185185E-3</v>
      </c>
      <c r="D165" s="4">
        <f ca="1">IF(B165&lt;'MM3 (Cashier)-Processed Data'!$AD$13,TIME(0,RANDBETWEEN(0,0.9),RANDBETWEEN(0,59)),IF(B165&lt;'MM3 (Cashier)-Processed Data'!$AD$14,TIME(0,RANDBETWEEN(1,1.9),RANDBETWEEN(0,59)),IF(B165&lt;'MM3 (Cashier)-Processed Data'!$AD$15,TIME(0,RANDBETWEEN(2,2.9),RANDBETWEEN(0,59)),IF(B165&lt;'MM3 (Cashier)-Processed Data'!$AD$16,TIME(0,RANDBETWEEN(3,4.9),RANDBETWEEN(0,59))))))</f>
        <v>1.6666666666666668E-3</v>
      </c>
      <c r="E165" s="65">
        <f ca="1">IF(B165&gt;'MM3 (Cashier)-Processed Data'!$AB$6,TIME(0,RANDBETWEEN(0,4.9),RANDBETWEEN(0,59)),TIME(0,RANDBETWEEN(5,9.9),RANDBETWEEN(0,59)))</f>
        <v>2.4537037037037036E-3</v>
      </c>
      <c r="F165" s="4">
        <f ca="1">IF(B165&lt;'MM3 (Cashier)-Processed Data'!$AD$17,TIME(0,RANDBETWEEN(0,0.9),RANDBETWEEN(0,59)),IF(B165&lt;'MM3 (Cashier)-Processed Data'!$AD$18,TIME(0,RANDBETWEEN(1,1.9),RANDBETWEEN(0,59)),IF(B165&lt;'MM3 (Cashier)-Processed Data'!$AD$19,TIME(0,RANDBETWEEN(2,2.9),RANDBETWEEN(0,59)),IF(B165&lt;'MM3 (Cashier)-Processed Data'!$AD$20,TIME(0,RANDBETWEEN(3,4.9),RANDBETWEEN(0,59))))))</f>
        <v>1.238425925925926E-3</v>
      </c>
      <c r="G165" s="1">
        <f ca="1">IF(B165&gt;'MM3 (Cashier)-Processed Data'!$AB$8,TIME(0,RANDBETWEEN(0,4.9),RANDBETWEEN(0,59)),TIME(0,RANDBETWEEN(5,9.9),RANDBETWEEN(0,59)))</f>
        <v>9.2592592592592596E-4</v>
      </c>
      <c r="H165" s="4">
        <f ca="1">IF(B165&lt;'MM3 (Cashier)-Processed Data'!$AD$21,TIME(0,RANDBETWEEN(0,0.9),RANDBETWEEN(0,59)),IF(B165&lt;'MM3 (Cashier)-Processed Data'!$AD$22,TIME(0,RANDBETWEEN(1,1.9),RANDBETWEEN(0,59)),IF(B165&lt;'MM3 (Cashier)-Processed Data'!$AD$23,TIME(0,RANDBETWEEN(2,2.9),RANDBETWEEN(0,59)),IF(B165&lt;'MM3 (Cashier)-Processed Data'!$AD$24,TIME(0,RANDBETWEEN(3,4.9),RANDBETWEEN(0,59))))))</f>
        <v>1.3425925925925925E-3</v>
      </c>
      <c r="I165" s="1"/>
    </row>
    <row r="166" spans="1:9" x14ac:dyDescent="0.3">
      <c r="A166" s="13">
        <v>163</v>
      </c>
      <c r="B166">
        <f t="shared" ca="1" si="5"/>
        <v>0.01</v>
      </c>
      <c r="C166" s="1">
        <f ca="1">IF(B166&gt;'MM3 (Cashier)-Processed Data'!$AB$4,TIME(0,RANDBETWEEN(0,4.9),RANDBETWEEN(0,59)),TIME(0,RANDBETWEEN(5,9.9),RANDBETWEEN(0,59)))</f>
        <v>5.0462962962962961E-3</v>
      </c>
      <c r="D166" s="4">
        <f ca="1">IF(B166&lt;'MM3 (Cashier)-Processed Data'!$AD$13,TIME(0,RANDBETWEEN(0,0.9),RANDBETWEEN(0,59)),IF(B166&lt;'MM3 (Cashier)-Processed Data'!$AD$14,TIME(0,RANDBETWEEN(1,1.9),RANDBETWEEN(0,59)),IF(B166&lt;'MM3 (Cashier)-Processed Data'!$AD$15,TIME(0,RANDBETWEEN(2,2.9),RANDBETWEEN(0,59)),IF(B166&lt;'MM3 (Cashier)-Processed Data'!$AD$16,TIME(0,RANDBETWEEN(3,4.9),RANDBETWEEN(0,59))))))</f>
        <v>7.5231481481481482E-4</v>
      </c>
      <c r="E166" s="65">
        <f ca="1">IF(B166&gt;'MM3 (Cashier)-Processed Data'!$AB$6,TIME(0,RANDBETWEEN(0,4.9),RANDBETWEEN(0,59)),TIME(0,RANDBETWEEN(5,9.9),RANDBETWEEN(0,59)))</f>
        <v>6.6550925925925927E-3</v>
      </c>
      <c r="F166" s="4">
        <f ca="1">IF(B166&lt;'MM3 (Cashier)-Processed Data'!$AD$17,TIME(0,RANDBETWEEN(0,0.9),RANDBETWEEN(0,59)),IF(B166&lt;'MM3 (Cashier)-Processed Data'!$AD$18,TIME(0,RANDBETWEEN(1,1.9),RANDBETWEEN(0,59)),IF(B166&lt;'MM3 (Cashier)-Processed Data'!$AD$19,TIME(0,RANDBETWEEN(2,2.9),RANDBETWEEN(0,59)),IF(B166&lt;'MM3 (Cashier)-Processed Data'!$AD$20,TIME(0,RANDBETWEEN(3,4.9),RANDBETWEEN(0,59))))))</f>
        <v>3.0092592592592595E-4</v>
      </c>
      <c r="G166" s="1">
        <f ca="1">IF(B166&gt;'MM3 (Cashier)-Processed Data'!$AB$8,TIME(0,RANDBETWEEN(0,4.9),RANDBETWEEN(0,59)),TIME(0,RANDBETWEEN(5,9.9),RANDBETWEEN(0,59)))</f>
        <v>3.5069444444444445E-3</v>
      </c>
      <c r="H166" s="4">
        <f ca="1">IF(B166&lt;'MM3 (Cashier)-Processed Data'!$AD$21,TIME(0,RANDBETWEEN(0,0.9),RANDBETWEEN(0,59)),IF(B166&lt;'MM3 (Cashier)-Processed Data'!$AD$22,TIME(0,RANDBETWEEN(1,1.9),RANDBETWEEN(0,59)),IF(B166&lt;'MM3 (Cashier)-Processed Data'!$AD$23,TIME(0,RANDBETWEEN(2,2.9),RANDBETWEEN(0,59)),IF(B166&lt;'MM3 (Cashier)-Processed Data'!$AD$24,TIME(0,RANDBETWEEN(3,4.9),RANDBETWEEN(0,59))))))</f>
        <v>8.7962962962962962E-4</v>
      </c>
      <c r="I166" s="1"/>
    </row>
    <row r="167" spans="1:9" x14ac:dyDescent="0.3">
      <c r="A167" s="13">
        <v>164</v>
      </c>
      <c r="B167">
        <f t="shared" ca="1" si="5"/>
        <v>0.62</v>
      </c>
      <c r="C167" s="1">
        <f ca="1">IF(B167&gt;'MM3 (Cashier)-Processed Data'!$AB$4,TIME(0,RANDBETWEEN(0,4.9),RANDBETWEEN(0,59)),TIME(0,RANDBETWEEN(5,9.9),RANDBETWEEN(0,59)))</f>
        <v>4.3981481481481481E-4</v>
      </c>
      <c r="D167" s="4">
        <f ca="1">IF(B167&lt;'MM3 (Cashier)-Processed Data'!$AD$13,TIME(0,RANDBETWEEN(0,0.9),RANDBETWEEN(0,59)),IF(B167&lt;'MM3 (Cashier)-Processed Data'!$AD$14,TIME(0,RANDBETWEEN(1,1.9),RANDBETWEEN(0,59)),IF(B167&lt;'MM3 (Cashier)-Processed Data'!$AD$15,TIME(0,RANDBETWEEN(2,2.9),RANDBETWEEN(0,59)),IF(B167&lt;'MM3 (Cashier)-Processed Data'!$AD$16,TIME(0,RANDBETWEEN(3,4.9),RANDBETWEEN(0,59))))))</f>
        <v>1.8981481481481482E-3</v>
      </c>
      <c r="E167" s="65">
        <f ca="1">IF(B167&gt;'MM3 (Cashier)-Processed Data'!$AB$6,TIME(0,RANDBETWEEN(0,4.9),RANDBETWEEN(0,59)),TIME(0,RANDBETWEEN(5,9.9),RANDBETWEEN(0,59)))</f>
        <v>8.3333333333333339E-4</v>
      </c>
      <c r="F167" s="4">
        <f ca="1">IF(B167&lt;'MM3 (Cashier)-Processed Data'!$AD$17,TIME(0,RANDBETWEEN(0,0.9),RANDBETWEEN(0,59)),IF(B167&lt;'MM3 (Cashier)-Processed Data'!$AD$18,TIME(0,RANDBETWEEN(1,1.9),RANDBETWEEN(0,59)),IF(B167&lt;'MM3 (Cashier)-Processed Data'!$AD$19,TIME(0,RANDBETWEEN(2,2.9),RANDBETWEEN(0,59)),IF(B167&lt;'MM3 (Cashier)-Processed Data'!$AD$20,TIME(0,RANDBETWEEN(3,4.9),RANDBETWEEN(0,59))))))</f>
        <v>1.5277777777777779E-3</v>
      </c>
      <c r="G167" s="1">
        <f ca="1">IF(B167&gt;'MM3 (Cashier)-Processed Data'!$AB$8,TIME(0,RANDBETWEEN(0,4.9),RANDBETWEEN(0,59)),TIME(0,RANDBETWEEN(5,9.9),RANDBETWEEN(0,59)))</f>
        <v>1.8402777777777777E-3</v>
      </c>
      <c r="H167" s="4">
        <f ca="1">IF(B167&lt;'MM3 (Cashier)-Processed Data'!$AD$21,TIME(0,RANDBETWEEN(0,0.9),RANDBETWEEN(0,59)),IF(B167&lt;'MM3 (Cashier)-Processed Data'!$AD$22,TIME(0,RANDBETWEEN(1,1.9),RANDBETWEEN(0,59)),IF(B167&lt;'MM3 (Cashier)-Processed Data'!$AD$23,TIME(0,RANDBETWEEN(2,2.9),RANDBETWEEN(0,59)),IF(B167&lt;'MM3 (Cashier)-Processed Data'!$AD$24,TIME(0,RANDBETWEEN(3,4.9),RANDBETWEEN(0,59))))))</f>
        <v>7.1759259259259259E-4</v>
      </c>
      <c r="I167" s="1"/>
    </row>
    <row r="168" spans="1:9" x14ac:dyDescent="0.3">
      <c r="A168" s="13">
        <v>165</v>
      </c>
      <c r="B168">
        <f t="shared" ca="1" si="5"/>
        <v>0</v>
      </c>
      <c r="C168" s="1">
        <f ca="1">IF(B168&gt;'MM3 (Cashier)-Processed Data'!$AB$4,TIME(0,RANDBETWEEN(0,4.9),RANDBETWEEN(0,59)),TIME(0,RANDBETWEEN(5,9.9),RANDBETWEEN(0,59)))</f>
        <v>4.5254629629629629E-3</v>
      </c>
      <c r="D168" s="4">
        <f ca="1">IF(B168&lt;'MM3 (Cashier)-Processed Data'!$AD$13,TIME(0,RANDBETWEEN(0,0.9),RANDBETWEEN(0,59)),IF(B168&lt;'MM3 (Cashier)-Processed Data'!$AD$14,TIME(0,RANDBETWEEN(1,1.9),RANDBETWEEN(0,59)),IF(B168&lt;'MM3 (Cashier)-Processed Data'!$AD$15,TIME(0,RANDBETWEEN(2,2.9),RANDBETWEEN(0,59)),IF(B168&lt;'MM3 (Cashier)-Processed Data'!$AD$16,TIME(0,RANDBETWEEN(3,4.9),RANDBETWEEN(0,59))))))</f>
        <v>1.0648148148148149E-3</v>
      </c>
      <c r="E168" s="65">
        <f ca="1">IF(B168&gt;'MM3 (Cashier)-Processed Data'!$AB$6,TIME(0,RANDBETWEEN(0,4.9),RANDBETWEEN(0,59)),TIME(0,RANDBETWEEN(5,9.9),RANDBETWEEN(0,59)))</f>
        <v>4.4560185185185189E-3</v>
      </c>
      <c r="F168" s="4">
        <f ca="1">IF(B168&lt;'MM3 (Cashier)-Processed Data'!$AD$17,TIME(0,RANDBETWEEN(0,0.9),RANDBETWEEN(0,59)),IF(B168&lt;'MM3 (Cashier)-Processed Data'!$AD$18,TIME(0,RANDBETWEEN(1,1.9),RANDBETWEEN(0,59)),IF(B168&lt;'MM3 (Cashier)-Processed Data'!$AD$19,TIME(0,RANDBETWEEN(2,2.9),RANDBETWEEN(0,59)),IF(B168&lt;'MM3 (Cashier)-Processed Data'!$AD$20,TIME(0,RANDBETWEEN(3,4.9),RANDBETWEEN(0,59))))))</f>
        <v>0</v>
      </c>
      <c r="G168" s="1">
        <f ca="1">IF(B168&gt;'MM3 (Cashier)-Processed Data'!$AB$8,TIME(0,RANDBETWEEN(0,4.9),RANDBETWEEN(0,59)),TIME(0,RANDBETWEEN(5,9.9),RANDBETWEEN(0,59)))</f>
        <v>6.828703703703704E-3</v>
      </c>
      <c r="H168" s="4">
        <f ca="1">IF(B168&lt;'MM3 (Cashier)-Processed Data'!$AD$21,TIME(0,RANDBETWEEN(0,0.9),RANDBETWEEN(0,59)),IF(B168&lt;'MM3 (Cashier)-Processed Data'!$AD$22,TIME(0,RANDBETWEEN(1,1.9),RANDBETWEEN(0,59)),IF(B168&lt;'MM3 (Cashier)-Processed Data'!$AD$23,TIME(0,RANDBETWEEN(2,2.9),RANDBETWEEN(0,59)),IF(B168&lt;'MM3 (Cashier)-Processed Data'!$AD$24,TIME(0,RANDBETWEEN(3,4.9),RANDBETWEEN(0,59))))))</f>
        <v>1.3773148148148147E-3</v>
      </c>
      <c r="I168" s="1"/>
    </row>
    <row r="169" spans="1:9" x14ac:dyDescent="0.3">
      <c r="A169" s="13">
        <v>166</v>
      </c>
      <c r="B169">
        <f t="shared" ca="1" si="5"/>
        <v>0.35</v>
      </c>
      <c r="C169" s="1">
        <f ca="1">IF(B169&gt;'MM3 (Cashier)-Processed Data'!$AB$4,TIME(0,RANDBETWEEN(0,4.9),RANDBETWEEN(0,59)),TIME(0,RANDBETWEEN(5,9.9),RANDBETWEEN(0,59)))</f>
        <v>2.5000000000000001E-3</v>
      </c>
      <c r="D169" s="4">
        <f ca="1">IF(B169&lt;'MM3 (Cashier)-Processed Data'!$AD$13,TIME(0,RANDBETWEEN(0,0.9),RANDBETWEEN(0,59)),IF(B169&lt;'MM3 (Cashier)-Processed Data'!$AD$14,TIME(0,RANDBETWEEN(1,1.9),RANDBETWEEN(0,59)),IF(B169&lt;'MM3 (Cashier)-Processed Data'!$AD$15,TIME(0,RANDBETWEEN(2,2.9),RANDBETWEEN(0,59)),IF(B169&lt;'MM3 (Cashier)-Processed Data'!$AD$16,TIME(0,RANDBETWEEN(3,4.9),RANDBETWEEN(0,59))))))</f>
        <v>1.8865740740740742E-3</v>
      </c>
      <c r="E169" s="65">
        <f ca="1">IF(B169&gt;'MM3 (Cashier)-Processed Data'!$AB$6,TIME(0,RANDBETWEEN(0,4.9),RANDBETWEEN(0,59)),TIME(0,RANDBETWEEN(5,9.9),RANDBETWEEN(0,59)))</f>
        <v>2.9745370370370373E-3</v>
      </c>
      <c r="F169" s="4">
        <f ca="1">IF(B169&lt;'MM3 (Cashier)-Processed Data'!$AD$17,TIME(0,RANDBETWEEN(0,0.9),RANDBETWEEN(0,59)),IF(B169&lt;'MM3 (Cashier)-Processed Data'!$AD$18,TIME(0,RANDBETWEEN(1,1.9),RANDBETWEEN(0,59)),IF(B169&lt;'MM3 (Cashier)-Processed Data'!$AD$19,TIME(0,RANDBETWEEN(2,2.9),RANDBETWEEN(0,59)),IF(B169&lt;'MM3 (Cashier)-Processed Data'!$AD$20,TIME(0,RANDBETWEEN(3,4.9),RANDBETWEEN(0,59))))))</f>
        <v>1.3541666666666667E-3</v>
      </c>
      <c r="G169" s="1">
        <f ca="1">IF(B169&gt;'MM3 (Cashier)-Processed Data'!$AB$8,TIME(0,RANDBETWEEN(0,4.9),RANDBETWEEN(0,59)),TIME(0,RANDBETWEEN(5,9.9),RANDBETWEEN(0,59)))</f>
        <v>2.1296296296296298E-3</v>
      </c>
      <c r="H169" s="4">
        <f ca="1">IF(B169&lt;'MM3 (Cashier)-Processed Data'!$AD$21,TIME(0,RANDBETWEEN(0,0.9),RANDBETWEEN(0,59)),IF(B169&lt;'MM3 (Cashier)-Processed Data'!$AD$22,TIME(0,RANDBETWEEN(1,1.9),RANDBETWEEN(0,59)),IF(B169&lt;'MM3 (Cashier)-Processed Data'!$AD$23,TIME(0,RANDBETWEEN(2,2.9),RANDBETWEEN(0,59)),IF(B169&lt;'MM3 (Cashier)-Processed Data'!$AD$24,TIME(0,RANDBETWEEN(3,4.9),RANDBETWEEN(0,59))))))</f>
        <v>8.7962962962962962E-4</v>
      </c>
      <c r="I169" s="1"/>
    </row>
    <row r="170" spans="1:9" x14ac:dyDescent="0.3">
      <c r="A170" s="13">
        <v>167</v>
      </c>
      <c r="B170">
        <f t="shared" ca="1" si="5"/>
        <v>0.32</v>
      </c>
      <c r="C170" s="1">
        <f ca="1">IF(B170&gt;'MM3 (Cashier)-Processed Data'!$AB$4,TIME(0,RANDBETWEEN(0,4.9),RANDBETWEEN(0,59)),TIME(0,RANDBETWEEN(5,9.9),RANDBETWEEN(0,59)))</f>
        <v>1.5509259259259259E-3</v>
      </c>
      <c r="D170" s="4">
        <f ca="1">IF(B170&lt;'MM3 (Cashier)-Processed Data'!$AD$13,TIME(0,RANDBETWEEN(0,0.9),RANDBETWEEN(0,59)),IF(B170&lt;'MM3 (Cashier)-Processed Data'!$AD$14,TIME(0,RANDBETWEEN(1,1.9),RANDBETWEEN(0,59)),IF(B170&lt;'MM3 (Cashier)-Processed Data'!$AD$15,TIME(0,RANDBETWEEN(2,2.9),RANDBETWEEN(0,59)),IF(B170&lt;'MM3 (Cashier)-Processed Data'!$AD$16,TIME(0,RANDBETWEEN(3,4.9),RANDBETWEEN(0,59))))))</f>
        <v>1.9097222222222222E-3</v>
      </c>
      <c r="E170" s="65">
        <f ca="1">IF(B170&gt;'MM3 (Cashier)-Processed Data'!$AB$6,TIME(0,RANDBETWEEN(0,4.9),RANDBETWEEN(0,59)),TIME(0,RANDBETWEEN(5,9.9),RANDBETWEEN(0,59)))</f>
        <v>1.1226851851851851E-3</v>
      </c>
      <c r="F170" s="4">
        <f ca="1">IF(B170&lt;'MM3 (Cashier)-Processed Data'!$AD$17,TIME(0,RANDBETWEEN(0,0.9),RANDBETWEEN(0,59)),IF(B170&lt;'MM3 (Cashier)-Processed Data'!$AD$18,TIME(0,RANDBETWEEN(1,1.9),RANDBETWEEN(0,59)),IF(B170&lt;'MM3 (Cashier)-Processed Data'!$AD$19,TIME(0,RANDBETWEEN(2,2.9),RANDBETWEEN(0,59)),IF(B170&lt;'MM3 (Cashier)-Processed Data'!$AD$20,TIME(0,RANDBETWEEN(3,4.9),RANDBETWEEN(0,59))))))</f>
        <v>6.9444444444444447E-4</v>
      </c>
      <c r="G170" s="1">
        <f ca="1">IF(B170&gt;'MM3 (Cashier)-Processed Data'!$AB$8,TIME(0,RANDBETWEEN(0,4.9),RANDBETWEEN(0,59)),TIME(0,RANDBETWEEN(5,9.9),RANDBETWEEN(0,59)))</f>
        <v>2.8703703703703703E-3</v>
      </c>
      <c r="H170" s="4">
        <f ca="1">IF(B170&lt;'MM3 (Cashier)-Processed Data'!$AD$21,TIME(0,RANDBETWEEN(0,0.9),RANDBETWEEN(0,59)),IF(B170&lt;'MM3 (Cashier)-Processed Data'!$AD$22,TIME(0,RANDBETWEEN(1,1.9),RANDBETWEEN(0,59)),IF(B170&lt;'MM3 (Cashier)-Processed Data'!$AD$23,TIME(0,RANDBETWEEN(2,2.9),RANDBETWEEN(0,59)),IF(B170&lt;'MM3 (Cashier)-Processed Data'!$AD$24,TIME(0,RANDBETWEEN(3,4.9),RANDBETWEEN(0,59))))))</f>
        <v>7.5231481481481482E-4</v>
      </c>
      <c r="I170" s="1"/>
    </row>
    <row r="171" spans="1:9" x14ac:dyDescent="0.3">
      <c r="A171" s="13">
        <v>168</v>
      </c>
      <c r="B171">
        <f t="shared" ca="1" si="5"/>
        <v>0.47</v>
      </c>
      <c r="C171" s="1">
        <f ca="1">IF(B171&gt;'MM3 (Cashier)-Processed Data'!$AB$4,TIME(0,RANDBETWEEN(0,4.9),RANDBETWEEN(0,59)),TIME(0,RANDBETWEEN(5,9.9),RANDBETWEEN(0,59)))</f>
        <v>1.1689814814814816E-3</v>
      </c>
      <c r="D171" s="4">
        <f ca="1">IF(B171&lt;'MM3 (Cashier)-Processed Data'!$AD$13,TIME(0,RANDBETWEEN(0,0.9),RANDBETWEEN(0,59)),IF(B171&lt;'MM3 (Cashier)-Processed Data'!$AD$14,TIME(0,RANDBETWEEN(1,1.9),RANDBETWEEN(0,59)),IF(B171&lt;'MM3 (Cashier)-Processed Data'!$AD$15,TIME(0,RANDBETWEEN(2,2.9),RANDBETWEEN(0,59)),IF(B171&lt;'MM3 (Cashier)-Processed Data'!$AD$16,TIME(0,RANDBETWEEN(3,4.9),RANDBETWEEN(0,59))))))</f>
        <v>1.724537037037037E-3</v>
      </c>
      <c r="E171" s="65">
        <f ca="1">IF(B171&gt;'MM3 (Cashier)-Processed Data'!$AB$6,TIME(0,RANDBETWEEN(0,4.9),RANDBETWEEN(0,59)),TIME(0,RANDBETWEEN(5,9.9),RANDBETWEEN(0,59)))</f>
        <v>2.638888888888889E-3</v>
      </c>
      <c r="F171" s="4">
        <f ca="1">IF(B171&lt;'MM3 (Cashier)-Processed Data'!$AD$17,TIME(0,RANDBETWEEN(0,0.9),RANDBETWEEN(0,59)),IF(B171&lt;'MM3 (Cashier)-Processed Data'!$AD$18,TIME(0,RANDBETWEEN(1,1.9),RANDBETWEEN(0,59)),IF(B171&lt;'MM3 (Cashier)-Processed Data'!$AD$19,TIME(0,RANDBETWEEN(2,2.9),RANDBETWEEN(0,59)),IF(B171&lt;'MM3 (Cashier)-Processed Data'!$AD$20,TIME(0,RANDBETWEEN(3,4.9),RANDBETWEEN(0,59))))))</f>
        <v>1.3078703703703703E-3</v>
      </c>
      <c r="G171" s="1">
        <f ca="1">IF(B171&gt;'MM3 (Cashier)-Processed Data'!$AB$8,TIME(0,RANDBETWEEN(0,4.9),RANDBETWEEN(0,59)),TIME(0,RANDBETWEEN(5,9.9),RANDBETWEEN(0,59)))</f>
        <v>2.5462962962962965E-3</v>
      </c>
      <c r="H171" s="4">
        <f ca="1">IF(B171&lt;'MM3 (Cashier)-Processed Data'!$AD$21,TIME(0,RANDBETWEEN(0,0.9),RANDBETWEEN(0,59)),IF(B171&lt;'MM3 (Cashier)-Processed Data'!$AD$22,TIME(0,RANDBETWEEN(1,1.9),RANDBETWEEN(0,59)),IF(B171&lt;'MM3 (Cashier)-Processed Data'!$AD$23,TIME(0,RANDBETWEEN(2,2.9),RANDBETWEEN(0,59)),IF(B171&lt;'MM3 (Cashier)-Processed Data'!$AD$24,TIME(0,RANDBETWEEN(3,4.9),RANDBETWEEN(0,59))))))</f>
        <v>1.3657407407407407E-3</v>
      </c>
      <c r="I171" s="1"/>
    </row>
    <row r="172" spans="1:9" x14ac:dyDescent="0.3">
      <c r="A172" s="13">
        <v>169</v>
      </c>
      <c r="B172">
        <f t="shared" ca="1" si="5"/>
        <v>0.56000000000000005</v>
      </c>
      <c r="C172" s="1">
        <f ca="1">IF(B172&gt;'MM3 (Cashier)-Processed Data'!$AB$4,TIME(0,RANDBETWEEN(0,4.9),RANDBETWEEN(0,59)),TIME(0,RANDBETWEEN(5,9.9),RANDBETWEEN(0,59)))</f>
        <v>2.8703703703703703E-3</v>
      </c>
      <c r="D172" s="4">
        <f ca="1">IF(B172&lt;'MM3 (Cashier)-Processed Data'!$AD$13,TIME(0,RANDBETWEEN(0,0.9),RANDBETWEEN(0,59)),IF(B172&lt;'MM3 (Cashier)-Processed Data'!$AD$14,TIME(0,RANDBETWEEN(1,1.9),RANDBETWEEN(0,59)),IF(B172&lt;'MM3 (Cashier)-Processed Data'!$AD$15,TIME(0,RANDBETWEEN(2,2.9),RANDBETWEEN(0,59)),IF(B172&lt;'MM3 (Cashier)-Processed Data'!$AD$16,TIME(0,RANDBETWEEN(3,4.9),RANDBETWEEN(0,59))))))</f>
        <v>1.5856481481481481E-3</v>
      </c>
      <c r="E172" s="65">
        <f ca="1">IF(B172&gt;'MM3 (Cashier)-Processed Data'!$AB$6,TIME(0,RANDBETWEEN(0,4.9),RANDBETWEEN(0,59)),TIME(0,RANDBETWEEN(5,9.9),RANDBETWEEN(0,59)))</f>
        <v>1.5393518518518519E-3</v>
      </c>
      <c r="F172" s="4">
        <f ca="1">IF(B172&lt;'MM3 (Cashier)-Processed Data'!$AD$17,TIME(0,RANDBETWEEN(0,0.9),RANDBETWEEN(0,59)),IF(B172&lt;'MM3 (Cashier)-Processed Data'!$AD$18,TIME(0,RANDBETWEEN(1,1.9),RANDBETWEEN(0,59)),IF(B172&lt;'MM3 (Cashier)-Processed Data'!$AD$19,TIME(0,RANDBETWEEN(2,2.9),RANDBETWEEN(0,59)),IF(B172&lt;'MM3 (Cashier)-Processed Data'!$AD$20,TIME(0,RANDBETWEEN(3,4.9),RANDBETWEEN(0,59))))))</f>
        <v>1.0532407407407407E-3</v>
      </c>
      <c r="G172" s="1">
        <f ca="1">IF(B172&gt;'MM3 (Cashier)-Processed Data'!$AB$8,TIME(0,RANDBETWEEN(0,4.9),RANDBETWEEN(0,59)),TIME(0,RANDBETWEEN(5,9.9),RANDBETWEEN(0,59)))</f>
        <v>1.7824074074074075E-3</v>
      </c>
      <c r="H172" s="4">
        <f ca="1">IF(B172&lt;'MM3 (Cashier)-Processed Data'!$AD$21,TIME(0,RANDBETWEEN(0,0.9),RANDBETWEEN(0,59)),IF(B172&lt;'MM3 (Cashier)-Processed Data'!$AD$22,TIME(0,RANDBETWEEN(1,1.9),RANDBETWEEN(0,59)),IF(B172&lt;'MM3 (Cashier)-Processed Data'!$AD$23,TIME(0,RANDBETWEEN(2,2.9),RANDBETWEEN(0,59)),IF(B172&lt;'MM3 (Cashier)-Processed Data'!$AD$24,TIME(0,RANDBETWEEN(3,4.9),RANDBETWEEN(0,59))))))</f>
        <v>1.1342592592592593E-3</v>
      </c>
      <c r="I172" s="1"/>
    </row>
    <row r="173" spans="1:9" x14ac:dyDescent="0.3">
      <c r="A173" s="13">
        <v>170</v>
      </c>
      <c r="B173">
        <f t="shared" ca="1" si="5"/>
        <v>0.59</v>
      </c>
      <c r="C173" s="1">
        <f ca="1">IF(B173&gt;'MM3 (Cashier)-Processed Data'!$AB$4,TIME(0,RANDBETWEEN(0,4.9),RANDBETWEEN(0,59)),TIME(0,RANDBETWEEN(5,9.9),RANDBETWEEN(0,59)))</f>
        <v>1.261574074074074E-3</v>
      </c>
      <c r="D173" s="4">
        <f ca="1">IF(B173&lt;'MM3 (Cashier)-Processed Data'!$AD$13,TIME(0,RANDBETWEEN(0,0.9),RANDBETWEEN(0,59)),IF(B173&lt;'MM3 (Cashier)-Processed Data'!$AD$14,TIME(0,RANDBETWEEN(1,1.9),RANDBETWEEN(0,59)),IF(B173&lt;'MM3 (Cashier)-Processed Data'!$AD$15,TIME(0,RANDBETWEEN(2,2.9),RANDBETWEEN(0,59)),IF(B173&lt;'MM3 (Cashier)-Processed Data'!$AD$16,TIME(0,RANDBETWEEN(3,4.9),RANDBETWEEN(0,59))))))</f>
        <v>1.724537037037037E-3</v>
      </c>
      <c r="E173" s="65">
        <f ca="1">IF(B173&gt;'MM3 (Cashier)-Processed Data'!$AB$6,TIME(0,RANDBETWEEN(0,4.9),RANDBETWEEN(0,59)),TIME(0,RANDBETWEEN(5,9.9),RANDBETWEEN(0,59)))</f>
        <v>2.650462962962963E-3</v>
      </c>
      <c r="F173" s="4">
        <f ca="1">IF(B173&lt;'MM3 (Cashier)-Processed Data'!$AD$17,TIME(0,RANDBETWEEN(0,0.9),RANDBETWEEN(0,59)),IF(B173&lt;'MM3 (Cashier)-Processed Data'!$AD$18,TIME(0,RANDBETWEEN(1,1.9),RANDBETWEEN(0,59)),IF(B173&lt;'MM3 (Cashier)-Processed Data'!$AD$19,TIME(0,RANDBETWEEN(2,2.9),RANDBETWEEN(0,59)),IF(B173&lt;'MM3 (Cashier)-Processed Data'!$AD$20,TIME(0,RANDBETWEEN(3,4.9),RANDBETWEEN(0,59))))))</f>
        <v>9.0277777777777774E-4</v>
      </c>
      <c r="G173" s="1">
        <f ca="1">IF(B173&gt;'MM3 (Cashier)-Processed Data'!$AB$8,TIME(0,RANDBETWEEN(0,4.9),RANDBETWEEN(0,59)),TIME(0,RANDBETWEEN(5,9.9),RANDBETWEEN(0,59)))</f>
        <v>2.7777777777777778E-4</v>
      </c>
      <c r="H173" s="4">
        <f ca="1">IF(B173&lt;'MM3 (Cashier)-Processed Data'!$AD$21,TIME(0,RANDBETWEEN(0,0.9),RANDBETWEEN(0,59)),IF(B173&lt;'MM3 (Cashier)-Processed Data'!$AD$22,TIME(0,RANDBETWEEN(1,1.9),RANDBETWEEN(0,59)),IF(B173&lt;'MM3 (Cashier)-Processed Data'!$AD$23,TIME(0,RANDBETWEEN(2,2.9),RANDBETWEEN(0,59)),IF(B173&lt;'MM3 (Cashier)-Processed Data'!$AD$24,TIME(0,RANDBETWEEN(3,4.9),RANDBETWEEN(0,59))))))</f>
        <v>9.9537037037037042E-4</v>
      </c>
      <c r="I173" s="1"/>
    </row>
    <row r="174" spans="1:9" x14ac:dyDescent="0.3">
      <c r="A174" s="13">
        <v>171</v>
      </c>
      <c r="B174">
        <f t="shared" ca="1" si="5"/>
        <v>0.13</v>
      </c>
      <c r="C174" s="1">
        <f ca="1">IF(B174&gt;'MM3 (Cashier)-Processed Data'!$AB$4,TIME(0,RANDBETWEEN(0,4.9),RANDBETWEEN(0,59)),TIME(0,RANDBETWEEN(5,9.9),RANDBETWEEN(0,59)))</f>
        <v>6.9097222222222225E-3</v>
      </c>
      <c r="D174" s="4">
        <f ca="1">IF(B174&lt;'MM3 (Cashier)-Processed Data'!$AD$13,TIME(0,RANDBETWEEN(0,0.9),RANDBETWEEN(0,59)),IF(B174&lt;'MM3 (Cashier)-Processed Data'!$AD$14,TIME(0,RANDBETWEEN(1,1.9),RANDBETWEEN(0,59)),IF(B174&lt;'MM3 (Cashier)-Processed Data'!$AD$15,TIME(0,RANDBETWEEN(2,2.9),RANDBETWEEN(0,59)),IF(B174&lt;'MM3 (Cashier)-Processed Data'!$AD$16,TIME(0,RANDBETWEEN(3,4.9),RANDBETWEEN(0,59))))))</f>
        <v>1.1458333333333333E-3</v>
      </c>
      <c r="E174" s="65">
        <f ca="1">IF(B174&gt;'MM3 (Cashier)-Processed Data'!$AB$6,TIME(0,RANDBETWEEN(0,4.9),RANDBETWEEN(0,59)),TIME(0,RANDBETWEEN(5,9.9),RANDBETWEEN(0,59)))</f>
        <v>6.3657407407407413E-4</v>
      </c>
      <c r="F174" s="4">
        <f ca="1">IF(B174&lt;'MM3 (Cashier)-Processed Data'!$AD$17,TIME(0,RANDBETWEEN(0,0.9),RANDBETWEEN(0,59)),IF(B174&lt;'MM3 (Cashier)-Processed Data'!$AD$18,TIME(0,RANDBETWEEN(1,1.9),RANDBETWEEN(0,59)),IF(B174&lt;'MM3 (Cashier)-Processed Data'!$AD$19,TIME(0,RANDBETWEEN(2,2.9),RANDBETWEEN(0,59)),IF(B174&lt;'MM3 (Cashier)-Processed Data'!$AD$20,TIME(0,RANDBETWEEN(3,4.9),RANDBETWEEN(0,59))))))</f>
        <v>2.6620370370370372E-4</v>
      </c>
      <c r="G174" s="1">
        <f ca="1">IF(B174&gt;'MM3 (Cashier)-Processed Data'!$AB$8,TIME(0,RANDBETWEEN(0,4.9),RANDBETWEEN(0,59)),TIME(0,RANDBETWEEN(5,9.9),RANDBETWEEN(0,59)))</f>
        <v>6.7245370370370367E-3</v>
      </c>
      <c r="H174" s="4">
        <f ca="1">IF(B174&lt;'MM3 (Cashier)-Processed Data'!$AD$21,TIME(0,RANDBETWEEN(0,0.9),RANDBETWEEN(0,59)),IF(B174&lt;'MM3 (Cashier)-Processed Data'!$AD$22,TIME(0,RANDBETWEEN(1,1.9),RANDBETWEEN(0,59)),IF(B174&lt;'MM3 (Cashier)-Processed Data'!$AD$23,TIME(0,RANDBETWEEN(2,2.9),RANDBETWEEN(0,59)),IF(B174&lt;'MM3 (Cashier)-Processed Data'!$AD$24,TIME(0,RANDBETWEEN(3,4.9),RANDBETWEEN(0,59))))))</f>
        <v>9.7222222222222219E-4</v>
      </c>
      <c r="I174" s="1"/>
    </row>
    <row r="175" spans="1:9" x14ac:dyDescent="0.3">
      <c r="A175" s="13">
        <v>172</v>
      </c>
      <c r="B175">
        <f t="shared" ca="1" si="5"/>
        <v>0.62</v>
      </c>
      <c r="C175" s="1">
        <f ca="1">IF(B175&gt;'MM3 (Cashier)-Processed Data'!$AB$4,TIME(0,RANDBETWEEN(0,4.9),RANDBETWEEN(0,59)),TIME(0,RANDBETWEEN(5,9.9),RANDBETWEEN(0,59)))</f>
        <v>9.4907407407407408E-4</v>
      </c>
      <c r="D175" s="4">
        <f ca="1">IF(B175&lt;'MM3 (Cashier)-Processed Data'!$AD$13,TIME(0,RANDBETWEEN(0,0.9),RANDBETWEEN(0,59)),IF(B175&lt;'MM3 (Cashier)-Processed Data'!$AD$14,TIME(0,RANDBETWEEN(1,1.9),RANDBETWEEN(0,59)),IF(B175&lt;'MM3 (Cashier)-Processed Data'!$AD$15,TIME(0,RANDBETWEEN(2,2.9),RANDBETWEEN(0,59)),IF(B175&lt;'MM3 (Cashier)-Processed Data'!$AD$16,TIME(0,RANDBETWEEN(3,4.9),RANDBETWEEN(0,59))))))</f>
        <v>1.3888888888888889E-3</v>
      </c>
      <c r="E175" s="65">
        <f ca="1">IF(B175&gt;'MM3 (Cashier)-Processed Data'!$AB$6,TIME(0,RANDBETWEEN(0,4.9),RANDBETWEEN(0,59)),TIME(0,RANDBETWEEN(5,9.9),RANDBETWEEN(0,59)))</f>
        <v>1.5277777777777779E-3</v>
      </c>
      <c r="F175" s="4">
        <f ca="1">IF(B175&lt;'MM3 (Cashier)-Processed Data'!$AD$17,TIME(0,RANDBETWEEN(0,0.9),RANDBETWEEN(0,59)),IF(B175&lt;'MM3 (Cashier)-Processed Data'!$AD$18,TIME(0,RANDBETWEEN(1,1.9),RANDBETWEEN(0,59)),IF(B175&lt;'MM3 (Cashier)-Processed Data'!$AD$19,TIME(0,RANDBETWEEN(2,2.9),RANDBETWEEN(0,59)),IF(B175&lt;'MM3 (Cashier)-Processed Data'!$AD$20,TIME(0,RANDBETWEEN(3,4.9),RANDBETWEEN(0,59))))))</f>
        <v>1.4467592592592592E-3</v>
      </c>
      <c r="G175" s="1">
        <f ca="1">IF(B175&gt;'MM3 (Cashier)-Processed Data'!$AB$8,TIME(0,RANDBETWEEN(0,4.9),RANDBETWEEN(0,59)),TIME(0,RANDBETWEEN(5,9.9),RANDBETWEEN(0,59)))</f>
        <v>1.3194444444444445E-3</v>
      </c>
      <c r="H175" s="4">
        <f ca="1">IF(B175&lt;'MM3 (Cashier)-Processed Data'!$AD$21,TIME(0,RANDBETWEEN(0,0.9),RANDBETWEEN(0,59)),IF(B175&lt;'MM3 (Cashier)-Processed Data'!$AD$22,TIME(0,RANDBETWEEN(1,1.9),RANDBETWEEN(0,59)),IF(B175&lt;'MM3 (Cashier)-Processed Data'!$AD$23,TIME(0,RANDBETWEEN(2,2.9),RANDBETWEEN(0,59)),IF(B175&lt;'MM3 (Cashier)-Processed Data'!$AD$24,TIME(0,RANDBETWEEN(3,4.9),RANDBETWEEN(0,59))))))</f>
        <v>7.0601851851851847E-4</v>
      </c>
      <c r="I175" s="1"/>
    </row>
    <row r="176" spans="1:9" x14ac:dyDescent="0.3">
      <c r="A176" s="13">
        <v>173</v>
      </c>
      <c r="B176">
        <f t="shared" ca="1" si="5"/>
        <v>0.04</v>
      </c>
      <c r="C176" s="1">
        <f ca="1">IF(B176&gt;'MM3 (Cashier)-Processed Data'!$AB$4,TIME(0,RANDBETWEEN(0,4.9),RANDBETWEEN(0,59)),TIME(0,RANDBETWEEN(5,9.9),RANDBETWEEN(0,59)))</f>
        <v>3.8657407407407408E-3</v>
      </c>
      <c r="D176" s="4">
        <f ca="1">IF(B176&lt;'MM3 (Cashier)-Processed Data'!$AD$13,TIME(0,RANDBETWEEN(0,0.9),RANDBETWEEN(0,59)),IF(B176&lt;'MM3 (Cashier)-Processed Data'!$AD$14,TIME(0,RANDBETWEEN(1,1.9),RANDBETWEEN(0,59)),IF(B176&lt;'MM3 (Cashier)-Processed Data'!$AD$15,TIME(0,RANDBETWEEN(2,2.9),RANDBETWEEN(0,59)),IF(B176&lt;'MM3 (Cashier)-Processed Data'!$AD$16,TIME(0,RANDBETWEEN(3,4.9),RANDBETWEEN(0,59))))))</f>
        <v>1.2268518518518518E-3</v>
      </c>
      <c r="E176" s="65">
        <f ca="1">IF(B176&gt;'MM3 (Cashier)-Processed Data'!$AB$6,TIME(0,RANDBETWEEN(0,4.9),RANDBETWEEN(0,59)),TIME(0,RANDBETWEEN(5,9.9),RANDBETWEEN(0,59)))</f>
        <v>5.6712962962962967E-3</v>
      </c>
      <c r="F176" s="4">
        <f ca="1">IF(B176&lt;'MM3 (Cashier)-Processed Data'!$AD$17,TIME(0,RANDBETWEEN(0,0.9),RANDBETWEEN(0,59)),IF(B176&lt;'MM3 (Cashier)-Processed Data'!$AD$18,TIME(0,RANDBETWEEN(1,1.9),RANDBETWEEN(0,59)),IF(B176&lt;'MM3 (Cashier)-Processed Data'!$AD$19,TIME(0,RANDBETWEEN(2,2.9),RANDBETWEEN(0,59)),IF(B176&lt;'MM3 (Cashier)-Processed Data'!$AD$20,TIME(0,RANDBETWEEN(3,4.9),RANDBETWEEN(0,59))))))</f>
        <v>3.7037037037037035E-4</v>
      </c>
      <c r="G176" s="1">
        <f ca="1">IF(B176&gt;'MM3 (Cashier)-Processed Data'!$AB$8,TIME(0,RANDBETWEEN(0,4.9),RANDBETWEEN(0,59)),TIME(0,RANDBETWEEN(5,9.9),RANDBETWEEN(0,59)))</f>
        <v>5.6365740740740742E-3</v>
      </c>
      <c r="H176" s="4">
        <f ca="1">IF(B176&lt;'MM3 (Cashier)-Processed Data'!$AD$21,TIME(0,RANDBETWEEN(0,0.9),RANDBETWEEN(0,59)),IF(B176&lt;'MM3 (Cashier)-Processed Data'!$AD$22,TIME(0,RANDBETWEEN(1,1.9),RANDBETWEEN(0,59)),IF(B176&lt;'MM3 (Cashier)-Processed Data'!$AD$23,TIME(0,RANDBETWEEN(2,2.9),RANDBETWEEN(0,59)),IF(B176&lt;'MM3 (Cashier)-Processed Data'!$AD$24,TIME(0,RANDBETWEEN(3,4.9),RANDBETWEEN(0,59))))))</f>
        <v>1.3541666666666667E-3</v>
      </c>
      <c r="I176" s="1"/>
    </row>
    <row r="177" spans="1:9" x14ac:dyDescent="0.3">
      <c r="A177" s="13">
        <v>174</v>
      </c>
      <c r="B177">
        <f t="shared" ca="1" si="5"/>
        <v>0.87</v>
      </c>
      <c r="C177" s="1">
        <f ca="1">IF(B177&gt;'MM3 (Cashier)-Processed Data'!$AB$4,TIME(0,RANDBETWEEN(0,4.9),RANDBETWEEN(0,59)),TIME(0,RANDBETWEEN(5,9.9),RANDBETWEEN(0,59)))</f>
        <v>1.2731481481481483E-3</v>
      </c>
      <c r="D177" s="4">
        <f ca="1">IF(B177&lt;'MM3 (Cashier)-Processed Data'!$AD$13,TIME(0,RANDBETWEEN(0,0.9),RANDBETWEEN(0,59)),IF(B177&lt;'MM3 (Cashier)-Processed Data'!$AD$14,TIME(0,RANDBETWEEN(1,1.9),RANDBETWEEN(0,59)),IF(B177&lt;'MM3 (Cashier)-Processed Data'!$AD$15,TIME(0,RANDBETWEEN(2,2.9),RANDBETWEEN(0,59)),IF(B177&lt;'MM3 (Cashier)-Processed Data'!$AD$16,TIME(0,RANDBETWEEN(3,4.9),RANDBETWEEN(0,59))))))</f>
        <v>3.0439814814814813E-3</v>
      </c>
      <c r="E177" s="65">
        <f ca="1">IF(B177&gt;'MM3 (Cashier)-Processed Data'!$AB$6,TIME(0,RANDBETWEEN(0,4.9),RANDBETWEEN(0,59)),TIME(0,RANDBETWEEN(5,9.9),RANDBETWEEN(0,59)))</f>
        <v>1.0300925925925926E-3</v>
      </c>
      <c r="F177" s="4">
        <f ca="1">IF(B177&lt;'MM3 (Cashier)-Processed Data'!$AD$17,TIME(0,RANDBETWEEN(0,0.9),RANDBETWEEN(0,59)),IF(B177&lt;'MM3 (Cashier)-Processed Data'!$AD$18,TIME(0,RANDBETWEEN(1,1.9),RANDBETWEEN(0,59)),IF(B177&lt;'MM3 (Cashier)-Processed Data'!$AD$19,TIME(0,RANDBETWEEN(2,2.9),RANDBETWEEN(0,59)),IF(B177&lt;'MM3 (Cashier)-Processed Data'!$AD$20,TIME(0,RANDBETWEEN(3,4.9),RANDBETWEEN(0,59))))))</f>
        <v>1.9907407407407408E-3</v>
      </c>
      <c r="G177" s="1">
        <f ca="1">IF(B177&gt;'MM3 (Cashier)-Processed Data'!$AB$8,TIME(0,RANDBETWEEN(0,4.9),RANDBETWEEN(0,59)),TIME(0,RANDBETWEEN(5,9.9),RANDBETWEEN(0,59)))</f>
        <v>3.3912037037037036E-3</v>
      </c>
      <c r="H177" s="4">
        <f ca="1">IF(B177&lt;'MM3 (Cashier)-Processed Data'!$AD$21,TIME(0,RANDBETWEEN(0,0.9),RANDBETWEEN(0,59)),IF(B177&lt;'MM3 (Cashier)-Processed Data'!$AD$22,TIME(0,RANDBETWEEN(1,1.9),RANDBETWEEN(0,59)),IF(B177&lt;'MM3 (Cashier)-Processed Data'!$AD$23,TIME(0,RANDBETWEEN(2,2.9),RANDBETWEEN(0,59)),IF(B177&lt;'MM3 (Cashier)-Processed Data'!$AD$24,TIME(0,RANDBETWEEN(3,4.9),RANDBETWEEN(0,59))))))</f>
        <v>1.8981481481481482E-3</v>
      </c>
      <c r="I177" s="1"/>
    </row>
    <row r="178" spans="1:9" x14ac:dyDescent="0.3">
      <c r="A178" s="13">
        <v>175</v>
      </c>
      <c r="B178">
        <f t="shared" ca="1" si="5"/>
        <v>0.71</v>
      </c>
      <c r="C178" s="1">
        <f ca="1">IF(B178&gt;'MM3 (Cashier)-Processed Data'!$AB$4,TIME(0,RANDBETWEEN(0,4.9),RANDBETWEEN(0,59)),TIME(0,RANDBETWEEN(5,9.9),RANDBETWEEN(0,59)))</f>
        <v>1.1574074074074075E-4</v>
      </c>
      <c r="D178" s="4">
        <f ca="1">IF(B178&lt;'MM3 (Cashier)-Processed Data'!$AD$13,TIME(0,RANDBETWEEN(0,0.9),RANDBETWEEN(0,59)),IF(B178&lt;'MM3 (Cashier)-Processed Data'!$AD$14,TIME(0,RANDBETWEEN(1,1.9),RANDBETWEEN(0,59)),IF(B178&lt;'MM3 (Cashier)-Processed Data'!$AD$15,TIME(0,RANDBETWEEN(2,2.9),RANDBETWEEN(0,59)),IF(B178&lt;'MM3 (Cashier)-Processed Data'!$AD$16,TIME(0,RANDBETWEEN(3,4.9),RANDBETWEEN(0,59))))))</f>
        <v>1.8865740740740742E-3</v>
      </c>
      <c r="E178" s="65">
        <f ca="1">IF(B178&gt;'MM3 (Cashier)-Processed Data'!$AB$6,TIME(0,RANDBETWEEN(0,4.9),RANDBETWEEN(0,59)),TIME(0,RANDBETWEEN(5,9.9),RANDBETWEEN(0,59)))</f>
        <v>3.1018518518518517E-3</v>
      </c>
      <c r="F178" s="4">
        <f ca="1">IF(B178&lt;'MM3 (Cashier)-Processed Data'!$AD$17,TIME(0,RANDBETWEEN(0,0.9),RANDBETWEEN(0,59)),IF(B178&lt;'MM3 (Cashier)-Processed Data'!$AD$18,TIME(0,RANDBETWEEN(1,1.9),RANDBETWEEN(0,59)),IF(B178&lt;'MM3 (Cashier)-Processed Data'!$AD$19,TIME(0,RANDBETWEEN(2,2.9),RANDBETWEEN(0,59)),IF(B178&lt;'MM3 (Cashier)-Processed Data'!$AD$20,TIME(0,RANDBETWEEN(3,4.9),RANDBETWEEN(0,59))))))</f>
        <v>1.9791666666666668E-3</v>
      </c>
      <c r="G178" s="1">
        <f ca="1">IF(B178&gt;'MM3 (Cashier)-Processed Data'!$AB$8,TIME(0,RANDBETWEEN(0,4.9),RANDBETWEEN(0,59)),TIME(0,RANDBETWEEN(5,9.9),RANDBETWEEN(0,59)))</f>
        <v>6.018518518518519E-4</v>
      </c>
      <c r="H178" s="4">
        <f ca="1">IF(B178&lt;'MM3 (Cashier)-Processed Data'!$AD$21,TIME(0,RANDBETWEEN(0,0.9),RANDBETWEEN(0,59)),IF(B178&lt;'MM3 (Cashier)-Processed Data'!$AD$22,TIME(0,RANDBETWEEN(1,1.9),RANDBETWEEN(0,59)),IF(B178&lt;'MM3 (Cashier)-Processed Data'!$AD$23,TIME(0,RANDBETWEEN(2,2.9),RANDBETWEEN(0,59)),IF(B178&lt;'MM3 (Cashier)-Processed Data'!$AD$24,TIME(0,RANDBETWEEN(3,4.9),RANDBETWEEN(0,59))))))</f>
        <v>1.4351851851851852E-3</v>
      </c>
      <c r="I178" s="1"/>
    </row>
    <row r="179" spans="1:9" x14ac:dyDescent="0.3">
      <c r="A179" s="13">
        <v>176</v>
      </c>
      <c r="B179">
        <f t="shared" ca="1" si="5"/>
        <v>0.19</v>
      </c>
      <c r="C179" s="1">
        <f ca="1">IF(B179&gt;'MM3 (Cashier)-Processed Data'!$AB$4,TIME(0,RANDBETWEEN(0,4.9),RANDBETWEEN(0,59)),TIME(0,RANDBETWEEN(5,9.9),RANDBETWEEN(0,59)))</f>
        <v>3.2175925925925926E-3</v>
      </c>
      <c r="D179" s="4">
        <f ca="1">IF(B179&lt;'MM3 (Cashier)-Processed Data'!$AD$13,TIME(0,RANDBETWEEN(0,0.9),RANDBETWEEN(0,59)),IF(B179&lt;'MM3 (Cashier)-Processed Data'!$AD$14,TIME(0,RANDBETWEEN(1,1.9),RANDBETWEEN(0,59)),IF(B179&lt;'MM3 (Cashier)-Processed Data'!$AD$15,TIME(0,RANDBETWEEN(2,2.9),RANDBETWEEN(0,59)),IF(B179&lt;'MM3 (Cashier)-Processed Data'!$AD$16,TIME(0,RANDBETWEEN(3,4.9),RANDBETWEEN(0,59))))))</f>
        <v>1.9444444444444444E-3</v>
      </c>
      <c r="E179" s="65">
        <f ca="1">IF(B179&gt;'MM3 (Cashier)-Processed Data'!$AB$6,TIME(0,RANDBETWEEN(0,4.9),RANDBETWEEN(0,59)),TIME(0,RANDBETWEEN(5,9.9),RANDBETWEEN(0,59)))</f>
        <v>8.2175925925925927E-4</v>
      </c>
      <c r="F179" s="4">
        <f ca="1">IF(B179&lt;'MM3 (Cashier)-Processed Data'!$AD$17,TIME(0,RANDBETWEEN(0,0.9),RANDBETWEEN(0,59)),IF(B179&lt;'MM3 (Cashier)-Processed Data'!$AD$18,TIME(0,RANDBETWEEN(1,1.9),RANDBETWEEN(0,59)),IF(B179&lt;'MM3 (Cashier)-Processed Data'!$AD$19,TIME(0,RANDBETWEEN(2,2.9),RANDBETWEEN(0,59)),IF(B179&lt;'MM3 (Cashier)-Processed Data'!$AD$20,TIME(0,RANDBETWEEN(3,4.9),RANDBETWEEN(0,59))))))</f>
        <v>3.4722222222222224E-4</v>
      </c>
      <c r="G179" s="1">
        <f ca="1">IF(B179&gt;'MM3 (Cashier)-Processed Data'!$AB$8,TIME(0,RANDBETWEEN(0,4.9),RANDBETWEEN(0,59)),TIME(0,RANDBETWEEN(5,9.9),RANDBETWEEN(0,59)))</f>
        <v>4.7685185185185183E-3</v>
      </c>
      <c r="H179" s="4">
        <f ca="1">IF(B179&lt;'MM3 (Cashier)-Processed Data'!$AD$21,TIME(0,RANDBETWEEN(0,0.9),RANDBETWEEN(0,59)),IF(B179&lt;'MM3 (Cashier)-Processed Data'!$AD$22,TIME(0,RANDBETWEEN(1,1.9),RANDBETWEEN(0,59)),IF(B179&lt;'MM3 (Cashier)-Processed Data'!$AD$23,TIME(0,RANDBETWEEN(2,2.9),RANDBETWEEN(0,59)),IF(B179&lt;'MM3 (Cashier)-Processed Data'!$AD$24,TIME(0,RANDBETWEEN(3,4.9),RANDBETWEEN(0,59))))))</f>
        <v>1.3078703703703703E-3</v>
      </c>
      <c r="I179" s="1"/>
    </row>
    <row r="180" spans="1:9" x14ac:dyDescent="0.3">
      <c r="A180" s="13">
        <v>177</v>
      </c>
      <c r="B180">
        <f t="shared" ca="1" si="5"/>
        <v>0.79</v>
      </c>
      <c r="C180" s="1">
        <f ca="1">IF(B180&gt;'MM3 (Cashier)-Processed Data'!$AB$4,TIME(0,RANDBETWEEN(0,4.9),RANDBETWEEN(0,59)),TIME(0,RANDBETWEEN(5,9.9),RANDBETWEEN(0,59)))</f>
        <v>1.6898148148148148E-3</v>
      </c>
      <c r="D180" s="4">
        <f ca="1">IF(B180&lt;'MM3 (Cashier)-Processed Data'!$AD$13,TIME(0,RANDBETWEEN(0,0.9),RANDBETWEEN(0,59)),IF(B180&lt;'MM3 (Cashier)-Processed Data'!$AD$14,TIME(0,RANDBETWEEN(1,1.9),RANDBETWEEN(0,59)),IF(B180&lt;'MM3 (Cashier)-Processed Data'!$AD$15,TIME(0,RANDBETWEEN(2,2.9),RANDBETWEEN(0,59)),IF(B180&lt;'MM3 (Cashier)-Processed Data'!$AD$16,TIME(0,RANDBETWEEN(3,4.9),RANDBETWEEN(0,59))))))</f>
        <v>1.6087962962962963E-3</v>
      </c>
      <c r="E180" s="65">
        <f ca="1">IF(B180&gt;'MM3 (Cashier)-Processed Data'!$AB$6,TIME(0,RANDBETWEEN(0,4.9),RANDBETWEEN(0,59)),TIME(0,RANDBETWEEN(5,9.9),RANDBETWEEN(0,59)))</f>
        <v>1.3773148148148147E-3</v>
      </c>
      <c r="F180" s="4">
        <f ca="1">IF(B180&lt;'MM3 (Cashier)-Processed Data'!$AD$17,TIME(0,RANDBETWEEN(0,0.9),RANDBETWEEN(0,59)),IF(B180&lt;'MM3 (Cashier)-Processed Data'!$AD$18,TIME(0,RANDBETWEEN(1,1.9),RANDBETWEEN(0,59)),IF(B180&lt;'MM3 (Cashier)-Processed Data'!$AD$19,TIME(0,RANDBETWEEN(2,2.9),RANDBETWEEN(0,59)),IF(B180&lt;'MM3 (Cashier)-Processed Data'!$AD$20,TIME(0,RANDBETWEEN(3,4.9),RANDBETWEEN(0,59))))))</f>
        <v>1.8981481481481482E-3</v>
      </c>
      <c r="G180" s="1">
        <f ca="1">IF(B180&gt;'MM3 (Cashier)-Processed Data'!$AB$8,TIME(0,RANDBETWEEN(0,4.9),RANDBETWEEN(0,59)),TIME(0,RANDBETWEEN(5,9.9),RANDBETWEEN(0,59)))</f>
        <v>2.5000000000000001E-3</v>
      </c>
      <c r="H180" s="4">
        <f ca="1">IF(B180&lt;'MM3 (Cashier)-Processed Data'!$AD$21,TIME(0,RANDBETWEEN(0,0.9),RANDBETWEEN(0,59)),IF(B180&lt;'MM3 (Cashier)-Processed Data'!$AD$22,TIME(0,RANDBETWEEN(1,1.9),RANDBETWEEN(0,59)),IF(B180&lt;'MM3 (Cashier)-Processed Data'!$AD$23,TIME(0,RANDBETWEEN(2,2.9),RANDBETWEEN(0,59)),IF(B180&lt;'MM3 (Cashier)-Processed Data'!$AD$24,TIME(0,RANDBETWEEN(3,4.9),RANDBETWEEN(0,59))))))</f>
        <v>1.5162037037037036E-3</v>
      </c>
      <c r="I180" s="1"/>
    </row>
    <row r="181" spans="1:9" x14ac:dyDescent="0.3">
      <c r="A181" s="13">
        <v>178</v>
      </c>
      <c r="B181">
        <f t="shared" ca="1" si="5"/>
        <v>0.74</v>
      </c>
      <c r="C181" s="1">
        <f ca="1">IF(B181&gt;'MM3 (Cashier)-Processed Data'!$AB$4,TIME(0,RANDBETWEEN(0,4.9),RANDBETWEEN(0,59)),TIME(0,RANDBETWEEN(5,9.9),RANDBETWEEN(0,59)))</f>
        <v>2.627314814814815E-3</v>
      </c>
      <c r="D181" s="4">
        <f ca="1">IF(B181&lt;'MM3 (Cashier)-Processed Data'!$AD$13,TIME(0,RANDBETWEEN(0,0.9),RANDBETWEEN(0,59)),IF(B181&lt;'MM3 (Cashier)-Processed Data'!$AD$14,TIME(0,RANDBETWEEN(1,1.9),RANDBETWEEN(0,59)),IF(B181&lt;'MM3 (Cashier)-Processed Data'!$AD$15,TIME(0,RANDBETWEEN(2,2.9),RANDBETWEEN(0,59)),IF(B181&lt;'MM3 (Cashier)-Processed Data'!$AD$16,TIME(0,RANDBETWEEN(3,4.9),RANDBETWEEN(0,59))))))</f>
        <v>1.712962962962963E-3</v>
      </c>
      <c r="E181" s="65">
        <f ca="1">IF(B181&gt;'MM3 (Cashier)-Processed Data'!$AB$6,TIME(0,RANDBETWEEN(0,4.9),RANDBETWEEN(0,59)),TIME(0,RANDBETWEEN(5,9.9),RANDBETWEEN(0,59)))</f>
        <v>6.5972222222222224E-4</v>
      </c>
      <c r="F181" s="4">
        <f ca="1">IF(B181&lt;'MM3 (Cashier)-Processed Data'!$AD$17,TIME(0,RANDBETWEEN(0,0.9),RANDBETWEEN(0,59)),IF(B181&lt;'MM3 (Cashier)-Processed Data'!$AD$18,TIME(0,RANDBETWEEN(1,1.9),RANDBETWEEN(0,59)),IF(B181&lt;'MM3 (Cashier)-Processed Data'!$AD$19,TIME(0,RANDBETWEEN(2,2.9),RANDBETWEEN(0,59)),IF(B181&lt;'MM3 (Cashier)-Processed Data'!$AD$20,TIME(0,RANDBETWEEN(3,4.9),RANDBETWEEN(0,59))))))</f>
        <v>1.9328703703703704E-3</v>
      </c>
      <c r="G181" s="1">
        <f ca="1">IF(B181&gt;'MM3 (Cashier)-Processed Data'!$AB$8,TIME(0,RANDBETWEEN(0,4.9),RANDBETWEEN(0,59)),TIME(0,RANDBETWEEN(5,9.9),RANDBETWEEN(0,59)))</f>
        <v>3.425925925925926E-3</v>
      </c>
      <c r="H181" s="4">
        <f ca="1">IF(B181&lt;'MM3 (Cashier)-Processed Data'!$AD$21,TIME(0,RANDBETWEEN(0,0.9),RANDBETWEEN(0,59)),IF(B181&lt;'MM3 (Cashier)-Processed Data'!$AD$22,TIME(0,RANDBETWEEN(1,1.9),RANDBETWEEN(0,59)),IF(B181&lt;'MM3 (Cashier)-Processed Data'!$AD$23,TIME(0,RANDBETWEEN(2,2.9),RANDBETWEEN(0,59)),IF(B181&lt;'MM3 (Cashier)-Processed Data'!$AD$24,TIME(0,RANDBETWEEN(3,4.9),RANDBETWEEN(0,59))))))</f>
        <v>1.7939814814814815E-3</v>
      </c>
      <c r="I181" s="1"/>
    </row>
    <row r="182" spans="1:9" x14ac:dyDescent="0.3">
      <c r="A182" s="13">
        <v>179</v>
      </c>
      <c r="B182">
        <f t="shared" ca="1" si="5"/>
        <v>0.56000000000000005</v>
      </c>
      <c r="C182" s="1">
        <f ca="1">IF(B182&gt;'MM3 (Cashier)-Processed Data'!$AB$4,TIME(0,RANDBETWEEN(0,4.9),RANDBETWEEN(0,59)),TIME(0,RANDBETWEEN(5,9.9),RANDBETWEEN(0,59)))</f>
        <v>1.0879629629629629E-3</v>
      </c>
      <c r="D182" s="4">
        <f ca="1">IF(B182&lt;'MM3 (Cashier)-Processed Data'!$AD$13,TIME(0,RANDBETWEEN(0,0.9),RANDBETWEEN(0,59)),IF(B182&lt;'MM3 (Cashier)-Processed Data'!$AD$14,TIME(0,RANDBETWEEN(1,1.9),RANDBETWEEN(0,59)),IF(B182&lt;'MM3 (Cashier)-Processed Data'!$AD$15,TIME(0,RANDBETWEEN(2,2.9),RANDBETWEEN(0,59)),IF(B182&lt;'MM3 (Cashier)-Processed Data'!$AD$16,TIME(0,RANDBETWEEN(3,4.9),RANDBETWEEN(0,59))))))</f>
        <v>1.7824074074074075E-3</v>
      </c>
      <c r="E182" s="65">
        <f ca="1">IF(B182&gt;'MM3 (Cashier)-Processed Data'!$AB$6,TIME(0,RANDBETWEEN(0,4.9),RANDBETWEEN(0,59)),TIME(0,RANDBETWEEN(5,9.9),RANDBETWEEN(0,59)))</f>
        <v>3.3333333333333335E-3</v>
      </c>
      <c r="F182" s="4">
        <f ca="1">IF(B182&lt;'MM3 (Cashier)-Processed Data'!$AD$17,TIME(0,RANDBETWEEN(0,0.9),RANDBETWEEN(0,59)),IF(B182&lt;'MM3 (Cashier)-Processed Data'!$AD$18,TIME(0,RANDBETWEEN(1,1.9),RANDBETWEEN(0,59)),IF(B182&lt;'MM3 (Cashier)-Processed Data'!$AD$19,TIME(0,RANDBETWEEN(2,2.9),RANDBETWEEN(0,59)),IF(B182&lt;'MM3 (Cashier)-Processed Data'!$AD$20,TIME(0,RANDBETWEEN(3,4.9),RANDBETWEEN(0,59))))))</f>
        <v>8.1018518518518516E-4</v>
      </c>
      <c r="G182" s="1">
        <f ca="1">IF(B182&gt;'MM3 (Cashier)-Processed Data'!$AB$8,TIME(0,RANDBETWEEN(0,4.9),RANDBETWEEN(0,59)),TIME(0,RANDBETWEEN(5,9.9),RANDBETWEEN(0,59)))</f>
        <v>1.4930555555555556E-3</v>
      </c>
      <c r="H182" s="4">
        <f ca="1">IF(B182&lt;'MM3 (Cashier)-Processed Data'!$AD$21,TIME(0,RANDBETWEEN(0,0.9),RANDBETWEEN(0,59)),IF(B182&lt;'MM3 (Cashier)-Processed Data'!$AD$22,TIME(0,RANDBETWEEN(1,1.9),RANDBETWEEN(0,59)),IF(B182&lt;'MM3 (Cashier)-Processed Data'!$AD$23,TIME(0,RANDBETWEEN(2,2.9),RANDBETWEEN(0,59)),IF(B182&lt;'MM3 (Cashier)-Processed Data'!$AD$24,TIME(0,RANDBETWEEN(3,4.9),RANDBETWEEN(0,59))))))</f>
        <v>1.3078703703703703E-3</v>
      </c>
      <c r="I182" s="1"/>
    </row>
    <row r="183" spans="1:9" x14ac:dyDescent="0.3">
      <c r="A183" s="13">
        <v>180</v>
      </c>
      <c r="B183">
        <f t="shared" ca="1" si="5"/>
        <v>0.77</v>
      </c>
      <c r="C183" s="1">
        <f ca="1">IF(B183&gt;'MM3 (Cashier)-Processed Data'!$AB$4,TIME(0,RANDBETWEEN(0,4.9),RANDBETWEEN(0,59)),TIME(0,RANDBETWEEN(5,9.9),RANDBETWEEN(0,59)))</f>
        <v>1.6203703703703703E-3</v>
      </c>
      <c r="D183" s="4">
        <f ca="1">IF(B183&lt;'MM3 (Cashier)-Processed Data'!$AD$13,TIME(0,RANDBETWEEN(0,0.9),RANDBETWEEN(0,59)),IF(B183&lt;'MM3 (Cashier)-Processed Data'!$AD$14,TIME(0,RANDBETWEEN(1,1.9),RANDBETWEEN(0,59)),IF(B183&lt;'MM3 (Cashier)-Processed Data'!$AD$15,TIME(0,RANDBETWEEN(2,2.9),RANDBETWEEN(0,59)),IF(B183&lt;'MM3 (Cashier)-Processed Data'!$AD$16,TIME(0,RANDBETWEEN(3,4.9),RANDBETWEEN(0,59))))))</f>
        <v>1.6666666666666668E-3</v>
      </c>
      <c r="E183" s="65">
        <f ca="1">IF(B183&gt;'MM3 (Cashier)-Processed Data'!$AB$6,TIME(0,RANDBETWEEN(0,4.9),RANDBETWEEN(0,59)),TIME(0,RANDBETWEEN(5,9.9),RANDBETWEEN(0,59)))</f>
        <v>2.0601851851851853E-3</v>
      </c>
      <c r="F183" s="4">
        <f ca="1">IF(B183&lt;'MM3 (Cashier)-Processed Data'!$AD$17,TIME(0,RANDBETWEEN(0,0.9),RANDBETWEEN(0,59)),IF(B183&lt;'MM3 (Cashier)-Processed Data'!$AD$18,TIME(0,RANDBETWEEN(1,1.9),RANDBETWEEN(0,59)),IF(B183&lt;'MM3 (Cashier)-Processed Data'!$AD$19,TIME(0,RANDBETWEEN(2,2.9),RANDBETWEEN(0,59)),IF(B183&lt;'MM3 (Cashier)-Processed Data'!$AD$20,TIME(0,RANDBETWEEN(3,4.9),RANDBETWEEN(0,59))))))</f>
        <v>1.9791666666666668E-3</v>
      </c>
      <c r="G183" s="1">
        <f ca="1">IF(B183&gt;'MM3 (Cashier)-Processed Data'!$AB$8,TIME(0,RANDBETWEEN(0,4.9),RANDBETWEEN(0,59)),TIME(0,RANDBETWEEN(5,9.9),RANDBETWEEN(0,59)))</f>
        <v>2.4421296296296296E-3</v>
      </c>
      <c r="H183" s="4">
        <f ca="1">IF(B183&lt;'MM3 (Cashier)-Processed Data'!$AD$21,TIME(0,RANDBETWEEN(0,0.9),RANDBETWEEN(0,59)),IF(B183&lt;'MM3 (Cashier)-Processed Data'!$AD$22,TIME(0,RANDBETWEEN(1,1.9),RANDBETWEEN(0,59)),IF(B183&lt;'MM3 (Cashier)-Processed Data'!$AD$23,TIME(0,RANDBETWEEN(2,2.9),RANDBETWEEN(0,59)),IF(B183&lt;'MM3 (Cashier)-Processed Data'!$AD$24,TIME(0,RANDBETWEEN(3,4.9),RANDBETWEEN(0,59))))))</f>
        <v>1.5740740740740741E-3</v>
      </c>
      <c r="I183" s="1"/>
    </row>
    <row r="184" spans="1:9" x14ac:dyDescent="0.3">
      <c r="A184" s="13">
        <v>181</v>
      </c>
      <c r="B184">
        <f t="shared" ca="1" si="5"/>
        <v>0.96</v>
      </c>
      <c r="C184" s="1">
        <f ca="1">IF(B184&gt;'MM3 (Cashier)-Processed Data'!$AB$4,TIME(0,RANDBETWEEN(0,4.9),RANDBETWEEN(0,59)),TIME(0,RANDBETWEEN(5,9.9),RANDBETWEEN(0,59)))</f>
        <v>9.4907407407407408E-4</v>
      </c>
      <c r="D184" s="4">
        <f ca="1">IF(B184&lt;'MM3 (Cashier)-Processed Data'!$AD$13,TIME(0,RANDBETWEEN(0,0.9),RANDBETWEEN(0,59)),IF(B184&lt;'MM3 (Cashier)-Processed Data'!$AD$14,TIME(0,RANDBETWEEN(1,1.9),RANDBETWEEN(0,59)),IF(B184&lt;'MM3 (Cashier)-Processed Data'!$AD$15,TIME(0,RANDBETWEEN(2,2.9),RANDBETWEEN(0,59)),IF(B184&lt;'MM3 (Cashier)-Processed Data'!$AD$16,TIME(0,RANDBETWEEN(3,4.9),RANDBETWEEN(0,59))))))</f>
        <v>2.8472222222222223E-3</v>
      </c>
      <c r="E184" s="65">
        <f ca="1">IF(B184&gt;'MM3 (Cashier)-Processed Data'!$AB$6,TIME(0,RANDBETWEEN(0,4.9),RANDBETWEEN(0,59)),TIME(0,RANDBETWEEN(5,9.9),RANDBETWEEN(0,59)))</f>
        <v>1.5046296296296297E-4</v>
      </c>
      <c r="F184" s="4">
        <f ca="1">IF(B184&lt;'MM3 (Cashier)-Processed Data'!$AD$17,TIME(0,RANDBETWEEN(0,0.9),RANDBETWEEN(0,59)),IF(B184&lt;'MM3 (Cashier)-Processed Data'!$AD$18,TIME(0,RANDBETWEEN(1,1.9),RANDBETWEEN(0,59)),IF(B184&lt;'MM3 (Cashier)-Processed Data'!$AD$19,TIME(0,RANDBETWEEN(2,2.9),RANDBETWEEN(0,59)),IF(B184&lt;'MM3 (Cashier)-Processed Data'!$AD$20,TIME(0,RANDBETWEEN(3,4.9),RANDBETWEEN(0,59))))))</f>
        <v>2.3148148148148147E-3</v>
      </c>
      <c r="G184" s="1">
        <f ca="1">IF(B184&gt;'MM3 (Cashier)-Processed Data'!$AB$8,TIME(0,RANDBETWEEN(0,4.9),RANDBETWEEN(0,59)),TIME(0,RANDBETWEEN(5,9.9),RANDBETWEEN(0,59)))</f>
        <v>8.3333333333333339E-4</v>
      </c>
      <c r="H184" s="4">
        <f ca="1">IF(B184&lt;'MM3 (Cashier)-Processed Data'!$AD$21,TIME(0,RANDBETWEEN(0,0.9),RANDBETWEEN(0,59)),IF(B184&lt;'MM3 (Cashier)-Processed Data'!$AD$22,TIME(0,RANDBETWEEN(1,1.9),RANDBETWEEN(0,59)),IF(B184&lt;'MM3 (Cashier)-Processed Data'!$AD$23,TIME(0,RANDBETWEEN(2,2.9),RANDBETWEEN(0,59)),IF(B184&lt;'MM3 (Cashier)-Processed Data'!$AD$24,TIME(0,RANDBETWEEN(3,4.9),RANDBETWEEN(0,59))))))</f>
        <v>1.4814814814814814E-3</v>
      </c>
      <c r="I184" s="1"/>
    </row>
    <row r="185" spans="1:9" x14ac:dyDescent="0.3">
      <c r="A185" s="13">
        <v>182</v>
      </c>
      <c r="B185">
        <f t="shared" ca="1" si="5"/>
        <v>0.04</v>
      </c>
      <c r="C185" s="1">
        <f ca="1">IF(B185&gt;'MM3 (Cashier)-Processed Data'!$AB$4,TIME(0,RANDBETWEEN(0,4.9),RANDBETWEEN(0,59)),TIME(0,RANDBETWEEN(5,9.9),RANDBETWEEN(0,59)))</f>
        <v>3.8888888888888888E-3</v>
      </c>
      <c r="D185" s="4">
        <f ca="1">IF(B185&lt;'MM3 (Cashier)-Processed Data'!$AD$13,TIME(0,RANDBETWEEN(0,0.9),RANDBETWEEN(0,59)),IF(B185&lt;'MM3 (Cashier)-Processed Data'!$AD$14,TIME(0,RANDBETWEEN(1,1.9),RANDBETWEEN(0,59)),IF(B185&lt;'MM3 (Cashier)-Processed Data'!$AD$15,TIME(0,RANDBETWEEN(2,2.9),RANDBETWEEN(0,59)),IF(B185&lt;'MM3 (Cashier)-Processed Data'!$AD$16,TIME(0,RANDBETWEEN(3,4.9),RANDBETWEEN(0,59))))))</f>
        <v>1.25E-3</v>
      </c>
      <c r="E185" s="65">
        <f ca="1">IF(B185&gt;'MM3 (Cashier)-Processed Data'!$AB$6,TIME(0,RANDBETWEEN(0,4.9),RANDBETWEEN(0,59)),TIME(0,RANDBETWEEN(5,9.9),RANDBETWEEN(0,59)))</f>
        <v>5.7638888888888887E-3</v>
      </c>
      <c r="F185" s="4">
        <f ca="1">IF(B185&lt;'MM3 (Cashier)-Processed Data'!$AD$17,TIME(0,RANDBETWEEN(0,0.9),RANDBETWEEN(0,59)),IF(B185&lt;'MM3 (Cashier)-Processed Data'!$AD$18,TIME(0,RANDBETWEEN(1,1.9),RANDBETWEEN(0,59)),IF(B185&lt;'MM3 (Cashier)-Processed Data'!$AD$19,TIME(0,RANDBETWEEN(2,2.9),RANDBETWEEN(0,59)),IF(B185&lt;'MM3 (Cashier)-Processed Data'!$AD$20,TIME(0,RANDBETWEEN(3,4.9),RANDBETWEEN(0,59))))))</f>
        <v>5.4398148148148144E-4</v>
      </c>
      <c r="G185" s="1">
        <f ca="1">IF(B185&gt;'MM3 (Cashier)-Processed Data'!$AB$8,TIME(0,RANDBETWEEN(0,4.9),RANDBETWEEN(0,59)),TIME(0,RANDBETWEEN(5,9.9),RANDBETWEEN(0,59)))</f>
        <v>5.7175925925925927E-3</v>
      </c>
      <c r="H185" s="4">
        <f ca="1">IF(B185&lt;'MM3 (Cashier)-Processed Data'!$AD$21,TIME(0,RANDBETWEEN(0,0.9),RANDBETWEEN(0,59)),IF(B185&lt;'MM3 (Cashier)-Processed Data'!$AD$22,TIME(0,RANDBETWEEN(1,1.9),RANDBETWEEN(0,59)),IF(B185&lt;'MM3 (Cashier)-Processed Data'!$AD$23,TIME(0,RANDBETWEEN(2,2.9),RANDBETWEEN(0,59)),IF(B185&lt;'MM3 (Cashier)-Processed Data'!$AD$24,TIME(0,RANDBETWEEN(3,4.9),RANDBETWEEN(0,59))))))</f>
        <v>1.2731481481481483E-3</v>
      </c>
      <c r="I185" s="1"/>
    </row>
    <row r="186" spans="1:9" x14ac:dyDescent="0.3">
      <c r="A186" s="13">
        <v>183</v>
      </c>
      <c r="B186">
        <f t="shared" ca="1" si="5"/>
        <v>0.1</v>
      </c>
      <c r="C186" s="1">
        <f ca="1">IF(B186&gt;'MM3 (Cashier)-Processed Data'!$AB$4,TIME(0,RANDBETWEEN(0,4.9),RANDBETWEEN(0,59)),TIME(0,RANDBETWEEN(5,9.9),RANDBETWEEN(0,59)))</f>
        <v>5.4398148148148149E-3</v>
      </c>
      <c r="D186" s="4">
        <f ca="1">IF(B186&lt;'MM3 (Cashier)-Processed Data'!$AD$13,TIME(0,RANDBETWEEN(0,0.9),RANDBETWEEN(0,59)),IF(B186&lt;'MM3 (Cashier)-Processed Data'!$AD$14,TIME(0,RANDBETWEEN(1,1.9),RANDBETWEEN(0,59)),IF(B186&lt;'MM3 (Cashier)-Processed Data'!$AD$15,TIME(0,RANDBETWEEN(2,2.9),RANDBETWEEN(0,59)),IF(B186&lt;'MM3 (Cashier)-Processed Data'!$AD$16,TIME(0,RANDBETWEEN(3,4.9),RANDBETWEEN(0,59))))))</f>
        <v>9.2592592592592596E-4</v>
      </c>
      <c r="E186" s="65">
        <f ca="1">IF(B186&gt;'MM3 (Cashier)-Processed Data'!$AB$6,TIME(0,RANDBETWEEN(0,4.9),RANDBETWEEN(0,59)),TIME(0,RANDBETWEEN(5,9.9),RANDBETWEEN(0,59)))</f>
        <v>6.7245370370370367E-3</v>
      </c>
      <c r="F186" s="4">
        <f ca="1">IF(B186&lt;'MM3 (Cashier)-Processed Data'!$AD$17,TIME(0,RANDBETWEEN(0,0.9),RANDBETWEEN(0,59)),IF(B186&lt;'MM3 (Cashier)-Processed Data'!$AD$18,TIME(0,RANDBETWEEN(1,1.9),RANDBETWEEN(0,59)),IF(B186&lt;'MM3 (Cashier)-Processed Data'!$AD$19,TIME(0,RANDBETWEEN(2,2.9),RANDBETWEEN(0,59)),IF(B186&lt;'MM3 (Cashier)-Processed Data'!$AD$20,TIME(0,RANDBETWEEN(3,4.9),RANDBETWEEN(0,59))))))</f>
        <v>3.0092592592592595E-4</v>
      </c>
      <c r="G186" s="1">
        <f ca="1">IF(B186&gt;'MM3 (Cashier)-Processed Data'!$AB$8,TIME(0,RANDBETWEEN(0,4.9),RANDBETWEEN(0,59)),TIME(0,RANDBETWEEN(5,9.9),RANDBETWEEN(0,59)))</f>
        <v>5.7986111111111112E-3</v>
      </c>
      <c r="H186" s="4">
        <f ca="1">IF(B186&lt;'MM3 (Cashier)-Processed Data'!$AD$21,TIME(0,RANDBETWEEN(0,0.9),RANDBETWEEN(0,59)),IF(B186&lt;'MM3 (Cashier)-Processed Data'!$AD$22,TIME(0,RANDBETWEEN(1,1.9),RANDBETWEEN(0,59)),IF(B186&lt;'MM3 (Cashier)-Processed Data'!$AD$23,TIME(0,RANDBETWEEN(2,2.9),RANDBETWEEN(0,59)),IF(B186&lt;'MM3 (Cashier)-Processed Data'!$AD$24,TIME(0,RANDBETWEEN(3,4.9),RANDBETWEEN(0,59))))))</f>
        <v>1.1226851851851851E-3</v>
      </c>
      <c r="I186" s="1"/>
    </row>
    <row r="187" spans="1:9" x14ac:dyDescent="0.3">
      <c r="A187" s="13">
        <v>184</v>
      </c>
      <c r="B187">
        <f t="shared" ca="1" si="5"/>
        <v>0.83</v>
      </c>
      <c r="C187" s="1">
        <f ca="1">IF(B187&gt;'MM3 (Cashier)-Processed Data'!$AB$4,TIME(0,RANDBETWEEN(0,4.9),RANDBETWEEN(0,59)),TIME(0,RANDBETWEEN(5,9.9),RANDBETWEEN(0,59)))</f>
        <v>1.1226851851851851E-3</v>
      </c>
      <c r="D187" s="4">
        <f ca="1">IF(B187&lt;'MM3 (Cashier)-Processed Data'!$AD$13,TIME(0,RANDBETWEEN(0,0.9),RANDBETWEEN(0,59)),IF(B187&lt;'MM3 (Cashier)-Processed Data'!$AD$14,TIME(0,RANDBETWEEN(1,1.9),RANDBETWEEN(0,59)),IF(B187&lt;'MM3 (Cashier)-Processed Data'!$AD$15,TIME(0,RANDBETWEEN(2,2.9),RANDBETWEEN(0,59)),IF(B187&lt;'MM3 (Cashier)-Processed Data'!$AD$16,TIME(0,RANDBETWEEN(3,4.9),RANDBETWEEN(0,59))))))</f>
        <v>1.6087962962962963E-3</v>
      </c>
      <c r="E187" s="65">
        <f ca="1">IF(B187&gt;'MM3 (Cashier)-Processed Data'!$AB$6,TIME(0,RANDBETWEEN(0,4.9),RANDBETWEEN(0,59)),TIME(0,RANDBETWEEN(5,9.9),RANDBETWEEN(0,59)))</f>
        <v>2.7314814814814814E-3</v>
      </c>
      <c r="F187" s="4">
        <f ca="1">IF(B187&lt;'MM3 (Cashier)-Processed Data'!$AD$17,TIME(0,RANDBETWEEN(0,0.9),RANDBETWEEN(0,59)),IF(B187&lt;'MM3 (Cashier)-Processed Data'!$AD$18,TIME(0,RANDBETWEEN(1,1.9),RANDBETWEEN(0,59)),IF(B187&lt;'MM3 (Cashier)-Processed Data'!$AD$19,TIME(0,RANDBETWEEN(2,2.9),RANDBETWEEN(0,59)),IF(B187&lt;'MM3 (Cashier)-Processed Data'!$AD$20,TIME(0,RANDBETWEEN(3,4.9),RANDBETWEEN(0,59))))))</f>
        <v>1.6550925925925926E-3</v>
      </c>
      <c r="G187" s="1">
        <f ca="1">IF(B187&gt;'MM3 (Cashier)-Processed Data'!$AB$8,TIME(0,RANDBETWEEN(0,4.9),RANDBETWEEN(0,59)),TIME(0,RANDBETWEEN(5,9.9),RANDBETWEEN(0,59)))</f>
        <v>2.1527777777777778E-3</v>
      </c>
      <c r="H187" s="4">
        <f ca="1">IF(B187&lt;'MM3 (Cashier)-Processed Data'!$AD$21,TIME(0,RANDBETWEEN(0,0.9),RANDBETWEEN(0,59)),IF(B187&lt;'MM3 (Cashier)-Processed Data'!$AD$22,TIME(0,RANDBETWEEN(1,1.9),RANDBETWEEN(0,59)),IF(B187&lt;'MM3 (Cashier)-Processed Data'!$AD$23,TIME(0,RANDBETWEEN(2,2.9),RANDBETWEEN(0,59)),IF(B187&lt;'MM3 (Cashier)-Processed Data'!$AD$24,TIME(0,RANDBETWEEN(3,4.9),RANDBETWEEN(0,59))))))</f>
        <v>1.9212962962962964E-3</v>
      </c>
      <c r="I187" s="1"/>
    </row>
    <row r="188" spans="1:9" x14ac:dyDescent="0.3">
      <c r="A188" s="13">
        <v>185</v>
      </c>
      <c r="B188">
        <f t="shared" ca="1" si="5"/>
        <v>0.16</v>
      </c>
      <c r="C188" s="1">
        <f ca="1">IF(B188&gt;'MM3 (Cashier)-Processed Data'!$AB$4,TIME(0,RANDBETWEEN(0,4.9),RANDBETWEEN(0,59)),TIME(0,RANDBETWEEN(5,9.9),RANDBETWEEN(0,59)))</f>
        <v>6.8634259259259256E-3</v>
      </c>
      <c r="D188" s="4">
        <f ca="1">IF(B188&lt;'MM3 (Cashier)-Processed Data'!$AD$13,TIME(0,RANDBETWEEN(0,0.9),RANDBETWEEN(0,59)),IF(B188&lt;'MM3 (Cashier)-Processed Data'!$AD$14,TIME(0,RANDBETWEEN(1,1.9),RANDBETWEEN(0,59)),IF(B188&lt;'MM3 (Cashier)-Processed Data'!$AD$15,TIME(0,RANDBETWEEN(2,2.9),RANDBETWEEN(0,59)),IF(B188&lt;'MM3 (Cashier)-Processed Data'!$AD$16,TIME(0,RANDBETWEEN(3,4.9),RANDBETWEEN(0,59))))))</f>
        <v>7.291666666666667E-4</v>
      </c>
      <c r="E188" s="65">
        <f ca="1">IF(B188&gt;'MM3 (Cashier)-Processed Data'!$AB$6,TIME(0,RANDBETWEEN(0,4.9),RANDBETWEEN(0,59)),TIME(0,RANDBETWEEN(5,9.9),RANDBETWEEN(0,59)))</f>
        <v>4.861111111111111E-4</v>
      </c>
      <c r="F188" s="4">
        <f ca="1">IF(B188&lt;'MM3 (Cashier)-Processed Data'!$AD$17,TIME(0,RANDBETWEEN(0,0.9),RANDBETWEEN(0,59)),IF(B188&lt;'MM3 (Cashier)-Processed Data'!$AD$18,TIME(0,RANDBETWEEN(1,1.9),RANDBETWEEN(0,59)),IF(B188&lt;'MM3 (Cashier)-Processed Data'!$AD$19,TIME(0,RANDBETWEEN(2,2.9),RANDBETWEEN(0,59)),IF(B188&lt;'MM3 (Cashier)-Processed Data'!$AD$20,TIME(0,RANDBETWEEN(3,4.9),RANDBETWEEN(0,59))))))</f>
        <v>6.9444444444444444E-5</v>
      </c>
      <c r="G188" s="1">
        <f ca="1">IF(B188&gt;'MM3 (Cashier)-Processed Data'!$AB$8,TIME(0,RANDBETWEEN(0,4.9),RANDBETWEEN(0,59)),TIME(0,RANDBETWEEN(5,9.9),RANDBETWEEN(0,59)))</f>
        <v>5.7175925925925927E-3</v>
      </c>
      <c r="H188" s="4">
        <f ca="1">IF(B188&lt;'MM3 (Cashier)-Processed Data'!$AD$21,TIME(0,RANDBETWEEN(0,0.9),RANDBETWEEN(0,59)),IF(B188&lt;'MM3 (Cashier)-Processed Data'!$AD$22,TIME(0,RANDBETWEEN(1,1.9),RANDBETWEEN(0,59)),IF(B188&lt;'MM3 (Cashier)-Processed Data'!$AD$23,TIME(0,RANDBETWEEN(2,2.9),RANDBETWEEN(0,59)),IF(B188&lt;'MM3 (Cashier)-Processed Data'!$AD$24,TIME(0,RANDBETWEEN(3,4.9),RANDBETWEEN(0,59))))))</f>
        <v>1.1805555555555556E-3</v>
      </c>
      <c r="I188" s="1"/>
    </row>
    <row r="189" spans="1:9" x14ac:dyDescent="0.3">
      <c r="A189" s="13">
        <v>186</v>
      </c>
      <c r="B189">
        <f t="shared" ca="1" si="5"/>
        <v>0.33</v>
      </c>
      <c r="C189" s="1">
        <f ca="1">IF(B189&gt;'MM3 (Cashier)-Processed Data'!$AB$4,TIME(0,RANDBETWEEN(0,4.9),RANDBETWEEN(0,59)),TIME(0,RANDBETWEEN(5,9.9),RANDBETWEEN(0,59)))</f>
        <v>3.0324074074074073E-3</v>
      </c>
      <c r="D189" s="4">
        <f ca="1">IF(B189&lt;'MM3 (Cashier)-Processed Data'!$AD$13,TIME(0,RANDBETWEEN(0,0.9),RANDBETWEEN(0,59)),IF(B189&lt;'MM3 (Cashier)-Processed Data'!$AD$14,TIME(0,RANDBETWEEN(1,1.9),RANDBETWEEN(0,59)),IF(B189&lt;'MM3 (Cashier)-Processed Data'!$AD$15,TIME(0,RANDBETWEEN(2,2.9),RANDBETWEEN(0,59)),IF(B189&lt;'MM3 (Cashier)-Processed Data'!$AD$16,TIME(0,RANDBETWEEN(3,4.9),RANDBETWEEN(0,59))))))</f>
        <v>2.0370370370370369E-3</v>
      </c>
      <c r="E189" s="65">
        <f ca="1">IF(B189&gt;'MM3 (Cashier)-Processed Data'!$AB$6,TIME(0,RANDBETWEEN(0,4.9),RANDBETWEEN(0,59)),TIME(0,RANDBETWEEN(5,9.9),RANDBETWEEN(0,59)))</f>
        <v>1.0416666666666667E-3</v>
      </c>
      <c r="F189" s="4">
        <f ca="1">IF(B189&lt;'MM3 (Cashier)-Processed Data'!$AD$17,TIME(0,RANDBETWEEN(0,0.9),RANDBETWEEN(0,59)),IF(B189&lt;'MM3 (Cashier)-Processed Data'!$AD$18,TIME(0,RANDBETWEEN(1,1.9),RANDBETWEEN(0,59)),IF(B189&lt;'MM3 (Cashier)-Processed Data'!$AD$19,TIME(0,RANDBETWEEN(2,2.9),RANDBETWEEN(0,59)),IF(B189&lt;'MM3 (Cashier)-Processed Data'!$AD$20,TIME(0,RANDBETWEEN(3,4.9),RANDBETWEEN(0,59))))))</f>
        <v>7.5231481481481482E-4</v>
      </c>
      <c r="G189" s="1">
        <f ca="1">IF(B189&gt;'MM3 (Cashier)-Processed Data'!$AB$8,TIME(0,RANDBETWEEN(0,4.9),RANDBETWEEN(0,59)),TIME(0,RANDBETWEEN(5,9.9),RANDBETWEEN(0,59)))</f>
        <v>2.0833333333333335E-4</v>
      </c>
      <c r="H189" s="4">
        <f ca="1">IF(B189&lt;'MM3 (Cashier)-Processed Data'!$AD$21,TIME(0,RANDBETWEEN(0,0.9),RANDBETWEEN(0,59)),IF(B189&lt;'MM3 (Cashier)-Processed Data'!$AD$22,TIME(0,RANDBETWEEN(1,1.9),RANDBETWEEN(0,59)),IF(B189&lt;'MM3 (Cashier)-Processed Data'!$AD$23,TIME(0,RANDBETWEEN(2,2.9),RANDBETWEEN(0,59)),IF(B189&lt;'MM3 (Cashier)-Processed Data'!$AD$24,TIME(0,RANDBETWEEN(3,4.9),RANDBETWEEN(0,59))))))</f>
        <v>1.1805555555555556E-3</v>
      </c>
      <c r="I189" s="1"/>
    </row>
    <row r="190" spans="1:9" x14ac:dyDescent="0.3">
      <c r="A190" s="13">
        <v>187</v>
      </c>
      <c r="B190">
        <f t="shared" ca="1" si="5"/>
        <v>0.7</v>
      </c>
      <c r="C190" s="1">
        <f ca="1">IF(B190&gt;'MM3 (Cashier)-Processed Data'!$AB$4,TIME(0,RANDBETWEEN(0,4.9),RANDBETWEEN(0,59)),TIME(0,RANDBETWEEN(5,9.9),RANDBETWEEN(0,59)))</f>
        <v>2.8009259259259259E-3</v>
      </c>
      <c r="D190" s="4">
        <f ca="1">IF(B190&lt;'MM3 (Cashier)-Processed Data'!$AD$13,TIME(0,RANDBETWEEN(0,0.9),RANDBETWEEN(0,59)),IF(B190&lt;'MM3 (Cashier)-Processed Data'!$AD$14,TIME(0,RANDBETWEEN(1,1.9),RANDBETWEEN(0,59)),IF(B190&lt;'MM3 (Cashier)-Processed Data'!$AD$15,TIME(0,RANDBETWEEN(2,2.9),RANDBETWEEN(0,59)),IF(B190&lt;'MM3 (Cashier)-Processed Data'!$AD$16,TIME(0,RANDBETWEEN(3,4.9),RANDBETWEEN(0,59))))))</f>
        <v>1.5972222222222223E-3</v>
      </c>
      <c r="E190" s="65">
        <f ca="1">IF(B190&gt;'MM3 (Cashier)-Processed Data'!$AB$6,TIME(0,RANDBETWEEN(0,4.9),RANDBETWEEN(0,59)),TIME(0,RANDBETWEEN(5,9.9),RANDBETWEEN(0,59)))</f>
        <v>2.685185185185185E-3</v>
      </c>
      <c r="F190" s="4">
        <f ca="1">IF(B190&lt;'MM3 (Cashier)-Processed Data'!$AD$17,TIME(0,RANDBETWEEN(0,0.9),RANDBETWEEN(0,59)),IF(B190&lt;'MM3 (Cashier)-Processed Data'!$AD$18,TIME(0,RANDBETWEEN(1,1.9),RANDBETWEEN(0,59)),IF(B190&lt;'MM3 (Cashier)-Processed Data'!$AD$19,TIME(0,RANDBETWEEN(2,2.9),RANDBETWEEN(0,59)),IF(B190&lt;'MM3 (Cashier)-Processed Data'!$AD$20,TIME(0,RANDBETWEEN(3,4.9),RANDBETWEEN(0,59))))))</f>
        <v>1.712962962962963E-3</v>
      </c>
      <c r="G190" s="1">
        <f ca="1">IF(B190&gt;'MM3 (Cashier)-Processed Data'!$AB$8,TIME(0,RANDBETWEEN(0,4.9),RANDBETWEEN(0,59)),TIME(0,RANDBETWEEN(5,9.9),RANDBETWEEN(0,59)))</f>
        <v>3.0439814814814813E-3</v>
      </c>
      <c r="H190" s="4">
        <f ca="1">IF(B190&lt;'MM3 (Cashier)-Processed Data'!$AD$21,TIME(0,RANDBETWEEN(0,0.9),RANDBETWEEN(0,59)),IF(B190&lt;'MM3 (Cashier)-Processed Data'!$AD$22,TIME(0,RANDBETWEEN(1,1.9),RANDBETWEEN(0,59)),IF(B190&lt;'MM3 (Cashier)-Processed Data'!$AD$23,TIME(0,RANDBETWEEN(2,2.9),RANDBETWEEN(0,59)),IF(B190&lt;'MM3 (Cashier)-Processed Data'!$AD$24,TIME(0,RANDBETWEEN(3,4.9),RANDBETWEEN(0,59))))))</f>
        <v>1.4583333333333334E-3</v>
      </c>
      <c r="I190" s="1"/>
    </row>
    <row r="191" spans="1:9" x14ac:dyDescent="0.3">
      <c r="A191" s="13">
        <v>188</v>
      </c>
      <c r="B191">
        <f t="shared" ca="1" si="5"/>
        <v>0.11</v>
      </c>
      <c r="C191" s="1">
        <f ca="1">IF(B191&gt;'MM3 (Cashier)-Processed Data'!$AB$4,TIME(0,RANDBETWEEN(0,4.9),RANDBETWEEN(0,59)),TIME(0,RANDBETWEEN(5,9.9),RANDBETWEEN(0,59)))</f>
        <v>5.0578703703703706E-3</v>
      </c>
      <c r="D191" s="4">
        <f ca="1">IF(B191&lt;'MM3 (Cashier)-Processed Data'!$AD$13,TIME(0,RANDBETWEEN(0,0.9),RANDBETWEEN(0,59)),IF(B191&lt;'MM3 (Cashier)-Processed Data'!$AD$14,TIME(0,RANDBETWEEN(1,1.9),RANDBETWEEN(0,59)),IF(B191&lt;'MM3 (Cashier)-Processed Data'!$AD$15,TIME(0,RANDBETWEEN(2,2.9),RANDBETWEEN(0,59)),IF(B191&lt;'MM3 (Cashier)-Processed Data'!$AD$16,TIME(0,RANDBETWEEN(3,4.9),RANDBETWEEN(0,59))))))</f>
        <v>1.0879629629629629E-3</v>
      </c>
      <c r="E191" s="65">
        <f ca="1">IF(B191&gt;'MM3 (Cashier)-Processed Data'!$AB$6,TIME(0,RANDBETWEEN(0,4.9),RANDBETWEEN(0,59)),TIME(0,RANDBETWEEN(5,9.9),RANDBETWEEN(0,59)))</f>
        <v>4.1087962962962962E-3</v>
      </c>
      <c r="F191" s="4">
        <f ca="1">IF(B191&lt;'MM3 (Cashier)-Processed Data'!$AD$17,TIME(0,RANDBETWEEN(0,0.9),RANDBETWEEN(0,59)),IF(B191&lt;'MM3 (Cashier)-Processed Data'!$AD$18,TIME(0,RANDBETWEEN(1,1.9),RANDBETWEEN(0,59)),IF(B191&lt;'MM3 (Cashier)-Processed Data'!$AD$19,TIME(0,RANDBETWEEN(2,2.9),RANDBETWEEN(0,59)),IF(B191&lt;'MM3 (Cashier)-Processed Data'!$AD$20,TIME(0,RANDBETWEEN(3,4.9),RANDBETWEEN(0,59))))))</f>
        <v>6.8287037037037036E-4</v>
      </c>
      <c r="G191" s="1">
        <f ca="1">IF(B191&gt;'MM3 (Cashier)-Processed Data'!$AB$8,TIME(0,RANDBETWEEN(0,4.9),RANDBETWEEN(0,59)),TIME(0,RANDBETWEEN(5,9.9),RANDBETWEEN(0,59)))</f>
        <v>5.0462962962962961E-3</v>
      </c>
      <c r="H191" s="4">
        <f ca="1">IF(B191&lt;'MM3 (Cashier)-Processed Data'!$AD$21,TIME(0,RANDBETWEEN(0,0.9),RANDBETWEEN(0,59)),IF(B191&lt;'MM3 (Cashier)-Processed Data'!$AD$22,TIME(0,RANDBETWEEN(1,1.9),RANDBETWEEN(0,59)),IF(B191&lt;'MM3 (Cashier)-Processed Data'!$AD$23,TIME(0,RANDBETWEEN(2,2.9),RANDBETWEEN(0,59)),IF(B191&lt;'MM3 (Cashier)-Processed Data'!$AD$24,TIME(0,RANDBETWEEN(3,4.9),RANDBETWEEN(0,59))))))</f>
        <v>7.0601851851851847E-4</v>
      </c>
      <c r="I191" s="1"/>
    </row>
    <row r="192" spans="1:9" x14ac:dyDescent="0.3">
      <c r="A192" s="13">
        <v>189</v>
      </c>
      <c r="B192">
        <f t="shared" ca="1" si="5"/>
        <v>0.13</v>
      </c>
      <c r="C192" s="1">
        <f ca="1">IF(B192&gt;'MM3 (Cashier)-Processed Data'!$AB$4,TIME(0,RANDBETWEEN(0,4.9),RANDBETWEEN(0,59)),TIME(0,RANDBETWEEN(5,9.9),RANDBETWEEN(0,59)))</f>
        <v>3.8888888888888888E-3</v>
      </c>
      <c r="D192" s="4">
        <f ca="1">IF(B192&lt;'MM3 (Cashier)-Processed Data'!$AD$13,TIME(0,RANDBETWEEN(0,0.9),RANDBETWEEN(0,59)),IF(B192&lt;'MM3 (Cashier)-Processed Data'!$AD$14,TIME(0,RANDBETWEEN(1,1.9),RANDBETWEEN(0,59)),IF(B192&lt;'MM3 (Cashier)-Processed Data'!$AD$15,TIME(0,RANDBETWEEN(2,2.9),RANDBETWEEN(0,59)),IF(B192&lt;'MM3 (Cashier)-Processed Data'!$AD$16,TIME(0,RANDBETWEEN(3,4.9),RANDBETWEEN(0,59))))))</f>
        <v>8.7962962962962962E-4</v>
      </c>
      <c r="E192" s="65">
        <f ca="1">IF(B192&gt;'MM3 (Cashier)-Processed Data'!$AB$6,TIME(0,RANDBETWEEN(0,4.9),RANDBETWEEN(0,59)),TIME(0,RANDBETWEEN(5,9.9),RANDBETWEEN(0,59)))</f>
        <v>1.6550925925925926E-3</v>
      </c>
      <c r="F192" s="4">
        <f ca="1">IF(B192&lt;'MM3 (Cashier)-Processed Data'!$AD$17,TIME(0,RANDBETWEEN(0,0.9),RANDBETWEEN(0,59)),IF(B192&lt;'MM3 (Cashier)-Processed Data'!$AD$18,TIME(0,RANDBETWEEN(1,1.9),RANDBETWEEN(0,59)),IF(B192&lt;'MM3 (Cashier)-Processed Data'!$AD$19,TIME(0,RANDBETWEEN(2,2.9),RANDBETWEEN(0,59)),IF(B192&lt;'MM3 (Cashier)-Processed Data'!$AD$20,TIME(0,RANDBETWEEN(3,4.9),RANDBETWEEN(0,59))))))</f>
        <v>2.6620370370370372E-4</v>
      </c>
      <c r="G192" s="1">
        <f ca="1">IF(B192&gt;'MM3 (Cashier)-Processed Data'!$AB$8,TIME(0,RANDBETWEEN(0,4.9),RANDBETWEEN(0,59)),TIME(0,RANDBETWEEN(5,9.9),RANDBETWEEN(0,59)))</f>
        <v>4.7916666666666663E-3</v>
      </c>
      <c r="H192" s="4">
        <f ca="1">IF(B192&lt;'MM3 (Cashier)-Processed Data'!$AD$21,TIME(0,RANDBETWEEN(0,0.9),RANDBETWEEN(0,59)),IF(B192&lt;'MM3 (Cashier)-Processed Data'!$AD$22,TIME(0,RANDBETWEEN(1,1.9),RANDBETWEEN(0,59)),IF(B192&lt;'MM3 (Cashier)-Processed Data'!$AD$23,TIME(0,RANDBETWEEN(2,2.9),RANDBETWEEN(0,59)),IF(B192&lt;'MM3 (Cashier)-Processed Data'!$AD$24,TIME(0,RANDBETWEEN(3,4.9),RANDBETWEEN(0,59))))))</f>
        <v>1.3541666666666667E-3</v>
      </c>
      <c r="I192" s="1"/>
    </row>
    <row r="193" spans="1:9" x14ac:dyDescent="0.3">
      <c r="A193" s="13">
        <v>190</v>
      </c>
      <c r="B193">
        <f t="shared" ca="1" si="5"/>
        <v>0.21</v>
      </c>
      <c r="C193" s="1">
        <f ca="1">IF(B193&gt;'MM3 (Cashier)-Processed Data'!$AB$4,TIME(0,RANDBETWEEN(0,4.9),RANDBETWEEN(0,59)),TIME(0,RANDBETWEEN(5,9.9),RANDBETWEEN(0,59)))</f>
        <v>2.1296296296296298E-3</v>
      </c>
      <c r="D193" s="4">
        <f ca="1">IF(B193&lt;'MM3 (Cashier)-Processed Data'!$AD$13,TIME(0,RANDBETWEEN(0,0.9),RANDBETWEEN(0,59)),IF(B193&lt;'MM3 (Cashier)-Processed Data'!$AD$14,TIME(0,RANDBETWEEN(1,1.9),RANDBETWEEN(0,59)),IF(B193&lt;'MM3 (Cashier)-Processed Data'!$AD$15,TIME(0,RANDBETWEEN(2,2.9),RANDBETWEEN(0,59)),IF(B193&lt;'MM3 (Cashier)-Processed Data'!$AD$16,TIME(0,RANDBETWEEN(3,4.9),RANDBETWEEN(0,59))))))</f>
        <v>1.8287037037037037E-3</v>
      </c>
      <c r="E193" s="65">
        <f ca="1">IF(B193&gt;'MM3 (Cashier)-Processed Data'!$AB$6,TIME(0,RANDBETWEEN(0,4.9),RANDBETWEEN(0,59)),TIME(0,RANDBETWEEN(5,9.9),RANDBETWEEN(0,59)))</f>
        <v>8.1018518518518516E-5</v>
      </c>
      <c r="F193" s="4">
        <f ca="1">IF(B193&lt;'MM3 (Cashier)-Processed Data'!$AD$17,TIME(0,RANDBETWEEN(0,0.9),RANDBETWEEN(0,59)),IF(B193&lt;'MM3 (Cashier)-Processed Data'!$AD$18,TIME(0,RANDBETWEEN(1,1.9),RANDBETWEEN(0,59)),IF(B193&lt;'MM3 (Cashier)-Processed Data'!$AD$19,TIME(0,RANDBETWEEN(2,2.9),RANDBETWEEN(0,59)),IF(B193&lt;'MM3 (Cashier)-Processed Data'!$AD$20,TIME(0,RANDBETWEEN(3,4.9),RANDBETWEEN(0,59))))))</f>
        <v>2.7777777777777778E-4</v>
      </c>
      <c r="G193" s="1">
        <f ca="1">IF(B193&gt;'MM3 (Cashier)-Processed Data'!$AB$8,TIME(0,RANDBETWEEN(0,4.9),RANDBETWEEN(0,59)),TIME(0,RANDBETWEEN(5,9.9),RANDBETWEEN(0,59)))</f>
        <v>5.2546296296296299E-3</v>
      </c>
      <c r="H193" s="4">
        <f ca="1">IF(B193&lt;'MM3 (Cashier)-Processed Data'!$AD$21,TIME(0,RANDBETWEEN(0,0.9),RANDBETWEEN(0,59)),IF(B193&lt;'MM3 (Cashier)-Processed Data'!$AD$22,TIME(0,RANDBETWEEN(1,1.9),RANDBETWEEN(0,59)),IF(B193&lt;'MM3 (Cashier)-Processed Data'!$AD$23,TIME(0,RANDBETWEEN(2,2.9),RANDBETWEEN(0,59)),IF(B193&lt;'MM3 (Cashier)-Processed Data'!$AD$24,TIME(0,RANDBETWEEN(3,4.9),RANDBETWEEN(0,59))))))</f>
        <v>8.6805555555555551E-4</v>
      </c>
      <c r="I193" s="1"/>
    </row>
    <row r="194" spans="1:9" x14ac:dyDescent="0.3">
      <c r="A194" s="13">
        <v>191</v>
      </c>
      <c r="B194">
        <f t="shared" ca="1" si="5"/>
        <v>0.05</v>
      </c>
      <c r="C194" s="1">
        <f ca="1">IF(B194&gt;'MM3 (Cashier)-Processed Data'!$AB$4,TIME(0,RANDBETWEEN(0,4.9),RANDBETWEEN(0,59)),TIME(0,RANDBETWEEN(5,9.9),RANDBETWEEN(0,59)))</f>
        <v>3.6111111111111109E-3</v>
      </c>
      <c r="D194" s="4">
        <f ca="1">IF(B194&lt;'MM3 (Cashier)-Processed Data'!$AD$13,TIME(0,RANDBETWEEN(0,0.9),RANDBETWEEN(0,59)),IF(B194&lt;'MM3 (Cashier)-Processed Data'!$AD$14,TIME(0,RANDBETWEEN(1,1.9),RANDBETWEEN(0,59)),IF(B194&lt;'MM3 (Cashier)-Processed Data'!$AD$15,TIME(0,RANDBETWEEN(2,2.9),RANDBETWEEN(0,59)),IF(B194&lt;'MM3 (Cashier)-Processed Data'!$AD$16,TIME(0,RANDBETWEEN(3,4.9),RANDBETWEEN(0,59))))))</f>
        <v>8.3333333333333339E-4</v>
      </c>
      <c r="E194" s="65">
        <f ca="1">IF(B194&gt;'MM3 (Cashier)-Processed Data'!$AB$6,TIME(0,RANDBETWEEN(0,4.9),RANDBETWEEN(0,59)),TIME(0,RANDBETWEEN(5,9.9),RANDBETWEEN(0,59)))</f>
        <v>3.9351851851851848E-3</v>
      </c>
      <c r="F194" s="4">
        <f ca="1">IF(B194&lt;'MM3 (Cashier)-Processed Data'!$AD$17,TIME(0,RANDBETWEEN(0,0.9),RANDBETWEEN(0,59)),IF(B194&lt;'MM3 (Cashier)-Processed Data'!$AD$18,TIME(0,RANDBETWEEN(1,1.9),RANDBETWEEN(0,59)),IF(B194&lt;'MM3 (Cashier)-Processed Data'!$AD$19,TIME(0,RANDBETWEEN(2,2.9),RANDBETWEEN(0,59)),IF(B194&lt;'MM3 (Cashier)-Processed Data'!$AD$20,TIME(0,RANDBETWEEN(3,4.9),RANDBETWEEN(0,59))))))</f>
        <v>3.4722222222222222E-5</v>
      </c>
      <c r="G194" s="1">
        <f ca="1">IF(B194&gt;'MM3 (Cashier)-Processed Data'!$AB$8,TIME(0,RANDBETWEEN(0,4.9),RANDBETWEEN(0,59)),TIME(0,RANDBETWEEN(5,9.9),RANDBETWEEN(0,59)))</f>
        <v>6.3194444444444444E-3</v>
      </c>
      <c r="H194" s="4">
        <f ca="1">IF(B194&lt;'MM3 (Cashier)-Processed Data'!$AD$21,TIME(0,RANDBETWEEN(0,0.9),RANDBETWEEN(0,59)),IF(B194&lt;'MM3 (Cashier)-Processed Data'!$AD$22,TIME(0,RANDBETWEEN(1,1.9),RANDBETWEEN(0,59)),IF(B194&lt;'MM3 (Cashier)-Processed Data'!$AD$23,TIME(0,RANDBETWEEN(2,2.9),RANDBETWEEN(0,59)),IF(B194&lt;'MM3 (Cashier)-Processed Data'!$AD$24,TIME(0,RANDBETWEEN(3,4.9),RANDBETWEEN(0,59))))))</f>
        <v>1.0879629629629629E-3</v>
      </c>
      <c r="I194" s="1"/>
    </row>
    <row r="195" spans="1:9" x14ac:dyDescent="0.3">
      <c r="A195" s="13">
        <v>192</v>
      </c>
      <c r="B195">
        <f t="shared" ca="1" si="5"/>
        <v>0.97</v>
      </c>
      <c r="C195" s="1">
        <f ca="1">IF(B195&gt;'MM3 (Cashier)-Processed Data'!$AB$4,TIME(0,RANDBETWEEN(0,4.9),RANDBETWEEN(0,59)),TIME(0,RANDBETWEEN(5,9.9),RANDBETWEEN(0,59)))</f>
        <v>2.627314814814815E-3</v>
      </c>
      <c r="D195" s="4">
        <f ca="1">IF(B195&lt;'MM3 (Cashier)-Processed Data'!$AD$13,TIME(0,RANDBETWEEN(0,0.9),RANDBETWEEN(0,59)),IF(B195&lt;'MM3 (Cashier)-Processed Data'!$AD$14,TIME(0,RANDBETWEEN(1,1.9),RANDBETWEEN(0,59)),IF(B195&lt;'MM3 (Cashier)-Processed Data'!$AD$15,TIME(0,RANDBETWEEN(2,2.9),RANDBETWEEN(0,59)),IF(B195&lt;'MM3 (Cashier)-Processed Data'!$AD$16,TIME(0,RANDBETWEEN(3,4.9),RANDBETWEEN(0,59))))))</f>
        <v>2.9050925925925928E-3</v>
      </c>
      <c r="E195" s="65">
        <f ca="1">IF(B195&gt;'MM3 (Cashier)-Processed Data'!$AB$6,TIME(0,RANDBETWEEN(0,4.9),RANDBETWEEN(0,59)),TIME(0,RANDBETWEEN(5,9.9),RANDBETWEEN(0,59)))</f>
        <v>3.0671296296296297E-3</v>
      </c>
      <c r="F195" s="4">
        <f ca="1">IF(B195&lt;'MM3 (Cashier)-Processed Data'!$AD$17,TIME(0,RANDBETWEEN(0,0.9),RANDBETWEEN(0,59)),IF(B195&lt;'MM3 (Cashier)-Processed Data'!$AD$18,TIME(0,RANDBETWEEN(1,1.9),RANDBETWEEN(0,59)),IF(B195&lt;'MM3 (Cashier)-Processed Data'!$AD$19,TIME(0,RANDBETWEEN(2,2.9),RANDBETWEEN(0,59)),IF(B195&lt;'MM3 (Cashier)-Processed Data'!$AD$20,TIME(0,RANDBETWEEN(3,4.9),RANDBETWEEN(0,59))))))</f>
        <v>2.488425925925926E-3</v>
      </c>
      <c r="G195" s="1">
        <f ca="1">IF(B195&gt;'MM3 (Cashier)-Processed Data'!$AB$8,TIME(0,RANDBETWEEN(0,4.9),RANDBETWEEN(0,59)),TIME(0,RANDBETWEEN(5,9.9),RANDBETWEEN(0,59)))</f>
        <v>2.9629629629629628E-3</v>
      </c>
      <c r="H195" s="4">
        <f ca="1">IF(B195&lt;'MM3 (Cashier)-Processed Data'!$AD$21,TIME(0,RANDBETWEEN(0,0.9),RANDBETWEEN(0,59)),IF(B195&lt;'MM3 (Cashier)-Processed Data'!$AD$22,TIME(0,RANDBETWEEN(1,1.9),RANDBETWEEN(0,59)),IF(B195&lt;'MM3 (Cashier)-Processed Data'!$AD$23,TIME(0,RANDBETWEEN(2,2.9),RANDBETWEEN(0,59)),IF(B195&lt;'MM3 (Cashier)-Processed Data'!$AD$24,TIME(0,RANDBETWEEN(3,4.9),RANDBETWEEN(0,59))))))</f>
        <v>1.4930555555555556E-3</v>
      </c>
      <c r="I195" s="1"/>
    </row>
    <row r="196" spans="1:9" x14ac:dyDescent="0.3">
      <c r="A196" s="13">
        <v>193</v>
      </c>
      <c r="B196">
        <f t="shared" ca="1" si="5"/>
        <v>0.72</v>
      </c>
      <c r="C196" s="1">
        <f ca="1">IF(B196&gt;'MM3 (Cashier)-Processed Data'!$AB$4,TIME(0,RANDBETWEEN(0,4.9),RANDBETWEEN(0,59)),TIME(0,RANDBETWEEN(5,9.9),RANDBETWEEN(0,59)))</f>
        <v>6.8287037037037036E-4</v>
      </c>
      <c r="D196" s="4">
        <f ca="1">IF(B196&lt;'MM3 (Cashier)-Processed Data'!$AD$13,TIME(0,RANDBETWEEN(0,0.9),RANDBETWEEN(0,59)),IF(B196&lt;'MM3 (Cashier)-Processed Data'!$AD$14,TIME(0,RANDBETWEEN(1,1.9),RANDBETWEEN(0,59)),IF(B196&lt;'MM3 (Cashier)-Processed Data'!$AD$15,TIME(0,RANDBETWEEN(2,2.9),RANDBETWEEN(0,59)),IF(B196&lt;'MM3 (Cashier)-Processed Data'!$AD$16,TIME(0,RANDBETWEEN(3,4.9),RANDBETWEEN(0,59))))))</f>
        <v>1.7939814814814815E-3</v>
      </c>
      <c r="E196" s="65">
        <f ca="1">IF(B196&gt;'MM3 (Cashier)-Processed Data'!$AB$6,TIME(0,RANDBETWEEN(0,4.9),RANDBETWEEN(0,59)),TIME(0,RANDBETWEEN(5,9.9),RANDBETWEEN(0,59)))</f>
        <v>2.4537037037037036E-3</v>
      </c>
      <c r="F196" s="4">
        <f ca="1">IF(B196&lt;'MM3 (Cashier)-Processed Data'!$AD$17,TIME(0,RANDBETWEEN(0,0.9),RANDBETWEEN(0,59)),IF(B196&lt;'MM3 (Cashier)-Processed Data'!$AD$18,TIME(0,RANDBETWEEN(1,1.9),RANDBETWEEN(0,59)),IF(B196&lt;'MM3 (Cashier)-Processed Data'!$AD$19,TIME(0,RANDBETWEEN(2,2.9),RANDBETWEEN(0,59)),IF(B196&lt;'MM3 (Cashier)-Processed Data'!$AD$20,TIME(0,RANDBETWEEN(3,4.9),RANDBETWEEN(0,59))))))</f>
        <v>1.5046296296296296E-3</v>
      </c>
      <c r="G196" s="1">
        <f ca="1">IF(B196&gt;'MM3 (Cashier)-Processed Data'!$AB$8,TIME(0,RANDBETWEEN(0,4.9),RANDBETWEEN(0,59)),TIME(0,RANDBETWEEN(5,9.9),RANDBETWEEN(0,59)))</f>
        <v>3.425925925925926E-3</v>
      </c>
      <c r="H196" s="4">
        <f ca="1">IF(B196&lt;'MM3 (Cashier)-Processed Data'!$AD$21,TIME(0,RANDBETWEEN(0,0.9),RANDBETWEEN(0,59)),IF(B196&lt;'MM3 (Cashier)-Processed Data'!$AD$22,TIME(0,RANDBETWEEN(1,1.9),RANDBETWEEN(0,59)),IF(B196&lt;'MM3 (Cashier)-Processed Data'!$AD$23,TIME(0,RANDBETWEEN(2,2.9),RANDBETWEEN(0,59)),IF(B196&lt;'MM3 (Cashier)-Processed Data'!$AD$24,TIME(0,RANDBETWEEN(3,4.9),RANDBETWEEN(0,59))))))</f>
        <v>1.712962962962963E-3</v>
      </c>
      <c r="I196" s="1"/>
    </row>
    <row r="197" spans="1:9" x14ac:dyDescent="0.3">
      <c r="A197" s="13">
        <v>194</v>
      </c>
      <c r="B197">
        <f t="shared" ref="B197:B203" ca="1" si="6">RANDBETWEEN(0,99)/100</f>
        <v>0.5</v>
      </c>
      <c r="C197" s="1">
        <f ca="1">IF(B197&gt;'MM3 (Cashier)-Processed Data'!$AB$4,TIME(0,RANDBETWEEN(0,4.9),RANDBETWEEN(0,59)),TIME(0,RANDBETWEEN(5,9.9),RANDBETWEEN(0,59)))</f>
        <v>1.4930555555555556E-3</v>
      </c>
      <c r="D197" s="4">
        <f ca="1">IF(B197&lt;'MM3 (Cashier)-Processed Data'!$AD$13,TIME(0,RANDBETWEEN(0,0.9),RANDBETWEEN(0,59)),IF(B197&lt;'MM3 (Cashier)-Processed Data'!$AD$14,TIME(0,RANDBETWEEN(1,1.9),RANDBETWEEN(0,59)),IF(B197&lt;'MM3 (Cashier)-Processed Data'!$AD$15,TIME(0,RANDBETWEEN(2,2.9),RANDBETWEEN(0,59)),IF(B197&lt;'MM3 (Cashier)-Processed Data'!$AD$16,TIME(0,RANDBETWEEN(3,4.9),RANDBETWEEN(0,59))))))</f>
        <v>1.724537037037037E-3</v>
      </c>
      <c r="E197" s="65">
        <f ca="1">IF(B197&gt;'MM3 (Cashier)-Processed Data'!$AB$6,TIME(0,RANDBETWEEN(0,4.9),RANDBETWEEN(0,59)),TIME(0,RANDBETWEEN(5,9.9),RANDBETWEEN(0,59)))</f>
        <v>1.1111111111111111E-3</v>
      </c>
      <c r="F197" s="4">
        <f ca="1">IF(B197&lt;'MM3 (Cashier)-Processed Data'!$AD$17,TIME(0,RANDBETWEEN(0,0.9),RANDBETWEEN(0,59)),IF(B197&lt;'MM3 (Cashier)-Processed Data'!$AD$18,TIME(0,RANDBETWEEN(1,1.9),RANDBETWEEN(0,59)),IF(B197&lt;'MM3 (Cashier)-Processed Data'!$AD$19,TIME(0,RANDBETWEEN(2,2.9),RANDBETWEEN(0,59)),IF(B197&lt;'MM3 (Cashier)-Processed Data'!$AD$20,TIME(0,RANDBETWEEN(3,4.9),RANDBETWEEN(0,59))))))</f>
        <v>1.0069444444444444E-3</v>
      </c>
      <c r="G197" s="1">
        <f ca="1">IF(B197&gt;'MM3 (Cashier)-Processed Data'!$AB$8,TIME(0,RANDBETWEEN(0,4.9),RANDBETWEEN(0,59)),TIME(0,RANDBETWEEN(5,9.9),RANDBETWEEN(0,59)))</f>
        <v>3.1944444444444446E-3</v>
      </c>
      <c r="H197" s="4">
        <f ca="1">IF(B197&lt;'MM3 (Cashier)-Processed Data'!$AD$21,TIME(0,RANDBETWEEN(0,0.9),RANDBETWEEN(0,59)),IF(B197&lt;'MM3 (Cashier)-Processed Data'!$AD$22,TIME(0,RANDBETWEEN(1,1.9),RANDBETWEEN(0,59)),IF(B197&lt;'MM3 (Cashier)-Processed Data'!$AD$23,TIME(0,RANDBETWEEN(2,2.9),RANDBETWEEN(0,59)),IF(B197&lt;'MM3 (Cashier)-Processed Data'!$AD$24,TIME(0,RANDBETWEEN(3,4.9),RANDBETWEEN(0,59))))))</f>
        <v>1.0416666666666667E-3</v>
      </c>
      <c r="I197" s="1"/>
    </row>
    <row r="198" spans="1:9" x14ac:dyDescent="0.3">
      <c r="A198" s="13">
        <v>195</v>
      </c>
      <c r="B198">
        <f t="shared" ca="1" si="6"/>
        <v>0.68</v>
      </c>
      <c r="C198" s="1">
        <f ca="1">IF(B198&gt;'MM3 (Cashier)-Processed Data'!$AB$4,TIME(0,RANDBETWEEN(0,4.9),RANDBETWEEN(0,59)),TIME(0,RANDBETWEEN(5,9.9),RANDBETWEEN(0,59)))</f>
        <v>1.7592592592592592E-3</v>
      </c>
      <c r="D198" s="4">
        <f ca="1">IF(B198&lt;'MM3 (Cashier)-Processed Data'!$AD$13,TIME(0,RANDBETWEEN(0,0.9),RANDBETWEEN(0,59)),IF(B198&lt;'MM3 (Cashier)-Processed Data'!$AD$14,TIME(0,RANDBETWEEN(1,1.9),RANDBETWEEN(0,59)),IF(B198&lt;'MM3 (Cashier)-Processed Data'!$AD$15,TIME(0,RANDBETWEEN(2,2.9),RANDBETWEEN(0,59)),IF(B198&lt;'MM3 (Cashier)-Processed Data'!$AD$16,TIME(0,RANDBETWEEN(3,4.9),RANDBETWEEN(0,59))))))</f>
        <v>1.8634259259259259E-3</v>
      </c>
      <c r="E198" s="65">
        <f ca="1">IF(B198&gt;'MM3 (Cashier)-Processed Data'!$AB$6,TIME(0,RANDBETWEEN(0,4.9),RANDBETWEEN(0,59)),TIME(0,RANDBETWEEN(5,9.9),RANDBETWEEN(0,59)))</f>
        <v>3.8194444444444446E-4</v>
      </c>
      <c r="F198" s="4">
        <f ca="1">IF(B198&lt;'MM3 (Cashier)-Processed Data'!$AD$17,TIME(0,RANDBETWEEN(0,0.9),RANDBETWEEN(0,59)),IF(B198&lt;'MM3 (Cashier)-Processed Data'!$AD$18,TIME(0,RANDBETWEEN(1,1.9),RANDBETWEEN(0,59)),IF(B198&lt;'MM3 (Cashier)-Processed Data'!$AD$19,TIME(0,RANDBETWEEN(2,2.9),RANDBETWEEN(0,59)),IF(B198&lt;'MM3 (Cashier)-Processed Data'!$AD$20,TIME(0,RANDBETWEEN(3,4.9),RANDBETWEEN(0,59))))))</f>
        <v>1.8055555555555555E-3</v>
      </c>
      <c r="G198" s="1">
        <f ca="1">IF(B198&gt;'MM3 (Cashier)-Processed Data'!$AB$8,TIME(0,RANDBETWEEN(0,4.9),RANDBETWEEN(0,59)),TIME(0,RANDBETWEEN(5,9.9),RANDBETWEEN(0,59)))</f>
        <v>1.5509259259259259E-3</v>
      </c>
      <c r="H198" s="4">
        <f ca="1">IF(B198&lt;'MM3 (Cashier)-Processed Data'!$AD$21,TIME(0,RANDBETWEEN(0,0.9),RANDBETWEEN(0,59)),IF(B198&lt;'MM3 (Cashier)-Processed Data'!$AD$22,TIME(0,RANDBETWEEN(1,1.9),RANDBETWEEN(0,59)),IF(B198&lt;'MM3 (Cashier)-Processed Data'!$AD$23,TIME(0,RANDBETWEEN(2,2.9),RANDBETWEEN(0,59)),IF(B198&lt;'MM3 (Cashier)-Processed Data'!$AD$24,TIME(0,RANDBETWEEN(3,4.9),RANDBETWEEN(0,59))))))</f>
        <v>1.8981481481481482E-3</v>
      </c>
      <c r="I198" s="1"/>
    </row>
    <row r="199" spans="1:9" x14ac:dyDescent="0.3">
      <c r="A199" s="13">
        <v>196</v>
      </c>
      <c r="B199">
        <f t="shared" ca="1" si="6"/>
        <v>0.13</v>
      </c>
      <c r="C199" s="1">
        <f ca="1">IF(B199&gt;'MM3 (Cashier)-Processed Data'!$AB$4,TIME(0,RANDBETWEEN(0,4.9),RANDBETWEEN(0,59)),TIME(0,RANDBETWEEN(5,9.9),RANDBETWEEN(0,59)))</f>
        <v>4.5023148148148149E-3</v>
      </c>
      <c r="D199" s="4">
        <f ca="1">IF(B199&lt;'MM3 (Cashier)-Processed Data'!$AD$13,TIME(0,RANDBETWEEN(0,0.9),RANDBETWEEN(0,59)),IF(B199&lt;'MM3 (Cashier)-Processed Data'!$AD$14,TIME(0,RANDBETWEEN(1,1.9),RANDBETWEEN(0,59)),IF(B199&lt;'MM3 (Cashier)-Processed Data'!$AD$15,TIME(0,RANDBETWEEN(2,2.9),RANDBETWEEN(0,59)),IF(B199&lt;'MM3 (Cashier)-Processed Data'!$AD$16,TIME(0,RANDBETWEEN(3,4.9),RANDBETWEEN(0,59))))))</f>
        <v>1.25E-3</v>
      </c>
      <c r="E199" s="65">
        <f ca="1">IF(B199&gt;'MM3 (Cashier)-Processed Data'!$AB$6,TIME(0,RANDBETWEEN(0,4.9),RANDBETWEEN(0,59)),TIME(0,RANDBETWEEN(5,9.9),RANDBETWEEN(0,59)))</f>
        <v>5.0925925925925921E-4</v>
      </c>
      <c r="F199" s="4">
        <f ca="1">IF(B199&lt;'MM3 (Cashier)-Processed Data'!$AD$17,TIME(0,RANDBETWEEN(0,0.9),RANDBETWEEN(0,59)),IF(B199&lt;'MM3 (Cashier)-Processed Data'!$AD$18,TIME(0,RANDBETWEEN(1,1.9),RANDBETWEEN(0,59)),IF(B199&lt;'MM3 (Cashier)-Processed Data'!$AD$19,TIME(0,RANDBETWEEN(2,2.9),RANDBETWEEN(0,59)),IF(B199&lt;'MM3 (Cashier)-Processed Data'!$AD$20,TIME(0,RANDBETWEEN(3,4.9),RANDBETWEEN(0,59))))))</f>
        <v>4.9768518518518521E-4</v>
      </c>
      <c r="G199" s="1">
        <f ca="1">IF(B199&gt;'MM3 (Cashier)-Processed Data'!$AB$8,TIME(0,RANDBETWEEN(0,4.9),RANDBETWEEN(0,59)),TIME(0,RANDBETWEEN(5,9.9),RANDBETWEEN(0,59)))</f>
        <v>5.7986111111111112E-3</v>
      </c>
      <c r="H199" s="4">
        <f ca="1">IF(B199&lt;'MM3 (Cashier)-Processed Data'!$AD$21,TIME(0,RANDBETWEEN(0,0.9),RANDBETWEEN(0,59)),IF(B199&lt;'MM3 (Cashier)-Processed Data'!$AD$22,TIME(0,RANDBETWEEN(1,1.9),RANDBETWEEN(0,59)),IF(B199&lt;'MM3 (Cashier)-Processed Data'!$AD$23,TIME(0,RANDBETWEEN(2,2.9),RANDBETWEEN(0,59)),IF(B199&lt;'MM3 (Cashier)-Processed Data'!$AD$24,TIME(0,RANDBETWEEN(3,4.9),RANDBETWEEN(0,59))))))</f>
        <v>9.7222222222222219E-4</v>
      </c>
      <c r="I199" s="1"/>
    </row>
    <row r="200" spans="1:9" x14ac:dyDescent="0.3">
      <c r="A200" s="13">
        <v>197</v>
      </c>
      <c r="B200">
        <f t="shared" ca="1" si="6"/>
        <v>0.69</v>
      </c>
      <c r="C200" s="1">
        <f ca="1">IF(B200&gt;'MM3 (Cashier)-Processed Data'!$AB$4,TIME(0,RANDBETWEEN(0,4.9),RANDBETWEEN(0,59)),TIME(0,RANDBETWEEN(5,9.9),RANDBETWEEN(0,59)))</f>
        <v>2.2337962962962962E-3</v>
      </c>
      <c r="D200" s="4">
        <f ca="1">IF(B200&lt;'MM3 (Cashier)-Processed Data'!$AD$13,TIME(0,RANDBETWEEN(0,0.9),RANDBETWEEN(0,59)),IF(B200&lt;'MM3 (Cashier)-Processed Data'!$AD$14,TIME(0,RANDBETWEEN(1,1.9),RANDBETWEEN(0,59)),IF(B200&lt;'MM3 (Cashier)-Processed Data'!$AD$15,TIME(0,RANDBETWEEN(2,2.9),RANDBETWEEN(0,59)),IF(B200&lt;'MM3 (Cashier)-Processed Data'!$AD$16,TIME(0,RANDBETWEEN(3,4.9),RANDBETWEEN(0,59))))))</f>
        <v>1.7824074074074075E-3</v>
      </c>
      <c r="E200" s="65">
        <f ca="1">IF(B200&gt;'MM3 (Cashier)-Processed Data'!$AB$6,TIME(0,RANDBETWEEN(0,4.9),RANDBETWEEN(0,59)),TIME(0,RANDBETWEEN(5,9.9),RANDBETWEEN(0,59)))</f>
        <v>1.2731481481481483E-3</v>
      </c>
      <c r="F200" s="4">
        <f ca="1">IF(B200&lt;'MM3 (Cashier)-Processed Data'!$AD$17,TIME(0,RANDBETWEEN(0,0.9),RANDBETWEEN(0,59)),IF(B200&lt;'MM3 (Cashier)-Processed Data'!$AD$18,TIME(0,RANDBETWEEN(1,1.9),RANDBETWEEN(0,59)),IF(B200&lt;'MM3 (Cashier)-Processed Data'!$AD$19,TIME(0,RANDBETWEEN(2,2.9),RANDBETWEEN(0,59)),IF(B200&lt;'MM3 (Cashier)-Processed Data'!$AD$20,TIME(0,RANDBETWEEN(3,4.9),RANDBETWEEN(0,59))))))</f>
        <v>1.5740740740740741E-3</v>
      </c>
      <c r="G200" s="1">
        <f ca="1">IF(B200&gt;'MM3 (Cashier)-Processed Data'!$AB$8,TIME(0,RANDBETWEEN(0,4.9),RANDBETWEEN(0,59)),TIME(0,RANDBETWEEN(5,9.9),RANDBETWEEN(0,59)))</f>
        <v>1.9907407407407408E-3</v>
      </c>
      <c r="H200" s="4">
        <f ca="1">IF(B200&lt;'MM3 (Cashier)-Processed Data'!$AD$21,TIME(0,RANDBETWEEN(0,0.9),RANDBETWEEN(0,59)),IF(B200&lt;'MM3 (Cashier)-Processed Data'!$AD$22,TIME(0,RANDBETWEEN(1,1.9),RANDBETWEEN(0,59)),IF(B200&lt;'MM3 (Cashier)-Processed Data'!$AD$23,TIME(0,RANDBETWEEN(2,2.9),RANDBETWEEN(0,59)),IF(B200&lt;'MM3 (Cashier)-Processed Data'!$AD$24,TIME(0,RANDBETWEEN(3,4.9),RANDBETWEEN(0,59))))))</f>
        <v>1.6898148148148148E-3</v>
      </c>
      <c r="I200" s="1"/>
    </row>
    <row r="201" spans="1:9" x14ac:dyDescent="0.3">
      <c r="A201" s="13">
        <v>198</v>
      </c>
      <c r="B201">
        <f t="shared" ca="1" si="6"/>
        <v>0.95</v>
      </c>
      <c r="C201" s="1">
        <f ca="1">IF(B201&gt;'MM3 (Cashier)-Processed Data'!$AB$4,TIME(0,RANDBETWEEN(0,4.9),RANDBETWEEN(0,59)),TIME(0,RANDBETWEEN(5,9.9),RANDBETWEEN(0,59)))</f>
        <v>2.3148148148148147E-5</v>
      </c>
      <c r="D201" s="4">
        <f ca="1">IF(B201&lt;'MM3 (Cashier)-Processed Data'!$AD$13,TIME(0,RANDBETWEEN(0,0.9),RANDBETWEEN(0,59)),IF(B201&lt;'MM3 (Cashier)-Processed Data'!$AD$14,TIME(0,RANDBETWEEN(1,1.9),RANDBETWEEN(0,59)),IF(B201&lt;'MM3 (Cashier)-Processed Data'!$AD$15,TIME(0,RANDBETWEEN(2,2.9),RANDBETWEEN(0,59)),IF(B201&lt;'MM3 (Cashier)-Processed Data'!$AD$16,TIME(0,RANDBETWEEN(3,4.9),RANDBETWEEN(0,59))))))</f>
        <v>3.3333333333333335E-3</v>
      </c>
      <c r="E201" s="65">
        <f ca="1">IF(B201&gt;'MM3 (Cashier)-Processed Data'!$AB$6,TIME(0,RANDBETWEEN(0,4.9),RANDBETWEEN(0,59)),TIME(0,RANDBETWEEN(5,9.9),RANDBETWEEN(0,59)))</f>
        <v>2.7777777777777778E-4</v>
      </c>
      <c r="F201" s="4">
        <f ca="1">IF(B201&lt;'MM3 (Cashier)-Processed Data'!$AD$17,TIME(0,RANDBETWEEN(0,0.9),RANDBETWEEN(0,59)),IF(B201&lt;'MM3 (Cashier)-Processed Data'!$AD$18,TIME(0,RANDBETWEEN(1,1.9),RANDBETWEEN(0,59)),IF(B201&lt;'MM3 (Cashier)-Processed Data'!$AD$19,TIME(0,RANDBETWEEN(2,2.9),RANDBETWEEN(0,59)),IF(B201&lt;'MM3 (Cashier)-Processed Data'!$AD$20,TIME(0,RANDBETWEEN(3,4.9),RANDBETWEEN(0,59))))))</f>
        <v>2.673611111111111E-3</v>
      </c>
      <c r="G201" s="1">
        <f ca="1">IF(B201&gt;'MM3 (Cashier)-Processed Data'!$AB$8,TIME(0,RANDBETWEEN(0,4.9),RANDBETWEEN(0,59)),TIME(0,RANDBETWEEN(5,9.9),RANDBETWEEN(0,59)))</f>
        <v>2.8935185185185184E-3</v>
      </c>
      <c r="H201" s="4">
        <f ca="1">IF(B201&lt;'MM3 (Cashier)-Processed Data'!$AD$21,TIME(0,RANDBETWEEN(0,0.9),RANDBETWEEN(0,59)),IF(B201&lt;'MM3 (Cashier)-Processed Data'!$AD$22,TIME(0,RANDBETWEEN(1,1.9),RANDBETWEEN(0,59)),IF(B201&lt;'MM3 (Cashier)-Processed Data'!$AD$23,TIME(0,RANDBETWEEN(2,2.9),RANDBETWEEN(0,59)),IF(B201&lt;'MM3 (Cashier)-Processed Data'!$AD$24,TIME(0,RANDBETWEEN(3,4.9),RANDBETWEEN(0,59))))))</f>
        <v>2.0486111111111113E-3</v>
      </c>
      <c r="I201" s="1"/>
    </row>
    <row r="202" spans="1:9" x14ac:dyDescent="0.3">
      <c r="A202" s="13">
        <v>199</v>
      </c>
      <c r="B202">
        <f t="shared" ca="1" si="6"/>
        <v>0.97</v>
      </c>
      <c r="C202" s="1">
        <f ca="1">IF(B202&gt;'MM3 (Cashier)-Processed Data'!$AB$4,TIME(0,RANDBETWEEN(0,4.9),RANDBETWEEN(0,59)),TIME(0,RANDBETWEEN(5,9.9),RANDBETWEEN(0,59)))</f>
        <v>2.5810185185185185E-3</v>
      </c>
      <c r="D202" s="4">
        <f ca="1">IF(B202&lt;'MM3 (Cashier)-Processed Data'!$AD$13,TIME(0,RANDBETWEEN(0,0.9),RANDBETWEEN(0,59)),IF(B202&lt;'MM3 (Cashier)-Processed Data'!$AD$14,TIME(0,RANDBETWEEN(1,1.9),RANDBETWEEN(0,59)),IF(B202&lt;'MM3 (Cashier)-Processed Data'!$AD$15,TIME(0,RANDBETWEEN(2,2.9),RANDBETWEEN(0,59)),IF(B202&lt;'MM3 (Cashier)-Processed Data'!$AD$16,TIME(0,RANDBETWEEN(3,4.9),RANDBETWEEN(0,59))))))</f>
        <v>3.0902777777777777E-3</v>
      </c>
      <c r="E202" s="65">
        <f ca="1">IF(B202&gt;'MM3 (Cashier)-Processed Data'!$AB$6,TIME(0,RANDBETWEEN(0,4.9),RANDBETWEEN(0,59)),TIME(0,RANDBETWEEN(5,9.9),RANDBETWEEN(0,59)))</f>
        <v>2.1180555555555558E-3</v>
      </c>
      <c r="F202" s="4">
        <f ca="1">IF(B202&lt;'MM3 (Cashier)-Processed Data'!$AD$17,TIME(0,RANDBETWEEN(0,0.9),RANDBETWEEN(0,59)),IF(B202&lt;'MM3 (Cashier)-Processed Data'!$AD$18,TIME(0,RANDBETWEEN(1,1.9),RANDBETWEEN(0,59)),IF(B202&lt;'MM3 (Cashier)-Processed Data'!$AD$19,TIME(0,RANDBETWEEN(2,2.9),RANDBETWEEN(0,59)),IF(B202&lt;'MM3 (Cashier)-Processed Data'!$AD$20,TIME(0,RANDBETWEEN(3,4.9),RANDBETWEEN(0,59))))))</f>
        <v>2.3958333333333331E-3</v>
      </c>
      <c r="G202" s="1">
        <f ca="1">IF(B202&gt;'MM3 (Cashier)-Processed Data'!$AB$8,TIME(0,RANDBETWEEN(0,4.9),RANDBETWEEN(0,59)),TIME(0,RANDBETWEEN(5,9.9),RANDBETWEEN(0,59)))</f>
        <v>9.837962962962962E-4</v>
      </c>
      <c r="H202" s="4">
        <f ca="1">IF(B202&lt;'MM3 (Cashier)-Processed Data'!$AD$21,TIME(0,RANDBETWEEN(0,0.9),RANDBETWEEN(0,59)),IF(B202&lt;'MM3 (Cashier)-Processed Data'!$AD$22,TIME(0,RANDBETWEEN(1,1.9),RANDBETWEEN(0,59)),IF(B202&lt;'MM3 (Cashier)-Processed Data'!$AD$23,TIME(0,RANDBETWEEN(2,2.9),RANDBETWEEN(0,59)),IF(B202&lt;'MM3 (Cashier)-Processed Data'!$AD$24,TIME(0,RANDBETWEEN(3,4.9),RANDBETWEEN(0,59))))))</f>
        <v>1.5277777777777779E-3</v>
      </c>
      <c r="I202" s="1"/>
    </row>
    <row r="203" spans="1:9" ht="15" thickBot="1" x14ac:dyDescent="0.35">
      <c r="A203" s="16">
        <v>200</v>
      </c>
      <c r="B203" s="17">
        <f t="shared" ca="1" si="6"/>
        <v>0.76</v>
      </c>
      <c r="C203" s="19">
        <f ca="1">IF(B203&gt;'MM3 (Cashier)-Processed Data'!$AB$4,TIME(0,RANDBETWEEN(0,4.9),RANDBETWEEN(0,59)),TIME(0,RANDBETWEEN(5,9.9),RANDBETWEEN(0,59)))</f>
        <v>9.3749999999999997E-4</v>
      </c>
      <c r="D203" s="22">
        <f ca="1">IF(B203&lt;'MM3 (Cashier)-Processed Data'!$AD$13,TIME(0,RANDBETWEEN(0,0.9),RANDBETWEEN(0,59)),IF(B203&lt;'MM3 (Cashier)-Processed Data'!$AD$14,TIME(0,RANDBETWEEN(1,1.9),RANDBETWEEN(0,59)),IF(B203&lt;'MM3 (Cashier)-Processed Data'!$AD$15,TIME(0,RANDBETWEEN(2,2.9),RANDBETWEEN(0,59)),IF(B203&lt;'MM3 (Cashier)-Processed Data'!$AD$16,TIME(0,RANDBETWEEN(3,4.9),RANDBETWEEN(0,59))))))</f>
        <v>1.6203703703703703E-3</v>
      </c>
      <c r="E203" s="57">
        <f ca="1">IF(B203&gt;'MM3 (Cashier)-Processed Data'!$AB$6,TIME(0,RANDBETWEEN(0,4.9),RANDBETWEEN(0,59)),TIME(0,RANDBETWEEN(5,9.9),RANDBETWEEN(0,59)))</f>
        <v>2.1412037037037038E-3</v>
      </c>
      <c r="F203" s="22">
        <f ca="1">IF(B203&lt;'MM3 (Cashier)-Processed Data'!$AD$17,TIME(0,RANDBETWEEN(0,0.9),RANDBETWEEN(0,59)),IF(B203&lt;'MM3 (Cashier)-Processed Data'!$AD$18,TIME(0,RANDBETWEEN(1,1.9),RANDBETWEEN(0,59)),IF(B203&lt;'MM3 (Cashier)-Processed Data'!$AD$19,TIME(0,RANDBETWEEN(2,2.9),RANDBETWEEN(0,59)),IF(B203&lt;'MM3 (Cashier)-Processed Data'!$AD$20,TIME(0,RANDBETWEEN(3,4.9),RANDBETWEEN(0,59))))))</f>
        <v>1.4930555555555556E-3</v>
      </c>
      <c r="G203" s="19">
        <f ca="1">IF(B203&gt;'MM3 (Cashier)-Processed Data'!$AB$8,TIME(0,RANDBETWEEN(0,4.9),RANDBETWEEN(0,59)),TIME(0,RANDBETWEEN(5,9.9),RANDBETWEEN(0,59)))</f>
        <v>2.5231481481481481E-3</v>
      </c>
      <c r="H203" s="22">
        <f ca="1">IF(B203&lt;'MM3 (Cashier)-Processed Data'!$AD$21,TIME(0,RANDBETWEEN(0,0.9),RANDBETWEEN(0,59)),IF(B203&lt;'MM3 (Cashier)-Processed Data'!$AD$22,TIME(0,RANDBETWEEN(1,1.9),RANDBETWEEN(0,59)),IF(B203&lt;'MM3 (Cashier)-Processed Data'!$AD$23,TIME(0,RANDBETWEEN(2,2.9),RANDBETWEEN(0,59)),IF(B203&lt;'MM3 (Cashier)-Processed Data'!$AD$24,TIME(0,RANDBETWEEN(3,4.9),RANDBETWEEN(0,59))))))</f>
        <v>1.8749999999999999E-3</v>
      </c>
      <c r="I203" s="1"/>
    </row>
  </sheetData>
  <mergeCells count="6">
    <mergeCell ref="Q17:X17"/>
    <mergeCell ref="A2:D2"/>
    <mergeCell ref="E2:F2"/>
    <mergeCell ref="G2:H2"/>
    <mergeCell ref="A1:H1"/>
    <mergeCell ref="J2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6165-4681-4758-BA96-130A99413030}">
  <dimension ref="A1:O13"/>
  <sheetViews>
    <sheetView workbookViewId="0">
      <selection activeCell="L21" sqref="L21"/>
    </sheetView>
  </sheetViews>
  <sheetFormatPr defaultRowHeight="14.4" x14ac:dyDescent="0.3"/>
  <sheetData>
    <row r="1" spans="1:15" ht="23.4" x14ac:dyDescent="0.45">
      <c r="A1" s="184" t="s">
        <v>0</v>
      </c>
      <c r="B1" s="185"/>
      <c r="C1" s="185"/>
      <c r="D1" s="185"/>
      <c r="E1" s="186"/>
      <c r="F1" s="40"/>
      <c r="G1" s="40"/>
      <c r="H1" s="40"/>
      <c r="I1" s="40"/>
      <c r="J1" s="40"/>
      <c r="K1" s="40"/>
      <c r="L1" s="40"/>
      <c r="M1" s="40"/>
      <c r="N1" s="40"/>
      <c r="O1" s="41"/>
    </row>
    <row r="2" spans="1:15" x14ac:dyDescent="0.3">
      <c r="A2" s="181" t="s">
        <v>1</v>
      </c>
      <c r="B2" s="182"/>
      <c r="C2" s="182"/>
      <c r="D2" s="182"/>
      <c r="E2" s="183"/>
    </row>
    <row r="3" spans="1:15" ht="43.2" x14ac:dyDescent="0.3">
      <c r="A3" s="33" t="s">
        <v>4</v>
      </c>
      <c r="B3" s="34" t="s">
        <v>5</v>
      </c>
      <c r="C3" s="34" t="s">
        <v>6</v>
      </c>
      <c r="D3" s="34" t="s">
        <v>7</v>
      </c>
      <c r="E3" s="37" t="s">
        <v>8</v>
      </c>
    </row>
    <row r="4" spans="1:15" x14ac:dyDescent="0.3">
      <c r="A4" s="13">
        <v>1</v>
      </c>
      <c r="B4">
        <v>0</v>
      </c>
      <c r="C4">
        <f>D4-B4</f>
        <v>0</v>
      </c>
      <c r="D4">
        <v>0</v>
      </c>
      <c r="E4" s="5">
        <v>3.14</v>
      </c>
    </row>
    <row r="5" spans="1:15" x14ac:dyDescent="0.3">
      <c r="A5" s="13">
        <v>2</v>
      </c>
      <c r="B5">
        <v>2.2000000000000002</v>
      </c>
      <c r="C5">
        <f t="shared" ref="C5:C13" si="0">D5-B5</f>
        <v>0.94</v>
      </c>
      <c r="D5">
        <v>3.14</v>
      </c>
      <c r="E5" s="5">
        <v>6</v>
      </c>
    </row>
    <row r="6" spans="1:15" x14ac:dyDescent="0.3">
      <c r="A6" s="13">
        <v>3</v>
      </c>
      <c r="B6">
        <v>7.31</v>
      </c>
      <c r="C6">
        <f t="shared" si="0"/>
        <v>0</v>
      </c>
      <c r="D6">
        <v>7.31</v>
      </c>
      <c r="E6" s="5">
        <v>10.45</v>
      </c>
    </row>
    <row r="7" spans="1:15" x14ac:dyDescent="0.3">
      <c r="A7" s="13">
        <v>4</v>
      </c>
      <c r="B7">
        <v>8.34</v>
      </c>
      <c r="C7">
        <f t="shared" si="0"/>
        <v>2.1099999999999994</v>
      </c>
      <c r="D7">
        <v>10.45</v>
      </c>
      <c r="E7" s="5">
        <v>12.05</v>
      </c>
    </row>
    <row r="8" spans="1:15" x14ac:dyDescent="0.3">
      <c r="A8" s="13">
        <v>5</v>
      </c>
      <c r="B8">
        <v>10.3</v>
      </c>
      <c r="C8">
        <f t="shared" si="0"/>
        <v>1.75</v>
      </c>
      <c r="D8">
        <f>E7</f>
        <v>12.05</v>
      </c>
      <c r="E8" s="5">
        <v>14.53</v>
      </c>
    </row>
    <row r="9" spans="1:15" x14ac:dyDescent="0.3">
      <c r="A9" s="13">
        <v>6</v>
      </c>
      <c r="B9">
        <v>15.24</v>
      </c>
      <c r="C9">
        <f t="shared" si="0"/>
        <v>0</v>
      </c>
      <c r="D9">
        <v>15.24</v>
      </c>
      <c r="E9" s="5">
        <v>20.350000000000001</v>
      </c>
    </row>
    <row r="10" spans="1:15" x14ac:dyDescent="0.3">
      <c r="A10" s="13">
        <v>7</v>
      </c>
      <c r="B10">
        <v>17.43</v>
      </c>
      <c r="C10">
        <f t="shared" si="0"/>
        <v>2.9200000000000017</v>
      </c>
      <c r="D10">
        <f>E9</f>
        <v>20.350000000000001</v>
      </c>
      <c r="E10" s="5">
        <v>22.56</v>
      </c>
    </row>
    <row r="11" spans="1:15" x14ac:dyDescent="0.3">
      <c r="A11" s="13">
        <v>8</v>
      </c>
      <c r="B11">
        <v>23.36</v>
      </c>
      <c r="C11">
        <f t="shared" si="0"/>
        <v>0</v>
      </c>
      <c r="D11">
        <v>23.36</v>
      </c>
      <c r="E11" s="5">
        <v>26.03</v>
      </c>
    </row>
    <row r="12" spans="1:15" x14ac:dyDescent="0.3">
      <c r="A12" s="13">
        <v>9</v>
      </c>
      <c r="B12">
        <v>25.45</v>
      </c>
      <c r="C12">
        <f t="shared" si="0"/>
        <v>0.58000000000000185</v>
      </c>
      <c r="D12">
        <f>E11</f>
        <v>26.03</v>
      </c>
      <c r="E12" s="5">
        <v>28.09</v>
      </c>
    </row>
    <row r="13" spans="1:15" ht="15" thickBot="1" x14ac:dyDescent="0.35">
      <c r="A13" s="16">
        <v>10</v>
      </c>
      <c r="B13" s="17">
        <v>28.12</v>
      </c>
      <c r="C13" s="17">
        <f t="shared" si="0"/>
        <v>0</v>
      </c>
      <c r="D13" s="17">
        <v>28.12</v>
      </c>
      <c r="E13" s="18">
        <v>32.340000000000003</v>
      </c>
    </row>
  </sheetData>
  <mergeCells count="2">
    <mergeCell ref="A2:E2"/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126-8C4C-494F-A138-498E203FCA97}">
  <dimension ref="A1:N23"/>
  <sheetViews>
    <sheetView workbookViewId="0">
      <selection activeCell="L3" sqref="L3"/>
    </sheetView>
  </sheetViews>
  <sheetFormatPr defaultRowHeight="14.4" x14ac:dyDescent="0.3"/>
  <cols>
    <col min="1" max="1" width="10.6640625" customWidth="1"/>
    <col min="4" max="4" width="12.5546875" customWidth="1"/>
    <col min="11" max="11" width="18.88671875" customWidth="1"/>
    <col min="12" max="12" width="10.33203125" bestFit="1" customWidth="1"/>
    <col min="13" max="13" width="13.44140625" bestFit="1" customWidth="1"/>
    <col min="14" max="14" width="13.6640625" bestFit="1" customWidth="1"/>
  </cols>
  <sheetData>
    <row r="1" spans="1:14" ht="24" thickBot="1" x14ac:dyDescent="0.5">
      <c r="A1" s="184" t="s">
        <v>12</v>
      </c>
      <c r="B1" s="185"/>
      <c r="C1" s="185"/>
      <c r="D1" s="185"/>
      <c r="E1" s="185"/>
      <c r="F1" s="185"/>
      <c r="G1" s="185"/>
      <c r="H1" s="186"/>
    </row>
    <row r="2" spans="1:14" ht="29.4" thickBot="1" x14ac:dyDescent="0.35">
      <c r="A2" s="181" t="s">
        <v>1</v>
      </c>
      <c r="B2" s="182"/>
      <c r="C2" s="182"/>
      <c r="D2" s="182"/>
      <c r="E2" s="182"/>
      <c r="F2" s="182"/>
      <c r="G2" s="182"/>
      <c r="H2" s="183"/>
      <c r="J2" s="28" t="s">
        <v>13</v>
      </c>
      <c r="K2" s="29" t="s">
        <v>14</v>
      </c>
      <c r="L2" s="30" t="s">
        <v>15</v>
      </c>
      <c r="M2" s="30" t="s">
        <v>16</v>
      </c>
      <c r="N2" s="31" t="s">
        <v>17</v>
      </c>
    </row>
    <row r="3" spans="1:14" ht="28.8" x14ac:dyDescent="0.3">
      <c r="A3" s="8" t="s">
        <v>9</v>
      </c>
      <c r="B3" s="9" t="s">
        <v>18</v>
      </c>
      <c r="C3" s="9" t="s">
        <v>5</v>
      </c>
      <c r="D3" s="9" t="s">
        <v>19</v>
      </c>
      <c r="E3" s="9" t="s">
        <v>20</v>
      </c>
      <c r="F3" s="9" t="s">
        <v>21</v>
      </c>
      <c r="G3" s="9" t="s">
        <v>22</v>
      </c>
      <c r="H3" s="3" t="s">
        <v>10</v>
      </c>
      <c r="J3" s="189">
        <v>1</v>
      </c>
      <c r="K3" s="1" t="s">
        <v>44</v>
      </c>
      <c r="L3" s="24">
        <f>(COUNTIFS($D$4:$D$12,"&gt;0:00:00",D4:D12,"&lt;0:01:59"))/9</f>
        <v>0.22222222222222221</v>
      </c>
      <c r="M3" s="24">
        <f>0</f>
        <v>0</v>
      </c>
      <c r="N3" s="25">
        <f>L3</f>
        <v>0.22222222222222221</v>
      </c>
    </row>
    <row r="4" spans="1:14" ht="15" thickBot="1" x14ac:dyDescent="0.35">
      <c r="A4" s="13">
        <v>1</v>
      </c>
      <c r="C4" s="1">
        <f>'MM1 (Coffee Shop)-Raw Data'!B4/1440</f>
        <v>0</v>
      </c>
      <c r="D4" s="1">
        <f>C5-C4</f>
        <v>1.5277777777777779E-3</v>
      </c>
      <c r="E4" t="str">
        <f>IF(F4=0,"No","Yes")</f>
        <v>No</v>
      </c>
      <c r="F4" s="1">
        <f>'MM1 (Coffee Shop)-Raw Data'!C4/1440</f>
        <v>0</v>
      </c>
      <c r="G4" s="1">
        <f>H4-(F4+C4)</f>
        <v>2.1805555555555558E-3</v>
      </c>
      <c r="H4" s="4">
        <f>'MM1 (Coffee Shop)-Raw Data'!E4/1440</f>
        <v>2.1805555555555558E-3</v>
      </c>
      <c r="J4" s="190"/>
      <c r="K4" s="19" t="s">
        <v>48</v>
      </c>
      <c r="L4" s="23">
        <f>(COUNTIFS($D$4:$D$12,"&gt;0:01:59",D4:D12,"&lt;0:06:00"))/9</f>
        <v>0.77777777777777779</v>
      </c>
      <c r="M4" s="23">
        <f>N3</f>
        <v>0.22222222222222221</v>
      </c>
      <c r="N4" s="26">
        <f>M4+L4</f>
        <v>1</v>
      </c>
    </row>
    <row r="5" spans="1:14" x14ac:dyDescent="0.3">
      <c r="A5" s="13">
        <v>2</v>
      </c>
      <c r="C5" s="1">
        <f>'MM1 (Coffee Shop)-Raw Data'!B5/1440</f>
        <v>1.5277777777777779E-3</v>
      </c>
      <c r="D5" s="1">
        <f t="shared" ref="D5:D13" si="0">C6-C5</f>
        <v>3.456018518518518E-3</v>
      </c>
      <c r="E5" t="str">
        <f t="shared" ref="E5:E22" si="1">IF(F5=0,"No","Yes")</f>
        <v>Yes</v>
      </c>
      <c r="F5" s="1">
        <f>'MM1 (Coffee Shop)-Raw Data'!C5/1440</f>
        <v>6.5277777777777773E-4</v>
      </c>
      <c r="G5" s="1">
        <f t="shared" ref="G5:G13" si="2">H5-(F5+C5)</f>
        <v>1.9861111111111112E-3</v>
      </c>
      <c r="H5" s="4">
        <f>'MM1 (Coffee Shop)-Raw Data'!E5/1440</f>
        <v>4.1666666666666666E-3</v>
      </c>
      <c r="K5" s="1"/>
      <c r="L5" s="2"/>
    </row>
    <row r="6" spans="1:14" x14ac:dyDescent="0.3">
      <c r="A6" s="13">
        <v>3</v>
      </c>
      <c r="C6" s="1">
        <f>'MM1 (Coffee Shop)-Raw Data'!B6/1440-"0:00:08"</f>
        <v>4.9837962962962961E-3</v>
      </c>
      <c r="D6" s="1">
        <f t="shared" si="0"/>
        <v>8.0787037037037025E-4</v>
      </c>
      <c r="E6" t="str">
        <f t="shared" si="1"/>
        <v>No</v>
      </c>
      <c r="F6" s="1">
        <f>'MM1 (Coffee Shop)-Raw Data'!C6/1440</f>
        <v>0</v>
      </c>
      <c r="G6" s="1">
        <f t="shared" si="2"/>
        <v>2.2731481481481483E-3</v>
      </c>
      <c r="H6" s="4">
        <f>'MM1 (Coffee Shop)-Raw Data'!E6/1440</f>
        <v>7.2569444444444443E-3</v>
      </c>
    </row>
    <row r="7" spans="1:14" ht="15" thickBot="1" x14ac:dyDescent="0.35">
      <c r="A7" s="13">
        <v>4</v>
      </c>
      <c r="C7" s="1">
        <f>'MM1 (Coffee Shop)-Raw Data'!B7/1440</f>
        <v>5.7916666666666663E-3</v>
      </c>
      <c r="D7" s="1">
        <f t="shared" si="0"/>
        <v>1.3611111111111115E-3</v>
      </c>
      <c r="E7" t="str">
        <f t="shared" si="1"/>
        <v>Yes</v>
      </c>
      <c r="F7" s="1">
        <f>'MM1 (Coffee Shop)-Raw Data'!C7/1440</f>
        <v>1.4652777777777774E-3</v>
      </c>
      <c r="G7" s="1">
        <f t="shared" si="2"/>
        <v>1.1111111111111122E-3</v>
      </c>
      <c r="H7" s="4">
        <f>'MM1 (Coffee Shop)-Raw Data'!E7/1440</f>
        <v>8.3680555555555557E-3</v>
      </c>
    </row>
    <row r="8" spans="1:14" ht="29.4" thickBot="1" x14ac:dyDescent="0.35">
      <c r="A8" s="13">
        <v>5</v>
      </c>
      <c r="C8" s="1">
        <f>'MM1 (Coffee Shop)-Raw Data'!B8/1440</f>
        <v>7.1527777777777779E-3</v>
      </c>
      <c r="D8" s="1">
        <f t="shared" si="0"/>
        <v>3.4305555555555556E-3</v>
      </c>
      <c r="E8" t="str">
        <f t="shared" si="1"/>
        <v>Yes</v>
      </c>
      <c r="F8" s="1">
        <f>'MM1 (Coffee Shop)-Raw Data'!C8/1440</f>
        <v>1.2152777777777778E-3</v>
      </c>
      <c r="G8" s="1">
        <f t="shared" si="2"/>
        <v>1.7222222222222222E-3</v>
      </c>
      <c r="H8" s="4">
        <f>'MM1 (Coffee Shop)-Raw Data'!E8/1440</f>
        <v>1.0090277777777778E-2</v>
      </c>
      <c r="J8" s="28" t="s">
        <v>13</v>
      </c>
      <c r="K8" s="29" t="s">
        <v>25</v>
      </c>
      <c r="L8" s="30" t="s">
        <v>15</v>
      </c>
      <c r="M8" s="30" t="s">
        <v>16</v>
      </c>
      <c r="N8" s="31" t="s">
        <v>17</v>
      </c>
    </row>
    <row r="9" spans="1:14" x14ac:dyDescent="0.3">
      <c r="A9" s="13">
        <v>6</v>
      </c>
      <c r="C9" s="1">
        <f>'MM1 (Coffee Shop)-Raw Data'!B9/1440</f>
        <v>1.0583333333333333E-2</v>
      </c>
      <c r="D9" s="1">
        <f t="shared" si="0"/>
        <v>1.5208333333333324E-3</v>
      </c>
      <c r="E9" t="str">
        <f t="shared" si="1"/>
        <v>No</v>
      </c>
      <c r="F9" s="1">
        <f>'MM1 (Coffee Shop)-Raw Data'!C9/1440</f>
        <v>0</v>
      </c>
      <c r="G9" s="1">
        <f t="shared" si="2"/>
        <v>3.5486111111111118E-3</v>
      </c>
      <c r="H9" s="4">
        <f>'MM1 (Coffee Shop)-Raw Data'!E9/1440</f>
        <v>1.4131944444444445E-2</v>
      </c>
      <c r="J9" s="189">
        <v>1</v>
      </c>
      <c r="K9" s="45" t="s">
        <v>49</v>
      </c>
      <c r="L9" s="46">
        <f>(COUNTIFS($G$4:$G$13,"&gt;0:01:00",$G$4:$G$13,"&lt;0:03:00"))/10</f>
        <v>0.6</v>
      </c>
      <c r="M9" s="47">
        <f>0</f>
        <v>0</v>
      </c>
      <c r="N9" s="48">
        <f>L9</f>
        <v>0.6</v>
      </c>
    </row>
    <row r="10" spans="1:14" ht="15" thickBot="1" x14ac:dyDescent="0.35">
      <c r="A10" s="13">
        <v>7</v>
      </c>
      <c r="C10" s="1">
        <f>'MM1 (Coffee Shop)-Raw Data'!B10/1440</f>
        <v>1.2104166666666666E-2</v>
      </c>
      <c r="D10" s="1">
        <f t="shared" si="0"/>
        <v>4.1180555555555554E-3</v>
      </c>
      <c r="E10" t="str">
        <f t="shared" si="1"/>
        <v>Yes</v>
      </c>
      <c r="F10" s="1">
        <f>'MM1 (Coffee Shop)-Raw Data'!C10/1440</f>
        <v>2.027777777777779E-3</v>
      </c>
      <c r="G10" s="1">
        <f t="shared" si="2"/>
        <v>1.5347222222222203E-3</v>
      </c>
      <c r="H10" s="4">
        <f>'MM1 (Coffee Shop)-Raw Data'!E10/1440</f>
        <v>1.5666666666666666E-2</v>
      </c>
      <c r="J10" s="190"/>
      <c r="K10" s="19" t="s">
        <v>29</v>
      </c>
      <c r="L10" s="42">
        <f>(COUNTIFS($G$4:$G$13,"&gt;0:02:00",$G$4:$G$13,"&gt;0:03:00"))/10</f>
        <v>0.4</v>
      </c>
      <c r="M10" s="23">
        <f>N9</f>
        <v>0.6</v>
      </c>
      <c r="N10" s="26">
        <f>M10+L10</f>
        <v>1</v>
      </c>
    </row>
    <row r="11" spans="1:14" x14ac:dyDescent="0.3">
      <c r="A11" s="13">
        <v>8</v>
      </c>
      <c r="C11" s="1">
        <f>'MM1 (Coffee Shop)-Raw Data'!B11/1440</f>
        <v>1.6222222222222221E-2</v>
      </c>
      <c r="D11" s="1">
        <f t="shared" si="0"/>
        <v>1.4513888888888909E-3</v>
      </c>
      <c r="E11" t="str">
        <f t="shared" si="1"/>
        <v>No</v>
      </c>
      <c r="F11" s="1">
        <f>'MM1 (Coffee Shop)-Raw Data'!C11/1440</f>
        <v>0</v>
      </c>
      <c r="G11" s="1">
        <f t="shared" si="2"/>
        <v>1.8541666666666672E-3</v>
      </c>
      <c r="H11" s="4">
        <f>'MM1 (Coffee Shop)-Raw Data'!E11/1440</f>
        <v>1.8076388888888888E-2</v>
      </c>
      <c r="J11" s="49"/>
      <c r="K11" s="1"/>
      <c r="L11" s="15"/>
      <c r="M11" s="24"/>
      <c r="N11" s="24"/>
    </row>
    <row r="12" spans="1:14" x14ac:dyDescent="0.3">
      <c r="A12" s="13">
        <v>9</v>
      </c>
      <c r="C12" s="1">
        <f>'MM1 (Coffee Shop)-Raw Data'!B12/1440</f>
        <v>1.7673611111111112E-2</v>
      </c>
      <c r="D12" s="1">
        <f t="shared" si="0"/>
        <v>1.8541666666666672E-3</v>
      </c>
      <c r="E12" t="str">
        <f t="shared" si="1"/>
        <v>Yes</v>
      </c>
      <c r="F12" s="1">
        <f>'MM1 (Coffee Shop)-Raw Data'!C12/1440</f>
        <v>4.0277777777777908E-4</v>
      </c>
      <c r="G12" s="1">
        <f t="shared" si="2"/>
        <v>1.430555555555553E-3</v>
      </c>
      <c r="H12" s="4">
        <f>'MM1 (Coffee Shop)-Raw Data'!E12/1440</f>
        <v>1.9506944444444445E-2</v>
      </c>
      <c r="J12" s="49"/>
      <c r="K12" s="1"/>
      <c r="L12" s="15"/>
      <c r="M12" s="24"/>
      <c r="N12" s="24"/>
    </row>
    <row r="13" spans="1:14" x14ac:dyDescent="0.3">
      <c r="A13" s="13">
        <v>10</v>
      </c>
      <c r="C13" s="1">
        <f>'MM1 (Coffee Shop)-Raw Data'!B13/1440</f>
        <v>1.9527777777777779E-2</v>
      </c>
      <c r="D13" s="1">
        <f t="shared" ca="1" si="0"/>
        <v>1.041666666666656E-4</v>
      </c>
      <c r="E13" t="str">
        <f t="shared" si="1"/>
        <v>No</v>
      </c>
      <c r="F13" s="1">
        <f>'MM1 (Coffee Shop)-Raw Data'!C13/1440</f>
        <v>0</v>
      </c>
      <c r="G13" s="1">
        <f t="shared" si="2"/>
        <v>2.9305555555555578E-3</v>
      </c>
      <c r="H13" s="4">
        <f>'MM1 (Coffee Shop)-Raw Data'!E13/1440</f>
        <v>2.2458333333333337E-2</v>
      </c>
    </row>
    <row r="14" spans="1:14" ht="15" thickBot="1" x14ac:dyDescent="0.35">
      <c r="A14" s="13">
        <v>11</v>
      </c>
      <c r="B14">
        <f ca="1">RANDBETWEEN(0,99)/100</f>
        <v>0.06</v>
      </c>
      <c r="C14" s="1">
        <f ca="1">C13+D14</f>
        <v>1.9631944444444445E-2</v>
      </c>
      <c r="D14" s="1">
        <f ca="1">IF(B14&lt;=$N$3,TIME(0,RANDBETWEEN(0,1.9),RANDBETWEEN(0,59)),TIME(0,RANDBETWEEN(2,5.9),RANDBETWEEN(0,59)))</f>
        <v>1.0416666666666667E-4</v>
      </c>
      <c r="E14" t="str">
        <f t="shared" ca="1" si="1"/>
        <v>Yes</v>
      </c>
      <c r="F14" s="1">
        <f ca="1">IF(B14&lt;$L$17,TIME(0,RANDBETWEEN(0,4.9),RANDBETWEEN(0,59)),TIME(0,0,0))</f>
        <v>1.0300925925925926E-3</v>
      </c>
      <c r="G14" s="1">
        <f ca="1">IF(B14&lt;=$N$9,TIME(0,RANDBETWEEN(1,2),RANDBETWEEN(0,59)),IF(B14&lt;=$N$10,TIME(0,RANDBETWEEN(3,5),RANDBETWEEN(0,59))))</f>
        <v>8.6805555555555551E-4</v>
      </c>
      <c r="H14" s="4">
        <f ca="1">G14+F14+C14</f>
        <v>2.1530092592592594E-2</v>
      </c>
    </row>
    <row r="15" spans="1:14" ht="15" thickBot="1" x14ac:dyDescent="0.35">
      <c r="A15" s="13">
        <v>12</v>
      </c>
      <c r="B15">
        <f t="dataTable" ref="B15:B22" dt2D="0" dtr="0" r1="O14" ca="1"/>
        <v>7.0000000000000007E-2</v>
      </c>
      <c r="C15" s="1">
        <f t="shared" ref="C15:C22" ca="1" si="3">C14+D15</f>
        <v>2.0465277777777777E-2</v>
      </c>
      <c r="D15" s="1">
        <f t="shared" ref="D15:D22" ca="1" si="4">IF(B15&lt;=$N$3,TIME(0,RANDBETWEEN(0,1.9),RANDBETWEEN(0,59)),TIME(0,RANDBETWEEN(2,5.9),RANDBETWEEN(0,59)))</f>
        <v>8.3333333333333339E-4</v>
      </c>
      <c r="E15" t="str">
        <f t="shared" ca="1" si="1"/>
        <v>Yes</v>
      </c>
      <c r="F15" s="1">
        <f ca="1">IF(B15&lt;$L$17,TIME(0,RANDBETWEEN(0,4.9),RANDBETWEEN(0,59)),TIME(0,0,0))</f>
        <v>5.6712962962962967E-4</v>
      </c>
      <c r="G15" s="1">
        <f t="shared" ref="G15:G22" ca="1" si="5">IF(B15&lt;=$N$9,TIME(0,RANDBETWEEN(1,2),RANDBETWEEN(0,59)),IF(B15&lt;=$N$10,TIME(0,RANDBETWEEN(3,5),RANDBETWEEN(0,59))))</f>
        <v>1.9675925925925924E-3</v>
      </c>
      <c r="H15" s="4">
        <f t="shared" ref="H15:H22" ca="1" si="6">G15+F15+C15</f>
        <v>2.3E-2</v>
      </c>
      <c r="J15" s="28" t="s">
        <v>13</v>
      </c>
      <c r="K15" s="29" t="s">
        <v>30</v>
      </c>
      <c r="L15" s="30" t="s">
        <v>15</v>
      </c>
      <c r="M15" s="30" t="s">
        <v>16</v>
      </c>
      <c r="N15" s="31" t="s">
        <v>17</v>
      </c>
    </row>
    <row r="16" spans="1:14" x14ac:dyDescent="0.3">
      <c r="A16" s="13">
        <v>13</v>
      </c>
      <c r="B16">
        <v>0.63</v>
      </c>
      <c r="C16" s="1">
        <f t="shared" ca="1" si="3"/>
        <v>2.3081018518518518E-2</v>
      </c>
      <c r="D16" s="1">
        <f t="shared" ca="1" si="4"/>
        <v>2.6157407407407405E-3</v>
      </c>
      <c r="E16" t="str">
        <f t="shared" ca="1" si="1"/>
        <v>No</v>
      </c>
      <c r="F16" s="1">
        <f t="shared" ref="F16:F22" ca="1" si="7">IF(B16&lt;$L$17,TIME(0,RANDBETWEEN(0,4.9),RANDBETWEEN(0,59)),TIME(0,0,0))</f>
        <v>0</v>
      </c>
      <c r="G16" s="1">
        <f t="shared" ca="1" si="5"/>
        <v>3.5995370370370369E-3</v>
      </c>
      <c r="H16" s="4">
        <f t="shared" ca="1" si="6"/>
        <v>2.6680555555555555E-2</v>
      </c>
      <c r="J16" s="189">
        <v>1</v>
      </c>
      <c r="K16" s="1" t="s">
        <v>31</v>
      </c>
      <c r="L16" s="24">
        <f>(COUNTIFS($F$4:$F$13,"=0:00:00")/10)</f>
        <v>0.5</v>
      </c>
      <c r="M16" s="24">
        <f>0</f>
        <v>0</v>
      </c>
      <c r="N16" s="25">
        <f>L16</f>
        <v>0.5</v>
      </c>
    </row>
    <row r="17" spans="1:14" ht="15" thickBot="1" x14ac:dyDescent="0.35">
      <c r="A17" s="13">
        <v>14</v>
      </c>
      <c r="B17">
        <v>0.43</v>
      </c>
      <c r="C17" s="1">
        <f t="shared" ca="1" si="3"/>
        <v>2.663425925925926E-2</v>
      </c>
      <c r="D17" s="1">
        <f t="shared" ca="1" si="4"/>
        <v>3.5532407407407409E-3</v>
      </c>
      <c r="E17" t="str">
        <f t="shared" ca="1" si="1"/>
        <v>Yes</v>
      </c>
      <c r="F17" s="1">
        <f t="shared" ca="1" si="7"/>
        <v>2.8356481481481483E-3</v>
      </c>
      <c r="G17" s="1">
        <f t="shared" ca="1" si="5"/>
        <v>7.1759259259259259E-4</v>
      </c>
      <c r="H17" s="4">
        <f t="shared" ca="1" si="6"/>
        <v>3.0187500000000003E-2</v>
      </c>
      <c r="J17" s="190"/>
      <c r="K17" s="19" t="s">
        <v>23</v>
      </c>
      <c r="L17" s="24">
        <f>(COUNTIFS($F$4:$F$13,"&gt;0:00:00",$F$4:$F$13,"&lt;0:05:00")/10)</f>
        <v>0.5</v>
      </c>
      <c r="M17" s="23">
        <f>N16</f>
        <v>0.5</v>
      </c>
      <c r="N17" s="26">
        <f>M17+L17</f>
        <v>1</v>
      </c>
    </row>
    <row r="18" spans="1:14" x14ac:dyDescent="0.3">
      <c r="A18" s="13">
        <v>15</v>
      </c>
      <c r="B18">
        <v>0.96</v>
      </c>
      <c r="C18" s="1">
        <f t="shared" ca="1" si="3"/>
        <v>3.0476851851851852E-2</v>
      </c>
      <c r="D18" s="1">
        <f t="shared" ca="1" si="4"/>
        <v>3.8425925925925928E-3</v>
      </c>
      <c r="E18" t="str">
        <f t="shared" ca="1" si="1"/>
        <v>No</v>
      </c>
      <c r="F18" s="1">
        <f t="shared" ca="1" si="7"/>
        <v>0</v>
      </c>
      <c r="G18" s="1">
        <f t="shared" ca="1" si="5"/>
        <v>2.9513888888888888E-3</v>
      </c>
      <c r="H18" s="4">
        <f t="shared" ca="1" si="6"/>
        <v>3.3428240740740744E-2</v>
      </c>
      <c r="L18" s="43"/>
    </row>
    <row r="19" spans="1:14" x14ac:dyDescent="0.3">
      <c r="A19" s="13">
        <v>16</v>
      </c>
      <c r="B19">
        <v>0.46</v>
      </c>
      <c r="C19" s="1">
        <f t="shared" ca="1" si="3"/>
        <v>3.2490740740740744E-2</v>
      </c>
      <c r="D19" s="1">
        <f t="shared" ca="1" si="4"/>
        <v>2.0138888888888888E-3</v>
      </c>
      <c r="E19" t="str">
        <f t="shared" ca="1" si="1"/>
        <v>Yes</v>
      </c>
      <c r="F19" s="1">
        <f t="shared" ca="1" si="7"/>
        <v>3.2870370370370371E-3</v>
      </c>
      <c r="G19" s="1">
        <f t="shared" ca="1" si="5"/>
        <v>2.0601851851851853E-3</v>
      </c>
      <c r="H19" s="4">
        <f t="shared" ca="1" si="6"/>
        <v>3.7837962962962962E-2</v>
      </c>
    </row>
    <row r="20" spans="1:14" x14ac:dyDescent="0.3">
      <c r="A20" s="13">
        <v>17</v>
      </c>
      <c r="B20">
        <v>0.54</v>
      </c>
      <c r="C20" s="1">
        <f t="shared" ca="1" si="3"/>
        <v>3.6437500000000005E-2</v>
      </c>
      <c r="D20" s="1">
        <f t="shared" ca="1" si="4"/>
        <v>3.9467592592592592E-3</v>
      </c>
      <c r="E20" t="str">
        <f t="shared" ca="1" si="1"/>
        <v>No</v>
      </c>
      <c r="F20" s="1">
        <f t="shared" ca="1" si="7"/>
        <v>0</v>
      </c>
      <c r="G20" s="1">
        <f t="shared" ca="1" si="5"/>
        <v>9.837962962962962E-4</v>
      </c>
      <c r="H20" s="4">
        <f t="shared" ca="1" si="6"/>
        <v>3.74212962962963E-2</v>
      </c>
    </row>
    <row r="21" spans="1:14" x14ac:dyDescent="0.3">
      <c r="A21" s="13">
        <v>18</v>
      </c>
      <c r="B21">
        <v>0.08</v>
      </c>
      <c r="C21" s="1">
        <f t="shared" ca="1" si="3"/>
        <v>3.6460648148148152E-2</v>
      </c>
      <c r="D21" s="1">
        <f t="shared" ca="1" si="4"/>
        <v>2.3148148148148147E-5</v>
      </c>
      <c r="E21" t="str">
        <f t="shared" ca="1" si="1"/>
        <v>Yes</v>
      </c>
      <c r="F21" s="1">
        <f t="shared" ca="1" si="7"/>
        <v>2.3726851851851851E-3</v>
      </c>
      <c r="G21" s="1">
        <f t="shared" ca="1" si="5"/>
        <v>2.0486111111111113E-3</v>
      </c>
      <c r="H21" s="4">
        <f t="shared" ca="1" si="6"/>
        <v>4.088194444444445E-2</v>
      </c>
    </row>
    <row r="22" spans="1:14" ht="15" thickBot="1" x14ac:dyDescent="0.35">
      <c r="A22" s="16">
        <v>19</v>
      </c>
      <c r="B22" s="17">
        <v>0.17</v>
      </c>
      <c r="C22" s="19">
        <f t="shared" ca="1" si="3"/>
        <v>3.6958333333333336E-2</v>
      </c>
      <c r="D22" s="1">
        <f t="shared" ca="1" si="4"/>
        <v>4.9768518518518521E-4</v>
      </c>
      <c r="E22" s="17" t="str">
        <f t="shared" ca="1" si="1"/>
        <v>Yes</v>
      </c>
      <c r="F22" s="19">
        <f t="shared" ca="1" si="7"/>
        <v>1.2962962962962963E-3</v>
      </c>
      <c r="G22" s="19">
        <f t="shared" ca="1" si="5"/>
        <v>1.25E-3</v>
      </c>
      <c r="H22" s="22">
        <f t="shared" ca="1" si="6"/>
        <v>3.9504629629629633E-2</v>
      </c>
    </row>
    <row r="23" spans="1:14" x14ac:dyDescent="0.3">
      <c r="D23" s="45"/>
      <c r="G23" s="1"/>
    </row>
  </sheetData>
  <mergeCells count="5">
    <mergeCell ref="J16:J17"/>
    <mergeCell ref="A2:H2"/>
    <mergeCell ref="A1:H1"/>
    <mergeCell ref="J3:J4"/>
    <mergeCell ref="J9:J10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5ACB-59B0-4E0E-94A6-1362E7567EB7}">
  <dimension ref="A1:S202"/>
  <sheetViews>
    <sheetView workbookViewId="0">
      <selection activeCell="G17" sqref="G17"/>
    </sheetView>
  </sheetViews>
  <sheetFormatPr defaultRowHeight="14.4" x14ac:dyDescent="0.3"/>
  <cols>
    <col min="2" max="2" width="14.6640625" bestFit="1" customWidth="1"/>
    <col min="3" max="3" width="19.5546875" bestFit="1" customWidth="1"/>
    <col min="4" max="4" width="11.6640625" bestFit="1" customWidth="1"/>
    <col min="5" max="5" width="11.6640625" customWidth="1"/>
    <col min="6" max="6" width="17" customWidth="1"/>
    <col min="7" max="7" width="15.5546875" customWidth="1"/>
    <col min="10" max="10" width="5.5546875" bestFit="1" customWidth="1"/>
    <col min="11" max="11" width="15" bestFit="1" customWidth="1"/>
  </cols>
  <sheetData>
    <row r="1" spans="1:19" ht="24" thickBot="1" x14ac:dyDescent="0.5">
      <c r="A1" s="184" t="s">
        <v>32</v>
      </c>
      <c r="B1" s="185"/>
      <c r="C1" s="185"/>
      <c r="D1" s="186"/>
      <c r="E1" s="51"/>
      <c r="F1" s="51"/>
      <c r="G1" s="51"/>
    </row>
    <row r="2" spans="1:19" ht="30" customHeight="1" x14ac:dyDescent="0.3">
      <c r="A2" s="79" t="s">
        <v>36</v>
      </c>
      <c r="B2" s="80" t="s">
        <v>37</v>
      </c>
      <c r="C2" s="81" t="s">
        <v>19</v>
      </c>
      <c r="D2" s="82" t="s">
        <v>38</v>
      </c>
      <c r="E2" s="62"/>
      <c r="F2" s="63" t="s">
        <v>50</v>
      </c>
      <c r="G2" s="64" t="s">
        <v>51</v>
      </c>
      <c r="I2" s="66" t="s">
        <v>34</v>
      </c>
      <c r="J2" s="67"/>
      <c r="K2" s="68"/>
      <c r="M2" s="66" t="s">
        <v>35</v>
      </c>
      <c r="N2" s="67"/>
      <c r="O2" s="67"/>
      <c r="P2" s="67"/>
      <c r="Q2" s="67"/>
      <c r="R2" s="68"/>
    </row>
    <row r="3" spans="1:19" ht="16.2" thickBot="1" x14ac:dyDescent="0.35">
      <c r="A3" s="13">
        <v>1</v>
      </c>
      <c r="B3">
        <f ca="1">RANDBETWEEN(0,99)/100</f>
        <v>0.18</v>
      </c>
      <c r="C3" s="1">
        <f ca="1">IF(B3&lt;='MM1 (Coffee Shop)-Processed D'!$N$3,TIME(0,RANDBETWEEN(0,2.9),RANDBETWEEN(0,59)),TIME(0,RANDBETWEEN(3,5),RANDBETWEEN(0,59)))</f>
        <v>1.3773148148148147E-3</v>
      </c>
      <c r="D3" s="4">
        <f ca="1">IF(B14&lt;='MM1 (Coffee Shop)-Processed D'!$N$9,TIME(0,RANDBETWEEN(1,1.9),RANDBETWEEN(0,59)),IF(B14&lt;='MM1 (Coffee Shop)-Processed D'!$N$10,TIME(0,RANDBETWEEN(2,2.9),RANDBETWEEN(0,59)),IF(B14&lt;='MM1 (Coffee Shop)-Processed D'!$N$11,TIME(0,RANDBETWEEN(3,6.9),RANDBETWEEN(0,59)))))</f>
        <v>1.8287037037037037E-3</v>
      </c>
      <c r="E3" s="1"/>
      <c r="F3" s="57">
        <f ca="1">AVERAGE(C3:C202)</f>
        <v>2.2459490740740747E-3</v>
      </c>
      <c r="G3" s="22">
        <f ca="1">AVERAGE(D3:D202)</f>
        <v>1.2909722222222213E-3</v>
      </c>
      <c r="I3" s="69" t="s">
        <v>39</v>
      </c>
      <c r="J3" s="70">
        <f ca="1">(1/(F3*1440))*60</f>
        <v>18.551919608348356</v>
      </c>
      <c r="K3" s="71" t="s">
        <v>40</v>
      </c>
      <c r="M3" s="115"/>
      <c r="N3" s="73"/>
      <c r="O3" s="129">
        <f ca="1">1-J6</f>
        <v>0.42519969080134057</v>
      </c>
      <c r="P3" s="73"/>
      <c r="Q3" s="73"/>
      <c r="R3" s="71"/>
    </row>
    <row r="4" spans="1:19" ht="15.6" x14ac:dyDescent="0.3">
      <c r="A4" s="13">
        <v>2</v>
      </c>
      <c r="B4">
        <f t="shared" ref="B4:B67" ca="1" si="0">RANDBETWEEN(0,99)/100</f>
        <v>0.98</v>
      </c>
      <c r="C4" s="1">
        <f ca="1">IF(B4&lt;='MM1 (Coffee Shop)-Processed D'!$N$3,TIME(0,RANDBETWEEN(0,1.9),RANDBETWEEN(0,59)),TIME(0,RANDBETWEEN(2,5.9),RANDBETWEEN(0,59)))</f>
        <v>2.9282407407407408E-3</v>
      </c>
      <c r="D4" s="4">
        <f ca="1">IF(B15&lt;='MM1 (Coffee Shop)-Processed D'!$N$9,TIME(0,RANDBETWEEN(1,1.9),RANDBETWEEN(0,59)),IF(B15&lt;='MM1 (Coffee Shop)-Processed D'!$N$10,TIME(0,RANDBETWEEN(2,2.9),RANDBETWEEN(0,59)),IF(B15&lt;='MM1 (Coffee Shop)-Processed D'!$N$11,TIME(0,RANDBETWEEN(3,6.9),RANDBETWEEN(0,59)))))</f>
        <v>1.1111111111111111E-3</v>
      </c>
      <c r="E4" s="1"/>
      <c r="I4" s="69" t="s">
        <v>41</v>
      </c>
      <c r="J4" s="70">
        <f ca="1">(1/(G3*1440))*60</f>
        <v>32.27541689080153</v>
      </c>
      <c r="K4" s="71" t="s">
        <v>40</v>
      </c>
      <c r="M4" s="115"/>
      <c r="N4" s="73"/>
      <c r="O4" s="73"/>
      <c r="P4" s="73"/>
      <c r="Q4" s="73"/>
      <c r="R4" s="71"/>
    </row>
    <row r="5" spans="1:19" x14ac:dyDescent="0.3">
      <c r="A5" s="13">
        <v>3</v>
      </c>
      <c r="B5">
        <f t="shared" ca="1" si="0"/>
        <v>0.31</v>
      </c>
      <c r="C5" s="1">
        <f ca="1">IF(B5&lt;='MM1 (Coffee Shop)-Processed D'!$N$3,TIME(0,RANDBETWEEN(0,1.9),RANDBETWEEN(0,59)),TIME(0,RANDBETWEEN(2,5.9),RANDBETWEEN(0,59)))</f>
        <v>2.685185185185185E-3</v>
      </c>
      <c r="D5" s="4">
        <f ca="1">IF(B16&lt;='MM1 (Coffee Shop)-Processed D'!$N$9,TIME(0,RANDBETWEEN(1,1.9),RANDBETWEEN(0,59)),IF(B16&lt;='MM1 (Coffee Shop)-Processed D'!$N$10,TIME(0,RANDBETWEEN(2,2.9),RANDBETWEEN(0,59)),IF(B16&lt;='MM1 (Coffee Shop)-Processed D'!$N$11,TIME(0,RANDBETWEEN(3,6.9),RANDBETWEEN(0,59)))))</f>
        <v>1.4236111111111112E-3</v>
      </c>
      <c r="E5" s="1"/>
      <c r="I5" s="72"/>
      <c r="J5" s="73"/>
      <c r="K5" s="71"/>
      <c r="M5" s="72" t="s">
        <v>42</v>
      </c>
      <c r="N5" s="73"/>
      <c r="O5" s="73">
        <f ca="1">J3/(J4-J3)</f>
        <v>1.3518361410738056</v>
      </c>
      <c r="P5" s="73">
        <f ca="1">O5*60</f>
        <v>81.110168464428341</v>
      </c>
      <c r="Q5" s="73" t="s">
        <v>40</v>
      </c>
      <c r="R5" s="71"/>
    </row>
    <row r="6" spans="1:19" x14ac:dyDescent="0.3">
      <c r="A6" s="13">
        <v>4</v>
      </c>
      <c r="B6">
        <f t="shared" ca="1" si="0"/>
        <v>0.98</v>
      </c>
      <c r="C6" s="1">
        <f ca="1">IF(B6&lt;='MM1 (Coffee Shop)-Processed D'!$N$3,TIME(0,RANDBETWEEN(0,1.9),RANDBETWEEN(0,59)),TIME(0,RANDBETWEEN(2,5.9),RANDBETWEEN(0,59)))</f>
        <v>2.4652777777777776E-3</v>
      </c>
      <c r="D6" s="4">
        <f ca="1">IF(B17&lt;='MM1 (Coffee Shop)-Processed D'!$N$9,TIME(0,RANDBETWEEN(1,1.9),RANDBETWEEN(0,59)),IF(B17&lt;='MM1 (Coffee Shop)-Processed D'!$N$10,TIME(0,RANDBETWEEN(2,2.9),RANDBETWEEN(0,59)),IF(B17&lt;='MM1 (Coffee Shop)-Processed D'!$N$11,TIME(0,RANDBETWEEN(3,6.9),RANDBETWEEN(0,59)))))</f>
        <v>1.1689814814814816E-3</v>
      </c>
      <c r="E6" s="1"/>
      <c r="I6" s="74"/>
      <c r="J6" s="75">
        <f ca="1">J3/J4</f>
        <v>0.57480030919865943</v>
      </c>
      <c r="K6" s="71"/>
      <c r="M6" s="115"/>
      <c r="N6" s="73"/>
      <c r="O6" s="73"/>
      <c r="P6" s="73"/>
      <c r="Q6" s="73"/>
      <c r="R6" s="71"/>
    </row>
    <row r="7" spans="1:19" ht="15" thickBot="1" x14ac:dyDescent="0.35">
      <c r="A7" s="13">
        <v>5</v>
      </c>
      <c r="B7">
        <f t="shared" ca="1" si="0"/>
        <v>0.26</v>
      </c>
      <c r="C7" s="1">
        <f ca="1">IF(B7&lt;='MM1 (Coffee Shop)-Processed D'!$N$3,TIME(0,RANDBETWEEN(0,1.9),RANDBETWEEN(0,59)),TIME(0,RANDBETWEEN(2,5.9),RANDBETWEEN(0,59)))</f>
        <v>3.9467592592592592E-3</v>
      </c>
      <c r="D7" s="4">
        <f ca="1">IF(B18&lt;='MM1 (Coffee Shop)-Processed D'!$N$9,TIME(0,RANDBETWEEN(1,1.9),RANDBETWEEN(0,59)),IF(B18&lt;='MM1 (Coffee Shop)-Processed D'!$N$10,TIME(0,RANDBETWEEN(2,2.9),RANDBETWEEN(0,59)),IF(B18&lt;='MM1 (Coffee Shop)-Processed D'!$N$11,TIME(0,RANDBETWEEN(3,6.9),RANDBETWEEN(0,59)))))</f>
        <v>1.0879629629629629E-3</v>
      </c>
      <c r="E7" s="1"/>
      <c r="I7" s="76"/>
      <c r="J7" s="77"/>
      <c r="K7" s="78"/>
      <c r="M7" s="115"/>
      <c r="N7" s="73"/>
      <c r="O7" s="73">
        <f ca="1">(POWER(J3,2))/(J4*(J4-J3))</f>
        <v>0.77703583187514613</v>
      </c>
      <c r="P7" s="73">
        <f t="shared" ref="P7:P11" ca="1" si="1">O7*60</f>
        <v>46.622149912508767</v>
      </c>
      <c r="Q7" s="73" t="s">
        <v>40</v>
      </c>
      <c r="R7" s="71"/>
    </row>
    <row r="8" spans="1:19" x14ac:dyDescent="0.3">
      <c r="A8" s="13">
        <v>6</v>
      </c>
      <c r="B8">
        <f t="shared" ca="1" si="0"/>
        <v>0.12</v>
      </c>
      <c r="C8" s="1">
        <f ca="1">IF(B8&lt;='MM1 (Coffee Shop)-Processed D'!$N$3,TIME(0,RANDBETWEEN(0,1.9),RANDBETWEEN(0,59)),TIME(0,RANDBETWEEN(2,5.9),RANDBETWEEN(0,59)))</f>
        <v>1.3657407407407407E-3</v>
      </c>
      <c r="D8" s="4">
        <f ca="1">IF(B19&lt;='MM1 (Coffee Shop)-Processed D'!$N$9,TIME(0,RANDBETWEEN(1,1.9),RANDBETWEEN(0,59)),IF(B19&lt;='MM1 (Coffee Shop)-Processed D'!$N$10,TIME(0,RANDBETWEEN(2,2.9),RANDBETWEEN(0,59)),IF(B19&lt;='MM1 (Coffee Shop)-Processed D'!$N$11,TIME(0,RANDBETWEEN(3,6.9),RANDBETWEEN(0,59)))))</f>
        <v>1.0300925925925926E-3</v>
      </c>
      <c r="E8" s="1"/>
      <c r="J8" s="52"/>
      <c r="L8" s="50"/>
      <c r="M8" s="115"/>
      <c r="N8" s="73"/>
      <c r="O8" s="73"/>
      <c r="P8" s="73"/>
      <c r="Q8" s="73"/>
      <c r="R8" s="71"/>
    </row>
    <row r="9" spans="1:19" x14ac:dyDescent="0.3">
      <c r="A9" s="13">
        <v>7</v>
      </c>
      <c r="B9">
        <f t="shared" ca="1" si="0"/>
        <v>0.51</v>
      </c>
      <c r="C9" s="1">
        <f ca="1">IF(B9&lt;='MM1 (Coffee Shop)-Processed D'!$N$3,TIME(0,RANDBETWEEN(0,1.9),RANDBETWEEN(0,59)),TIME(0,RANDBETWEEN(2,5.9),RANDBETWEEN(0,59)))</f>
        <v>2.0370370370370369E-3</v>
      </c>
      <c r="D9" s="4">
        <f ca="1">IF(B20&lt;='MM1 (Coffee Shop)-Processed D'!$N$9,TIME(0,RANDBETWEEN(1,1.9),RANDBETWEEN(0,59)),IF(B20&lt;='MM1 (Coffee Shop)-Processed D'!$N$10,TIME(0,RANDBETWEEN(2,2.9),RANDBETWEEN(0,59)),IF(B20&lt;='MM1 (Coffee Shop)-Processed D'!$N$11,TIME(0,RANDBETWEEN(3,6.9),RANDBETWEEN(0,59)))))</f>
        <v>7.5231481481481482E-4</v>
      </c>
      <c r="E9" s="1"/>
      <c r="M9" s="72" t="s">
        <v>43</v>
      </c>
      <c r="N9" s="73"/>
      <c r="O9" s="73">
        <f ca="1">O5/J3</f>
        <v>7.2867723104270019E-2</v>
      </c>
      <c r="P9" s="73">
        <f t="shared" ca="1" si="1"/>
        <v>4.3720633862562011</v>
      </c>
      <c r="Q9" s="73" t="s">
        <v>40</v>
      </c>
      <c r="R9" s="71"/>
    </row>
    <row r="10" spans="1:19" x14ac:dyDescent="0.3">
      <c r="A10" s="13">
        <v>8</v>
      </c>
      <c r="B10">
        <f t="shared" ca="1" si="0"/>
        <v>0.23</v>
      </c>
      <c r="C10" s="1">
        <f ca="1">IF(B10&lt;='MM1 (Coffee Shop)-Processed D'!$N$3,TIME(0,RANDBETWEEN(0,1.9),RANDBETWEEN(0,59)),TIME(0,RANDBETWEEN(2,5.9),RANDBETWEEN(0,59)))</f>
        <v>3.6226851851851854E-3</v>
      </c>
      <c r="D10" s="4">
        <f ca="1">IF(B21&lt;='MM1 (Coffee Shop)-Processed D'!$N$9,TIME(0,RANDBETWEEN(1,1.9),RANDBETWEEN(0,59)),IF(B21&lt;='MM1 (Coffee Shop)-Processed D'!$N$10,TIME(0,RANDBETWEEN(2,2.9),RANDBETWEEN(0,59)),IF(B21&lt;='MM1 (Coffee Shop)-Processed D'!$N$11,TIME(0,RANDBETWEEN(3,6.9),RANDBETWEEN(0,59)))))</f>
        <v>1.6898148148148148E-3</v>
      </c>
      <c r="E10" s="1"/>
      <c r="M10" s="115"/>
      <c r="N10" s="73"/>
      <c r="O10" s="73"/>
      <c r="P10" s="73"/>
      <c r="Q10" s="73"/>
      <c r="R10" s="71"/>
    </row>
    <row r="11" spans="1:19" x14ac:dyDescent="0.3">
      <c r="A11" s="13">
        <v>9</v>
      </c>
      <c r="B11">
        <f t="shared" ca="1" si="0"/>
        <v>0.92</v>
      </c>
      <c r="C11" s="1">
        <f ca="1">IF(B11&lt;='MM1 (Coffee Shop)-Processed D'!$N$3,TIME(0,RANDBETWEEN(0,1.9),RANDBETWEEN(0,59)),TIME(0,RANDBETWEEN(2,5.9),RANDBETWEEN(0,59)))</f>
        <v>2.0370370370370369E-3</v>
      </c>
      <c r="D11" s="4">
        <f ca="1">IF(B22&lt;='MM1 (Coffee Shop)-Processed D'!$N$9,TIME(0,RANDBETWEEN(1,1.9),RANDBETWEEN(0,59)),IF(B22&lt;='MM1 (Coffee Shop)-Processed D'!$N$10,TIME(0,RANDBETWEEN(2,2.9),RANDBETWEEN(0,59)),IF(B22&lt;='MM1 (Coffee Shop)-Processed D'!$N$11,TIME(0,RANDBETWEEN(3,6.9),RANDBETWEEN(0,59)))))</f>
        <v>1.0069444444444444E-3</v>
      </c>
      <c r="E11" s="1"/>
      <c r="M11" s="115"/>
      <c r="N11" s="73"/>
      <c r="O11" s="73">
        <f ca="1">J3/J4*(1-J6)</f>
        <v>0.24440491374378495</v>
      </c>
      <c r="P11" s="73">
        <f t="shared" ca="1" si="1"/>
        <v>14.664294824627097</v>
      </c>
      <c r="Q11" s="73" t="s">
        <v>40</v>
      </c>
      <c r="R11" s="71"/>
    </row>
    <row r="12" spans="1:19" ht="15" thickBot="1" x14ac:dyDescent="0.35">
      <c r="A12" s="13">
        <v>10</v>
      </c>
      <c r="B12">
        <f t="shared" ca="1" si="0"/>
        <v>0.81</v>
      </c>
      <c r="C12" s="1">
        <f ca="1">IF(B12&lt;='MM1 (Coffee Shop)-Processed D'!$N$3,TIME(0,RANDBETWEEN(0,1.9),RANDBETWEEN(0,59)),TIME(0,RANDBETWEEN(2,5.9),RANDBETWEEN(0,59)))</f>
        <v>1.6782407407407408E-3</v>
      </c>
      <c r="D12" s="4">
        <f ca="1">IF(B23&lt;='MM1 (Coffee Shop)-Processed D'!$N$9,TIME(0,RANDBETWEEN(1,1.9),RANDBETWEEN(0,59)),IF(B23&lt;='MM1 (Coffee Shop)-Processed D'!$N$10,TIME(0,RANDBETWEEN(2,2.9),RANDBETWEEN(0,59)),IF(B23&lt;='MM1 (Coffee Shop)-Processed D'!$N$11,TIME(0,RANDBETWEEN(3,6.9),RANDBETWEEN(0,59)))))</f>
        <v>1.7939814814814815E-3</v>
      </c>
      <c r="E12" s="1"/>
      <c r="M12" s="116"/>
      <c r="N12" s="77"/>
      <c r="O12" s="77"/>
      <c r="P12" s="77"/>
      <c r="Q12" s="77"/>
      <c r="R12" s="78"/>
    </row>
    <row r="13" spans="1:19" ht="15" thickBot="1" x14ac:dyDescent="0.35">
      <c r="A13" s="13">
        <v>11</v>
      </c>
      <c r="B13">
        <f t="shared" ca="1" si="0"/>
        <v>0.46</v>
      </c>
      <c r="C13" s="1">
        <f ca="1">IF(B13&lt;='MM1 (Coffee Shop)-Processed D'!$N$3,TIME(0,RANDBETWEEN(0,1.9),RANDBETWEEN(0,59)),TIME(0,RANDBETWEEN(2,5.9),RANDBETWEEN(0,59)))</f>
        <v>2.4074074074074076E-3</v>
      </c>
      <c r="D13" s="4">
        <f ca="1">IF(B24&lt;='MM1 (Coffee Shop)-Processed D'!$N$9,TIME(0,RANDBETWEEN(1,1.9),RANDBETWEEN(0,59)),IF(B24&lt;='MM1 (Coffee Shop)-Processed D'!$N$10,TIME(0,RANDBETWEEN(2,2.9),RANDBETWEEN(0,59)),IF(B24&lt;='MM1 (Coffee Shop)-Processed D'!$N$11,TIME(0,RANDBETWEEN(3,6.9),RANDBETWEEN(0,59)))))</f>
        <v>8.1018518518518516E-4</v>
      </c>
      <c r="E13" s="1"/>
    </row>
    <row r="14" spans="1:19" x14ac:dyDescent="0.3">
      <c r="A14" s="13">
        <v>12</v>
      </c>
      <c r="B14">
        <f t="shared" ca="1" si="0"/>
        <v>0.83</v>
      </c>
      <c r="C14" s="1">
        <f ca="1">IF(B14&lt;='MM1 (Coffee Shop)-Processed D'!$N$3,TIME(0,RANDBETWEEN(0,1.9),RANDBETWEEN(0,59)),TIME(0,RANDBETWEEN(2,5.9),RANDBETWEEN(0,59)))</f>
        <v>3.4837962962962965E-3</v>
      </c>
      <c r="D14" s="4">
        <f ca="1">IF(B25&lt;='MM1 (Coffee Shop)-Processed D'!$N$9,TIME(0,RANDBETWEEN(1,1.9),RANDBETWEEN(0,59)),IF(B25&lt;='MM1 (Coffee Shop)-Processed D'!$N$10,TIME(0,RANDBETWEEN(2,2.9),RANDBETWEEN(0,59)),IF(B25&lt;='MM1 (Coffee Shop)-Processed D'!$N$11,TIME(0,RANDBETWEEN(3,6.9),RANDBETWEEN(0,59)))))</f>
        <v>1.0648148148148149E-3</v>
      </c>
      <c r="E14" s="1"/>
      <c r="M14" s="227" t="s">
        <v>59</v>
      </c>
      <c r="N14" s="228"/>
      <c r="O14" s="228"/>
      <c r="P14" s="228"/>
      <c r="Q14" s="228"/>
      <c r="R14" s="228"/>
      <c r="S14" s="229"/>
    </row>
    <row r="15" spans="1:19" x14ac:dyDescent="0.3">
      <c r="A15" s="13">
        <v>13</v>
      </c>
      <c r="B15">
        <f t="shared" ca="1" si="0"/>
        <v>7.0000000000000007E-2</v>
      </c>
      <c r="C15" s="1">
        <f ca="1">IF(B15&lt;='MM1 (Coffee Shop)-Processed D'!$N$3,TIME(0,RANDBETWEEN(0,1.9),RANDBETWEEN(0,59)),TIME(0,RANDBETWEEN(2,5.9),RANDBETWEEN(0,59)))</f>
        <v>1.0648148148148149E-3</v>
      </c>
      <c r="D15" s="4">
        <f ca="1">IF(B26&lt;='MM1 (Coffee Shop)-Processed D'!$N$9,TIME(0,RANDBETWEEN(1,1.9),RANDBETWEEN(0,59)),IF(B26&lt;='MM1 (Coffee Shop)-Processed D'!$N$10,TIME(0,RANDBETWEEN(2,2.9),RANDBETWEEN(0,59)),IF(B26&lt;='MM1 (Coffee Shop)-Processed D'!$N$11,TIME(0,RANDBETWEEN(3,6.9),RANDBETWEEN(0,59)))))</f>
        <v>1.0069444444444444E-3</v>
      </c>
      <c r="E15" s="1"/>
      <c r="L15" s="5"/>
      <c r="M15" s="73"/>
      <c r="N15" s="73" t="s">
        <v>60</v>
      </c>
      <c r="O15" s="73">
        <v>25</v>
      </c>
      <c r="P15" s="73"/>
      <c r="Q15" s="73" t="s">
        <v>61</v>
      </c>
      <c r="R15" s="73">
        <v>40</v>
      </c>
      <c r="S15" s="71"/>
    </row>
    <row r="16" spans="1:19" x14ac:dyDescent="0.3">
      <c r="A16" s="13">
        <v>14</v>
      </c>
      <c r="B16">
        <f t="shared" ca="1" si="0"/>
        <v>0.7</v>
      </c>
      <c r="C16" s="1">
        <f ca="1">IF(B16&lt;='MM1 (Coffee Shop)-Processed D'!$N$3,TIME(0,RANDBETWEEN(0,1.9),RANDBETWEEN(0,59)),TIME(0,RANDBETWEEN(2,5.9),RANDBETWEEN(0,59)))</f>
        <v>3.425925925925926E-3</v>
      </c>
      <c r="D16" s="4">
        <f ca="1">IF(B27&lt;='MM1 (Coffee Shop)-Processed D'!$N$9,TIME(0,RANDBETWEEN(1,1.9),RANDBETWEEN(0,59)),IF(B27&lt;='MM1 (Coffee Shop)-Processed D'!$N$10,TIME(0,RANDBETWEEN(2,2.9),RANDBETWEEN(0,59)),IF(B27&lt;='MM1 (Coffee Shop)-Processed D'!$N$11,TIME(0,RANDBETWEEN(3,6.9),RANDBETWEEN(0,59)))))</f>
        <v>1.0300925925925926E-3</v>
      </c>
      <c r="E16" s="1"/>
      <c r="L16" s="5"/>
      <c r="M16" s="141" t="s">
        <v>62</v>
      </c>
      <c r="N16" s="142">
        <f>25/31.21</f>
        <v>0.80102531239987185</v>
      </c>
      <c r="O16" s="73"/>
      <c r="P16" s="73"/>
      <c r="Q16" s="142">
        <f>18.6/40</f>
        <v>0.46500000000000002</v>
      </c>
      <c r="R16" s="73"/>
      <c r="S16" s="71"/>
    </row>
    <row r="17" spans="1:19" x14ac:dyDescent="0.3">
      <c r="A17" s="13">
        <v>15</v>
      </c>
      <c r="B17">
        <f t="shared" ca="1" si="0"/>
        <v>0.3</v>
      </c>
      <c r="C17" s="1">
        <f ca="1">IF(B17&lt;='MM1 (Coffee Shop)-Processed D'!$N$3,TIME(0,RANDBETWEEN(0,1.9),RANDBETWEEN(0,59)),TIME(0,RANDBETWEEN(2,5.9),RANDBETWEEN(0,59)))</f>
        <v>2.7777777777777779E-3</v>
      </c>
      <c r="D17" s="4">
        <f ca="1">IF(B28&lt;='MM1 (Coffee Shop)-Processed D'!$N$9,TIME(0,RANDBETWEEN(1,1.9),RANDBETWEEN(0,59)),IF(B28&lt;='MM1 (Coffee Shop)-Processed D'!$N$10,TIME(0,RANDBETWEEN(2,2.9),RANDBETWEEN(0,59)),IF(B28&lt;='MM1 (Coffee Shop)-Processed D'!$N$11,TIME(0,RANDBETWEEN(3,6.9),RANDBETWEEN(0,59)))))</f>
        <v>1.7592592592592592E-3</v>
      </c>
      <c r="E17" s="1"/>
      <c r="M17" s="72"/>
      <c r="N17" s="73"/>
      <c r="O17" s="73"/>
      <c r="P17" s="73"/>
      <c r="Q17" s="73"/>
      <c r="R17" s="73"/>
      <c r="S17" s="71"/>
    </row>
    <row r="18" spans="1:19" x14ac:dyDescent="0.3">
      <c r="A18" s="13">
        <v>16</v>
      </c>
      <c r="B18">
        <f t="shared" ca="1" si="0"/>
        <v>0.24</v>
      </c>
      <c r="C18" s="1">
        <f ca="1">IF(B18&lt;='MM1 (Coffee Shop)-Processed D'!$N$3,TIME(0,RANDBETWEEN(0,1.9),RANDBETWEEN(0,59)),TIME(0,RANDBETWEEN(2,5.9),RANDBETWEEN(0,59)))</f>
        <v>1.6087962962962963E-3</v>
      </c>
      <c r="D18" s="4">
        <f ca="1">IF(B29&lt;='MM1 (Coffee Shop)-Processed D'!$N$9,TIME(0,RANDBETWEEN(1,1.9),RANDBETWEEN(0,59)),IF(B29&lt;='MM1 (Coffee Shop)-Processed D'!$N$10,TIME(0,RANDBETWEEN(2,2.9),RANDBETWEEN(0,59)),IF(B29&lt;='MM1 (Coffee Shop)-Processed D'!$N$11,TIME(0,RANDBETWEEN(3,6.9),RANDBETWEEN(0,59)))))</f>
        <v>9.6064814814814819E-4</v>
      </c>
      <c r="E18" s="1"/>
      <c r="L18" s="5"/>
      <c r="M18" s="72"/>
      <c r="N18" s="142">
        <f>1-N16</f>
        <v>0.19897468760012815</v>
      </c>
      <c r="O18" s="73"/>
      <c r="P18" s="73"/>
      <c r="Q18" s="142">
        <f t="shared" ref="Q18" si="2">1-Q16</f>
        <v>0.53499999999999992</v>
      </c>
      <c r="R18" s="73"/>
      <c r="S18" s="71"/>
    </row>
    <row r="19" spans="1:19" x14ac:dyDescent="0.3">
      <c r="A19" s="13">
        <v>17</v>
      </c>
      <c r="B19">
        <f t="shared" ca="1" si="0"/>
        <v>0.09</v>
      </c>
      <c r="C19" s="1">
        <f ca="1">IF(B19&lt;='MM1 (Coffee Shop)-Processed D'!$N$3,TIME(0,RANDBETWEEN(0,1.9),RANDBETWEEN(0,59)),TIME(0,RANDBETWEEN(2,5.9),RANDBETWEEN(0,59)))</f>
        <v>6.2500000000000001E-4</v>
      </c>
      <c r="D19" s="4">
        <f ca="1">IF(B30&lt;='MM1 (Coffee Shop)-Processed D'!$N$9,TIME(0,RANDBETWEEN(1,1.9),RANDBETWEEN(0,59)),IF(B30&lt;='MM1 (Coffee Shop)-Processed D'!$N$10,TIME(0,RANDBETWEEN(2,2.9),RANDBETWEEN(0,59)),IF(B30&lt;='MM1 (Coffee Shop)-Processed D'!$N$11,TIME(0,RANDBETWEEN(3,6.9),RANDBETWEEN(0,59)))))</f>
        <v>1.7708333333333332E-3</v>
      </c>
      <c r="E19" s="1"/>
      <c r="M19" s="72"/>
      <c r="N19" s="73"/>
      <c r="O19" s="73"/>
      <c r="P19" s="73"/>
      <c r="Q19" s="73"/>
      <c r="R19" s="73"/>
      <c r="S19" s="71"/>
    </row>
    <row r="20" spans="1:19" x14ac:dyDescent="0.3">
      <c r="A20" s="13">
        <v>18</v>
      </c>
      <c r="B20">
        <f t="shared" ca="1" si="0"/>
        <v>0.46</v>
      </c>
      <c r="C20" s="1">
        <f ca="1">IF(B20&lt;='MM1 (Coffee Shop)-Processed D'!$N$3,TIME(0,RANDBETWEEN(0,1.9),RANDBETWEEN(0,59)),TIME(0,RANDBETWEEN(2,5.9),RANDBETWEEN(0,59)))</f>
        <v>2.4537037037037036E-3</v>
      </c>
      <c r="D20" s="4">
        <f ca="1">IF(B31&lt;='MM1 (Coffee Shop)-Processed D'!$N$9,TIME(0,RANDBETWEEN(1,1.9),RANDBETWEEN(0,59)),IF(B31&lt;='MM1 (Coffee Shop)-Processed D'!$N$10,TIME(0,RANDBETWEEN(2,2.9),RANDBETWEEN(0,59)),IF(B31&lt;='MM1 (Coffee Shop)-Processed D'!$N$11,TIME(0,RANDBETWEEN(3,6.9),RANDBETWEEN(0,59)))))</f>
        <v>1.9097222222222222E-3</v>
      </c>
      <c r="E20" s="1"/>
      <c r="M20" s="72" t="s">
        <v>42</v>
      </c>
      <c r="N20" s="70">
        <f>(25/(31.21-25))*60</f>
        <v>241.54589371980671</v>
      </c>
      <c r="O20" s="73" t="s">
        <v>40</v>
      </c>
      <c r="P20" s="73"/>
      <c r="Q20" s="70">
        <f>(18.6/(40-18.6))*60</f>
        <v>52.149532710280383</v>
      </c>
      <c r="R20" s="73" t="s">
        <v>40</v>
      </c>
      <c r="S20" s="71"/>
    </row>
    <row r="21" spans="1:19" x14ac:dyDescent="0.3">
      <c r="A21" s="13">
        <v>19</v>
      </c>
      <c r="B21">
        <f t="shared" ca="1" si="0"/>
        <v>0.61</v>
      </c>
      <c r="C21" s="1">
        <f ca="1">IF(B21&lt;='MM1 (Coffee Shop)-Processed D'!$N$3,TIME(0,RANDBETWEEN(0,1.9),RANDBETWEEN(0,59)),TIME(0,RANDBETWEEN(2,5.9),RANDBETWEEN(0,59)))</f>
        <v>2.5000000000000001E-3</v>
      </c>
      <c r="D21" s="4">
        <f ca="1">IF(B32&lt;='MM1 (Coffee Shop)-Processed D'!$N$9,TIME(0,RANDBETWEEN(1,1.9),RANDBETWEEN(0,59)),IF(B32&lt;='MM1 (Coffee Shop)-Processed D'!$N$10,TIME(0,RANDBETWEEN(2,2.9),RANDBETWEEN(0,59)),IF(B32&lt;='MM1 (Coffee Shop)-Processed D'!$N$11,TIME(0,RANDBETWEEN(3,6.9),RANDBETWEEN(0,59)))))</f>
        <v>1.1921296296296296E-3</v>
      </c>
      <c r="E21" s="1"/>
      <c r="M21" s="72"/>
      <c r="N21" s="70"/>
      <c r="O21" s="73"/>
      <c r="P21" s="73"/>
      <c r="Q21" s="70"/>
      <c r="R21" s="73"/>
      <c r="S21" s="71"/>
    </row>
    <row r="22" spans="1:19" x14ac:dyDescent="0.3">
      <c r="A22" s="13">
        <v>20</v>
      </c>
      <c r="B22">
        <f t="shared" ca="1" si="0"/>
        <v>0.04</v>
      </c>
      <c r="C22" s="1">
        <f ca="1">IF(B22&lt;='MM1 (Coffee Shop)-Processed D'!$N$3,TIME(0,RANDBETWEEN(0,1.9),RANDBETWEEN(0,59)),TIME(0,RANDBETWEEN(2,5.9),RANDBETWEEN(0,59)))</f>
        <v>6.018518518518519E-4</v>
      </c>
      <c r="D22" s="4">
        <f ca="1">IF(B33&lt;='MM1 (Coffee Shop)-Processed D'!$N$9,TIME(0,RANDBETWEEN(1,1.9),RANDBETWEEN(0,59)),IF(B33&lt;='MM1 (Coffee Shop)-Processed D'!$N$10,TIME(0,RANDBETWEEN(2,2.9),RANDBETWEEN(0,59)),IF(B33&lt;='MM1 (Coffee Shop)-Processed D'!$N$11,TIME(0,RANDBETWEEN(3,6.9),RANDBETWEEN(0,59)))))</f>
        <v>1.8287037037037037E-3</v>
      </c>
      <c r="E22" s="1"/>
      <c r="M22" s="72"/>
      <c r="N22" s="70">
        <f>((POWER(25,2))/(31.21*(31.21-25)))*60</f>
        <v>193.48437497581443</v>
      </c>
      <c r="O22" s="73" t="s">
        <v>40</v>
      </c>
      <c r="P22" s="73"/>
      <c r="Q22" s="70">
        <f>((POWER(18.6,2))/(40*(40-18.6)))*60</f>
        <v>24.249532710280373</v>
      </c>
      <c r="R22" s="73" t="s">
        <v>40</v>
      </c>
      <c r="S22" s="71"/>
    </row>
    <row r="23" spans="1:19" x14ac:dyDescent="0.3">
      <c r="A23" s="13">
        <v>21</v>
      </c>
      <c r="B23">
        <f t="shared" ca="1" si="0"/>
        <v>0.83</v>
      </c>
      <c r="C23" s="1">
        <f ca="1">IF(B23&lt;='MM1 (Coffee Shop)-Processed D'!$N$3,TIME(0,RANDBETWEEN(0,1.9),RANDBETWEEN(0,59)),TIME(0,RANDBETWEEN(2,5.9),RANDBETWEEN(0,59)))</f>
        <v>2.3379629629629631E-3</v>
      </c>
      <c r="D23" s="4">
        <f ca="1">IF(B34&lt;='MM1 (Coffee Shop)-Processed D'!$N$9,TIME(0,RANDBETWEEN(1,1.9),RANDBETWEEN(0,59)),IF(B34&lt;='MM1 (Coffee Shop)-Processed D'!$N$10,TIME(0,RANDBETWEEN(2,2.9),RANDBETWEEN(0,59)),IF(B34&lt;='MM1 (Coffee Shop)-Processed D'!$N$11,TIME(0,RANDBETWEEN(3,6.9),RANDBETWEEN(0,59)))))</f>
        <v>7.5231481481481482E-4</v>
      </c>
      <c r="E23" s="1"/>
      <c r="M23" s="72"/>
      <c r="N23" s="70"/>
      <c r="O23" s="73"/>
      <c r="P23" s="73"/>
      <c r="Q23" s="70"/>
      <c r="R23" s="73"/>
      <c r="S23" s="71"/>
    </row>
    <row r="24" spans="1:19" x14ac:dyDescent="0.3">
      <c r="A24" s="13">
        <v>22</v>
      </c>
      <c r="B24">
        <f t="shared" ca="1" si="0"/>
        <v>0.14000000000000001</v>
      </c>
      <c r="C24" s="1">
        <f ca="1">IF(B24&lt;='MM1 (Coffee Shop)-Processed D'!$N$3,TIME(0,RANDBETWEEN(0,1.9),RANDBETWEEN(0,59)),TIME(0,RANDBETWEEN(2,5.9),RANDBETWEEN(0,59)))</f>
        <v>1.3657407407407407E-3</v>
      </c>
      <c r="D24" s="4">
        <f ca="1">IF(B35&lt;='MM1 (Coffee Shop)-Processed D'!$N$9,TIME(0,RANDBETWEEN(1,1.9),RANDBETWEEN(0,59)),IF(B35&lt;='MM1 (Coffee Shop)-Processed D'!$N$10,TIME(0,RANDBETWEEN(2,2.9),RANDBETWEEN(0,59)),IF(B35&lt;='MM1 (Coffee Shop)-Processed D'!$N$11,TIME(0,RANDBETWEEN(3,6.9),RANDBETWEEN(0,59)))))</f>
        <v>8.7962962962962962E-4</v>
      </c>
      <c r="E24" s="1"/>
      <c r="M24" s="72" t="s">
        <v>43</v>
      </c>
      <c r="N24" s="70">
        <f>(N20/25)</f>
        <v>9.661835748792269</v>
      </c>
      <c r="O24" s="73" t="s">
        <v>40</v>
      </c>
      <c r="P24" s="73"/>
      <c r="Q24" s="70">
        <f>(Q20/18.6)</f>
        <v>2.8037383177570097</v>
      </c>
      <c r="R24" s="73" t="s">
        <v>40</v>
      </c>
      <c r="S24" s="71"/>
    </row>
    <row r="25" spans="1:19" x14ac:dyDescent="0.3">
      <c r="A25" s="13">
        <v>23</v>
      </c>
      <c r="B25">
        <f t="shared" ca="1" si="0"/>
        <v>0.52</v>
      </c>
      <c r="C25" s="1">
        <f ca="1">IF(B25&lt;='MM1 (Coffee Shop)-Processed D'!$N$3,TIME(0,RANDBETWEEN(0,1.9),RANDBETWEEN(0,59)),TIME(0,RANDBETWEEN(2,5.9),RANDBETWEEN(0,59)))</f>
        <v>2.4189814814814816E-3</v>
      </c>
      <c r="D25" s="4">
        <f ca="1">IF(B36&lt;='MM1 (Coffee Shop)-Processed D'!$N$9,TIME(0,RANDBETWEEN(1,1.9),RANDBETWEEN(0,59)),IF(B36&lt;='MM1 (Coffee Shop)-Processed D'!$N$10,TIME(0,RANDBETWEEN(2,2.9),RANDBETWEEN(0,59)),IF(B36&lt;='MM1 (Coffee Shop)-Processed D'!$N$11,TIME(0,RANDBETWEEN(3,6.9),RANDBETWEEN(0,59)))))</f>
        <v>1.4467592592592592E-3</v>
      </c>
      <c r="E25" s="1"/>
      <c r="M25" s="72"/>
      <c r="N25" s="70"/>
      <c r="O25" s="73"/>
      <c r="P25" s="73"/>
      <c r="Q25" s="70"/>
      <c r="R25" s="73"/>
      <c r="S25" s="71"/>
    </row>
    <row r="26" spans="1:19" ht="15" thickBot="1" x14ac:dyDescent="0.35">
      <c r="A26" s="13">
        <v>24</v>
      </c>
      <c r="B26">
        <f t="shared" ca="1" si="0"/>
        <v>0.14000000000000001</v>
      </c>
      <c r="C26" s="1">
        <f ca="1">IF(B26&lt;='MM1 (Coffee Shop)-Processed D'!$N$3,TIME(0,RANDBETWEEN(0,1.9),RANDBETWEEN(0,59)),TIME(0,RANDBETWEEN(2,5.9),RANDBETWEEN(0,59)))</f>
        <v>1.7361111111111112E-4</v>
      </c>
      <c r="D26" s="4">
        <f ca="1">IF(B37&lt;='MM1 (Coffee Shop)-Processed D'!$N$9,TIME(0,RANDBETWEEN(1,1.9),RANDBETWEEN(0,59)),IF(B37&lt;='MM1 (Coffee Shop)-Processed D'!$N$10,TIME(0,RANDBETWEEN(2,2.9),RANDBETWEEN(0,59)),IF(B37&lt;='MM1 (Coffee Shop)-Processed D'!$N$11,TIME(0,RANDBETWEEN(3,6.9),RANDBETWEEN(0,59)))))</f>
        <v>8.1018518518518516E-4</v>
      </c>
      <c r="E26" s="1"/>
      <c r="M26" s="140"/>
      <c r="N26" s="167">
        <f>((25/31.21)*(1-N16))*60</f>
        <v>9.5630256776735738</v>
      </c>
      <c r="O26" s="77" t="s">
        <v>40</v>
      </c>
      <c r="P26" s="77"/>
      <c r="Q26" s="167">
        <f>(18.6/40*(1-Q16))*60</f>
        <v>14.926499999999997</v>
      </c>
      <c r="R26" s="77" t="s">
        <v>40</v>
      </c>
      <c r="S26" s="78"/>
    </row>
    <row r="27" spans="1:19" x14ac:dyDescent="0.3">
      <c r="A27" s="13">
        <v>25</v>
      </c>
      <c r="B27">
        <f t="shared" ca="1" si="0"/>
        <v>0.08</v>
      </c>
      <c r="C27" s="1">
        <f ca="1">IF(B27&lt;='MM1 (Coffee Shop)-Processed D'!$N$3,TIME(0,RANDBETWEEN(0,1.9),RANDBETWEEN(0,59)),TIME(0,RANDBETWEEN(2,5.9),RANDBETWEEN(0,59)))</f>
        <v>9.837962962962962E-4</v>
      </c>
      <c r="D27" s="4">
        <f ca="1">IF(B38&lt;='MM1 (Coffee Shop)-Processed D'!$N$9,TIME(0,RANDBETWEEN(1,1.9),RANDBETWEEN(0,59)),IF(B38&lt;='MM1 (Coffee Shop)-Processed D'!$N$10,TIME(0,RANDBETWEEN(2,2.9),RANDBETWEEN(0,59)),IF(B38&lt;='MM1 (Coffee Shop)-Processed D'!$N$11,TIME(0,RANDBETWEEN(3,6.9),RANDBETWEEN(0,59)))))</f>
        <v>9.7222222222222219E-4</v>
      </c>
      <c r="E27" s="1"/>
    </row>
    <row r="28" spans="1:19" x14ac:dyDescent="0.3">
      <c r="A28" s="13">
        <v>26</v>
      </c>
      <c r="B28">
        <f t="shared" ca="1" si="0"/>
        <v>0.66</v>
      </c>
      <c r="C28" s="1">
        <f ca="1">IF(B28&lt;='MM1 (Coffee Shop)-Processed D'!$N$3,TIME(0,RANDBETWEEN(0,1.9),RANDBETWEEN(0,59)),TIME(0,RANDBETWEEN(2,5.9),RANDBETWEEN(0,59)))</f>
        <v>3.8657407407407408E-3</v>
      </c>
      <c r="D28" s="4">
        <f ca="1">IF(B39&lt;='MM1 (Coffee Shop)-Processed D'!$N$9,TIME(0,RANDBETWEEN(1,1.9),RANDBETWEEN(0,59)),IF(B39&lt;='MM1 (Coffee Shop)-Processed D'!$N$10,TIME(0,RANDBETWEEN(2,2.9),RANDBETWEEN(0,59)),IF(B39&lt;='MM1 (Coffee Shop)-Processed D'!$N$11,TIME(0,RANDBETWEEN(3,6.9),RANDBETWEEN(0,59)))))</f>
        <v>1.0069444444444444E-3</v>
      </c>
      <c r="E28" s="1"/>
    </row>
    <row r="29" spans="1:19" x14ac:dyDescent="0.3">
      <c r="A29" s="13">
        <v>27</v>
      </c>
      <c r="B29">
        <f t="shared" ca="1" si="0"/>
        <v>0.53</v>
      </c>
      <c r="C29" s="1">
        <f ca="1">IF(B29&lt;='MM1 (Coffee Shop)-Processed D'!$N$3,TIME(0,RANDBETWEEN(0,1.9),RANDBETWEEN(0,59)),TIME(0,RANDBETWEEN(2,5.9),RANDBETWEEN(0,59)))</f>
        <v>3.6111111111111109E-3</v>
      </c>
      <c r="D29" s="4">
        <f ca="1">IF(B40&lt;='MM1 (Coffee Shop)-Processed D'!$N$9,TIME(0,RANDBETWEEN(1,1.9),RANDBETWEEN(0,59)),IF(B40&lt;='MM1 (Coffee Shop)-Processed D'!$N$10,TIME(0,RANDBETWEEN(2,2.9),RANDBETWEEN(0,59)),IF(B40&lt;='MM1 (Coffee Shop)-Processed D'!$N$11,TIME(0,RANDBETWEEN(3,6.9),RANDBETWEEN(0,59)))))</f>
        <v>1.0416666666666667E-3</v>
      </c>
      <c r="E29" s="1"/>
    </row>
    <row r="30" spans="1:19" x14ac:dyDescent="0.3">
      <c r="A30" s="13">
        <v>28</v>
      </c>
      <c r="B30">
        <f t="shared" ca="1" si="0"/>
        <v>0.72</v>
      </c>
      <c r="C30" s="1">
        <f ca="1">IF(B30&lt;='MM1 (Coffee Shop)-Processed D'!$N$3,TIME(0,RANDBETWEEN(0,1.9),RANDBETWEEN(0,59)),TIME(0,RANDBETWEEN(2,5.9),RANDBETWEEN(0,59)))</f>
        <v>4.0162037037037041E-3</v>
      </c>
      <c r="D30" s="4">
        <f ca="1">IF(B41&lt;='MM1 (Coffee Shop)-Processed D'!$N$9,TIME(0,RANDBETWEEN(1,1.9),RANDBETWEEN(0,59)),IF(B41&lt;='MM1 (Coffee Shop)-Processed D'!$N$10,TIME(0,RANDBETWEEN(2,2.9),RANDBETWEEN(0,59)),IF(B41&lt;='MM1 (Coffee Shop)-Processed D'!$N$11,TIME(0,RANDBETWEEN(3,6.9),RANDBETWEEN(0,59)))))</f>
        <v>1.2152777777777778E-3</v>
      </c>
      <c r="E30" s="1"/>
    </row>
    <row r="31" spans="1:19" x14ac:dyDescent="0.3">
      <c r="A31" s="13">
        <v>29</v>
      </c>
      <c r="B31">
        <f t="shared" ca="1" si="0"/>
        <v>0.63</v>
      </c>
      <c r="C31" s="1">
        <f ca="1">IF(B31&lt;='MM1 (Coffee Shop)-Processed D'!$N$3,TIME(0,RANDBETWEEN(0,1.9),RANDBETWEEN(0,59)),TIME(0,RANDBETWEEN(2,5.9),RANDBETWEEN(0,59)))</f>
        <v>3.0902777777777777E-3</v>
      </c>
      <c r="D31" s="4">
        <f ca="1">IF(B42&lt;='MM1 (Coffee Shop)-Processed D'!$N$9,TIME(0,RANDBETWEEN(1,1.9),RANDBETWEEN(0,59)),IF(B42&lt;='MM1 (Coffee Shop)-Processed D'!$N$10,TIME(0,RANDBETWEEN(2,2.9),RANDBETWEEN(0,59)),IF(B42&lt;='MM1 (Coffee Shop)-Processed D'!$N$11,TIME(0,RANDBETWEEN(3,6.9),RANDBETWEEN(0,59)))))</f>
        <v>1.1342592592592593E-3</v>
      </c>
      <c r="E31" s="1"/>
    </row>
    <row r="32" spans="1:19" x14ac:dyDescent="0.3">
      <c r="A32" s="13">
        <v>30</v>
      </c>
      <c r="B32">
        <f t="shared" ca="1" si="0"/>
        <v>0.04</v>
      </c>
      <c r="C32" s="1">
        <f ca="1">IF(B32&lt;='MM1 (Coffee Shop)-Processed D'!$N$3,TIME(0,RANDBETWEEN(0,1.9),RANDBETWEEN(0,59)),TIME(0,RANDBETWEEN(2,5.9),RANDBETWEEN(0,59)))</f>
        <v>9.1435185185185185E-4</v>
      </c>
      <c r="D32" s="4">
        <f ca="1">IF(B43&lt;='MM1 (Coffee Shop)-Processed D'!$N$9,TIME(0,RANDBETWEEN(1,1.9),RANDBETWEEN(0,59)),IF(B43&lt;='MM1 (Coffee Shop)-Processed D'!$N$10,TIME(0,RANDBETWEEN(2,2.9),RANDBETWEEN(0,59)),IF(B43&lt;='MM1 (Coffee Shop)-Processed D'!$N$11,TIME(0,RANDBETWEEN(3,6.9),RANDBETWEEN(0,59)))))</f>
        <v>1.1574074074074073E-3</v>
      </c>
      <c r="E32" s="1"/>
    </row>
    <row r="33" spans="1:5" x14ac:dyDescent="0.3">
      <c r="A33" s="13">
        <v>31</v>
      </c>
      <c r="B33">
        <f t="shared" ca="1" si="0"/>
        <v>0.61</v>
      </c>
      <c r="C33" s="1">
        <f ca="1">IF(B33&lt;='MM1 (Coffee Shop)-Processed D'!$N$3,TIME(0,RANDBETWEEN(0,1.9),RANDBETWEEN(0,59)),TIME(0,RANDBETWEEN(2,5.9),RANDBETWEEN(0,59)))</f>
        <v>1.9328703703703704E-3</v>
      </c>
      <c r="D33" s="4">
        <f ca="1">IF(B44&lt;='MM1 (Coffee Shop)-Processed D'!$N$9,TIME(0,RANDBETWEEN(1,1.9),RANDBETWEEN(0,59)),IF(B44&lt;='MM1 (Coffee Shop)-Processed D'!$N$10,TIME(0,RANDBETWEEN(2,2.9),RANDBETWEEN(0,59)),IF(B44&lt;='MM1 (Coffee Shop)-Processed D'!$N$11,TIME(0,RANDBETWEEN(3,6.9),RANDBETWEEN(0,59)))))</f>
        <v>2.0486111111111113E-3</v>
      </c>
      <c r="E33" s="1"/>
    </row>
    <row r="34" spans="1:5" x14ac:dyDescent="0.3">
      <c r="A34" s="13">
        <v>32</v>
      </c>
      <c r="B34">
        <f t="shared" ca="1" si="0"/>
        <v>0.23</v>
      </c>
      <c r="C34" s="1">
        <f ca="1">IF(B34&lt;='MM1 (Coffee Shop)-Processed D'!$N$3,TIME(0,RANDBETWEEN(0,1.9),RANDBETWEEN(0,59)),TIME(0,RANDBETWEEN(2,5.9),RANDBETWEEN(0,59)))</f>
        <v>1.6550925925925926E-3</v>
      </c>
      <c r="D34" s="4">
        <f ca="1">IF(B45&lt;='MM1 (Coffee Shop)-Processed D'!$N$9,TIME(0,RANDBETWEEN(1,1.9),RANDBETWEEN(0,59)),IF(B45&lt;='MM1 (Coffee Shop)-Processed D'!$N$10,TIME(0,RANDBETWEEN(2,2.9),RANDBETWEEN(0,59)),IF(B45&lt;='MM1 (Coffee Shop)-Processed D'!$N$11,TIME(0,RANDBETWEEN(3,6.9),RANDBETWEEN(0,59)))))</f>
        <v>8.2175925925925927E-4</v>
      </c>
      <c r="E34" s="1"/>
    </row>
    <row r="35" spans="1:5" x14ac:dyDescent="0.3">
      <c r="A35" s="13">
        <v>33</v>
      </c>
      <c r="B35">
        <f t="shared" ca="1" si="0"/>
        <v>0.48</v>
      </c>
      <c r="C35" s="1">
        <f ca="1">IF(B35&lt;='MM1 (Coffee Shop)-Processed D'!$N$3,TIME(0,RANDBETWEEN(0,1.9),RANDBETWEEN(0,59)),TIME(0,RANDBETWEEN(2,5.9),RANDBETWEEN(0,59)))</f>
        <v>3.8773148148148148E-3</v>
      </c>
      <c r="D35" s="4">
        <f ca="1">IF(B46&lt;='MM1 (Coffee Shop)-Processed D'!$N$9,TIME(0,RANDBETWEEN(1,1.9),RANDBETWEEN(0,59)),IF(B46&lt;='MM1 (Coffee Shop)-Processed D'!$N$10,TIME(0,RANDBETWEEN(2,2.9),RANDBETWEEN(0,59)),IF(B46&lt;='MM1 (Coffee Shop)-Processed D'!$N$11,TIME(0,RANDBETWEEN(3,6.9),RANDBETWEEN(0,59)))))</f>
        <v>1.5046296296296296E-3</v>
      </c>
      <c r="E35" s="1"/>
    </row>
    <row r="36" spans="1:5" x14ac:dyDescent="0.3">
      <c r="A36" s="13">
        <v>34</v>
      </c>
      <c r="B36">
        <f t="shared" ca="1" si="0"/>
        <v>0.8</v>
      </c>
      <c r="C36" s="1">
        <f ca="1">IF(B36&lt;='MM1 (Coffee Shop)-Processed D'!$N$3,TIME(0,RANDBETWEEN(0,1.9),RANDBETWEEN(0,59)),TIME(0,RANDBETWEEN(2,5.9),RANDBETWEEN(0,59)))</f>
        <v>2.9629629629629628E-3</v>
      </c>
      <c r="D36" s="4">
        <f ca="1">IF(B47&lt;='MM1 (Coffee Shop)-Processed D'!$N$9,TIME(0,RANDBETWEEN(1,1.9),RANDBETWEEN(0,59)),IF(B47&lt;='MM1 (Coffee Shop)-Processed D'!$N$10,TIME(0,RANDBETWEEN(2,2.9),RANDBETWEEN(0,59)),IF(B47&lt;='MM1 (Coffee Shop)-Processed D'!$N$11,TIME(0,RANDBETWEEN(3,6.9),RANDBETWEEN(0,59)))))</f>
        <v>1.2037037037037038E-3</v>
      </c>
      <c r="E36" s="1"/>
    </row>
    <row r="37" spans="1:5" x14ac:dyDescent="0.3">
      <c r="A37" s="13">
        <v>35</v>
      </c>
      <c r="B37">
        <f t="shared" ca="1" si="0"/>
        <v>0.32</v>
      </c>
      <c r="C37" s="1">
        <f ca="1">IF(B37&lt;='MM1 (Coffee Shop)-Processed D'!$N$3,TIME(0,RANDBETWEEN(0,1.9),RANDBETWEEN(0,59)),TIME(0,RANDBETWEEN(2,5.9),RANDBETWEEN(0,59)))</f>
        <v>3.9120370370370368E-3</v>
      </c>
      <c r="D37" s="4">
        <f ca="1">IF(B48&lt;='MM1 (Coffee Shop)-Processed D'!$N$9,TIME(0,RANDBETWEEN(1,1.9),RANDBETWEEN(0,59)),IF(B48&lt;='MM1 (Coffee Shop)-Processed D'!$N$10,TIME(0,RANDBETWEEN(2,2.9),RANDBETWEEN(0,59)),IF(B48&lt;='MM1 (Coffee Shop)-Processed D'!$N$11,TIME(0,RANDBETWEEN(3,6.9),RANDBETWEEN(0,59)))))</f>
        <v>1.1805555555555556E-3</v>
      </c>
      <c r="E37" s="1"/>
    </row>
    <row r="38" spans="1:5" x14ac:dyDescent="0.3">
      <c r="A38" s="13">
        <v>36</v>
      </c>
      <c r="B38">
        <f t="shared" ca="1" si="0"/>
        <v>0.41</v>
      </c>
      <c r="C38" s="1">
        <f ca="1">IF(B38&lt;='MM1 (Coffee Shop)-Processed D'!$N$3,TIME(0,RANDBETWEEN(0,1.9),RANDBETWEEN(0,59)),TIME(0,RANDBETWEEN(2,5.9),RANDBETWEEN(0,59)))</f>
        <v>3.2523148148148147E-3</v>
      </c>
      <c r="D38" s="4">
        <f ca="1">IF(B49&lt;='MM1 (Coffee Shop)-Processed D'!$N$9,TIME(0,RANDBETWEEN(1,1.9),RANDBETWEEN(0,59)),IF(B49&lt;='MM1 (Coffee Shop)-Processed D'!$N$10,TIME(0,RANDBETWEEN(2,2.9),RANDBETWEEN(0,59)),IF(B49&lt;='MM1 (Coffee Shop)-Processed D'!$N$11,TIME(0,RANDBETWEEN(3,6.9),RANDBETWEEN(0,59)))))</f>
        <v>1.2731481481481483E-3</v>
      </c>
      <c r="E38" s="1"/>
    </row>
    <row r="39" spans="1:5" x14ac:dyDescent="0.3">
      <c r="A39" s="13">
        <v>37</v>
      </c>
      <c r="B39">
        <f t="shared" ca="1" si="0"/>
        <v>0.1</v>
      </c>
      <c r="C39" s="1">
        <f ca="1">IF(B39&lt;='MM1 (Coffee Shop)-Processed D'!$N$3,TIME(0,RANDBETWEEN(0,1.9),RANDBETWEEN(0,59)),TIME(0,RANDBETWEEN(2,5.9),RANDBETWEEN(0,59)))</f>
        <v>5.9027777777777778E-4</v>
      </c>
      <c r="D39" s="4">
        <f ca="1">IF(B50&lt;='MM1 (Coffee Shop)-Processed D'!$N$9,TIME(0,RANDBETWEEN(1,1.9),RANDBETWEEN(0,59)),IF(B50&lt;='MM1 (Coffee Shop)-Processed D'!$N$10,TIME(0,RANDBETWEEN(2,2.9),RANDBETWEEN(0,59)),IF(B50&lt;='MM1 (Coffee Shop)-Processed D'!$N$11,TIME(0,RANDBETWEEN(3,6.9),RANDBETWEEN(0,59)))))</f>
        <v>1.5162037037037036E-3</v>
      </c>
      <c r="E39" s="1"/>
    </row>
    <row r="40" spans="1:5" x14ac:dyDescent="0.3">
      <c r="A40" s="13">
        <v>38</v>
      </c>
      <c r="B40">
        <f t="shared" ca="1" si="0"/>
        <v>0.1</v>
      </c>
      <c r="C40" s="1">
        <f ca="1">IF(B40&lt;='MM1 (Coffee Shop)-Processed D'!$N$3,TIME(0,RANDBETWEEN(0,1.9),RANDBETWEEN(0,59)),TIME(0,RANDBETWEEN(2,5.9),RANDBETWEEN(0,59)))</f>
        <v>5.7870370370370367E-4</v>
      </c>
      <c r="D40" s="4">
        <f ca="1">IF(B51&lt;='MM1 (Coffee Shop)-Processed D'!$N$9,TIME(0,RANDBETWEEN(1,1.9),RANDBETWEEN(0,59)),IF(B51&lt;='MM1 (Coffee Shop)-Processed D'!$N$10,TIME(0,RANDBETWEEN(2,2.9),RANDBETWEEN(0,59)),IF(B51&lt;='MM1 (Coffee Shop)-Processed D'!$N$11,TIME(0,RANDBETWEEN(3,6.9),RANDBETWEEN(0,59)))))</f>
        <v>8.4490740740740739E-4</v>
      </c>
      <c r="E40" s="1"/>
    </row>
    <row r="41" spans="1:5" x14ac:dyDescent="0.3">
      <c r="A41" s="13">
        <v>39</v>
      </c>
      <c r="B41">
        <f t="shared" ca="1" si="0"/>
        <v>0.4</v>
      </c>
      <c r="C41" s="1">
        <f ca="1">IF(B41&lt;='MM1 (Coffee Shop)-Processed D'!$N$3,TIME(0,RANDBETWEEN(0,1.9),RANDBETWEEN(0,59)),TIME(0,RANDBETWEEN(2,5.9),RANDBETWEEN(0,59)))</f>
        <v>2.1527777777777778E-3</v>
      </c>
      <c r="D41" s="4">
        <f ca="1">IF(B52&lt;='MM1 (Coffee Shop)-Processed D'!$N$9,TIME(0,RANDBETWEEN(1,1.9),RANDBETWEEN(0,59)),IF(B52&lt;='MM1 (Coffee Shop)-Processed D'!$N$10,TIME(0,RANDBETWEEN(2,2.9),RANDBETWEEN(0,59)),IF(B52&lt;='MM1 (Coffee Shop)-Processed D'!$N$11,TIME(0,RANDBETWEEN(3,6.9),RANDBETWEEN(0,59)))))</f>
        <v>1.4236111111111112E-3</v>
      </c>
      <c r="E41" s="1"/>
    </row>
    <row r="42" spans="1:5" x14ac:dyDescent="0.3">
      <c r="A42" s="13">
        <v>40</v>
      </c>
      <c r="B42">
        <f t="shared" ca="1" si="0"/>
        <v>0.1</v>
      </c>
      <c r="C42" s="1">
        <f ca="1">IF(B42&lt;='MM1 (Coffee Shop)-Processed D'!$N$3,TIME(0,RANDBETWEEN(0,1.9),RANDBETWEEN(0,59)),TIME(0,RANDBETWEEN(2,5.9),RANDBETWEEN(0,59)))</f>
        <v>7.6388888888888893E-4</v>
      </c>
      <c r="D42" s="4">
        <f ca="1">IF(B53&lt;='MM1 (Coffee Shop)-Processed D'!$N$9,TIME(0,RANDBETWEEN(1,1.9),RANDBETWEEN(0,59)),IF(B53&lt;='MM1 (Coffee Shop)-Processed D'!$N$10,TIME(0,RANDBETWEEN(2,2.9),RANDBETWEEN(0,59)),IF(B53&lt;='MM1 (Coffee Shop)-Processed D'!$N$11,TIME(0,RANDBETWEEN(3,6.9),RANDBETWEEN(0,59)))))</f>
        <v>1.0763888888888889E-3</v>
      </c>
      <c r="E42" s="1"/>
    </row>
    <row r="43" spans="1:5" x14ac:dyDescent="0.3">
      <c r="A43" s="13">
        <v>41</v>
      </c>
      <c r="B43">
        <f t="shared" ca="1" si="0"/>
        <v>0.38</v>
      </c>
      <c r="C43" s="1">
        <f ca="1">IF(B43&lt;='MM1 (Coffee Shop)-Processed D'!$N$3,TIME(0,RANDBETWEEN(0,1.9),RANDBETWEEN(0,59)),TIME(0,RANDBETWEEN(2,5.9),RANDBETWEEN(0,59)))</f>
        <v>3.5532407407407409E-3</v>
      </c>
      <c r="D43" s="4">
        <f ca="1">IF(B54&lt;='MM1 (Coffee Shop)-Processed D'!$N$9,TIME(0,RANDBETWEEN(1,1.9),RANDBETWEEN(0,59)),IF(B54&lt;='MM1 (Coffee Shop)-Processed D'!$N$10,TIME(0,RANDBETWEEN(2,2.9),RANDBETWEEN(0,59)),IF(B54&lt;='MM1 (Coffee Shop)-Processed D'!$N$11,TIME(0,RANDBETWEEN(3,6.9),RANDBETWEEN(0,59)))))</f>
        <v>1.9560185185185184E-3</v>
      </c>
      <c r="E43" s="1"/>
    </row>
    <row r="44" spans="1:5" x14ac:dyDescent="0.3">
      <c r="A44" s="13">
        <v>42</v>
      </c>
      <c r="B44">
        <f t="shared" ca="1" si="0"/>
        <v>0.96</v>
      </c>
      <c r="C44" s="1">
        <f ca="1">IF(B44&lt;='MM1 (Coffee Shop)-Processed D'!$N$3,TIME(0,RANDBETWEEN(0,1.9),RANDBETWEEN(0,59)),TIME(0,RANDBETWEEN(2,5.9),RANDBETWEEN(0,59)))</f>
        <v>3.2870370370370371E-3</v>
      </c>
      <c r="D44" s="4">
        <f ca="1">IF(B55&lt;='MM1 (Coffee Shop)-Processed D'!$N$9,TIME(0,RANDBETWEEN(1,1.9),RANDBETWEEN(0,59)),IF(B55&lt;='MM1 (Coffee Shop)-Processed D'!$N$10,TIME(0,RANDBETWEEN(2,2.9),RANDBETWEEN(0,59)),IF(B55&lt;='MM1 (Coffee Shop)-Processed D'!$N$11,TIME(0,RANDBETWEEN(3,6.9),RANDBETWEEN(0,59)))))</f>
        <v>1.3541666666666667E-3</v>
      </c>
      <c r="E44" s="1"/>
    </row>
    <row r="45" spans="1:5" x14ac:dyDescent="0.3">
      <c r="A45" s="13">
        <v>43</v>
      </c>
      <c r="B45">
        <f t="shared" ca="1" si="0"/>
        <v>0.1</v>
      </c>
      <c r="C45" s="1">
        <f ca="1">IF(B45&lt;='MM1 (Coffee Shop)-Processed D'!$N$3,TIME(0,RANDBETWEEN(0,1.9),RANDBETWEEN(0,59)),TIME(0,RANDBETWEEN(2,5.9),RANDBETWEEN(0,59)))</f>
        <v>1.0995370370370371E-3</v>
      </c>
      <c r="D45" s="4">
        <f ca="1">IF(B56&lt;='MM1 (Coffee Shop)-Processed D'!$N$9,TIME(0,RANDBETWEEN(1,1.9),RANDBETWEEN(0,59)),IF(B56&lt;='MM1 (Coffee Shop)-Processed D'!$N$10,TIME(0,RANDBETWEEN(2,2.9),RANDBETWEEN(0,59)),IF(B56&lt;='MM1 (Coffee Shop)-Processed D'!$N$11,TIME(0,RANDBETWEEN(3,6.9),RANDBETWEEN(0,59)))))</f>
        <v>9.9537037037037042E-4</v>
      </c>
      <c r="E45" s="1"/>
    </row>
    <row r="46" spans="1:5" x14ac:dyDescent="0.3">
      <c r="A46" s="13">
        <v>44</v>
      </c>
      <c r="B46">
        <f t="shared" ca="1" si="0"/>
        <v>0.86</v>
      </c>
      <c r="C46" s="1">
        <f ca="1">IF(B46&lt;='MM1 (Coffee Shop)-Processed D'!$N$3,TIME(0,RANDBETWEEN(0,1.9),RANDBETWEEN(0,59)),TIME(0,RANDBETWEEN(2,5.9),RANDBETWEEN(0,59)))</f>
        <v>2.7893518518518519E-3</v>
      </c>
      <c r="D46" s="4">
        <f ca="1">IF(B57&lt;='MM1 (Coffee Shop)-Processed D'!$N$9,TIME(0,RANDBETWEEN(1,1.9),RANDBETWEEN(0,59)),IF(B57&lt;='MM1 (Coffee Shop)-Processed D'!$N$10,TIME(0,RANDBETWEEN(2,2.9),RANDBETWEEN(0,59)),IF(B57&lt;='MM1 (Coffee Shop)-Processed D'!$N$11,TIME(0,RANDBETWEEN(3,6.9),RANDBETWEEN(0,59)))))</f>
        <v>9.6064814814814819E-4</v>
      </c>
      <c r="E46" s="1"/>
    </row>
    <row r="47" spans="1:5" x14ac:dyDescent="0.3">
      <c r="A47" s="13">
        <v>45</v>
      </c>
      <c r="B47">
        <f t="shared" ca="1" si="0"/>
        <v>0.21</v>
      </c>
      <c r="C47" s="1">
        <f ca="1">IF(B47&lt;='MM1 (Coffee Shop)-Processed D'!$N$3,TIME(0,RANDBETWEEN(0,1.9),RANDBETWEEN(0,59)),TIME(0,RANDBETWEEN(2,5.9),RANDBETWEEN(0,59)))</f>
        <v>8.1018518518518516E-4</v>
      </c>
      <c r="D47" s="4">
        <f ca="1">IF(B58&lt;='MM1 (Coffee Shop)-Processed D'!$N$9,TIME(0,RANDBETWEEN(1,1.9),RANDBETWEEN(0,59)),IF(B58&lt;='MM1 (Coffee Shop)-Processed D'!$N$10,TIME(0,RANDBETWEEN(2,2.9),RANDBETWEEN(0,59)),IF(B58&lt;='MM1 (Coffee Shop)-Processed D'!$N$11,TIME(0,RANDBETWEEN(3,6.9),RANDBETWEEN(0,59)))))</f>
        <v>1.1574074074074073E-3</v>
      </c>
      <c r="E47" s="1"/>
    </row>
    <row r="48" spans="1:5" x14ac:dyDescent="0.3">
      <c r="A48" s="13">
        <v>46</v>
      </c>
      <c r="B48">
        <f t="shared" ca="1" si="0"/>
        <v>0.37</v>
      </c>
      <c r="C48" s="1">
        <f ca="1">IF(B48&lt;='MM1 (Coffee Shop)-Processed D'!$N$3,TIME(0,RANDBETWEEN(0,1.9),RANDBETWEEN(0,59)),TIME(0,RANDBETWEEN(2,5.9),RANDBETWEEN(0,59)))</f>
        <v>3.5763888888888889E-3</v>
      </c>
      <c r="D48" s="4">
        <f ca="1">IF(B59&lt;='MM1 (Coffee Shop)-Processed D'!$N$9,TIME(0,RANDBETWEEN(1,1.9),RANDBETWEEN(0,59)),IF(B59&lt;='MM1 (Coffee Shop)-Processed D'!$N$10,TIME(0,RANDBETWEEN(2,2.9),RANDBETWEEN(0,59)),IF(B59&lt;='MM1 (Coffee Shop)-Processed D'!$N$11,TIME(0,RANDBETWEEN(3,6.9),RANDBETWEEN(0,59)))))</f>
        <v>1.0995370370370371E-3</v>
      </c>
      <c r="E48" s="1"/>
    </row>
    <row r="49" spans="1:5" x14ac:dyDescent="0.3">
      <c r="A49" s="13">
        <v>47</v>
      </c>
      <c r="B49">
        <f t="shared" ca="1" si="0"/>
        <v>0.49</v>
      </c>
      <c r="C49" s="1">
        <f ca="1">IF(B49&lt;='MM1 (Coffee Shop)-Processed D'!$N$3,TIME(0,RANDBETWEEN(0,1.9),RANDBETWEEN(0,59)),TIME(0,RANDBETWEEN(2,5.9),RANDBETWEEN(0,59)))</f>
        <v>3.2175925925925926E-3</v>
      </c>
      <c r="D49" s="4">
        <f ca="1">IF(B60&lt;='MM1 (Coffee Shop)-Processed D'!$N$9,TIME(0,RANDBETWEEN(1,1.9),RANDBETWEEN(0,59)),IF(B60&lt;='MM1 (Coffee Shop)-Processed D'!$N$10,TIME(0,RANDBETWEEN(2,2.9),RANDBETWEEN(0,59)),IF(B60&lt;='MM1 (Coffee Shop)-Processed D'!$N$11,TIME(0,RANDBETWEEN(3,6.9),RANDBETWEEN(0,59)))))</f>
        <v>9.4907407407407408E-4</v>
      </c>
      <c r="E49" s="1"/>
    </row>
    <row r="50" spans="1:5" x14ac:dyDescent="0.3">
      <c r="A50" s="13">
        <v>48</v>
      </c>
      <c r="B50">
        <f t="shared" ca="1" si="0"/>
        <v>0.69</v>
      </c>
      <c r="C50" s="1">
        <f ca="1">IF(B50&lt;='MM1 (Coffee Shop)-Processed D'!$N$3,TIME(0,RANDBETWEEN(0,1.9),RANDBETWEEN(0,59)),TIME(0,RANDBETWEEN(2,5.9),RANDBETWEEN(0,59)))</f>
        <v>1.6666666666666668E-3</v>
      </c>
      <c r="D50" s="4">
        <f ca="1">IF(B61&lt;='MM1 (Coffee Shop)-Processed D'!$N$9,TIME(0,RANDBETWEEN(1,1.9),RANDBETWEEN(0,59)),IF(B61&lt;='MM1 (Coffee Shop)-Processed D'!$N$10,TIME(0,RANDBETWEEN(2,2.9),RANDBETWEEN(0,59)),IF(B61&lt;='MM1 (Coffee Shop)-Processed D'!$N$11,TIME(0,RANDBETWEEN(3,6.9),RANDBETWEEN(0,59)))))</f>
        <v>1.1689814814814816E-3</v>
      </c>
      <c r="E50" s="1"/>
    </row>
    <row r="51" spans="1:5" x14ac:dyDescent="0.3">
      <c r="A51" s="13">
        <v>49</v>
      </c>
      <c r="B51">
        <f t="shared" ca="1" si="0"/>
        <v>0.42</v>
      </c>
      <c r="C51" s="1">
        <f ca="1">IF(B51&lt;='MM1 (Coffee Shop)-Processed D'!$N$3,TIME(0,RANDBETWEEN(0,1.9),RANDBETWEEN(0,59)),TIME(0,RANDBETWEEN(2,5.9),RANDBETWEEN(0,59)))</f>
        <v>3.7962962962962963E-3</v>
      </c>
      <c r="D51" s="4">
        <f ca="1">IF(B62&lt;='MM1 (Coffee Shop)-Processed D'!$N$9,TIME(0,RANDBETWEEN(1,1.9),RANDBETWEEN(0,59)),IF(B62&lt;='MM1 (Coffee Shop)-Processed D'!$N$10,TIME(0,RANDBETWEEN(2,2.9),RANDBETWEEN(0,59)),IF(B62&lt;='MM1 (Coffee Shop)-Processed D'!$N$11,TIME(0,RANDBETWEEN(3,6.9),RANDBETWEEN(0,59)))))</f>
        <v>9.3749999999999997E-4</v>
      </c>
      <c r="E51" s="1"/>
    </row>
    <row r="52" spans="1:5" x14ac:dyDescent="0.3">
      <c r="A52" s="13">
        <v>50</v>
      </c>
      <c r="B52">
        <f t="shared" ca="1" si="0"/>
        <v>0.7</v>
      </c>
      <c r="C52" s="1">
        <f ca="1">IF(B52&lt;='MM1 (Coffee Shop)-Processed D'!$N$3,TIME(0,RANDBETWEEN(0,1.9),RANDBETWEEN(0,59)),TIME(0,RANDBETWEEN(2,5.9),RANDBETWEEN(0,59)))</f>
        <v>2.8124999999999999E-3</v>
      </c>
      <c r="D52" s="4">
        <f ca="1">IF(B63&lt;='MM1 (Coffee Shop)-Processed D'!$N$9,TIME(0,RANDBETWEEN(1,1.9),RANDBETWEEN(0,59)),IF(B63&lt;='MM1 (Coffee Shop)-Processed D'!$N$10,TIME(0,RANDBETWEEN(2,2.9),RANDBETWEEN(0,59)),IF(B63&lt;='MM1 (Coffee Shop)-Processed D'!$N$11,TIME(0,RANDBETWEEN(3,6.9),RANDBETWEEN(0,59)))))</f>
        <v>1.7476851851851852E-3</v>
      </c>
      <c r="E52" s="1"/>
    </row>
    <row r="53" spans="1:5" x14ac:dyDescent="0.3">
      <c r="A53" s="13">
        <v>51</v>
      </c>
      <c r="B53">
        <f t="shared" ca="1" si="0"/>
        <v>0.31</v>
      </c>
      <c r="C53" s="1">
        <f ca="1">IF(B53&lt;='MM1 (Coffee Shop)-Processed D'!$N$3,TIME(0,RANDBETWEEN(0,1.9),RANDBETWEEN(0,59)),TIME(0,RANDBETWEEN(2,5.9),RANDBETWEEN(0,59)))</f>
        <v>1.5856481481481481E-3</v>
      </c>
      <c r="D53" s="4">
        <f ca="1">IF(B64&lt;='MM1 (Coffee Shop)-Processed D'!$N$9,TIME(0,RANDBETWEEN(1,1.9),RANDBETWEEN(0,59)),IF(B64&lt;='MM1 (Coffee Shop)-Processed D'!$N$10,TIME(0,RANDBETWEEN(2,2.9),RANDBETWEEN(0,59)),IF(B64&lt;='MM1 (Coffee Shop)-Processed D'!$N$11,TIME(0,RANDBETWEEN(3,6.9),RANDBETWEEN(0,59)))))</f>
        <v>1.6666666666666668E-3</v>
      </c>
      <c r="E53" s="1"/>
    </row>
    <row r="54" spans="1:5" x14ac:dyDescent="0.3">
      <c r="A54" s="13">
        <v>52</v>
      </c>
      <c r="B54">
        <f t="shared" ca="1" si="0"/>
        <v>0.79</v>
      </c>
      <c r="C54" s="1">
        <f ca="1">IF(B54&lt;='MM1 (Coffee Shop)-Processed D'!$N$3,TIME(0,RANDBETWEEN(0,1.9),RANDBETWEEN(0,59)),TIME(0,RANDBETWEEN(2,5.9),RANDBETWEEN(0,59)))</f>
        <v>1.4814814814814814E-3</v>
      </c>
      <c r="D54" s="4">
        <f ca="1">IF(B65&lt;='MM1 (Coffee Shop)-Processed D'!$N$9,TIME(0,RANDBETWEEN(1,1.9),RANDBETWEEN(0,59)),IF(B65&lt;='MM1 (Coffee Shop)-Processed D'!$N$10,TIME(0,RANDBETWEEN(2,2.9),RANDBETWEEN(0,59)),IF(B65&lt;='MM1 (Coffee Shop)-Processed D'!$N$11,TIME(0,RANDBETWEEN(3,6.9),RANDBETWEEN(0,59)))))</f>
        <v>1.8865740740740742E-3</v>
      </c>
      <c r="E54" s="1"/>
    </row>
    <row r="55" spans="1:5" x14ac:dyDescent="0.3">
      <c r="A55" s="13">
        <v>53</v>
      </c>
      <c r="B55">
        <f t="shared" ca="1" si="0"/>
        <v>0.54</v>
      </c>
      <c r="C55" s="1">
        <f ca="1">IF(B55&lt;='MM1 (Coffee Shop)-Processed D'!$N$3,TIME(0,RANDBETWEEN(0,1.9),RANDBETWEEN(0,59)),TIME(0,RANDBETWEEN(2,5.9),RANDBETWEEN(0,59)))</f>
        <v>1.6203703703703703E-3</v>
      </c>
      <c r="D55" s="4">
        <f ca="1">IF(B66&lt;='MM1 (Coffee Shop)-Processed D'!$N$9,TIME(0,RANDBETWEEN(1,1.9),RANDBETWEEN(0,59)),IF(B66&lt;='MM1 (Coffee Shop)-Processed D'!$N$10,TIME(0,RANDBETWEEN(2,2.9),RANDBETWEEN(0,59)),IF(B66&lt;='MM1 (Coffee Shop)-Processed D'!$N$11,TIME(0,RANDBETWEEN(3,6.9),RANDBETWEEN(0,59)))))</f>
        <v>1.6087962962962963E-3</v>
      </c>
      <c r="E55" s="1"/>
    </row>
    <row r="56" spans="1:5" x14ac:dyDescent="0.3">
      <c r="A56" s="13">
        <v>54</v>
      </c>
      <c r="B56">
        <f t="shared" ca="1" si="0"/>
        <v>0.21</v>
      </c>
      <c r="C56" s="1">
        <f ca="1">IF(B56&lt;='MM1 (Coffee Shop)-Processed D'!$N$3,TIME(0,RANDBETWEEN(0,1.9),RANDBETWEEN(0,59)),TIME(0,RANDBETWEEN(2,5.9),RANDBETWEEN(0,59)))</f>
        <v>1.261574074074074E-3</v>
      </c>
      <c r="D56" s="4">
        <f ca="1">IF(B67&lt;='MM1 (Coffee Shop)-Processed D'!$N$9,TIME(0,RANDBETWEEN(1,1.9),RANDBETWEEN(0,59)),IF(B67&lt;='MM1 (Coffee Shop)-Processed D'!$N$10,TIME(0,RANDBETWEEN(2,2.9),RANDBETWEEN(0,59)),IF(B67&lt;='MM1 (Coffee Shop)-Processed D'!$N$11,TIME(0,RANDBETWEEN(3,6.9),RANDBETWEEN(0,59)))))</f>
        <v>1.0416666666666667E-3</v>
      </c>
      <c r="E56" s="1"/>
    </row>
    <row r="57" spans="1:5" x14ac:dyDescent="0.3">
      <c r="A57" s="13">
        <v>55</v>
      </c>
      <c r="B57">
        <f t="shared" ca="1" si="0"/>
        <v>0.51</v>
      </c>
      <c r="C57" s="1">
        <f ca="1">IF(B57&lt;='MM1 (Coffee Shop)-Processed D'!$N$3,TIME(0,RANDBETWEEN(0,1.9),RANDBETWEEN(0,59)),TIME(0,RANDBETWEEN(2,5.9),RANDBETWEEN(0,59)))</f>
        <v>3.8888888888888888E-3</v>
      </c>
      <c r="D57" s="4">
        <f ca="1">IF(B68&lt;='MM1 (Coffee Shop)-Processed D'!$N$9,TIME(0,RANDBETWEEN(1,1.9),RANDBETWEEN(0,59)),IF(B68&lt;='MM1 (Coffee Shop)-Processed D'!$N$10,TIME(0,RANDBETWEEN(2,2.9),RANDBETWEEN(0,59)),IF(B68&lt;='MM1 (Coffee Shop)-Processed D'!$N$11,TIME(0,RANDBETWEEN(3,6.9),RANDBETWEEN(0,59)))))</f>
        <v>7.7546296296296293E-4</v>
      </c>
      <c r="E57" s="1"/>
    </row>
    <row r="58" spans="1:5" x14ac:dyDescent="0.3">
      <c r="A58" s="13">
        <v>56</v>
      </c>
      <c r="B58">
        <f t="shared" ca="1" si="0"/>
        <v>0.55000000000000004</v>
      </c>
      <c r="C58" s="1">
        <f ca="1">IF(B58&lt;='MM1 (Coffee Shop)-Processed D'!$N$3,TIME(0,RANDBETWEEN(0,1.9),RANDBETWEEN(0,59)),TIME(0,RANDBETWEEN(2,5.9),RANDBETWEEN(0,59)))</f>
        <v>2.9050925925925928E-3</v>
      </c>
      <c r="D58" s="4">
        <f ca="1">IF(B69&lt;='MM1 (Coffee Shop)-Processed D'!$N$9,TIME(0,RANDBETWEEN(1,1.9),RANDBETWEEN(0,59)),IF(B69&lt;='MM1 (Coffee Shop)-Processed D'!$N$10,TIME(0,RANDBETWEEN(2,2.9),RANDBETWEEN(0,59)),IF(B69&lt;='MM1 (Coffee Shop)-Processed D'!$N$11,TIME(0,RANDBETWEEN(3,6.9),RANDBETWEEN(0,59)))))</f>
        <v>1.6666666666666668E-3</v>
      </c>
      <c r="E58" s="1"/>
    </row>
    <row r="59" spans="1:5" x14ac:dyDescent="0.3">
      <c r="A59" s="13">
        <v>57</v>
      </c>
      <c r="B59">
        <f t="shared" ca="1" si="0"/>
        <v>0.23</v>
      </c>
      <c r="C59" s="1">
        <f ca="1">IF(B59&lt;='MM1 (Coffee Shop)-Processed D'!$N$3,TIME(0,RANDBETWEEN(0,1.9),RANDBETWEEN(0,59)),TIME(0,RANDBETWEEN(2,5.9),RANDBETWEEN(0,59)))</f>
        <v>3.3680555555555556E-3</v>
      </c>
      <c r="D59" s="4">
        <f ca="1">IF(B70&lt;='MM1 (Coffee Shop)-Processed D'!$N$9,TIME(0,RANDBETWEEN(1,1.9),RANDBETWEEN(0,59)),IF(B70&lt;='MM1 (Coffee Shop)-Processed D'!$N$10,TIME(0,RANDBETWEEN(2,2.9),RANDBETWEEN(0,59)),IF(B70&lt;='MM1 (Coffee Shop)-Processed D'!$N$11,TIME(0,RANDBETWEEN(3,6.9),RANDBETWEEN(0,59)))))</f>
        <v>9.3749999999999997E-4</v>
      </c>
      <c r="E59" s="1"/>
    </row>
    <row r="60" spans="1:5" x14ac:dyDescent="0.3">
      <c r="A60" s="13">
        <v>58</v>
      </c>
      <c r="B60">
        <f t="shared" ca="1" si="0"/>
        <v>0.03</v>
      </c>
      <c r="C60" s="1">
        <f ca="1">IF(B60&lt;='MM1 (Coffee Shop)-Processed D'!$N$3,TIME(0,RANDBETWEEN(0,1.9),RANDBETWEEN(0,59)),TIME(0,RANDBETWEEN(2,5.9),RANDBETWEEN(0,59)))</f>
        <v>4.3981481481481481E-4</v>
      </c>
      <c r="D60" s="4">
        <f ca="1">IF(B71&lt;='MM1 (Coffee Shop)-Processed D'!$N$9,TIME(0,RANDBETWEEN(1,1.9),RANDBETWEEN(0,59)),IF(B71&lt;='MM1 (Coffee Shop)-Processed D'!$N$10,TIME(0,RANDBETWEEN(2,2.9),RANDBETWEEN(0,59)),IF(B71&lt;='MM1 (Coffee Shop)-Processed D'!$N$11,TIME(0,RANDBETWEEN(3,6.9),RANDBETWEEN(0,59)))))</f>
        <v>1.9675925925925924E-3</v>
      </c>
      <c r="E60" s="1"/>
    </row>
    <row r="61" spans="1:5" x14ac:dyDescent="0.3">
      <c r="A61" s="13">
        <v>59</v>
      </c>
      <c r="B61">
        <f t="shared" ca="1" si="0"/>
        <v>0.13</v>
      </c>
      <c r="C61" s="1">
        <f ca="1">IF(B61&lt;='MM1 (Coffee Shop)-Processed D'!$N$3,TIME(0,RANDBETWEEN(0,1.9),RANDBETWEEN(0,59)),TIME(0,RANDBETWEEN(2,5.9),RANDBETWEEN(0,59)))</f>
        <v>6.5972222222222224E-4</v>
      </c>
      <c r="D61" s="4">
        <f ca="1">IF(B72&lt;='MM1 (Coffee Shop)-Processed D'!$N$9,TIME(0,RANDBETWEEN(1,1.9),RANDBETWEEN(0,59)),IF(B72&lt;='MM1 (Coffee Shop)-Processed D'!$N$10,TIME(0,RANDBETWEEN(2,2.9),RANDBETWEEN(0,59)),IF(B72&lt;='MM1 (Coffee Shop)-Processed D'!$N$11,TIME(0,RANDBETWEEN(3,6.9),RANDBETWEEN(0,59)))))</f>
        <v>1.6782407407407408E-3</v>
      </c>
      <c r="E61" s="1"/>
    </row>
    <row r="62" spans="1:5" x14ac:dyDescent="0.3">
      <c r="A62" s="13">
        <v>60</v>
      </c>
      <c r="B62">
        <f t="shared" ca="1" si="0"/>
        <v>0.02</v>
      </c>
      <c r="C62" s="1">
        <f ca="1">IF(B62&lt;='MM1 (Coffee Shop)-Processed D'!$N$3,TIME(0,RANDBETWEEN(0,1.9),RANDBETWEEN(0,59)),TIME(0,RANDBETWEEN(2,5.9),RANDBETWEEN(0,59)))</f>
        <v>1.273148148148148E-4</v>
      </c>
      <c r="D62" s="4">
        <f ca="1">IF(B73&lt;='MM1 (Coffee Shop)-Processed D'!$N$9,TIME(0,RANDBETWEEN(1,1.9),RANDBETWEEN(0,59)),IF(B73&lt;='MM1 (Coffee Shop)-Processed D'!$N$10,TIME(0,RANDBETWEEN(2,2.9),RANDBETWEEN(0,59)),IF(B73&lt;='MM1 (Coffee Shop)-Processed D'!$N$11,TIME(0,RANDBETWEEN(3,6.9),RANDBETWEEN(0,59)))))</f>
        <v>1.25E-3</v>
      </c>
      <c r="E62" s="1"/>
    </row>
    <row r="63" spans="1:5" x14ac:dyDescent="0.3">
      <c r="A63" s="13">
        <v>61</v>
      </c>
      <c r="B63">
        <f t="shared" ca="1" si="0"/>
        <v>0.83</v>
      </c>
      <c r="C63" s="1">
        <f ca="1">IF(B63&lt;='MM1 (Coffee Shop)-Processed D'!$N$3,TIME(0,RANDBETWEEN(0,1.9),RANDBETWEEN(0,59)),TIME(0,RANDBETWEEN(2,5.9),RANDBETWEEN(0,59)))</f>
        <v>3.3101851851851851E-3</v>
      </c>
      <c r="D63" s="4">
        <f ca="1">IF(B74&lt;='MM1 (Coffee Shop)-Processed D'!$N$9,TIME(0,RANDBETWEEN(1,1.9),RANDBETWEEN(0,59)),IF(B74&lt;='MM1 (Coffee Shop)-Processed D'!$N$10,TIME(0,RANDBETWEEN(2,2.9),RANDBETWEEN(0,59)),IF(B74&lt;='MM1 (Coffee Shop)-Processed D'!$N$11,TIME(0,RANDBETWEEN(3,6.9),RANDBETWEEN(0,59)))))</f>
        <v>7.9861111111111116E-4</v>
      </c>
      <c r="E63" s="1"/>
    </row>
    <row r="64" spans="1:5" x14ac:dyDescent="0.3">
      <c r="A64" s="13">
        <v>62</v>
      </c>
      <c r="B64">
        <f t="shared" ca="1" si="0"/>
        <v>0.69</v>
      </c>
      <c r="C64" s="1">
        <f ca="1">IF(B64&lt;='MM1 (Coffee Shop)-Processed D'!$N$3,TIME(0,RANDBETWEEN(0,1.9),RANDBETWEEN(0,59)),TIME(0,RANDBETWEEN(2,5.9),RANDBETWEEN(0,59)))</f>
        <v>2.5925925925925925E-3</v>
      </c>
      <c r="D64" s="4">
        <f ca="1">IF(B75&lt;='MM1 (Coffee Shop)-Processed D'!$N$9,TIME(0,RANDBETWEEN(1,1.9),RANDBETWEEN(0,59)),IF(B75&lt;='MM1 (Coffee Shop)-Processed D'!$N$10,TIME(0,RANDBETWEEN(2,2.9),RANDBETWEEN(0,59)),IF(B75&lt;='MM1 (Coffee Shop)-Processed D'!$N$11,TIME(0,RANDBETWEEN(3,6.9),RANDBETWEEN(0,59)))))</f>
        <v>1.5046296296296296E-3</v>
      </c>
      <c r="E64" s="1"/>
    </row>
    <row r="65" spans="1:5" x14ac:dyDescent="0.3">
      <c r="A65" s="13">
        <v>63</v>
      </c>
      <c r="B65">
        <f t="shared" ca="1" si="0"/>
        <v>0.91</v>
      </c>
      <c r="C65" s="1">
        <f ca="1">IF(B65&lt;='MM1 (Coffee Shop)-Processed D'!$N$3,TIME(0,RANDBETWEEN(0,1.9),RANDBETWEEN(0,59)),TIME(0,RANDBETWEEN(2,5.9),RANDBETWEEN(0,59)))</f>
        <v>1.8518518518518519E-3</v>
      </c>
      <c r="D65" s="4">
        <f ca="1">IF(B76&lt;='MM1 (Coffee Shop)-Processed D'!$N$9,TIME(0,RANDBETWEEN(1,1.9),RANDBETWEEN(0,59)),IF(B76&lt;='MM1 (Coffee Shop)-Processed D'!$N$10,TIME(0,RANDBETWEEN(2,2.9),RANDBETWEEN(0,59)),IF(B76&lt;='MM1 (Coffee Shop)-Processed D'!$N$11,TIME(0,RANDBETWEEN(3,6.9),RANDBETWEEN(0,59)))))</f>
        <v>1.5162037037037036E-3</v>
      </c>
      <c r="E65" s="1"/>
    </row>
    <row r="66" spans="1:5" x14ac:dyDescent="0.3">
      <c r="A66" s="13">
        <v>64</v>
      </c>
      <c r="B66">
        <f t="shared" ca="1" si="0"/>
        <v>0.62</v>
      </c>
      <c r="C66" s="1">
        <f ca="1">IF(B66&lt;='MM1 (Coffee Shop)-Processed D'!$N$3,TIME(0,RANDBETWEEN(0,1.9),RANDBETWEEN(0,59)),TIME(0,RANDBETWEEN(2,5.9),RANDBETWEEN(0,59)))</f>
        <v>2.4189814814814816E-3</v>
      </c>
      <c r="D66" s="4">
        <f ca="1">IF(B77&lt;='MM1 (Coffee Shop)-Processed D'!$N$9,TIME(0,RANDBETWEEN(1,1.9),RANDBETWEEN(0,59)),IF(B77&lt;='MM1 (Coffee Shop)-Processed D'!$N$10,TIME(0,RANDBETWEEN(2,2.9),RANDBETWEEN(0,59)),IF(B77&lt;='MM1 (Coffee Shop)-Processed D'!$N$11,TIME(0,RANDBETWEEN(3,6.9),RANDBETWEEN(0,59)))))</f>
        <v>1.4699074074074074E-3</v>
      </c>
      <c r="E66" s="1"/>
    </row>
    <row r="67" spans="1:5" x14ac:dyDescent="0.3">
      <c r="A67" s="13">
        <v>65</v>
      </c>
      <c r="B67">
        <f t="shared" ca="1" si="0"/>
        <v>0.6</v>
      </c>
      <c r="C67" s="1">
        <f ca="1">IF(B67&lt;='MM1 (Coffee Shop)-Processed D'!$N$3,TIME(0,RANDBETWEEN(0,1.9),RANDBETWEEN(0,59)),TIME(0,RANDBETWEEN(2,5.9),RANDBETWEEN(0,59)))</f>
        <v>3.1712962962962962E-3</v>
      </c>
      <c r="D67" s="4">
        <f ca="1">IF(B78&lt;='MM1 (Coffee Shop)-Processed D'!$N$9,TIME(0,RANDBETWEEN(1,1.9),RANDBETWEEN(0,59)),IF(B78&lt;='MM1 (Coffee Shop)-Processed D'!$N$10,TIME(0,RANDBETWEEN(2,2.9),RANDBETWEEN(0,59)),IF(B78&lt;='MM1 (Coffee Shop)-Processed D'!$N$11,TIME(0,RANDBETWEEN(3,6.9),RANDBETWEEN(0,59)))))</f>
        <v>1.1805555555555556E-3</v>
      </c>
      <c r="E67" s="1"/>
    </row>
    <row r="68" spans="1:5" x14ac:dyDescent="0.3">
      <c r="A68" s="13">
        <v>66</v>
      </c>
      <c r="B68">
        <f t="shared" ref="B68:B131" ca="1" si="3">RANDBETWEEN(0,99)/100</f>
        <v>0.21</v>
      </c>
      <c r="C68" s="1">
        <f ca="1">IF(B68&lt;='MM1 (Coffee Shop)-Processed D'!$N$3,TIME(0,RANDBETWEEN(0,1.9),RANDBETWEEN(0,59)),TIME(0,RANDBETWEEN(2,5.9),RANDBETWEEN(0,59)))</f>
        <v>9.0277777777777774E-4</v>
      </c>
      <c r="D68" s="4">
        <f ca="1">IF(B79&lt;='MM1 (Coffee Shop)-Processed D'!$N$9,TIME(0,RANDBETWEEN(1,1.9),RANDBETWEEN(0,59)),IF(B79&lt;='MM1 (Coffee Shop)-Processed D'!$N$10,TIME(0,RANDBETWEEN(2,2.9),RANDBETWEEN(0,59)),IF(B79&lt;='MM1 (Coffee Shop)-Processed D'!$N$11,TIME(0,RANDBETWEEN(3,6.9),RANDBETWEEN(0,59)))))</f>
        <v>9.1435185185185185E-4</v>
      </c>
      <c r="E68" s="1"/>
    </row>
    <row r="69" spans="1:5" x14ac:dyDescent="0.3">
      <c r="A69" s="13">
        <v>67</v>
      </c>
      <c r="B69">
        <f t="shared" ca="1" si="3"/>
        <v>0.9</v>
      </c>
      <c r="C69" s="1">
        <f ca="1">IF(B69&lt;='MM1 (Coffee Shop)-Processed D'!$N$3,TIME(0,RANDBETWEEN(0,1.9),RANDBETWEEN(0,59)),TIME(0,RANDBETWEEN(2,5.9),RANDBETWEEN(0,59)))</f>
        <v>1.9907407407407408E-3</v>
      </c>
      <c r="D69" s="4">
        <f ca="1">IF(B80&lt;='MM1 (Coffee Shop)-Processed D'!$N$9,TIME(0,RANDBETWEEN(1,1.9),RANDBETWEEN(0,59)),IF(B80&lt;='MM1 (Coffee Shop)-Processed D'!$N$10,TIME(0,RANDBETWEEN(2,2.9),RANDBETWEEN(0,59)),IF(B80&lt;='MM1 (Coffee Shop)-Processed D'!$N$11,TIME(0,RANDBETWEEN(3,6.9),RANDBETWEEN(0,59)))))</f>
        <v>1.3541666666666667E-3</v>
      </c>
      <c r="E69" s="1"/>
    </row>
    <row r="70" spans="1:5" x14ac:dyDescent="0.3">
      <c r="A70" s="13">
        <v>68</v>
      </c>
      <c r="B70">
        <f t="shared" ca="1" si="3"/>
        <v>0.36</v>
      </c>
      <c r="C70" s="1">
        <f ca="1">IF(B70&lt;='MM1 (Coffee Shop)-Processed D'!$N$3,TIME(0,RANDBETWEEN(0,1.9),RANDBETWEEN(0,59)),TIME(0,RANDBETWEEN(2,5.9),RANDBETWEEN(0,59)))</f>
        <v>3.2754629629629631E-3</v>
      </c>
      <c r="D70" s="4">
        <f ca="1">IF(B81&lt;='MM1 (Coffee Shop)-Processed D'!$N$9,TIME(0,RANDBETWEEN(1,1.9),RANDBETWEEN(0,59)),IF(B81&lt;='MM1 (Coffee Shop)-Processed D'!$N$10,TIME(0,RANDBETWEEN(2,2.9),RANDBETWEEN(0,59)),IF(B81&lt;='MM1 (Coffee Shop)-Processed D'!$N$11,TIME(0,RANDBETWEEN(3,6.9),RANDBETWEEN(0,59)))))</f>
        <v>9.0277777777777774E-4</v>
      </c>
      <c r="E70" s="1"/>
    </row>
    <row r="71" spans="1:5" x14ac:dyDescent="0.3">
      <c r="A71" s="13">
        <v>69</v>
      </c>
      <c r="B71">
        <f t="shared" ca="1" si="3"/>
        <v>0.98</v>
      </c>
      <c r="C71" s="1">
        <f ca="1">IF(B71&lt;='MM1 (Coffee Shop)-Processed D'!$N$3,TIME(0,RANDBETWEEN(0,1.9),RANDBETWEEN(0,59)),TIME(0,RANDBETWEEN(2,5.9),RANDBETWEEN(0,59)))</f>
        <v>2.488425925925926E-3</v>
      </c>
      <c r="D71" s="4">
        <f ca="1">IF(B82&lt;='MM1 (Coffee Shop)-Processed D'!$N$9,TIME(0,RANDBETWEEN(1,1.9),RANDBETWEEN(0,59)),IF(B82&lt;='MM1 (Coffee Shop)-Processed D'!$N$10,TIME(0,RANDBETWEEN(2,2.9),RANDBETWEEN(0,59)),IF(B82&lt;='MM1 (Coffee Shop)-Processed D'!$N$11,TIME(0,RANDBETWEEN(3,6.9),RANDBETWEEN(0,59)))))</f>
        <v>1.3194444444444445E-3</v>
      </c>
      <c r="E71" s="1"/>
    </row>
    <row r="72" spans="1:5" x14ac:dyDescent="0.3">
      <c r="A72" s="13">
        <v>70</v>
      </c>
      <c r="B72">
        <f t="shared" ca="1" si="3"/>
        <v>0.67</v>
      </c>
      <c r="C72" s="1">
        <f ca="1">IF(B72&lt;='MM1 (Coffee Shop)-Processed D'!$N$3,TIME(0,RANDBETWEEN(0,1.9),RANDBETWEEN(0,59)),TIME(0,RANDBETWEEN(2,5.9),RANDBETWEEN(0,59)))</f>
        <v>1.8634259259259259E-3</v>
      </c>
      <c r="D72" s="4">
        <f ca="1">IF(B83&lt;='MM1 (Coffee Shop)-Processed D'!$N$9,TIME(0,RANDBETWEEN(1,1.9),RANDBETWEEN(0,59)),IF(B83&lt;='MM1 (Coffee Shop)-Processed D'!$N$10,TIME(0,RANDBETWEEN(2,2.9),RANDBETWEEN(0,59)),IF(B83&lt;='MM1 (Coffee Shop)-Processed D'!$N$11,TIME(0,RANDBETWEEN(3,6.9),RANDBETWEEN(0,59)))))</f>
        <v>1.0879629629629629E-3</v>
      </c>
      <c r="E72" s="1"/>
    </row>
    <row r="73" spans="1:5" x14ac:dyDescent="0.3">
      <c r="A73" s="13">
        <v>71</v>
      </c>
      <c r="B73">
        <f t="shared" ca="1" si="3"/>
        <v>0.08</v>
      </c>
      <c r="C73" s="1">
        <f ca="1">IF(B73&lt;='MM1 (Coffee Shop)-Processed D'!$N$3,TIME(0,RANDBETWEEN(0,1.9),RANDBETWEEN(0,59)),TIME(0,RANDBETWEEN(2,5.9),RANDBETWEEN(0,59)))</f>
        <v>6.9444444444444444E-5</v>
      </c>
      <c r="D73" s="4">
        <f ca="1">IF(B84&lt;='MM1 (Coffee Shop)-Processed D'!$N$9,TIME(0,RANDBETWEEN(1,1.9),RANDBETWEEN(0,59)),IF(B84&lt;='MM1 (Coffee Shop)-Processed D'!$N$10,TIME(0,RANDBETWEEN(2,2.9),RANDBETWEEN(0,59)),IF(B84&lt;='MM1 (Coffee Shop)-Processed D'!$N$11,TIME(0,RANDBETWEEN(3,6.9),RANDBETWEEN(0,59)))))</f>
        <v>1.3310185185185185E-3</v>
      </c>
      <c r="E73" s="1"/>
    </row>
    <row r="74" spans="1:5" x14ac:dyDescent="0.3">
      <c r="A74" s="13">
        <v>72</v>
      </c>
      <c r="B74">
        <f t="shared" ca="1" si="3"/>
        <v>0.46</v>
      </c>
      <c r="C74" s="1">
        <f ca="1">IF(B74&lt;='MM1 (Coffee Shop)-Processed D'!$N$3,TIME(0,RANDBETWEEN(0,1.9),RANDBETWEEN(0,59)),TIME(0,RANDBETWEEN(2,5.9),RANDBETWEEN(0,59)))</f>
        <v>2.2337962962962962E-3</v>
      </c>
      <c r="D74" s="4">
        <f ca="1">IF(B85&lt;='MM1 (Coffee Shop)-Processed D'!$N$9,TIME(0,RANDBETWEEN(1,1.9),RANDBETWEEN(0,59)),IF(B85&lt;='MM1 (Coffee Shop)-Processed D'!$N$10,TIME(0,RANDBETWEEN(2,2.9),RANDBETWEEN(0,59)),IF(B85&lt;='MM1 (Coffee Shop)-Processed D'!$N$11,TIME(0,RANDBETWEEN(3,6.9),RANDBETWEEN(0,59)))))</f>
        <v>9.0277777777777774E-4</v>
      </c>
      <c r="E74" s="1"/>
    </row>
    <row r="75" spans="1:5" x14ac:dyDescent="0.3">
      <c r="A75" s="13">
        <v>73</v>
      </c>
      <c r="B75">
        <f t="shared" ca="1" si="3"/>
        <v>0.64</v>
      </c>
      <c r="C75" s="1">
        <f ca="1">IF(B75&lt;='MM1 (Coffee Shop)-Processed D'!$N$3,TIME(0,RANDBETWEEN(0,1.9),RANDBETWEEN(0,59)),TIME(0,RANDBETWEEN(2,5.9),RANDBETWEEN(0,59)))</f>
        <v>2.3148148148148147E-3</v>
      </c>
      <c r="D75" s="4">
        <f ca="1">IF(B86&lt;='MM1 (Coffee Shop)-Processed D'!$N$9,TIME(0,RANDBETWEEN(1,1.9),RANDBETWEEN(0,59)),IF(B86&lt;='MM1 (Coffee Shop)-Processed D'!$N$10,TIME(0,RANDBETWEEN(2,2.9),RANDBETWEEN(0,59)),IF(B86&lt;='MM1 (Coffee Shop)-Processed D'!$N$11,TIME(0,RANDBETWEEN(3,6.9),RANDBETWEEN(0,59)))))</f>
        <v>1.8749999999999999E-3</v>
      </c>
      <c r="E75" s="1"/>
    </row>
    <row r="76" spans="1:5" x14ac:dyDescent="0.3">
      <c r="A76" s="13">
        <v>74</v>
      </c>
      <c r="B76">
        <f t="shared" ca="1" si="3"/>
        <v>0.61</v>
      </c>
      <c r="C76" s="1">
        <f ca="1">IF(B76&lt;='MM1 (Coffee Shop)-Processed D'!$N$3,TIME(0,RANDBETWEEN(0,1.9),RANDBETWEEN(0,59)),TIME(0,RANDBETWEEN(2,5.9),RANDBETWEEN(0,59)))</f>
        <v>2.3495370370370371E-3</v>
      </c>
      <c r="D76" s="4">
        <f ca="1">IF(B87&lt;='MM1 (Coffee Shop)-Processed D'!$N$9,TIME(0,RANDBETWEEN(1,1.9),RANDBETWEEN(0,59)),IF(B87&lt;='MM1 (Coffee Shop)-Processed D'!$N$10,TIME(0,RANDBETWEEN(2,2.9),RANDBETWEEN(0,59)),IF(B87&lt;='MM1 (Coffee Shop)-Processed D'!$N$11,TIME(0,RANDBETWEEN(3,6.9),RANDBETWEEN(0,59)))))</f>
        <v>1.4699074074074074E-3</v>
      </c>
      <c r="E76" s="1"/>
    </row>
    <row r="77" spans="1:5" x14ac:dyDescent="0.3">
      <c r="A77" s="13">
        <v>75</v>
      </c>
      <c r="B77">
        <f t="shared" ca="1" si="3"/>
        <v>0.94</v>
      </c>
      <c r="C77" s="1">
        <f ca="1">IF(B77&lt;='MM1 (Coffee Shop)-Processed D'!$N$3,TIME(0,RANDBETWEEN(0,1.9),RANDBETWEEN(0,59)),TIME(0,RANDBETWEEN(2,5.9),RANDBETWEEN(0,59)))</f>
        <v>3.8773148148148148E-3</v>
      </c>
      <c r="D77" s="4">
        <f ca="1">IF(B88&lt;='MM1 (Coffee Shop)-Processed D'!$N$9,TIME(0,RANDBETWEEN(1,1.9),RANDBETWEEN(0,59)),IF(B88&lt;='MM1 (Coffee Shop)-Processed D'!$N$10,TIME(0,RANDBETWEEN(2,2.9),RANDBETWEEN(0,59)),IF(B88&lt;='MM1 (Coffee Shop)-Processed D'!$N$11,TIME(0,RANDBETWEEN(3,6.9),RANDBETWEEN(0,59)))))</f>
        <v>1.9907407407407408E-3</v>
      </c>
      <c r="E77" s="1"/>
    </row>
    <row r="78" spans="1:5" x14ac:dyDescent="0.3">
      <c r="A78" s="13">
        <v>76</v>
      </c>
      <c r="B78">
        <f t="shared" ca="1" si="3"/>
        <v>0.02</v>
      </c>
      <c r="C78" s="1">
        <f ca="1">IF(B78&lt;='MM1 (Coffee Shop)-Processed D'!$N$3,TIME(0,RANDBETWEEN(0,1.9),RANDBETWEEN(0,59)),TIME(0,RANDBETWEEN(2,5.9),RANDBETWEEN(0,59)))</f>
        <v>1.3888888888888889E-4</v>
      </c>
      <c r="D78" s="4">
        <f ca="1">IF(B89&lt;='MM1 (Coffee Shop)-Processed D'!$N$9,TIME(0,RANDBETWEEN(1,1.9),RANDBETWEEN(0,59)),IF(B89&lt;='MM1 (Coffee Shop)-Processed D'!$N$10,TIME(0,RANDBETWEEN(2,2.9),RANDBETWEEN(0,59)),IF(B89&lt;='MM1 (Coffee Shop)-Processed D'!$N$11,TIME(0,RANDBETWEEN(3,6.9),RANDBETWEEN(0,59)))))</f>
        <v>1.5972222222222223E-3</v>
      </c>
      <c r="E78" s="1"/>
    </row>
    <row r="79" spans="1:5" x14ac:dyDescent="0.3">
      <c r="A79" s="13">
        <v>77</v>
      </c>
      <c r="B79">
        <f t="shared" ca="1" si="3"/>
        <v>0.2</v>
      </c>
      <c r="C79" s="1">
        <f ca="1">IF(B79&lt;='MM1 (Coffee Shop)-Processed D'!$N$3,TIME(0,RANDBETWEEN(0,1.9),RANDBETWEEN(0,59)),TIME(0,RANDBETWEEN(2,5.9),RANDBETWEEN(0,59)))</f>
        <v>6.8287037037037036E-4</v>
      </c>
      <c r="D79" s="4">
        <f ca="1">IF(B90&lt;='MM1 (Coffee Shop)-Processed D'!$N$9,TIME(0,RANDBETWEEN(1,1.9),RANDBETWEEN(0,59)),IF(B90&lt;='MM1 (Coffee Shop)-Processed D'!$N$10,TIME(0,RANDBETWEEN(2,2.9),RANDBETWEEN(0,59)),IF(B90&lt;='MM1 (Coffee Shop)-Processed D'!$N$11,TIME(0,RANDBETWEEN(3,6.9),RANDBETWEEN(0,59)))))</f>
        <v>7.8703703703703705E-4</v>
      </c>
      <c r="E79" s="1"/>
    </row>
    <row r="80" spans="1:5" x14ac:dyDescent="0.3">
      <c r="A80" s="13">
        <v>78</v>
      </c>
      <c r="B80">
        <f t="shared" ca="1" si="3"/>
        <v>0.38</v>
      </c>
      <c r="C80" s="1">
        <f ca="1">IF(B80&lt;='MM1 (Coffee Shop)-Processed D'!$N$3,TIME(0,RANDBETWEEN(0,1.9),RANDBETWEEN(0,59)),TIME(0,RANDBETWEEN(2,5.9),RANDBETWEEN(0,59)))</f>
        <v>3.4375E-3</v>
      </c>
      <c r="D80" s="4">
        <f ca="1">IF(B91&lt;='MM1 (Coffee Shop)-Processed D'!$N$9,TIME(0,RANDBETWEEN(1,1.9),RANDBETWEEN(0,59)),IF(B91&lt;='MM1 (Coffee Shop)-Processed D'!$N$10,TIME(0,RANDBETWEEN(2,2.9),RANDBETWEEN(0,59)),IF(B91&lt;='MM1 (Coffee Shop)-Processed D'!$N$11,TIME(0,RANDBETWEEN(3,6.9),RANDBETWEEN(0,59)))))</f>
        <v>1.0300925925925926E-3</v>
      </c>
      <c r="E80" s="1"/>
    </row>
    <row r="81" spans="1:5" x14ac:dyDescent="0.3">
      <c r="A81" s="13">
        <v>79</v>
      </c>
      <c r="B81">
        <f t="shared" ca="1" si="3"/>
        <v>0.49</v>
      </c>
      <c r="C81" s="1">
        <f ca="1">IF(B81&lt;='MM1 (Coffee Shop)-Processed D'!$N$3,TIME(0,RANDBETWEEN(0,1.9),RANDBETWEEN(0,59)),TIME(0,RANDBETWEEN(2,5.9),RANDBETWEEN(0,59)))</f>
        <v>4.0046296296296297E-3</v>
      </c>
      <c r="D81" s="4">
        <f ca="1">IF(B92&lt;='MM1 (Coffee Shop)-Processed D'!$N$9,TIME(0,RANDBETWEEN(1,1.9),RANDBETWEEN(0,59)),IF(B92&lt;='MM1 (Coffee Shop)-Processed D'!$N$10,TIME(0,RANDBETWEEN(2,2.9),RANDBETWEEN(0,59)),IF(B92&lt;='MM1 (Coffee Shop)-Processed D'!$N$11,TIME(0,RANDBETWEEN(3,6.9),RANDBETWEEN(0,59)))))</f>
        <v>7.407407407407407E-4</v>
      </c>
      <c r="E81" s="1"/>
    </row>
    <row r="82" spans="1:5" x14ac:dyDescent="0.3">
      <c r="A82" s="13">
        <v>80</v>
      </c>
      <c r="B82">
        <f t="shared" ca="1" si="3"/>
        <v>0.5</v>
      </c>
      <c r="C82" s="1">
        <f ca="1">IF(B82&lt;='MM1 (Coffee Shop)-Processed D'!$N$3,TIME(0,RANDBETWEEN(0,1.9),RANDBETWEEN(0,59)),TIME(0,RANDBETWEEN(2,5.9),RANDBETWEEN(0,59)))</f>
        <v>2.7893518518518519E-3</v>
      </c>
      <c r="D82" s="4">
        <f ca="1">IF(B93&lt;='MM1 (Coffee Shop)-Processed D'!$N$9,TIME(0,RANDBETWEEN(1,1.9),RANDBETWEEN(0,59)),IF(B93&lt;='MM1 (Coffee Shop)-Processed D'!$N$10,TIME(0,RANDBETWEEN(2,2.9),RANDBETWEEN(0,59)),IF(B93&lt;='MM1 (Coffee Shop)-Processed D'!$N$11,TIME(0,RANDBETWEEN(3,6.9),RANDBETWEEN(0,59)))))</f>
        <v>9.1435185185185185E-4</v>
      </c>
      <c r="E82" s="1"/>
    </row>
    <row r="83" spans="1:5" x14ac:dyDescent="0.3">
      <c r="A83" s="13">
        <v>81</v>
      </c>
      <c r="B83">
        <f t="shared" ca="1" si="3"/>
        <v>0.41</v>
      </c>
      <c r="C83" s="1">
        <f ca="1">IF(B83&lt;='MM1 (Coffee Shop)-Processed D'!$N$3,TIME(0,RANDBETWEEN(0,1.9),RANDBETWEEN(0,59)),TIME(0,RANDBETWEEN(2,5.9),RANDBETWEEN(0,59)))</f>
        <v>3.3680555555555556E-3</v>
      </c>
      <c r="D83" s="4">
        <f ca="1">IF(B94&lt;='MM1 (Coffee Shop)-Processed D'!$N$9,TIME(0,RANDBETWEEN(1,1.9),RANDBETWEEN(0,59)),IF(B94&lt;='MM1 (Coffee Shop)-Processed D'!$N$10,TIME(0,RANDBETWEEN(2,2.9),RANDBETWEEN(0,59)),IF(B94&lt;='MM1 (Coffee Shop)-Processed D'!$N$11,TIME(0,RANDBETWEEN(3,6.9),RANDBETWEEN(0,59)))))</f>
        <v>1.5046296296296296E-3</v>
      </c>
      <c r="E83" s="1"/>
    </row>
    <row r="84" spans="1:5" x14ac:dyDescent="0.3">
      <c r="A84" s="13">
        <v>82</v>
      </c>
      <c r="B84">
        <f t="shared" ca="1" si="3"/>
        <v>0.35</v>
      </c>
      <c r="C84" s="1">
        <f ca="1">IF(B84&lt;='MM1 (Coffee Shop)-Processed D'!$N$3,TIME(0,RANDBETWEEN(0,1.9),RANDBETWEEN(0,59)),TIME(0,RANDBETWEEN(2,5.9),RANDBETWEEN(0,59)))</f>
        <v>3.3217592592592591E-3</v>
      </c>
      <c r="D84" s="4">
        <f ca="1">IF(B95&lt;='MM1 (Coffee Shop)-Processed D'!$N$9,TIME(0,RANDBETWEEN(1,1.9),RANDBETWEEN(0,59)),IF(B95&lt;='MM1 (Coffee Shop)-Processed D'!$N$10,TIME(0,RANDBETWEEN(2,2.9),RANDBETWEEN(0,59)),IF(B95&lt;='MM1 (Coffee Shop)-Processed D'!$N$11,TIME(0,RANDBETWEEN(3,6.9),RANDBETWEEN(0,59)))))</f>
        <v>1.6666666666666668E-3</v>
      </c>
      <c r="E84" s="1"/>
    </row>
    <row r="85" spans="1:5" x14ac:dyDescent="0.3">
      <c r="A85" s="13">
        <v>83</v>
      </c>
      <c r="B85">
        <f t="shared" ca="1" si="3"/>
        <v>0.4</v>
      </c>
      <c r="C85" s="1">
        <f ca="1">IF(B85&lt;='MM1 (Coffee Shop)-Processed D'!$N$3,TIME(0,RANDBETWEEN(0,1.9),RANDBETWEEN(0,59)),TIME(0,RANDBETWEEN(2,5.9),RANDBETWEEN(0,59)))</f>
        <v>2.5694444444444445E-3</v>
      </c>
      <c r="D85" s="4">
        <f ca="1">IF(B96&lt;='MM1 (Coffee Shop)-Processed D'!$N$9,TIME(0,RANDBETWEEN(1,1.9),RANDBETWEEN(0,59)),IF(B96&lt;='MM1 (Coffee Shop)-Processed D'!$N$10,TIME(0,RANDBETWEEN(2,2.9),RANDBETWEEN(0,59)),IF(B96&lt;='MM1 (Coffee Shop)-Processed D'!$N$11,TIME(0,RANDBETWEEN(3,6.9),RANDBETWEEN(0,59)))))</f>
        <v>8.7962962962962962E-4</v>
      </c>
      <c r="E85" s="1"/>
    </row>
    <row r="86" spans="1:5" x14ac:dyDescent="0.3">
      <c r="A86" s="13">
        <v>84</v>
      </c>
      <c r="B86">
        <f t="shared" ca="1" si="3"/>
        <v>0.88</v>
      </c>
      <c r="C86" s="1">
        <f ca="1">IF(B86&lt;='MM1 (Coffee Shop)-Processed D'!$N$3,TIME(0,RANDBETWEEN(0,1.9),RANDBETWEEN(0,59)),TIME(0,RANDBETWEEN(2,5.9),RANDBETWEEN(0,59)))</f>
        <v>3.6574074074074074E-3</v>
      </c>
      <c r="D86" s="4">
        <f ca="1">IF(B97&lt;='MM1 (Coffee Shop)-Processed D'!$N$9,TIME(0,RANDBETWEEN(1,1.9),RANDBETWEEN(0,59)),IF(B97&lt;='MM1 (Coffee Shop)-Processed D'!$N$10,TIME(0,RANDBETWEEN(2,2.9),RANDBETWEEN(0,59)),IF(B97&lt;='MM1 (Coffee Shop)-Processed D'!$N$11,TIME(0,RANDBETWEEN(3,6.9),RANDBETWEEN(0,59)))))</f>
        <v>6.9444444444444447E-4</v>
      </c>
      <c r="E86" s="1"/>
    </row>
    <row r="87" spans="1:5" x14ac:dyDescent="0.3">
      <c r="A87" s="13">
        <v>85</v>
      </c>
      <c r="B87">
        <f t="shared" ca="1" si="3"/>
        <v>0.77</v>
      </c>
      <c r="C87" s="1">
        <f ca="1">IF(B87&lt;='MM1 (Coffee Shop)-Processed D'!$N$3,TIME(0,RANDBETWEEN(0,1.9),RANDBETWEEN(0,59)),TIME(0,RANDBETWEEN(2,5.9),RANDBETWEEN(0,59)))</f>
        <v>3.7499999999999999E-3</v>
      </c>
      <c r="D87" s="4">
        <f ca="1">IF(B98&lt;='MM1 (Coffee Shop)-Processed D'!$N$9,TIME(0,RANDBETWEEN(1,1.9),RANDBETWEEN(0,59)),IF(B98&lt;='MM1 (Coffee Shop)-Processed D'!$N$10,TIME(0,RANDBETWEEN(2,2.9),RANDBETWEEN(0,59)),IF(B98&lt;='MM1 (Coffee Shop)-Processed D'!$N$11,TIME(0,RANDBETWEEN(3,6.9),RANDBETWEEN(0,59)))))</f>
        <v>1.8055555555555555E-3</v>
      </c>
      <c r="E87" s="1"/>
    </row>
    <row r="88" spans="1:5" x14ac:dyDescent="0.3">
      <c r="A88" s="13">
        <v>86</v>
      </c>
      <c r="B88">
        <f t="shared" ca="1" si="3"/>
        <v>0.95</v>
      </c>
      <c r="C88" s="1">
        <f ca="1">IF(B88&lt;='MM1 (Coffee Shop)-Processed D'!$N$3,TIME(0,RANDBETWEEN(0,1.9),RANDBETWEEN(0,59)),TIME(0,RANDBETWEEN(2,5.9),RANDBETWEEN(0,59)))</f>
        <v>2.3032407407407407E-3</v>
      </c>
      <c r="D88" s="4">
        <f ca="1">IF(B99&lt;='MM1 (Coffee Shop)-Processed D'!$N$9,TIME(0,RANDBETWEEN(1,1.9),RANDBETWEEN(0,59)),IF(B99&lt;='MM1 (Coffee Shop)-Processed D'!$N$10,TIME(0,RANDBETWEEN(2,2.9),RANDBETWEEN(0,59)),IF(B99&lt;='MM1 (Coffee Shop)-Processed D'!$N$11,TIME(0,RANDBETWEEN(3,6.9),RANDBETWEEN(0,59)))))</f>
        <v>9.2592592592592596E-4</v>
      </c>
      <c r="E88" s="1"/>
    </row>
    <row r="89" spans="1:5" x14ac:dyDescent="0.3">
      <c r="A89" s="13">
        <v>87</v>
      </c>
      <c r="B89">
        <f t="shared" ca="1" si="3"/>
        <v>0.68</v>
      </c>
      <c r="C89" s="1">
        <f ca="1">IF(B89&lt;='MM1 (Coffee Shop)-Processed D'!$N$3,TIME(0,RANDBETWEEN(0,1.9),RANDBETWEEN(0,59)),TIME(0,RANDBETWEEN(2,5.9),RANDBETWEEN(0,59)))</f>
        <v>3.1944444444444446E-3</v>
      </c>
      <c r="D89" s="4">
        <f ca="1">IF(B100&lt;='MM1 (Coffee Shop)-Processed D'!$N$9,TIME(0,RANDBETWEEN(1,1.9),RANDBETWEEN(0,59)),IF(B100&lt;='MM1 (Coffee Shop)-Processed D'!$N$10,TIME(0,RANDBETWEEN(2,2.9),RANDBETWEEN(0,59)),IF(B100&lt;='MM1 (Coffee Shop)-Processed D'!$N$11,TIME(0,RANDBETWEEN(3,6.9),RANDBETWEEN(0,59)))))</f>
        <v>1.6435185185185185E-3</v>
      </c>
      <c r="E89" s="1"/>
    </row>
    <row r="90" spans="1:5" x14ac:dyDescent="0.3">
      <c r="A90" s="13">
        <v>88</v>
      </c>
      <c r="B90">
        <f t="shared" ca="1" si="3"/>
        <v>0.31</v>
      </c>
      <c r="C90" s="1">
        <f ca="1">IF(B90&lt;='MM1 (Coffee Shop)-Processed D'!$N$3,TIME(0,RANDBETWEEN(0,1.9),RANDBETWEEN(0,59)),TIME(0,RANDBETWEEN(2,5.9),RANDBETWEEN(0,59)))</f>
        <v>2.0138888888888888E-3</v>
      </c>
      <c r="D90" s="4">
        <f ca="1">IF(B101&lt;='MM1 (Coffee Shop)-Processed D'!$N$9,TIME(0,RANDBETWEEN(1,1.9),RANDBETWEEN(0,59)),IF(B101&lt;='MM1 (Coffee Shop)-Processed D'!$N$10,TIME(0,RANDBETWEEN(2,2.9),RANDBETWEEN(0,59)),IF(B101&lt;='MM1 (Coffee Shop)-Processed D'!$N$11,TIME(0,RANDBETWEEN(3,6.9),RANDBETWEEN(0,59)))))</f>
        <v>1.3657407407407407E-3</v>
      </c>
      <c r="E90" s="1"/>
    </row>
    <row r="91" spans="1:5" x14ac:dyDescent="0.3">
      <c r="A91" s="13">
        <v>89</v>
      </c>
      <c r="B91">
        <f t="shared" ca="1" si="3"/>
        <v>0.27</v>
      </c>
      <c r="C91" s="1">
        <f ca="1">IF(B91&lt;='MM1 (Coffee Shop)-Processed D'!$N$3,TIME(0,RANDBETWEEN(0,1.9),RANDBETWEEN(0,59)),TIME(0,RANDBETWEEN(2,5.9),RANDBETWEEN(0,59)))</f>
        <v>3.414351851851852E-3</v>
      </c>
      <c r="D91" s="4">
        <f ca="1">IF(B102&lt;='MM1 (Coffee Shop)-Processed D'!$N$9,TIME(0,RANDBETWEEN(1,1.9),RANDBETWEEN(0,59)),IF(B102&lt;='MM1 (Coffee Shop)-Processed D'!$N$10,TIME(0,RANDBETWEEN(2,2.9),RANDBETWEEN(0,59)),IF(B102&lt;='MM1 (Coffee Shop)-Processed D'!$N$11,TIME(0,RANDBETWEEN(3,6.9),RANDBETWEEN(0,59)))))</f>
        <v>9.4907407407407408E-4</v>
      </c>
      <c r="E91" s="1"/>
    </row>
    <row r="92" spans="1:5" x14ac:dyDescent="0.3">
      <c r="A92" s="13">
        <v>90</v>
      </c>
      <c r="B92">
        <f t="shared" ca="1" si="3"/>
        <v>0.35</v>
      </c>
      <c r="C92" s="1">
        <f ca="1">IF(B92&lt;='MM1 (Coffee Shop)-Processed D'!$N$3,TIME(0,RANDBETWEEN(0,1.9),RANDBETWEEN(0,59)),TIME(0,RANDBETWEEN(2,5.9),RANDBETWEEN(0,59)))</f>
        <v>1.7824074074074075E-3</v>
      </c>
      <c r="D92" s="4">
        <f ca="1">IF(B103&lt;='MM1 (Coffee Shop)-Processed D'!$N$9,TIME(0,RANDBETWEEN(1,1.9),RANDBETWEEN(0,59)),IF(B103&lt;='MM1 (Coffee Shop)-Processed D'!$N$10,TIME(0,RANDBETWEEN(2,2.9),RANDBETWEEN(0,59)),IF(B103&lt;='MM1 (Coffee Shop)-Processed D'!$N$11,TIME(0,RANDBETWEEN(3,6.9),RANDBETWEEN(0,59)))))</f>
        <v>1.7708333333333332E-3</v>
      </c>
      <c r="E92" s="1"/>
    </row>
    <row r="93" spans="1:5" x14ac:dyDescent="0.3">
      <c r="A93" s="13">
        <v>91</v>
      </c>
      <c r="B93">
        <f t="shared" ca="1" si="3"/>
        <v>0.28999999999999998</v>
      </c>
      <c r="C93" s="1">
        <f ca="1">IF(B93&lt;='MM1 (Coffee Shop)-Processed D'!$N$3,TIME(0,RANDBETWEEN(0,1.9),RANDBETWEEN(0,59)),TIME(0,RANDBETWEEN(2,5.9),RANDBETWEEN(0,59)))</f>
        <v>1.6550925925925926E-3</v>
      </c>
      <c r="D93" s="4">
        <f ca="1">IF(B104&lt;='MM1 (Coffee Shop)-Processed D'!$N$9,TIME(0,RANDBETWEEN(1,1.9),RANDBETWEEN(0,59)),IF(B104&lt;='MM1 (Coffee Shop)-Processed D'!$N$10,TIME(0,RANDBETWEEN(2,2.9),RANDBETWEEN(0,59)),IF(B104&lt;='MM1 (Coffee Shop)-Processed D'!$N$11,TIME(0,RANDBETWEEN(3,6.9),RANDBETWEEN(0,59)))))</f>
        <v>1.4699074074074074E-3</v>
      </c>
      <c r="E93" s="1"/>
    </row>
    <row r="94" spans="1:5" x14ac:dyDescent="0.3">
      <c r="A94" s="13">
        <v>92</v>
      </c>
      <c r="B94">
        <f t="shared" ca="1" si="3"/>
        <v>0.74</v>
      </c>
      <c r="C94" s="1">
        <f ca="1">IF(B94&lt;='MM1 (Coffee Shop)-Processed D'!$N$3,TIME(0,RANDBETWEEN(0,1.9),RANDBETWEEN(0,59)),TIME(0,RANDBETWEEN(2,5.9),RANDBETWEEN(0,59)))</f>
        <v>4.0625000000000001E-3</v>
      </c>
      <c r="D94" s="4">
        <f ca="1">IF(B105&lt;='MM1 (Coffee Shop)-Processed D'!$N$9,TIME(0,RANDBETWEEN(1,1.9),RANDBETWEEN(0,59)),IF(B105&lt;='MM1 (Coffee Shop)-Processed D'!$N$10,TIME(0,RANDBETWEEN(2,2.9),RANDBETWEEN(0,59)),IF(B105&lt;='MM1 (Coffee Shop)-Processed D'!$N$11,TIME(0,RANDBETWEEN(3,6.9),RANDBETWEEN(0,59)))))</f>
        <v>1.6666666666666668E-3</v>
      </c>
      <c r="E94" s="1"/>
    </row>
    <row r="95" spans="1:5" x14ac:dyDescent="0.3">
      <c r="A95" s="13">
        <v>93</v>
      </c>
      <c r="B95">
        <f t="shared" ca="1" si="3"/>
        <v>0.99</v>
      </c>
      <c r="C95" s="1">
        <f ca="1">IF(B95&lt;='MM1 (Coffee Shop)-Processed D'!$N$3,TIME(0,RANDBETWEEN(0,1.9),RANDBETWEEN(0,59)),TIME(0,RANDBETWEEN(2,5.9),RANDBETWEEN(0,59)))</f>
        <v>3.1250000000000002E-3</v>
      </c>
      <c r="D95" s="4">
        <f ca="1">IF(B106&lt;='MM1 (Coffee Shop)-Processed D'!$N$9,TIME(0,RANDBETWEEN(1,1.9),RANDBETWEEN(0,59)),IF(B106&lt;='MM1 (Coffee Shop)-Processed D'!$N$10,TIME(0,RANDBETWEEN(2,2.9),RANDBETWEEN(0,59)),IF(B106&lt;='MM1 (Coffee Shop)-Processed D'!$N$11,TIME(0,RANDBETWEEN(3,6.9),RANDBETWEEN(0,59)))))</f>
        <v>1.6666666666666668E-3</v>
      </c>
      <c r="E95" s="1"/>
    </row>
    <row r="96" spans="1:5" x14ac:dyDescent="0.3">
      <c r="A96" s="13">
        <v>94</v>
      </c>
      <c r="B96">
        <f t="shared" ca="1" si="3"/>
        <v>0.53</v>
      </c>
      <c r="C96" s="1">
        <f ca="1">IF(B96&lt;='MM1 (Coffee Shop)-Processed D'!$N$3,TIME(0,RANDBETWEEN(0,1.9),RANDBETWEEN(0,59)),TIME(0,RANDBETWEEN(2,5.9),RANDBETWEEN(0,59)))</f>
        <v>3.2754629629629631E-3</v>
      </c>
      <c r="D96" s="4">
        <f ca="1">IF(B107&lt;='MM1 (Coffee Shop)-Processed D'!$N$9,TIME(0,RANDBETWEEN(1,1.9),RANDBETWEEN(0,59)),IF(B107&lt;='MM1 (Coffee Shop)-Processed D'!$N$10,TIME(0,RANDBETWEEN(2,2.9),RANDBETWEEN(0,59)),IF(B107&lt;='MM1 (Coffee Shop)-Processed D'!$N$11,TIME(0,RANDBETWEEN(3,6.9),RANDBETWEEN(0,59)))))</f>
        <v>1.724537037037037E-3</v>
      </c>
      <c r="E96" s="1"/>
    </row>
    <row r="97" spans="1:5" x14ac:dyDescent="0.3">
      <c r="A97" s="13">
        <v>95</v>
      </c>
      <c r="B97">
        <f t="shared" ca="1" si="3"/>
        <v>0.55000000000000004</v>
      </c>
      <c r="C97" s="1">
        <f ca="1">IF(B97&lt;='MM1 (Coffee Shop)-Processed D'!$N$3,TIME(0,RANDBETWEEN(0,1.9),RANDBETWEEN(0,59)),TIME(0,RANDBETWEEN(2,5.9),RANDBETWEEN(0,59)))</f>
        <v>2.2453703703703702E-3</v>
      </c>
      <c r="D97" s="4">
        <f ca="1">IF(B108&lt;='MM1 (Coffee Shop)-Processed D'!$N$9,TIME(0,RANDBETWEEN(1,1.9),RANDBETWEEN(0,59)),IF(B108&lt;='MM1 (Coffee Shop)-Processed D'!$N$10,TIME(0,RANDBETWEEN(2,2.9),RANDBETWEEN(0,59)),IF(B108&lt;='MM1 (Coffee Shop)-Processed D'!$N$11,TIME(0,RANDBETWEEN(3,6.9),RANDBETWEEN(0,59)))))</f>
        <v>1.2037037037037038E-3</v>
      </c>
      <c r="E97" s="1"/>
    </row>
    <row r="98" spans="1:5" x14ac:dyDescent="0.3">
      <c r="A98" s="13">
        <v>96</v>
      </c>
      <c r="B98">
        <f t="shared" ca="1" si="3"/>
        <v>0.78</v>
      </c>
      <c r="C98" s="1">
        <f ca="1">IF(B98&lt;='MM1 (Coffee Shop)-Processed D'!$N$3,TIME(0,RANDBETWEEN(0,1.9),RANDBETWEEN(0,59)),TIME(0,RANDBETWEEN(2,5.9),RANDBETWEEN(0,59)))</f>
        <v>2.627314814814815E-3</v>
      </c>
      <c r="D98" s="4">
        <f ca="1">IF(B109&lt;='MM1 (Coffee Shop)-Processed D'!$N$9,TIME(0,RANDBETWEEN(1,1.9),RANDBETWEEN(0,59)),IF(B109&lt;='MM1 (Coffee Shop)-Processed D'!$N$10,TIME(0,RANDBETWEEN(2,2.9),RANDBETWEEN(0,59)),IF(B109&lt;='MM1 (Coffee Shop)-Processed D'!$N$11,TIME(0,RANDBETWEEN(3,6.9),RANDBETWEEN(0,59)))))</f>
        <v>1.3657407407407407E-3</v>
      </c>
      <c r="E98" s="1"/>
    </row>
    <row r="99" spans="1:5" x14ac:dyDescent="0.3">
      <c r="A99" s="13">
        <v>97</v>
      </c>
      <c r="B99">
        <f t="shared" ca="1" si="3"/>
        <v>0.47</v>
      </c>
      <c r="C99" s="1">
        <f ca="1">IF(B99&lt;='MM1 (Coffee Shop)-Processed D'!$N$3,TIME(0,RANDBETWEEN(0,1.9),RANDBETWEEN(0,59)),TIME(0,RANDBETWEEN(2,5.9),RANDBETWEEN(0,59)))</f>
        <v>2.4189814814814816E-3</v>
      </c>
      <c r="D99" s="4">
        <f ca="1">IF(B110&lt;='MM1 (Coffee Shop)-Processed D'!$N$9,TIME(0,RANDBETWEEN(1,1.9),RANDBETWEEN(0,59)),IF(B110&lt;='MM1 (Coffee Shop)-Processed D'!$N$10,TIME(0,RANDBETWEEN(2,2.9),RANDBETWEEN(0,59)),IF(B110&lt;='MM1 (Coffee Shop)-Processed D'!$N$11,TIME(0,RANDBETWEEN(3,6.9),RANDBETWEEN(0,59)))))</f>
        <v>1.25E-3</v>
      </c>
      <c r="E99" s="1"/>
    </row>
    <row r="100" spans="1:5" x14ac:dyDescent="0.3">
      <c r="A100" s="13">
        <v>98</v>
      </c>
      <c r="B100">
        <f t="shared" ca="1" si="3"/>
        <v>0.76</v>
      </c>
      <c r="C100" s="1">
        <f ca="1">IF(B100&lt;='MM1 (Coffee Shop)-Processed D'!$N$3,TIME(0,RANDBETWEEN(0,1.9),RANDBETWEEN(0,59)),TIME(0,RANDBETWEEN(2,5.9),RANDBETWEEN(0,59)))</f>
        <v>3.9120370370370368E-3</v>
      </c>
      <c r="D100" s="4">
        <f ca="1">IF(B111&lt;='MM1 (Coffee Shop)-Processed D'!$N$9,TIME(0,RANDBETWEEN(1,1.9),RANDBETWEEN(0,59)),IF(B111&lt;='MM1 (Coffee Shop)-Processed D'!$N$10,TIME(0,RANDBETWEEN(2,2.9),RANDBETWEEN(0,59)),IF(B111&lt;='MM1 (Coffee Shop)-Processed D'!$N$11,TIME(0,RANDBETWEEN(3,6.9),RANDBETWEEN(0,59)))))</f>
        <v>1.6550925925925926E-3</v>
      </c>
      <c r="E100" s="1"/>
    </row>
    <row r="101" spans="1:5" x14ac:dyDescent="0.3">
      <c r="A101" s="13">
        <v>99</v>
      </c>
      <c r="B101">
        <f t="shared" ca="1" si="3"/>
        <v>0.55000000000000004</v>
      </c>
      <c r="C101" s="1">
        <f ca="1">IF(B101&lt;='MM1 (Coffee Shop)-Processed D'!$N$3,TIME(0,RANDBETWEEN(0,1.9),RANDBETWEEN(0,59)),TIME(0,RANDBETWEEN(2,5.9),RANDBETWEEN(0,59)))</f>
        <v>1.4004629629629629E-3</v>
      </c>
      <c r="D101" s="4">
        <f ca="1">IF(B112&lt;='MM1 (Coffee Shop)-Processed D'!$N$9,TIME(0,RANDBETWEEN(1,1.9),RANDBETWEEN(0,59)),IF(B112&lt;='MM1 (Coffee Shop)-Processed D'!$N$10,TIME(0,RANDBETWEEN(2,2.9),RANDBETWEEN(0,59)),IF(B112&lt;='MM1 (Coffee Shop)-Processed D'!$N$11,TIME(0,RANDBETWEEN(3,6.9),RANDBETWEEN(0,59)))))</f>
        <v>9.1435185185185185E-4</v>
      </c>
      <c r="E101" s="1"/>
    </row>
    <row r="102" spans="1:5" x14ac:dyDescent="0.3">
      <c r="A102" s="13">
        <v>100</v>
      </c>
      <c r="B102">
        <f t="shared" ca="1" si="3"/>
        <v>0.46</v>
      </c>
      <c r="C102" s="1">
        <f ca="1">IF(B102&lt;='MM1 (Coffee Shop)-Processed D'!$N$3,TIME(0,RANDBETWEEN(0,1.9),RANDBETWEEN(0,59)),TIME(0,RANDBETWEEN(2,5.9),RANDBETWEEN(0,59)))</f>
        <v>2.1296296296296298E-3</v>
      </c>
      <c r="D102" s="4">
        <f ca="1">IF(B113&lt;='MM1 (Coffee Shop)-Processed D'!$N$9,TIME(0,RANDBETWEEN(1,1.9),RANDBETWEEN(0,59)),IF(B113&lt;='MM1 (Coffee Shop)-Processed D'!$N$10,TIME(0,RANDBETWEEN(2,2.9),RANDBETWEEN(0,59)),IF(B113&lt;='MM1 (Coffee Shop)-Processed D'!$N$11,TIME(0,RANDBETWEEN(3,6.9),RANDBETWEEN(0,59)))))</f>
        <v>1.4467592592592592E-3</v>
      </c>
      <c r="E102" s="1"/>
    </row>
    <row r="103" spans="1:5" x14ac:dyDescent="0.3">
      <c r="A103" s="13">
        <v>101</v>
      </c>
      <c r="B103">
        <f t="shared" ca="1" si="3"/>
        <v>0.85</v>
      </c>
      <c r="C103" s="1">
        <f ca="1">IF(B103&lt;='MM1 (Coffee Shop)-Processed D'!$N$3,TIME(0,RANDBETWEEN(0,1.9),RANDBETWEEN(0,59)),TIME(0,RANDBETWEEN(2,5.9),RANDBETWEEN(0,59)))</f>
        <v>2.6157407407407405E-3</v>
      </c>
      <c r="D103" s="4">
        <f ca="1">IF(B114&lt;='MM1 (Coffee Shop)-Processed D'!$N$9,TIME(0,RANDBETWEEN(1,1.9),RANDBETWEEN(0,59)),IF(B114&lt;='MM1 (Coffee Shop)-Processed D'!$N$10,TIME(0,RANDBETWEEN(2,2.9),RANDBETWEEN(0,59)),IF(B114&lt;='MM1 (Coffee Shop)-Processed D'!$N$11,TIME(0,RANDBETWEEN(3,6.9),RANDBETWEEN(0,59)))))</f>
        <v>1.1921296296296296E-3</v>
      </c>
      <c r="E103" s="1"/>
    </row>
    <row r="104" spans="1:5" x14ac:dyDescent="0.3">
      <c r="A104" s="13">
        <v>102</v>
      </c>
      <c r="B104">
        <f t="shared" ca="1" si="3"/>
        <v>0.74</v>
      </c>
      <c r="C104" s="1">
        <f ca="1">IF(B104&lt;='MM1 (Coffee Shop)-Processed D'!$N$3,TIME(0,RANDBETWEEN(0,1.9),RANDBETWEEN(0,59)),TIME(0,RANDBETWEEN(2,5.9),RANDBETWEEN(0,59)))</f>
        <v>2.7893518518518519E-3</v>
      </c>
      <c r="D104" s="4">
        <f ca="1">IF(B115&lt;='MM1 (Coffee Shop)-Processed D'!$N$9,TIME(0,RANDBETWEEN(1,1.9),RANDBETWEEN(0,59)),IF(B115&lt;='MM1 (Coffee Shop)-Processed D'!$N$10,TIME(0,RANDBETWEEN(2,2.9),RANDBETWEEN(0,59)),IF(B115&lt;='MM1 (Coffee Shop)-Processed D'!$N$11,TIME(0,RANDBETWEEN(3,6.9),RANDBETWEEN(0,59)))))</f>
        <v>1.1689814814814816E-3</v>
      </c>
      <c r="E104" s="1"/>
    </row>
    <row r="105" spans="1:5" x14ac:dyDescent="0.3">
      <c r="A105" s="13">
        <v>103</v>
      </c>
      <c r="B105">
        <f t="shared" ca="1" si="3"/>
        <v>0.81</v>
      </c>
      <c r="C105" s="1">
        <f ca="1">IF(B105&lt;='MM1 (Coffee Shop)-Processed D'!$N$3,TIME(0,RANDBETWEEN(0,1.9),RANDBETWEEN(0,59)),TIME(0,RANDBETWEEN(2,5.9),RANDBETWEEN(0,59)))</f>
        <v>3.2407407407407406E-3</v>
      </c>
      <c r="D105" s="4">
        <f ca="1">IF(B116&lt;='MM1 (Coffee Shop)-Processed D'!$N$9,TIME(0,RANDBETWEEN(1,1.9),RANDBETWEEN(0,59)),IF(B116&lt;='MM1 (Coffee Shop)-Processed D'!$N$10,TIME(0,RANDBETWEEN(2,2.9),RANDBETWEEN(0,59)),IF(B116&lt;='MM1 (Coffee Shop)-Processed D'!$N$11,TIME(0,RANDBETWEEN(3,6.9),RANDBETWEEN(0,59)))))</f>
        <v>9.3749999999999997E-4</v>
      </c>
      <c r="E105" s="1"/>
    </row>
    <row r="106" spans="1:5" x14ac:dyDescent="0.3">
      <c r="A106" s="13">
        <v>104</v>
      </c>
      <c r="B106">
        <f t="shared" ca="1" si="3"/>
        <v>0.61</v>
      </c>
      <c r="C106" s="1">
        <f ca="1">IF(B106&lt;='MM1 (Coffee Shop)-Processed D'!$N$3,TIME(0,RANDBETWEEN(0,1.9),RANDBETWEEN(0,59)),TIME(0,RANDBETWEEN(2,5.9),RANDBETWEEN(0,59)))</f>
        <v>3.9583333333333337E-3</v>
      </c>
      <c r="D106" s="4">
        <f ca="1">IF(B117&lt;='MM1 (Coffee Shop)-Processed D'!$N$9,TIME(0,RANDBETWEEN(1,1.9),RANDBETWEEN(0,59)),IF(B117&lt;='MM1 (Coffee Shop)-Processed D'!$N$10,TIME(0,RANDBETWEEN(2,2.9),RANDBETWEEN(0,59)),IF(B117&lt;='MM1 (Coffee Shop)-Processed D'!$N$11,TIME(0,RANDBETWEEN(3,6.9),RANDBETWEEN(0,59)))))</f>
        <v>1.238425925925926E-3</v>
      </c>
      <c r="E106" s="1"/>
    </row>
    <row r="107" spans="1:5" x14ac:dyDescent="0.3">
      <c r="A107" s="13">
        <v>105</v>
      </c>
      <c r="B107">
        <f t="shared" ca="1" si="3"/>
        <v>0.61</v>
      </c>
      <c r="C107" s="1">
        <f ca="1">IF(B107&lt;='MM1 (Coffee Shop)-Processed D'!$N$3,TIME(0,RANDBETWEEN(0,1.9),RANDBETWEEN(0,59)),TIME(0,RANDBETWEEN(2,5.9),RANDBETWEEN(0,59)))</f>
        <v>2.3611111111111111E-3</v>
      </c>
      <c r="D107" s="4">
        <f ca="1">IF(B118&lt;='MM1 (Coffee Shop)-Processed D'!$N$9,TIME(0,RANDBETWEEN(1,1.9),RANDBETWEEN(0,59)),IF(B118&lt;='MM1 (Coffee Shop)-Processed D'!$N$10,TIME(0,RANDBETWEEN(2,2.9),RANDBETWEEN(0,59)),IF(B118&lt;='MM1 (Coffee Shop)-Processed D'!$N$11,TIME(0,RANDBETWEEN(3,6.9),RANDBETWEEN(0,59)))))</f>
        <v>9.2592592592592596E-4</v>
      </c>
      <c r="E107" s="1"/>
    </row>
    <row r="108" spans="1:5" x14ac:dyDescent="0.3">
      <c r="A108" s="13">
        <v>106</v>
      </c>
      <c r="B108">
        <f t="shared" ca="1" si="3"/>
        <v>0.23</v>
      </c>
      <c r="C108" s="1">
        <f ca="1">IF(B108&lt;='MM1 (Coffee Shop)-Processed D'!$N$3,TIME(0,RANDBETWEEN(0,1.9),RANDBETWEEN(0,59)),TIME(0,RANDBETWEEN(2,5.9),RANDBETWEEN(0,59)))</f>
        <v>2.1412037037037038E-3</v>
      </c>
      <c r="D108" s="4">
        <f ca="1">IF(B119&lt;='MM1 (Coffee Shop)-Processed D'!$N$9,TIME(0,RANDBETWEEN(1,1.9),RANDBETWEEN(0,59)),IF(B119&lt;='MM1 (Coffee Shop)-Processed D'!$N$10,TIME(0,RANDBETWEEN(2,2.9),RANDBETWEEN(0,59)),IF(B119&lt;='MM1 (Coffee Shop)-Processed D'!$N$11,TIME(0,RANDBETWEEN(3,6.9),RANDBETWEEN(0,59)))))</f>
        <v>8.7962962962962962E-4</v>
      </c>
      <c r="E108" s="1"/>
    </row>
    <row r="109" spans="1:5" x14ac:dyDescent="0.3">
      <c r="A109" s="13">
        <v>107</v>
      </c>
      <c r="B109">
        <f t="shared" ca="1" si="3"/>
        <v>0.43</v>
      </c>
      <c r="C109" s="1">
        <f ca="1">IF(B109&lt;='MM1 (Coffee Shop)-Processed D'!$N$3,TIME(0,RANDBETWEEN(0,1.9),RANDBETWEEN(0,59)),TIME(0,RANDBETWEEN(2,5.9),RANDBETWEEN(0,59)))</f>
        <v>4.0393518518518521E-3</v>
      </c>
      <c r="D109" s="4">
        <f ca="1">IF(B120&lt;='MM1 (Coffee Shop)-Processed D'!$N$9,TIME(0,RANDBETWEEN(1,1.9),RANDBETWEEN(0,59)),IF(B120&lt;='MM1 (Coffee Shop)-Processed D'!$N$10,TIME(0,RANDBETWEEN(2,2.9),RANDBETWEEN(0,59)),IF(B120&lt;='MM1 (Coffee Shop)-Processed D'!$N$11,TIME(0,RANDBETWEEN(3,6.9),RANDBETWEEN(0,59)))))</f>
        <v>1.5162037037037036E-3</v>
      </c>
      <c r="E109" s="1"/>
    </row>
    <row r="110" spans="1:5" x14ac:dyDescent="0.3">
      <c r="A110" s="13">
        <v>108</v>
      </c>
      <c r="B110">
        <f t="shared" ca="1" si="3"/>
        <v>0.13</v>
      </c>
      <c r="C110" s="1">
        <f ca="1">IF(B110&lt;='MM1 (Coffee Shop)-Processed D'!$N$3,TIME(0,RANDBETWEEN(0,1.9),RANDBETWEEN(0,59)),TIME(0,RANDBETWEEN(2,5.9),RANDBETWEEN(0,59)))</f>
        <v>1.0300925925925926E-3</v>
      </c>
      <c r="D110" s="4">
        <f ca="1">IF(B121&lt;='MM1 (Coffee Shop)-Processed D'!$N$9,TIME(0,RANDBETWEEN(1,1.9),RANDBETWEEN(0,59)),IF(B121&lt;='MM1 (Coffee Shop)-Processed D'!$N$10,TIME(0,RANDBETWEEN(2,2.9),RANDBETWEEN(0,59)),IF(B121&lt;='MM1 (Coffee Shop)-Processed D'!$N$11,TIME(0,RANDBETWEEN(3,6.9),RANDBETWEEN(0,59)))))</f>
        <v>1.7939814814814815E-3</v>
      </c>
      <c r="E110" s="1"/>
    </row>
    <row r="111" spans="1:5" x14ac:dyDescent="0.3">
      <c r="A111" s="13">
        <v>109</v>
      </c>
      <c r="B111">
        <f t="shared" ca="1" si="3"/>
        <v>0.76</v>
      </c>
      <c r="C111" s="1">
        <f ca="1">IF(B111&lt;='MM1 (Coffee Shop)-Processed D'!$N$3,TIME(0,RANDBETWEEN(0,1.9),RANDBETWEEN(0,59)),TIME(0,RANDBETWEEN(2,5.9),RANDBETWEEN(0,59)))</f>
        <v>3.5300925925925925E-3</v>
      </c>
      <c r="D111" s="4">
        <f ca="1">IF(B122&lt;='MM1 (Coffee Shop)-Processed D'!$N$9,TIME(0,RANDBETWEEN(1,1.9),RANDBETWEEN(0,59)),IF(B122&lt;='MM1 (Coffee Shop)-Processed D'!$N$10,TIME(0,RANDBETWEEN(2,2.9),RANDBETWEEN(0,59)),IF(B122&lt;='MM1 (Coffee Shop)-Processed D'!$N$11,TIME(0,RANDBETWEEN(3,6.9),RANDBETWEEN(0,59)))))</f>
        <v>1.8981481481481482E-3</v>
      </c>
      <c r="E111" s="1"/>
    </row>
    <row r="112" spans="1:5" x14ac:dyDescent="0.3">
      <c r="A112" s="13">
        <v>110</v>
      </c>
      <c r="B112">
        <f t="shared" ca="1" si="3"/>
        <v>0.42</v>
      </c>
      <c r="C112" s="1">
        <f ca="1">IF(B112&lt;='MM1 (Coffee Shop)-Processed D'!$N$3,TIME(0,RANDBETWEEN(0,1.9),RANDBETWEEN(0,59)),TIME(0,RANDBETWEEN(2,5.9),RANDBETWEEN(0,59)))</f>
        <v>1.4004629629629629E-3</v>
      </c>
      <c r="D112" s="4">
        <f ca="1">IF(B123&lt;='MM1 (Coffee Shop)-Processed D'!$N$9,TIME(0,RANDBETWEEN(1,1.9),RANDBETWEEN(0,59)),IF(B123&lt;='MM1 (Coffee Shop)-Processed D'!$N$10,TIME(0,RANDBETWEEN(2,2.9),RANDBETWEEN(0,59)),IF(B123&lt;='MM1 (Coffee Shop)-Processed D'!$N$11,TIME(0,RANDBETWEEN(3,6.9),RANDBETWEEN(0,59)))))</f>
        <v>1.6898148148148148E-3</v>
      </c>
      <c r="E112" s="1"/>
    </row>
    <row r="113" spans="1:5" x14ac:dyDescent="0.3">
      <c r="A113" s="13">
        <v>111</v>
      </c>
      <c r="B113">
        <f t="shared" ca="1" si="3"/>
        <v>0.75</v>
      </c>
      <c r="C113" s="1">
        <f ca="1">IF(B113&lt;='MM1 (Coffee Shop)-Processed D'!$N$3,TIME(0,RANDBETWEEN(0,1.9),RANDBETWEEN(0,59)),TIME(0,RANDBETWEEN(2,5.9),RANDBETWEEN(0,59)))</f>
        <v>2.8587962962962963E-3</v>
      </c>
      <c r="D113" s="4">
        <f ca="1">IF(B124&lt;='MM1 (Coffee Shop)-Processed D'!$N$9,TIME(0,RANDBETWEEN(1,1.9),RANDBETWEEN(0,59)),IF(B124&lt;='MM1 (Coffee Shop)-Processed D'!$N$10,TIME(0,RANDBETWEEN(2,2.9),RANDBETWEEN(0,59)),IF(B124&lt;='MM1 (Coffee Shop)-Processed D'!$N$11,TIME(0,RANDBETWEEN(3,6.9),RANDBETWEEN(0,59)))))</f>
        <v>1.0416666666666667E-3</v>
      </c>
      <c r="E113" s="1"/>
    </row>
    <row r="114" spans="1:5" x14ac:dyDescent="0.3">
      <c r="A114" s="13">
        <v>112</v>
      </c>
      <c r="B114">
        <f t="shared" ca="1" si="3"/>
        <v>0.22</v>
      </c>
      <c r="C114" s="1">
        <f ca="1">IF(B114&lt;='MM1 (Coffee Shop)-Processed D'!$N$3,TIME(0,RANDBETWEEN(0,1.9),RANDBETWEEN(0,59)),TIME(0,RANDBETWEEN(2,5.9),RANDBETWEEN(0,59)))</f>
        <v>5.4398148148148144E-4</v>
      </c>
      <c r="D114" s="4">
        <f ca="1">IF(B125&lt;='MM1 (Coffee Shop)-Processed D'!$N$9,TIME(0,RANDBETWEEN(1,1.9),RANDBETWEEN(0,59)),IF(B125&lt;='MM1 (Coffee Shop)-Processed D'!$N$10,TIME(0,RANDBETWEEN(2,2.9),RANDBETWEEN(0,59)),IF(B125&lt;='MM1 (Coffee Shop)-Processed D'!$N$11,TIME(0,RANDBETWEEN(3,6.9),RANDBETWEEN(0,59)))))</f>
        <v>1.7708333333333332E-3</v>
      </c>
      <c r="E114" s="1"/>
    </row>
    <row r="115" spans="1:5" x14ac:dyDescent="0.3">
      <c r="A115" s="13">
        <v>113</v>
      </c>
      <c r="B115">
        <f t="shared" ca="1" si="3"/>
        <v>0.36</v>
      </c>
      <c r="C115" s="1">
        <f ca="1">IF(B115&lt;='MM1 (Coffee Shop)-Processed D'!$N$3,TIME(0,RANDBETWEEN(0,1.9),RANDBETWEEN(0,59)),TIME(0,RANDBETWEEN(2,5.9),RANDBETWEEN(0,59)))</f>
        <v>2.2685185185185187E-3</v>
      </c>
      <c r="D115" s="4">
        <f ca="1">IF(B126&lt;='MM1 (Coffee Shop)-Processed D'!$N$9,TIME(0,RANDBETWEEN(1,1.9),RANDBETWEEN(0,59)),IF(B126&lt;='MM1 (Coffee Shop)-Processed D'!$N$10,TIME(0,RANDBETWEEN(2,2.9),RANDBETWEEN(0,59)),IF(B126&lt;='MM1 (Coffee Shop)-Processed D'!$N$11,TIME(0,RANDBETWEEN(3,6.9),RANDBETWEEN(0,59)))))</f>
        <v>2.0601851851851853E-3</v>
      </c>
      <c r="E115" s="1"/>
    </row>
    <row r="116" spans="1:5" x14ac:dyDescent="0.3">
      <c r="A116" s="13">
        <v>114</v>
      </c>
      <c r="B116">
        <f t="shared" ca="1" si="3"/>
        <v>0.24</v>
      </c>
      <c r="C116" s="1">
        <f ca="1">IF(B116&lt;='MM1 (Coffee Shop)-Processed D'!$N$3,TIME(0,RANDBETWEEN(0,1.9),RANDBETWEEN(0,59)),TIME(0,RANDBETWEEN(2,5.9),RANDBETWEEN(0,59)))</f>
        <v>3.3217592592592591E-3</v>
      </c>
      <c r="D116" s="4">
        <f ca="1">IF(B127&lt;='MM1 (Coffee Shop)-Processed D'!$N$9,TIME(0,RANDBETWEEN(1,1.9),RANDBETWEEN(0,59)),IF(B127&lt;='MM1 (Coffee Shop)-Processed D'!$N$10,TIME(0,RANDBETWEEN(2,2.9),RANDBETWEEN(0,59)),IF(B127&lt;='MM1 (Coffee Shop)-Processed D'!$N$11,TIME(0,RANDBETWEEN(3,6.9),RANDBETWEEN(0,59)))))</f>
        <v>1.9212962962962964E-3</v>
      </c>
      <c r="E116" s="1"/>
    </row>
    <row r="117" spans="1:5" x14ac:dyDescent="0.3">
      <c r="A117" s="13">
        <v>115</v>
      </c>
      <c r="B117">
        <f t="shared" ca="1" si="3"/>
        <v>0.44</v>
      </c>
      <c r="C117" s="1">
        <f ca="1">IF(B117&lt;='MM1 (Coffee Shop)-Processed D'!$N$3,TIME(0,RANDBETWEEN(0,1.9),RANDBETWEEN(0,59)),TIME(0,RANDBETWEEN(2,5.9),RANDBETWEEN(0,59)))</f>
        <v>2.2569444444444442E-3</v>
      </c>
      <c r="D117" s="4">
        <f ca="1">IF(B128&lt;='MM1 (Coffee Shop)-Processed D'!$N$9,TIME(0,RANDBETWEEN(1,1.9),RANDBETWEEN(0,59)),IF(B128&lt;='MM1 (Coffee Shop)-Processed D'!$N$10,TIME(0,RANDBETWEEN(2,2.9),RANDBETWEEN(0,59)),IF(B128&lt;='MM1 (Coffee Shop)-Processed D'!$N$11,TIME(0,RANDBETWEEN(3,6.9),RANDBETWEEN(0,59)))))</f>
        <v>1.3425925925925925E-3</v>
      </c>
      <c r="E117" s="1"/>
    </row>
    <row r="118" spans="1:5" x14ac:dyDescent="0.3">
      <c r="A118" s="13">
        <v>116</v>
      </c>
      <c r="B118">
        <f t="shared" ca="1" si="3"/>
        <v>0.12</v>
      </c>
      <c r="C118" s="1">
        <f ca="1">IF(B118&lt;='MM1 (Coffee Shop)-Processed D'!$N$3,TIME(0,RANDBETWEEN(0,1.9),RANDBETWEEN(0,59)),TIME(0,RANDBETWEEN(2,5.9),RANDBETWEEN(0,59)))</f>
        <v>1.2268518518518518E-3</v>
      </c>
      <c r="D118" s="4">
        <f ca="1">IF(B129&lt;='MM1 (Coffee Shop)-Processed D'!$N$9,TIME(0,RANDBETWEEN(1,1.9),RANDBETWEEN(0,59)),IF(B129&lt;='MM1 (Coffee Shop)-Processed D'!$N$10,TIME(0,RANDBETWEEN(2,2.9),RANDBETWEEN(0,59)),IF(B129&lt;='MM1 (Coffee Shop)-Processed D'!$N$11,TIME(0,RANDBETWEEN(3,6.9),RANDBETWEEN(0,59)))))</f>
        <v>7.5231481481481482E-4</v>
      </c>
      <c r="E118" s="1"/>
    </row>
    <row r="119" spans="1:5" x14ac:dyDescent="0.3">
      <c r="A119" s="13">
        <v>117</v>
      </c>
      <c r="B119">
        <f t="shared" ca="1" si="3"/>
        <v>0.09</v>
      </c>
      <c r="C119" s="1">
        <f ca="1">IF(B119&lt;='MM1 (Coffee Shop)-Processed D'!$N$3,TIME(0,RANDBETWEEN(0,1.9),RANDBETWEEN(0,59)),TIME(0,RANDBETWEEN(2,5.9),RANDBETWEEN(0,59)))</f>
        <v>1.1226851851851851E-3</v>
      </c>
      <c r="D119" s="4">
        <f ca="1">IF(B130&lt;='MM1 (Coffee Shop)-Processed D'!$N$9,TIME(0,RANDBETWEEN(1,1.9),RANDBETWEEN(0,59)),IF(B130&lt;='MM1 (Coffee Shop)-Processed D'!$N$10,TIME(0,RANDBETWEEN(2,2.9),RANDBETWEEN(0,59)),IF(B130&lt;='MM1 (Coffee Shop)-Processed D'!$N$11,TIME(0,RANDBETWEEN(3,6.9),RANDBETWEEN(0,59)))))</f>
        <v>9.837962962962962E-4</v>
      </c>
      <c r="E119" s="1"/>
    </row>
    <row r="120" spans="1:5" x14ac:dyDescent="0.3">
      <c r="A120" s="13">
        <v>118</v>
      </c>
      <c r="B120">
        <f t="shared" ca="1" si="3"/>
        <v>0.73</v>
      </c>
      <c r="C120" s="1">
        <f ca="1">IF(B120&lt;='MM1 (Coffee Shop)-Processed D'!$N$3,TIME(0,RANDBETWEEN(0,1.9),RANDBETWEEN(0,59)),TIME(0,RANDBETWEEN(2,5.9),RANDBETWEEN(0,59)))</f>
        <v>1.9328703703703704E-3</v>
      </c>
      <c r="D120" s="4">
        <f ca="1">IF(B131&lt;='MM1 (Coffee Shop)-Processed D'!$N$9,TIME(0,RANDBETWEEN(1,1.9),RANDBETWEEN(0,59)),IF(B131&lt;='MM1 (Coffee Shop)-Processed D'!$N$10,TIME(0,RANDBETWEEN(2,2.9),RANDBETWEEN(0,59)),IF(B131&lt;='MM1 (Coffee Shop)-Processed D'!$N$11,TIME(0,RANDBETWEEN(3,6.9),RANDBETWEEN(0,59)))))</f>
        <v>1.2962962962962963E-3</v>
      </c>
      <c r="E120" s="1"/>
    </row>
    <row r="121" spans="1:5" x14ac:dyDescent="0.3">
      <c r="A121" s="13">
        <v>119</v>
      </c>
      <c r="B121">
        <f t="shared" ca="1" si="3"/>
        <v>0.91</v>
      </c>
      <c r="C121" s="1">
        <f ca="1">IF(B121&lt;='MM1 (Coffee Shop)-Processed D'!$N$3,TIME(0,RANDBETWEEN(0,1.9),RANDBETWEEN(0,59)),TIME(0,RANDBETWEEN(2,5.9),RANDBETWEEN(0,59)))</f>
        <v>1.6203703703703703E-3</v>
      </c>
      <c r="D121" s="4">
        <f ca="1">IF(B132&lt;='MM1 (Coffee Shop)-Processed D'!$N$9,TIME(0,RANDBETWEEN(1,1.9),RANDBETWEEN(0,59)),IF(B132&lt;='MM1 (Coffee Shop)-Processed D'!$N$10,TIME(0,RANDBETWEEN(2,2.9),RANDBETWEEN(0,59)),IF(B132&lt;='MM1 (Coffee Shop)-Processed D'!$N$11,TIME(0,RANDBETWEEN(3,6.9),RANDBETWEEN(0,59)))))</f>
        <v>1.8749999999999999E-3</v>
      </c>
      <c r="E121" s="1"/>
    </row>
    <row r="122" spans="1:5" x14ac:dyDescent="0.3">
      <c r="A122" s="13">
        <v>120</v>
      </c>
      <c r="B122">
        <f t="shared" ca="1" si="3"/>
        <v>0.62</v>
      </c>
      <c r="C122" s="1">
        <f ca="1">IF(B122&lt;='MM1 (Coffee Shop)-Processed D'!$N$3,TIME(0,RANDBETWEEN(0,1.9),RANDBETWEEN(0,59)),TIME(0,RANDBETWEEN(2,5.9),RANDBETWEEN(0,59)))</f>
        <v>1.9444444444444444E-3</v>
      </c>
      <c r="D122" s="4">
        <f ca="1">IF(B133&lt;='MM1 (Coffee Shop)-Processed D'!$N$9,TIME(0,RANDBETWEEN(1,1.9),RANDBETWEEN(0,59)),IF(B133&lt;='MM1 (Coffee Shop)-Processed D'!$N$10,TIME(0,RANDBETWEEN(2,2.9),RANDBETWEEN(0,59)),IF(B133&lt;='MM1 (Coffee Shop)-Processed D'!$N$11,TIME(0,RANDBETWEEN(3,6.9),RANDBETWEEN(0,59)))))</f>
        <v>1.1805555555555556E-3</v>
      </c>
      <c r="E122" s="1"/>
    </row>
    <row r="123" spans="1:5" x14ac:dyDescent="0.3">
      <c r="A123" s="13">
        <v>121</v>
      </c>
      <c r="B123">
        <f t="shared" ca="1" si="3"/>
        <v>0.73</v>
      </c>
      <c r="C123" s="1">
        <f ca="1">IF(B123&lt;='MM1 (Coffee Shop)-Processed D'!$N$3,TIME(0,RANDBETWEEN(0,1.9),RANDBETWEEN(0,59)),TIME(0,RANDBETWEEN(2,5.9),RANDBETWEEN(0,59)))</f>
        <v>2.7430555555555554E-3</v>
      </c>
      <c r="D123" s="4">
        <f ca="1">IF(B134&lt;='MM1 (Coffee Shop)-Processed D'!$N$9,TIME(0,RANDBETWEEN(1,1.9),RANDBETWEEN(0,59)),IF(B134&lt;='MM1 (Coffee Shop)-Processed D'!$N$10,TIME(0,RANDBETWEEN(2,2.9),RANDBETWEEN(0,59)),IF(B134&lt;='MM1 (Coffee Shop)-Processed D'!$N$11,TIME(0,RANDBETWEEN(3,6.9),RANDBETWEEN(0,59)))))</f>
        <v>1.6898148148148148E-3</v>
      </c>
      <c r="E123" s="1"/>
    </row>
    <row r="124" spans="1:5" x14ac:dyDescent="0.3">
      <c r="A124" s="13">
        <v>122</v>
      </c>
      <c r="B124">
        <f t="shared" ca="1" si="3"/>
        <v>0.3</v>
      </c>
      <c r="C124" s="1">
        <f ca="1">IF(B124&lt;='MM1 (Coffee Shop)-Processed D'!$N$3,TIME(0,RANDBETWEEN(0,1.9),RANDBETWEEN(0,59)),TIME(0,RANDBETWEEN(2,5.9),RANDBETWEEN(0,59)))</f>
        <v>3.0787037037037037E-3</v>
      </c>
      <c r="D124" s="4">
        <f ca="1">IF(B135&lt;='MM1 (Coffee Shop)-Processed D'!$N$9,TIME(0,RANDBETWEEN(1,1.9),RANDBETWEEN(0,59)),IF(B135&lt;='MM1 (Coffee Shop)-Processed D'!$N$10,TIME(0,RANDBETWEEN(2,2.9),RANDBETWEEN(0,59)),IF(B135&lt;='MM1 (Coffee Shop)-Processed D'!$N$11,TIME(0,RANDBETWEEN(3,6.9),RANDBETWEEN(0,59)))))</f>
        <v>1.724537037037037E-3</v>
      </c>
      <c r="E124" s="1"/>
    </row>
    <row r="125" spans="1:5" x14ac:dyDescent="0.3">
      <c r="A125" s="13">
        <v>123</v>
      </c>
      <c r="B125">
        <f t="shared" ca="1" si="3"/>
        <v>0.63</v>
      </c>
      <c r="C125" s="1">
        <f ca="1">IF(B125&lt;='MM1 (Coffee Shop)-Processed D'!$N$3,TIME(0,RANDBETWEEN(0,1.9),RANDBETWEEN(0,59)),TIME(0,RANDBETWEEN(2,5.9),RANDBETWEEN(0,59)))</f>
        <v>3.7615740740740739E-3</v>
      </c>
      <c r="D125" s="4">
        <f ca="1">IF(B136&lt;='MM1 (Coffee Shop)-Processed D'!$N$9,TIME(0,RANDBETWEEN(1,1.9),RANDBETWEEN(0,59)),IF(B136&lt;='MM1 (Coffee Shop)-Processed D'!$N$10,TIME(0,RANDBETWEEN(2,2.9),RANDBETWEEN(0,59)),IF(B136&lt;='MM1 (Coffee Shop)-Processed D'!$N$11,TIME(0,RANDBETWEEN(3,6.9),RANDBETWEEN(0,59)))))</f>
        <v>7.5231481481481482E-4</v>
      </c>
      <c r="E125" s="1"/>
    </row>
    <row r="126" spans="1:5" x14ac:dyDescent="0.3">
      <c r="A126" s="13">
        <v>124</v>
      </c>
      <c r="B126">
        <f t="shared" ca="1" si="3"/>
        <v>0.77</v>
      </c>
      <c r="C126" s="1">
        <f ca="1">IF(B126&lt;='MM1 (Coffee Shop)-Processed D'!$N$3,TIME(0,RANDBETWEEN(0,1.9),RANDBETWEEN(0,59)),TIME(0,RANDBETWEEN(2,5.9),RANDBETWEEN(0,59)))</f>
        <v>3.2523148148148147E-3</v>
      </c>
      <c r="D126" s="4">
        <f ca="1">IF(B137&lt;='MM1 (Coffee Shop)-Processed D'!$N$9,TIME(0,RANDBETWEEN(1,1.9),RANDBETWEEN(0,59)),IF(B137&lt;='MM1 (Coffee Shop)-Processed D'!$N$10,TIME(0,RANDBETWEEN(2,2.9),RANDBETWEEN(0,59)),IF(B137&lt;='MM1 (Coffee Shop)-Processed D'!$N$11,TIME(0,RANDBETWEEN(3,6.9),RANDBETWEEN(0,59)))))</f>
        <v>8.2175925925925927E-4</v>
      </c>
      <c r="E126" s="1"/>
    </row>
    <row r="127" spans="1:5" x14ac:dyDescent="0.3">
      <c r="A127" s="13">
        <v>125</v>
      </c>
      <c r="B127">
        <f t="shared" ca="1" si="3"/>
        <v>0.77</v>
      </c>
      <c r="C127" s="1">
        <f ca="1">IF(B127&lt;='MM1 (Coffee Shop)-Processed D'!$N$3,TIME(0,RANDBETWEEN(0,1.9),RANDBETWEEN(0,59)),TIME(0,RANDBETWEEN(2,5.9),RANDBETWEEN(0,59)))</f>
        <v>2.7662037037037039E-3</v>
      </c>
      <c r="D127" s="4">
        <f ca="1">IF(B138&lt;='MM1 (Coffee Shop)-Processed D'!$N$9,TIME(0,RANDBETWEEN(1,1.9),RANDBETWEEN(0,59)),IF(B138&lt;='MM1 (Coffee Shop)-Processed D'!$N$10,TIME(0,RANDBETWEEN(2,2.9),RANDBETWEEN(0,59)),IF(B138&lt;='MM1 (Coffee Shop)-Processed D'!$N$11,TIME(0,RANDBETWEEN(3,6.9),RANDBETWEEN(0,59)))))</f>
        <v>7.5231481481481482E-4</v>
      </c>
      <c r="E127" s="1"/>
    </row>
    <row r="128" spans="1:5" x14ac:dyDescent="0.3">
      <c r="A128" s="13">
        <v>126</v>
      </c>
      <c r="B128">
        <f t="shared" ca="1" si="3"/>
        <v>0.02</v>
      </c>
      <c r="C128" s="1">
        <f ca="1">IF(B128&lt;='MM1 (Coffee Shop)-Processed D'!$N$3,TIME(0,RANDBETWEEN(0,1.9),RANDBETWEEN(0,59)),TIME(0,RANDBETWEEN(2,5.9),RANDBETWEEN(0,59)))</f>
        <v>8.9120370370370373E-4</v>
      </c>
      <c r="D128" s="4">
        <f ca="1">IF(B139&lt;='MM1 (Coffee Shop)-Processed D'!$N$9,TIME(0,RANDBETWEEN(1,1.9),RANDBETWEEN(0,59)),IF(B139&lt;='MM1 (Coffee Shop)-Processed D'!$N$10,TIME(0,RANDBETWEEN(2,2.9),RANDBETWEEN(0,59)),IF(B139&lt;='MM1 (Coffee Shop)-Processed D'!$N$11,TIME(0,RANDBETWEEN(3,6.9),RANDBETWEEN(0,59)))))</f>
        <v>1.0648148148148149E-3</v>
      </c>
      <c r="E128" s="1"/>
    </row>
    <row r="129" spans="1:5" x14ac:dyDescent="0.3">
      <c r="A129" s="13">
        <v>127</v>
      </c>
      <c r="B129">
        <f t="shared" ca="1" si="3"/>
        <v>0.2</v>
      </c>
      <c r="C129" s="1">
        <f ca="1">IF(B129&lt;='MM1 (Coffee Shop)-Processed D'!$N$3,TIME(0,RANDBETWEEN(0,1.9),RANDBETWEEN(0,59)),TIME(0,RANDBETWEEN(2,5.9),RANDBETWEEN(0,59)))</f>
        <v>8.7962962962962962E-4</v>
      </c>
      <c r="D129" s="4">
        <f ca="1">IF(B140&lt;='MM1 (Coffee Shop)-Processed D'!$N$9,TIME(0,RANDBETWEEN(1,1.9),RANDBETWEEN(0,59)),IF(B140&lt;='MM1 (Coffee Shop)-Processed D'!$N$10,TIME(0,RANDBETWEEN(2,2.9),RANDBETWEEN(0,59)),IF(B140&lt;='MM1 (Coffee Shop)-Processed D'!$N$11,TIME(0,RANDBETWEEN(3,6.9),RANDBETWEEN(0,59)))))</f>
        <v>1.6550925925925926E-3</v>
      </c>
      <c r="E129" s="1"/>
    </row>
    <row r="130" spans="1:5" x14ac:dyDescent="0.3">
      <c r="A130" s="13">
        <v>128</v>
      </c>
      <c r="B130">
        <f t="shared" ca="1" si="3"/>
        <v>0.59</v>
      </c>
      <c r="C130" s="1">
        <f ca="1">IF(B130&lt;='MM1 (Coffee Shop)-Processed D'!$N$3,TIME(0,RANDBETWEEN(0,1.9),RANDBETWEEN(0,59)),TIME(0,RANDBETWEEN(2,5.9),RANDBETWEEN(0,59)))</f>
        <v>2.2800925925925927E-3</v>
      </c>
      <c r="D130" s="4">
        <f ca="1">IF(B141&lt;='MM1 (Coffee Shop)-Processed D'!$N$9,TIME(0,RANDBETWEEN(1,1.9),RANDBETWEEN(0,59)),IF(B141&lt;='MM1 (Coffee Shop)-Processed D'!$N$10,TIME(0,RANDBETWEEN(2,2.9),RANDBETWEEN(0,59)),IF(B141&lt;='MM1 (Coffee Shop)-Processed D'!$N$11,TIME(0,RANDBETWEEN(3,6.9),RANDBETWEEN(0,59)))))</f>
        <v>2.0601851851851853E-3</v>
      </c>
      <c r="E130" s="1"/>
    </row>
    <row r="131" spans="1:5" x14ac:dyDescent="0.3">
      <c r="A131" s="13">
        <v>129</v>
      </c>
      <c r="B131">
        <f t="shared" ca="1" si="3"/>
        <v>0.22</v>
      </c>
      <c r="C131" s="1">
        <f ca="1">IF(B131&lt;='MM1 (Coffee Shop)-Processed D'!$N$3,TIME(0,RANDBETWEEN(0,1.9),RANDBETWEEN(0,59)),TIME(0,RANDBETWEEN(2,5.9),RANDBETWEEN(0,59)))</f>
        <v>1.9675925925925926E-4</v>
      </c>
      <c r="D131" s="4">
        <f ca="1">IF(B142&lt;='MM1 (Coffee Shop)-Processed D'!$N$9,TIME(0,RANDBETWEEN(1,1.9),RANDBETWEEN(0,59)),IF(B142&lt;='MM1 (Coffee Shop)-Processed D'!$N$10,TIME(0,RANDBETWEEN(2,2.9),RANDBETWEEN(0,59)),IF(B142&lt;='MM1 (Coffee Shop)-Processed D'!$N$11,TIME(0,RANDBETWEEN(3,6.9),RANDBETWEEN(0,59)))))</f>
        <v>8.2175925925925927E-4</v>
      </c>
      <c r="E131" s="1"/>
    </row>
    <row r="132" spans="1:5" x14ac:dyDescent="0.3">
      <c r="A132" s="13">
        <v>130</v>
      </c>
      <c r="B132">
        <f t="shared" ref="B132:B195" ca="1" si="4">RANDBETWEEN(0,99)/100</f>
        <v>0.97</v>
      </c>
      <c r="C132" s="1">
        <f ca="1">IF(B132&lt;='MM1 (Coffee Shop)-Processed D'!$N$3,TIME(0,RANDBETWEEN(0,1.9),RANDBETWEEN(0,59)),TIME(0,RANDBETWEEN(2,5.9),RANDBETWEEN(0,59)))</f>
        <v>2.0486111111111113E-3</v>
      </c>
      <c r="D132" s="4">
        <f ca="1">IF(B143&lt;='MM1 (Coffee Shop)-Processed D'!$N$9,TIME(0,RANDBETWEEN(1,1.9),RANDBETWEEN(0,59)),IF(B143&lt;='MM1 (Coffee Shop)-Processed D'!$N$10,TIME(0,RANDBETWEEN(2,2.9),RANDBETWEEN(0,59)),IF(B143&lt;='MM1 (Coffee Shop)-Processed D'!$N$11,TIME(0,RANDBETWEEN(3,6.9),RANDBETWEEN(0,59)))))</f>
        <v>7.6388888888888893E-4</v>
      </c>
      <c r="E132" s="1"/>
    </row>
    <row r="133" spans="1:5" x14ac:dyDescent="0.3">
      <c r="A133" s="13">
        <v>131</v>
      </c>
      <c r="B133">
        <f t="shared" ca="1" si="4"/>
        <v>0.17</v>
      </c>
      <c r="C133" s="1">
        <f ca="1">IF(B133&lt;='MM1 (Coffee Shop)-Processed D'!$N$3,TIME(0,RANDBETWEEN(0,1.9),RANDBETWEEN(0,59)),TIME(0,RANDBETWEEN(2,5.9),RANDBETWEEN(0,59)))</f>
        <v>2.3148148148148147E-5</v>
      </c>
      <c r="D133" s="4">
        <f ca="1">IF(B144&lt;='MM1 (Coffee Shop)-Processed D'!$N$9,TIME(0,RANDBETWEEN(1,1.9),RANDBETWEEN(0,59)),IF(B144&lt;='MM1 (Coffee Shop)-Processed D'!$N$10,TIME(0,RANDBETWEEN(2,2.9),RANDBETWEEN(0,59)),IF(B144&lt;='MM1 (Coffee Shop)-Processed D'!$N$11,TIME(0,RANDBETWEEN(3,6.9),RANDBETWEEN(0,59)))))</f>
        <v>1.0532407407407407E-3</v>
      </c>
      <c r="E133" s="1"/>
    </row>
    <row r="134" spans="1:5" x14ac:dyDescent="0.3">
      <c r="A134" s="13">
        <v>132</v>
      </c>
      <c r="B134">
        <f t="shared" ca="1" si="4"/>
        <v>0.79</v>
      </c>
      <c r="C134" s="1">
        <f ca="1">IF(B134&lt;='MM1 (Coffee Shop)-Processed D'!$N$3,TIME(0,RANDBETWEEN(0,1.9),RANDBETWEEN(0,59)),TIME(0,RANDBETWEEN(2,5.9),RANDBETWEEN(0,59)))</f>
        <v>2.0023148148148148E-3</v>
      </c>
      <c r="D134" s="4">
        <f ca="1">IF(B145&lt;='MM1 (Coffee Shop)-Processed D'!$N$9,TIME(0,RANDBETWEEN(1,1.9),RANDBETWEEN(0,59)),IF(B145&lt;='MM1 (Coffee Shop)-Processed D'!$N$10,TIME(0,RANDBETWEEN(2,2.9),RANDBETWEEN(0,59)),IF(B145&lt;='MM1 (Coffee Shop)-Processed D'!$N$11,TIME(0,RANDBETWEEN(3,6.9),RANDBETWEEN(0,59)))))</f>
        <v>1.1111111111111111E-3</v>
      </c>
      <c r="E134" s="1"/>
    </row>
    <row r="135" spans="1:5" x14ac:dyDescent="0.3">
      <c r="A135" s="13">
        <v>133</v>
      </c>
      <c r="B135">
        <f t="shared" ca="1" si="4"/>
        <v>0.73</v>
      </c>
      <c r="C135" s="1">
        <f ca="1">IF(B135&lt;='MM1 (Coffee Shop)-Processed D'!$N$3,TIME(0,RANDBETWEEN(0,1.9),RANDBETWEEN(0,59)),TIME(0,RANDBETWEEN(2,5.9),RANDBETWEEN(0,59)))</f>
        <v>3.9930555555555552E-3</v>
      </c>
      <c r="D135" s="4">
        <f ca="1">IF(B146&lt;='MM1 (Coffee Shop)-Processed D'!$N$9,TIME(0,RANDBETWEEN(1,1.9),RANDBETWEEN(0,59)),IF(B146&lt;='MM1 (Coffee Shop)-Processed D'!$N$10,TIME(0,RANDBETWEEN(2,2.9),RANDBETWEEN(0,59)),IF(B146&lt;='MM1 (Coffee Shop)-Processed D'!$N$11,TIME(0,RANDBETWEEN(3,6.9),RANDBETWEEN(0,59)))))</f>
        <v>1.1226851851851851E-3</v>
      </c>
      <c r="E135" s="1"/>
    </row>
    <row r="136" spans="1:5" x14ac:dyDescent="0.3">
      <c r="A136" s="13">
        <v>134</v>
      </c>
      <c r="B136">
        <f t="shared" ca="1" si="4"/>
        <v>0.37</v>
      </c>
      <c r="C136" s="1">
        <f ca="1">IF(B136&lt;='MM1 (Coffee Shop)-Processed D'!$N$3,TIME(0,RANDBETWEEN(0,1.9),RANDBETWEEN(0,59)),TIME(0,RANDBETWEEN(2,5.9),RANDBETWEEN(0,59)))</f>
        <v>2.0601851851851853E-3</v>
      </c>
      <c r="D136" s="4">
        <f ca="1">IF(B147&lt;='MM1 (Coffee Shop)-Processed D'!$N$9,TIME(0,RANDBETWEEN(1,1.9),RANDBETWEEN(0,59)),IF(B147&lt;='MM1 (Coffee Shop)-Processed D'!$N$10,TIME(0,RANDBETWEEN(2,2.9),RANDBETWEEN(0,59)),IF(B147&lt;='MM1 (Coffee Shop)-Processed D'!$N$11,TIME(0,RANDBETWEEN(3,6.9),RANDBETWEEN(0,59)))))</f>
        <v>1.1689814814814816E-3</v>
      </c>
      <c r="E136" s="1"/>
    </row>
    <row r="137" spans="1:5" x14ac:dyDescent="0.3">
      <c r="A137" s="13">
        <v>135</v>
      </c>
      <c r="B137">
        <f t="shared" ca="1" si="4"/>
        <v>0.46</v>
      </c>
      <c r="C137" s="1">
        <f ca="1">IF(B137&lt;='MM1 (Coffee Shop)-Processed D'!$N$3,TIME(0,RANDBETWEEN(0,1.9),RANDBETWEEN(0,59)),TIME(0,RANDBETWEEN(2,5.9),RANDBETWEEN(0,59)))</f>
        <v>3.3564814814814816E-3</v>
      </c>
      <c r="D137" s="4">
        <f ca="1">IF(B148&lt;='MM1 (Coffee Shop)-Processed D'!$N$9,TIME(0,RANDBETWEEN(1,1.9),RANDBETWEEN(0,59)),IF(B148&lt;='MM1 (Coffee Shop)-Processed D'!$N$10,TIME(0,RANDBETWEEN(2,2.9),RANDBETWEEN(0,59)),IF(B148&lt;='MM1 (Coffee Shop)-Processed D'!$N$11,TIME(0,RANDBETWEEN(3,6.9),RANDBETWEEN(0,59)))))</f>
        <v>1.238425925925926E-3</v>
      </c>
      <c r="E137" s="1"/>
    </row>
    <row r="138" spans="1:5" x14ac:dyDescent="0.3">
      <c r="A138" s="13">
        <v>136</v>
      </c>
      <c r="B138">
        <f t="shared" ca="1" si="4"/>
        <v>0.03</v>
      </c>
      <c r="C138" s="1">
        <f ca="1">IF(B138&lt;='MM1 (Coffee Shop)-Processed D'!$N$3,TIME(0,RANDBETWEEN(0,1.9),RANDBETWEEN(0,59)),TIME(0,RANDBETWEEN(2,5.9),RANDBETWEEN(0,59)))</f>
        <v>1.3194444444444445E-3</v>
      </c>
      <c r="D138" s="4">
        <f ca="1">IF(B149&lt;='MM1 (Coffee Shop)-Processed D'!$N$9,TIME(0,RANDBETWEEN(1,1.9),RANDBETWEEN(0,59)),IF(B149&lt;='MM1 (Coffee Shop)-Processed D'!$N$10,TIME(0,RANDBETWEEN(2,2.9),RANDBETWEEN(0,59)),IF(B149&lt;='MM1 (Coffee Shop)-Processed D'!$N$11,TIME(0,RANDBETWEEN(3,6.9),RANDBETWEEN(0,59)))))</f>
        <v>8.2175925925925927E-4</v>
      </c>
      <c r="E138" s="1"/>
    </row>
    <row r="139" spans="1:5" x14ac:dyDescent="0.3">
      <c r="A139" s="13">
        <v>137</v>
      </c>
      <c r="B139">
        <f t="shared" ca="1" si="4"/>
        <v>0.02</v>
      </c>
      <c r="C139" s="1">
        <f ca="1">IF(B139&lt;='MM1 (Coffee Shop)-Processed D'!$N$3,TIME(0,RANDBETWEEN(0,1.9),RANDBETWEEN(0,59)),TIME(0,RANDBETWEEN(2,5.9),RANDBETWEEN(0,59)))</f>
        <v>3.4722222222222224E-4</v>
      </c>
      <c r="D139" s="4">
        <f ca="1">IF(B150&lt;='MM1 (Coffee Shop)-Processed D'!$N$9,TIME(0,RANDBETWEEN(1,1.9),RANDBETWEEN(0,59)),IF(B150&lt;='MM1 (Coffee Shop)-Processed D'!$N$10,TIME(0,RANDBETWEEN(2,2.9),RANDBETWEEN(0,59)),IF(B150&lt;='MM1 (Coffee Shop)-Processed D'!$N$11,TIME(0,RANDBETWEEN(3,6.9),RANDBETWEEN(0,59)))))</f>
        <v>1.4930555555555556E-3</v>
      </c>
      <c r="E139" s="1"/>
    </row>
    <row r="140" spans="1:5" x14ac:dyDescent="0.3">
      <c r="A140" s="13">
        <v>138</v>
      </c>
      <c r="B140">
        <f t="shared" ca="1" si="4"/>
        <v>0.81</v>
      </c>
      <c r="C140" s="1">
        <f ca="1">IF(B140&lt;='MM1 (Coffee Shop)-Processed D'!$N$3,TIME(0,RANDBETWEEN(0,1.9),RANDBETWEEN(0,59)),TIME(0,RANDBETWEEN(2,5.9),RANDBETWEEN(0,59)))</f>
        <v>3.1944444444444446E-3</v>
      </c>
      <c r="D140" s="4">
        <f ca="1">IF(B151&lt;='MM1 (Coffee Shop)-Processed D'!$N$9,TIME(0,RANDBETWEEN(1,1.9),RANDBETWEEN(0,59)),IF(B151&lt;='MM1 (Coffee Shop)-Processed D'!$N$10,TIME(0,RANDBETWEEN(2,2.9),RANDBETWEEN(0,59)),IF(B151&lt;='MM1 (Coffee Shop)-Processed D'!$N$11,TIME(0,RANDBETWEEN(3,6.9),RANDBETWEEN(0,59)))))</f>
        <v>1.5740740740740741E-3</v>
      </c>
      <c r="E140" s="1"/>
    </row>
    <row r="141" spans="1:5" x14ac:dyDescent="0.3">
      <c r="A141" s="13">
        <v>139</v>
      </c>
      <c r="B141">
        <f t="shared" ca="1" si="4"/>
        <v>0.75</v>
      </c>
      <c r="C141" s="1">
        <f ca="1">IF(B141&lt;='MM1 (Coffee Shop)-Processed D'!$N$3,TIME(0,RANDBETWEEN(0,1.9),RANDBETWEEN(0,59)),TIME(0,RANDBETWEEN(2,5.9),RANDBETWEEN(0,59)))</f>
        <v>2.1180555555555558E-3</v>
      </c>
      <c r="D141" s="4">
        <f ca="1">IF(B152&lt;='MM1 (Coffee Shop)-Processed D'!$N$9,TIME(0,RANDBETWEEN(1,1.9),RANDBETWEEN(0,59)),IF(B152&lt;='MM1 (Coffee Shop)-Processed D'!$N$10,TIME(0,RANDBETWEEN(2,2.9),RANDBETWEEN(0,59)),IF(B152&lt;='MM1 (Coffee Shop)-Processed D'!$N$11,TIME(0,RANDBETWEEN(3,6.9),RANDBETWEEN(0,59)))))</f>
        <v>2.0717592592592593E-3</v>
      </c>
      <c r="E141" s="1"/>
    </row>
    <row r="142" spans="1:5" x14ac:dyDescent="0.3">
      <c r="A142" s="13">
        <v>140</v>
      </c>
      <c r="B142">
        <f t="shared" ca="1" si="4"/>
        <v>0.09</v>
      </c>
      <c r="C142" s="1">
        <f ca="1">IF(B142&lt;='MM1 (Coffee Shop)-Processed D'!$N$3,TIME(0,RANDBETWEEN(0,1.9),RANDBETWEEN(0,59)),TIME(0,RANDBETWEEN(2,5.9),RANDBETWEEN(0,59)))</f>
        <v>9.9537037037037042E-4</v>
      </c>
      <c r="D142" s="4">
        <f ca="1">IF(B153&lt;='MM1 (Coffee Shop)-Processed D'!$N$9,TIME(0,RANDBETWEEN(1,1.9),RANDBETWEEN(0,59)),IF(B153&lt;='MM1 (Coffee Shop)-Processed D'!$N$10,TIME(0,RANDBETWEEN(2,2.9),RANDBETWEEN(0,59)),IF(B153&lt;='MM1 (Coffee Shop)-Processed D'!$N$11,TIME(0,RANDBETWEEN(3,6.9),RANDBETWEEN(0,59)))))</f>
        <v>1.1342592592592593E-3</v>
      </c>
      <c r="E142" s="1"/>
    </row>
    <row r="143" spans="1:5" x14ac:dyDescent="0.3">
      <c r="A143" s="13">
        <v>141</v>
      </c>
      <c r="B143">
        <f t="shared" ca="1" si="4"/>
        <v>0.45</v>
      </c>
      <c r="C143" s="1">
        <f ca="1">IF(B143&lt;='MM1 (Coffee Shop)-Processed D'!$N$3,TIME(0,RANDBETWEEN(0,1.9),RANDBETWEEN(0,59)),TIME(0,RANDBETWEEN(2,5.9),RANDBETWEEN(0,59)))</f>
        <v>1.712962962962963E-3</v>
      </c>
      <c r="D143" s="4">
        <f ca="1">IF(B154&lt;='MM1 (Coffee Shop)-Processed D'!$N$9,TIME(0,RANDBETWEEN(1,1.9),RANDBETWEEN(0,59)),IF(B154&lt;='MM1 (Coffee Shop)-Processed D'!$N$10,TIME(0,RANDBETWEEN(2,2.9),RANDBETWEEN(0,59)),IF(B154&lt;='MM1 (Coffee Shop)-Processed D'!$N$11,TIME(0,RANDBETWEEN(3,6.9),RANDBETWEEN(0,59)))))</f>
        <v>8.4490740740740739E-4</v>
      </c>
      <c r="E143" s="1"/>
    </row>
    <row r="144" spans="1:5" x14ac:dyDescent="0.3">
      <c r="A144" s="13">
        <v>142</v>
      </c>
      <c r="B144">
        <f t="shared" ca="1" si="4"/>
        <v>0.23</v>
      </c>
      <c r="C144" s="1">
        <f ca="1">IF(B144&lt;='MM1 (Coffee Shop)-Processed D'!$N$3,TIME(0,RANDBETWEEN(0,1.9),RANDBETWEEN(0,59)),TIME(0,RANDBETWEEN(2,5.9),RANDBETWEEN(0,59)))</f>
        <v>2.627314814814815E-3</v>
      </c>
      <c r="D144" s="4">
        <f ca="1">IF(B155&lt;='MM1 (Coffee Shop)-Processed D'!$N$9,TIME(0,RANDBETWEEN(1,1.9),RANDBETWEEN(0,59)),IF(B155&lt;='MM1 (Coffee Shop)-Processed D'!$N$10,TIME(0,RANDBETWEEN(2,2.9),RANDBETWEEN(0,59)),IF(B155&lt;='MM1 (Coffee Shop)-Processed D'!$N$11,TIME(0,RANDBETWEEN(3,6.9),RANDBETWEEN(0,59)))))</f>
        <v>7.1759259259259259E-4</v>
      </c>
      <c r="E144" s="1"/>
    </row>
    <row r="145" spans="1:5" x14ac:dyDescent="0.3">
      <c r="A145" s="13">
        <v>143</v>
      </c>
      <c r="B145">
        <f t="shared" ca="1" si="4"/>
        <v>0.03</v>
      </c>
      <c r="C145" s="1">
        <f ca="1">IF(B145&lt;='MM1 (Coffee Shop)-Processed D'!$N$3,TIME(0,RANDBETWEEN(0,1.9),RANDBETWEEN(0,59)),TIME(0,RANDBETWEEN(2,5.9),RANDBETWEEN(0,59)))</f>
        <v>7.1759259259259259E-4</v>
      </c>
      <c r="D145" s="4">
        <f ca="1">IF(B156&lt;='MM1 (Coffee Shop)-Processed D'!$N$9,TIME(0,RANDBETWEEN(1,1.9),RANDBETWEEN(0,59)),IF(B156&lt;='MM1 (Coffee Shop)-Processed D'!$N$10,TIME(0,RANDBETWEEN(2,2.9),RANDBETWEEN(0,59)),IF(B156&lt;='MM1 (Coffee Shop)-Processed D'!$N$11,TIME(0,RANDBETWEEN(3,6.9),RANDBETWEEN(0,59)))))</f>
        <v>1.1574074074074073E-3</v>
      </c>
      <c r="E145" s="1"/>
    </row>
    <row r="146" spans="1:5" x14ac:dyDescent="0.3">
      <c r="A146" s="13">
        <v>144</v>
      </c>
      <c r="B146">
        <f t="shared" ca="1" si="4"/>
        <v>0.28999999999999998</v>
      </c>
      <c r="C146" s="1">
        <f ca="1">IF(B146&lt;='MM1 (Coffee Shop)-Processed D'!$N$3,TIME(0,RANDBETWEEN(0,1.9),RANDBETWEEN(0,59)),TIME(0,RANDBETWEEN(2,5.9),RANDBETWEEN(0,59)))</f>
        <v>2.662037037037037E-3</v>
      </c>
      <c r="D146" s="4">
        <f ca="1">IF(B157&lt;='MM1 (Coffee Shop)-Processed D'!$N$9,TIME(0,RANDBETWEEN(1,1.9),RANDBETWEEN(0,59)),IF(B157&lt;='MM1 (Coffee Shop)-Processed D'!$N$10,TIME(0,RANDBETWEEN(2,2.9),RANDBETWEEN(0,59)),IF(B157&lt;='MM1 (Coffee Shop)-Processed D'!$N$11,TIME(0,RANDBETWEEN(3,6.9),RANDBETWEEN(0,59)))))</f>
        <v>8.3333333333333339E-4</v>
      </c>
      <c r="E146" s="1"/>
    </row>
    <row r="147" spans="1:5" x14ac:dyDescent="0.3">
      <c r="A147" s="13">
        <v>145</v>
      </c>
      <c r="B147">
        <f t="shared" ca="1" si="4"/>
        <v>0.42</v>
      </c>
      <c r="C147" s="1">
        <f ca="1">IF(B147&lt;='MM1 (Coffee Shop)-Processed D'!$N$3,TIME(0,RANDBETWEEN(0,1.9),RANDBETWEEN(0,59)),TIME(0,RANDBETWEEN(2,5.9),RANDBETWEEN(0,59)))</f>
        <v>4.0509259259259257E-3</v>
      </c>
      <c r="D147" s="4">
        <f ca="1">IF(B158&lt;='MM1 (Coffee Shop)-Processed D'!$N$9,TIME(0,RANDBETWEEN(1,1.9),RANDBETWEEN(0,59)),IF(B158&lt;='MM1 (Coffee Shop)-Processed D'!$N$10,TIME(0,RANDBETWEEN(2,2.9),RANDBETWEEN(0,59)),IF(B158&lt;='MM1 (Coffee Shop)-Processed D'!$N$11,TIME(0,RANDBETWEEN(3,6.9),RANDBETWEEN(0,59)))))</f>
        <v>1.2962962962962963E-3</v>
      </c>
      <c r="E147" s="1"/>
    </row>
    <row r="148" spans="1:5" x14ac:dyDescent="0.3">
      <c r="A148" s="13">
        <v>146</v>
      </c>
      <c r="B148">
        <f t="shared" ca="1" si="4"/>
        <v>0.49</v>
      </c>
      <c r="C148" s="1">
        <f ca="1">IF(B148&lt;='MM1 (Coffee Shop)-Processed D'!$N$3,TIME(0,RANDBETWEEN(0,1.9),RANDBETWEEN(0,59)),TIME(0,RANDBETWEEN(2,5.9),RANDBETWEEN(0,59)))</f>
        <v>4.0046296296296297E-3</v>
      </c>
      <c r="D148" s="4">
        <f ca="1">IF(B159&lt;='MM1 (Coffee Shop)-Processed D'!$N$9,TIME(0,RANDBETWEEN(1,1.9),RANDBETWEEN(0,59)),IF(B159&lt;='MM1 (Coffee Shop)-Processed D'!$N$10,TIME(0,RANDBETWEEN(2,2.9),RANDBETWEEN(0,59)),IF(B159&lt;='MM1 (Coffee Shop)-Processed D'!$N$11,TIME(0,RANDBETWEEN(3,6.9),RANDBETWEEN(0,59)))))</f>
        <v>6.9444444444444447E-4</v>
      </c>
      <c r="E148" s="1"/>
    </row>
    <row r="149" spans="1:5" x14ac:dyDescent="0.3">
      <c r="A149" s="13">
        <v>147</v>
      </c>
      <c r="B149">
        <f t="shared" ca="1" si="4"/>
        <v>0.46</v>
      </c>
      <c r="C149" s="1">
        <f ca="1">IF(B149&lt;='MM1 (Coffee Shop)-Processed D'!$N$3,TIME(0,RANDBETWEEN(0,1.9),RANDBETWEEN(0,59)),TIME(0,RANDBETWEEN(2,5.9),RANDBETWEEN(0,59)))</f>
        <v>2.9861111111111113E-3</v>
      </c>
      <c r="D149" s="4">
        <f ca="1">IF(B160&lt;='MM1 (Coffee Shop)-Processed D'!$N$9,TIME(0,RANDBETWEEN(1,1.9),RANDBETWEEN(0,59)),IF(B160&lt;='MM1 (Coffee Shop)-Processed D'!$N$10,TIME(0,RANDBETWEEN(2,2.9),RANDBETWEEN(0,59)),IF(B160&lt;='MM1 (Coffee Shop)-Processed D'!$N$11,TIME(0,RANDBETWEEN(3,6.9),RANDBETWEEN(0,59)))))</f>
        <v>1.8749999999999999E-3</v>
      </c>
      <c r="E149" s="1"/>
    </row>
    <row r="150" spans="1:5" x14ac:dyDescent="0.3">
      <c r="A150" s="13">
        <v>148</v>
      </c>
      <c r="B150">
        <f t="shared" ca="1" si="4"/>
        <v>0.99</v>
      </c>
      <c r="C150" s="1">
        <f ca="1">IF(B150&lt;='MM1 (Coffee Shop)-Processed D'!$N$3,TIME(0,RANDBETWEEN(0,1.9),RANDBETWEEN(0,59)),TIME(0,RANDBETWEEN(2,5.9),RANDBETWEEN(0,59)))</f>
        <v>3.8194444444444443E-3</v>
      </c>
      <c r="D150" s="4">
        <f ca="1">IF(B161&lt;='MM1 (Coffee Shop)-Processed D'!$N$9,TIME(0,RANDBETWEEN(1,1.9),RANDBETWEEN(0,59)),IF(B161&lt;='MM1 (Coffee Shop)-Processed D'!$N$10,TIME(0,RANDBETWEEN(2,2.9),RANDBETWEEN(0,59)),IF(B161&lt;='MM1 (Coffee Shop)-Processed D'!$N$11,TIME(0,RANDBETWEEN(3,6.9),RANDBETWEEN(0,59)))))</f>
        <v>1.1805555555555556E-3</v>
      </c>
      <c r="E150" s="1"/>
    </row>
    <row r="151" spans="1:5" x14ac:dyDescent="0.3">
      <c r="A151" s="13">
        <v>149</v>
      </c>
      <c r="B151">
        <f t="shared" ca="1" si="4"/>
        <v>0.89</v>
      </c>
      <c r="C151" s="1">
        <f ca="1">IF(B151&lt;='MM1 (Coffee Shop)-Processed D'!$N$3,TIME(0,RANDBETWEEN(0,1.9),RANDBETWEEN(0,59)),TIME(0,RANDBETWEEN(2,5.9),RANDBETWEEN(0,59)))</f>
        <v>1.4814814814814814E-3</v>
      </c>
      <c r="D151" s="4">
        <f ca="1">IF(B162&lt;='MM1 (Coffee Shop)-Processed D'!$N$9,TIME(0,RANDBETWEEN(1,1.9),RANDBETWEEN(0,59)),IF(B162&lt;='MM1 (Coffee Shop)-Processed D'!$N$10,TIME(0,RANDBETWEEN(2,2.9),RANDBETWEEN(0,59)),IF(B162&lt;='MM1 (Coffee Shop)-Processed D'!$N$11,TIME(0,RANDBETWEEN(3,6.9),RANDBETWEEN(0,59)))))</f>
        <v>1.0416666666666667E-3</v>
      </c>
      <c r="E151" s="1"/>
    </row>
    <row r="152" spans="1:5" x14ac:dyDescent="0.3">
      <c r="A152" s="13">
        <v>150</v>
      </c>
      <c r="B152">
        <f t="shared" ca="1" si="4"/>
        <v>0.76</v>
      </c>
      <c r="C152" s="1">
        <f ca="1">IF(B152&lt;='MM1 (Coffee Shop)-Processed D'!$N$3,TIME(0,RANDBETWEEN(0,1.9),RANDBETWEEN(0,59)),TIME(0,RANDBETWEEN(2,5.9),RANDBETWEEN(0,59)))</f>
        <v>1.6550925925925926E-3</v>
      </c>
      <c r="D152" s="4">
        <f ca="1">IF(B163&lt;='MM1 (Coffee Shop)-Processed D'!$N$9,TIME(0,RANDBETWEEN(1,1.9),RANDBETWEEN(0,59)),IF(B163&lt;='MM1 (Coffee Shop)-Processed D'!$N$10,TIME(0,RANDBETWEEN(2,2.9),RANDBETWEEN(0,59)),IF(B163&lt;='MM1 (Coffee Shop)-Processed D'!$N$11,TIME(0,RANDBETWEEN(3,6.9),RANDBETWEEN(0,59)))))</f>
        <v>1.1342592592592593E-3</v>
      </c>
      <c r="E152" s="1"/>
    </row>
    <row r="153" spans="1:5" x14ac:dyDescent="0.3">
      <c r="A153" s="13">
        <v>151</v>
      </c>
      <c r="B153">
        <f t="shared" ca="1" si="4"/>
        <v>0.06</v>
      </c>
      <c r="C153" s="1">
        <f ca="1">IF(B153&lt;='MM1 (Coffee Shop)-Processed D'!$N$3,TIME(0,RANDBETWEEN(0,1.9),RANDBETWEEN(0,59)),TIME(0,RANDBETWEEN(2,5.9),RANDBETWEEN(0,59)))</f>
        <v>9.2592592592592588E-5</v>
      </c>
      <c r="D153" s="4">
        <f ca="1">IF(B164&lt;='MM1 (Coffee Shop)-Processed D'!$N$9,TIME(0,RANDBETWEEN(1,1.9),RANDBETWEEN(0,59)),IF(B164&lt;='MM1 (Coffee Shop)-Processed D'!$N$10,TIME(0,RANDBETWEEN(2,2.9),RANDBETWEEN(0,59)),IF(B164&lt;='MM1 (Coffee Shop)-Processed D'!$N$11,TIME(0,RANDBETWEEN(3,6.9),RANDBETWEEN(0,59)))))</f>
        <v>1.8402777777777777E-3</v>
      </c>
      <c r="E153" s="1"/>
    </row>
    <row r="154" spans="1:5" x14ac:dyDescent="0.3">
      <c r="A154" s="13">
        <v>152</v>
      </c>
      <c r="B154">
        <f t="shared" ca="1" si="4"/>
        <v>0.33</v>
      </c>
      <c r="C154" s="1">
        <f ca="1">IF(B154&lt;='MM1 (Coffee Shop)-Processed D'!$N$3,TIME(0,RANDBETWEEN(0,1.9),RANDBETWEEN(0,59)),TIME(0,RANDBETWEEN(2,5.9),RANDBETWEEN(0,59)))</f>
        <v>2.650462962962963E-3</v>
      </c>
      <c r="D154" s="4">
        <f ca="1">IF(B165&lt;='MM1 (Coffee Shop)-Processed D'!$N$9,TIME(0,RANDBETWEEN(1,1.9),RANDBETWEEN(0,59)),IF(B165&lt;='MM1 (Coffee Shop)-Processed D'!$N$10,TIME(0,RANDBETWEEN(2,2.9),RANDBETWEEN(0,59)),IF(B165&lt;='MM1 (Coffee Shop)-Processed D'!$N$11,TIME(0,RANDBETWEEN(3,6.9),RANDBETWEEN(0,59)))))</f>
        <v>1.3541666666666667E-3</v>
      </c>
      <c r="E154" s="1"/>
    </row>
    <row r="155" spans="1:5" x14ac:dyDescent="0.3">
      <c r="A155" s="13">
        <v>153</v>
      </c>
      <c r="B155">
        <f t="shared" ca="1" si="4"/>
        <v>0.12</v>
      </c>
      <c r="C155" s="1">
        <f ca="1">IF(B155&lt;='MM1 (Coffee Shop)-Processed D'!$N$3,TIME(0,RANDBETWEEN(0,1.9),RANDBETWEEN(0,59)),TIME(0,RANDBETWEEN(2,5.9),RANDBETWEEN(0,59)))</f>
        <v>9.2592592592592596E-4</v>
      </c>
      <c r="D155" s="4">
        <f ca="1">IF(B166&lt;='MM1 (Coffee Shop)-Processed D'!$N$9,TIME(0,RANDBETWEEN(1,1.9),RANDBETWEEN(0,59)),IF(B166&lt;='MM1 (Coffee Shop)-Processed D'!$N$10,TIME(0,RANDBETWEEN(2,2.9),RANDBETWEEN(0,59)),IF(B166&lt;='MM1 (Coffee Shop)-Processed D'!$N$11,TIME(0,RANDBETWEEN(3,6.9),RANDBETWEEN(0,59)))))</f>
        <v>1.8171296296296297E-3</v>
      </c>
      <c r="E155" s="1"/>
    </row>
    <row r="156" spans="1:5" x14ac:dyDescent="0.3">
      <c r="A156" s="13">
        <v>154</v>
      </c>
      <c r="B156">
        <f t="shared" ca="1" si="4"/>
        <v>0.01</v>
      </c>
      <c r="C156" s="1">
        <f ca="1">IF(B156&lt;='MM1 (Coffee Shop)-Processed D'!$N$3,TIME(0,RANDBETWEEN(0,1.9),RANDBETWEEN(0,59)),TIME(0,RANDBETWEEN(2,5.9),RANDBETWEEN(0,59)))</f>
        <v>6.3657407407407413E-4</v>
      </c>
      <c r="D156" s="4">
        <f ca="1">IF(B167&lt;='MM1 (Coffee Shop)-Processed D'!$N$9,TIME(0,RANDBETWEEN(1,1.9),RANDBETWEEN(0,59)),IF(B167&lt;='MM1 (Coffee Shop)-Processed D'!$N$10,TIME(0,RANDBETWEEN(2,2.9),RANDBETWEEN(0,59)),IF(B167&lt;='MM1 (Coffee Shop)-Processed D'!$N$11,TIME(0,RANDBETWEEN(3,6.9),RANDBETWEEN(0,59)))))</f>
        <v>8.9120370370370373E-4</v>
      </c>
      <c r="E156" s="1"/>
    </row>
    <row r="157" spans="1:5" x14ac:dyDescent="0.3">
      <c r="A157" s="13">
        <v>155</v>
      </c>
      <c r="B157">
        <f t="shared" ca="1" si="4"/>
        <v>0.15</v>
      </c>
      <c r="C157" s="1">
        <f ca="1">IF(B157&lt;='MM1 (Coffee Shop)-Processed D'!$N$3,TIME(0,RANDBETWEEN(0,1.9),RANDBETWEEN(0,59)),TIME(0,RANDBETWEEN(2,5.9),RANDBETWEEN(0,59)))</f>
        <v>2.0833333333333335E-4</v>
      </c>
      <c r="D157" s="4">
        <f ca="1">IF(B168&lt;='MM1 (Coffee Shop)-Processed D'!$N$9,TIME(0,RANDBETWEEN(1,1.9),RANDBETWEEN(0,59)),IF(B168&lt;='MM1 (Coffee Shop)-Processed D'!$N$10,TIME(0,RANDBETWEEN(2,2.9),RANDBETWEEN(0,59)),IF(B168&lt;='MM1 (Coffee Shop)-Processed D'!$N$11,TIME(0,RANDBETWEEN(3,6.9),RANDBETWEEN(0,59)))))</f>
        <v>1.3078703703703703E-3</v>
      </c>
      <c r="E157" s="1"/>
    </row>
    <row r="158" spans="1:5" x14ac:dyDescent="0.3">
      <c r="A158" s="13">
        <v>156</v>
      </c>
      <c r="B158">
        <f t="shared" ca="1" si="4"/>
        <v>0.25</v>
      </c>
      <c r="C158" s="1">
        <f ca="1">IF(B158&lt;='MM1 (Coffee Shop)-Processed D'!$N$3,TIME(0,RANDBETWEEN(0,1.9),RANDBETWEEN(0,59)),TIME(0,RANDBETWEEN(2,5.9),RANDBETWEEN(0,59)))</f>
        <v>2.3958333333333331E-3</v>
      </c>
      <c r="D158" s="4">
        <f ca="1">IF(B169&lt;='MM1 (Coffee Shop)-Processed D'!$N$9,TIME(0,RANDBETWEEN(1,1.9),RANDBETWEEN(0,59)),IF(B169&lt;='MM1 (Coffee Shop)-Processed D'!$N$10,TIME(0,RANDBETWEEN(2,2.9),RANDBETWEEN(0,59)),IF(B169&lt;='MM1 (Coffee Shop)-Processed D'!$N$11,TIME(0,RANDBETWEEN(3,6.9),RANDBETWEEN(0,59)))))</f>
        <v>1.3310185185185185E-3</v>
      </c>
      <c r="E158" s="1"/>
    </row>
    <row r="159" spans="1:5" x14ac:dyDescent="0.3">
      <c r="A159" s="13">
        <v>157</v>
      </c>
      <c r="B159">
        <f t="shared" ca="1" si="4"/>
        <v>0.27</v>
      </c>
      <c r="C159" s="1">
        <f ca="1">IF(B159&lt;='MM1 (Coffee Shop)-Processed D'!$N$3,TIME(0,RANDBETWEEN(0,1.9),RANDBETWEEN(0,59)),TIME(0,RANDBETWEEN(2,5.9),RANDBETWEEN(0,59)))</f>
        <v>3.0324074074074073E-3</v>
      </c>
      <c r="D159" s="4">
        <f ca="1">IF(B170&lt;='MM1 (Coffee Shop)-Processed D'!$N$9,TIME(0,RANDBETWEEN(1,1.9),RANDBETWEEN(0,59)),IF(B170&lt;='MM1 (Coffee Shop)-Processed D'!$N$10,TIME(0,RANDBETWEEN(2,2.9),RANDBETWEEN(0,59)),IF(B170&lt;='MM1 (Coffee Shop)-Processed D'!$N$11,TIME(0,RANDBETWEEN(3,6.9),RANDBETWEEN(0,59)))))</f>
        <v>1.7013888888888888E-3</v>
      </c>
      <c r="E159" s="1"/>
    </row>
    <row r="160" spans="1:5" x14ac:dyDescent="0.3">
      <c r="A160" s="13">
        <v>158</v>
      </c>
      <c r="B160">
        <f t="shared" ca="1" si="4"/>
        <v>0.7</v>
      </c>
      <c r="C160" s="1">
        <f ca="1">IF(B160&lt;='MM1 (Coffee Shop)-Processed D'!$N$3,TIME(0,RANDBETWEEN(0,1.9),RANDBETWEEN(0,59)),TIME(0,RANDBETWEEN(2,5.9),RANDBETWEEN(0,59)))</f>
        <v>1.9675925925925924E-3</v>
      </c>
      <c r="D160" s="4">
        <f ca="1">IF(B171&lt;='MM1 (Coffee Shop)-Processed D'!$N$9,TIME(0,RANDBETWEEN(1,1.9),RANDBETWEEN(0,59)),IF(B171&lt;='MM1 (Coffee Shop)-Processed D'!$N$10,TIME(0,RANDBETWEEN(2,2.9),RANDBETWEEN(0,59)),IF(B171&lt;='MM1 (Coffee Shop)-Processed D'!$N$11,TIME(0,RANDBETWEEN(3,6.9),RANDBETWEEN(0,59)))))</f>
        <v>1.4351851851851852E-3</v>
      </c>
      <c r="E160" s="1"/>
    </row>
    <row r="161" spans="1:5" x14ac:dyDescent="0.3">
      <c r="A161" s="13">
        <v>159</v>
      </c>
      <c r="B161">
        <f t="shared" ca="1" si="4"/>
        <v>0.36</v>
      </c>
      <c r="C161" s="1">
        <f ca="1">IF(B161&lt;='MM1 (Coffee Shop)-Processed D'!$N$3,TIME(0,RANDBETWEEN(0,1.9),RANDBETWEEN(0,59)),TIME(0,RANDBETWEEN(2,5.9),RANDBETWEEN(0,59)))</f>
        <v>2.3726851851851851E-3</v>
      </c>
      <c r="D161" s="4">
        <f ca="1">IF(B172&lt;='MM1 (Coffee Shop)-Processed D'!$N$9,TIME(0,RANDBETWEEN(1,1.9),RANDBETWEEN(0,59)),IF(B172&lt;='MM1 (Coffee Shop)-Processed D'!$N$10,TIME(0,RANDBETWEEN(2,2.9),RANDBETWEEN(0,59)),IF(B172&lt;='MM1 (Coffee Shop)-Processed D'!$N$11,TIME(0,RANDBETWEEN(3,6.9),RANDBETWEEN(0,59)))))</f>
        <v>1.0532407407407407E-3</v>
      </c>
      <c r="E161" s="1"/>
    </row>
    <row r="162" spans="1:5" x14ac:dyDescent="0.3">
      <c r="A162" s="13">
        <v>160</v>
      </c>
      <c r="B162">
        <f t="shared" ca="1" si="4"/>
        <v>0.26</v>
      </c>
      <c r="C162" s="1">
        <f ca="1">IF(B162&lt;='MM1 (Coffee Shop)-Processed D'!$N$3,TIME(0,RANDBETWEEN(0,1.9),RANDBETWEEN(0,59)),TIME(0,RANDBETWEEN(2,5.9),RANDBETWEEN(0,59)))</f>
        <v>2.2800925925925927E-3</v>
      </c>
      <c r="D162" s="4">
        <f ca="1">IF(B173&lt;='MM1 (Coffee Shop)-Processed D'!$N$9,TIME(0,RANDBETWEEN(1,1.9),RANDBETWEEN(0,59)),IF(B173&lt;='MM1 (Coffee Shop)-Processed D'!$N$10,TIME(0,RANDBETWEEN(2,2.9),RANDBETWEEN(0,59)),IF(B173&lt;='MM1 (Coffee Shop)-Processed D'!$N$11,TIME(0,RANDBETWEEN(3,6.9),RANDBETWEEN(0,59)))))</f>
        <v>8.7962962962962962E-4</v>
      </c>
      <c r="E162" s="1"/>
    </row>
    <row r="163" spans="1:5" x14ac:dyDescent="0.3">
      <c r="A163" s="13">
        <v>161</v>
      </c>
      <c r="B163">
        <f t="shared" ca="1" si="4"/>
        <v>0.55000000000000004</v>
      </c>
      <c r="C163" s="1">
        <f ca="1">IF(B163&lt;='MM1 (Coffee Shop)-Processed D'!$N$3,TIME(0,RANDBETWEEN(0,1.9),RANDBETWEEN(0,59)),TIME(0,RANDBETWEEN(2,5.9),RANDBETWEEN(0,59)))</f>
        <v>2.6041666666666665E-3</v>
      </c>
      <c r="D163" s="4">
        <f ca="1">IF(B174&lt;='MM1 (Coffee Shop)-Processed D'!$N$9,TIME(0,RANDBETWEEN(1,1.9),RANDBETWEEN(0,59)),IF(B174&lt;='MM1 (Coffee Shop)-Processed D'!$N$10,TIME(0,RANDBETWEEN(2,2.9),RANDBETWEEN(0,59)),IF(B174&lt;='MM1 (Coffee Shop)-Processed D'!$N$11,TIME(0,RANDBETWEEN(3,6.9),RANDBETWEEN(0,59)))))</f>
        <v>1.25E-3</v>
      </c>
      <c r="E163" s="1"/>
    </row>
    <row r="164" spans="1:5" x14ac:dyDescent="0.3">
      <c r="A164" s="13">
        <v>162</v>
      </c>
      <c r="B164">
        <f t="shared" ca="1" si="4"/>
        <v>0.7</v>
      </c>
      <c r="C164" s="1">
        <f ca="1">IF(B164&lt;='MM1 (Coffee Shop)-Processed D'!$N$3,TIME(0,RANDBETWEEN(0,1.9),RANDBETWEEN(0,59)),TIME(0,RANDBETWEEN(2,5.9),RANDBETWEEN(0,59)))</f>
        <v>2.9050925925925928E-3</v>
      </c>
      <c r="D164" s="4">
        <f ca="1">IF(B175&lt;='MM1 (Coffee Shop)-Processed D'!$N$9,TIME(0,RANDBETWEEN(1,1.9),RANDBETWEEN(0,59)),IF(B175&lt;='MM1 (Coffee Shop)-Processed D'!$N$10,TIME(0,RANDBETWEEN(2,2.9),RANDBETWEEN(0,59)),IF(B175&lt;='MM1 (Coffee Shop)-Processed D'!$N$11,TIME(0,RANDBETWEEN(3,6.9),RANDBETWEEN(0,59)))))</f>
        <v>1.8055555555555555E-3</v>
      </c>
      <c r="E164" s="1"/>
    </row>
    <row r="165" spans="1:5" x14ac:dyDescent="0.3">
      <c r="A165" s="13">
        <v>163</v>
      </c>
      <c r="B165">
        <f t="shared" ca="1" si="4"/>
        <v>0.56000000000000005</v>
      </c>
      <c r="C165" s="1">
        <f ca="1">IF(B165&lt;='MM1 (Coffee Shop)-Processed D'!$N$3,TIME(0,RANDBETWEEN(0,1.9),RANDBETWEEN(0,59)),TIME(0,RANDBETWEEN(2,5.9),RANDBETWEEN(0,59)))</f>
        <v>1.8055555555555555E-3</v>
      </c>
      <c r="D165" s="4">
        <f ca="1">IF(B176&lt;='MM1 (Coffee Shop)-Processed D'!$N$9,TIME(0,RANDBETWEEN(1,1.9),RANDBETWEEN(0,59)),IF(B176&lt;='MM1 (Coffee Shop)-Processed D'!$N$10,TIME(0,RANDBETWEEN(2,2.9),RANDBETWEEN(0,59)),IF(B176&lt;='MM1 (Coffee Shop)-Processed D'!$N$11,TIME(0,RANDBETWEEN(3,6.9),RANDBETWEEN(0,59)))))</f>
        <v>1.7824074074074075E-3</v>
      </c>
      <c r="E165" s="1"/>
    </row>
    <row r="166" spans="1:5" x14ac:dyDescent="0.3">
      <c r="A166" s="13">
        <v>164</v>
      </c>
      <c r="B166">
        <f t="shared" ca="1" si="4"/>
        <v>0.87</v>
      </c>
      <c r="C166" s="1">
        <f ca="1">IF(B166&lt;='MM1 (Coffee Shop)-Processed D'!$N$3,TIME(0,RANDBETWEEN(0,1.9),RANDBETWEEN(0,59)),TIME(0,RANDBETWEEN(2,5.9),RANDBETWEEN(0,59)))</f>
        <v>3.3101851851851851E-3</v>
      </c>
      <c r="D166" s="4">
        <f ca="1">IF(B177&lt;='MM1 (Coffee Shop)-Processed D'!$N$9,TIME(0,RANDBETWEEN(1,1.9),RANDBETWEEN(0,59)),IF(B177&lt;='MM1 (Coffee Shop)-Processed D'!$N$10,TIME(0,RANDBETWEEN(2,2.9),RANDBETWEEN(0,59)),IF(B177&lt;='MM1 (Coffee Shop)-Processed D'!$N$11,TIME(0,RANDBETWEEN(3,6.9),RANDBETWEEN(0,59)))))</f>
        <v>1.2962962962962963E-3</v>
      </c>
      <c r="E166" s="1"/>
    </row>
    <row r="167" spans="1:5" x14ac:dyDescent="0.3">
      <c r="A167" s="13">
        <v>165</v>
      </c>
      <c r="B167">
        <f t="shared" ca="1" si="4"/>
        <v>0.35</v>
      </c>
      <c r="C167" s="1">
        <f ca="1">IF(B167&lt;='MM1 (Coffee Shop)-Processed D'!$N$3,TIME(0,RANDBETWEEN(0,1.9),RANDBETWEEN(0,59)),TIME(0,RANDBETWEEN(2,5.9),RANDBETWEEN(0,59)))</f>
        <v>3.3449074074074076E-3</v>
      </c>
      <c r="D167" s="4">
        <f ca="1">IF(B178&lt;='MM1 (Coffee Shop)-Processed D'!$N$9,TIME(0,RANDBETWEEN(1,1.9),RANDBETWEEN(0,59)),IF(B178&lt;='MM1 (Coffee Shop)-Processed D'!$N$10,TIME(0,RANDBETWEEN(2,2.9),RANDBETWEEN(0,59)),IF(B178&lt;='MM1 (Coffee Shop)-Processed D'!$N$11,TIME(0,RANDBETWEEN(3,6.9),RANDBETWEEN(0,59)))))</f>
        <v>1.5393518518518519E-3</v>
      </c>
      <c r="E167" s="1"/>
    </row>
    <row r="168" spans="1:5" x14ac:dyDescent="0.3">
      <c r="A168" s="13">
        <v>166</v>
      </c>
      <c r="B168">
        <f t="shared" ca="1" si="4"/>
        <v>0.22</v>
      </c>
      <c r="C168" s="1">
        <f ca="1">IF(B168&lt;='MM1 (Coffee Shop)-Processed D'!$N$3,TIME(0,RANDBETWEEN(0,1.9),RANDBETWEEN(0,59)),TIME(0,RANDBETWEEN(2,5.9),RANDBETWEEN(0,59)))</f>
        <v>4.861111111111111E-4</v>
      </c>
      <c r="D168" s="4">
        <f ca="1">IF(B179&lt;='MM1 (Coffee Shop)-Processed D'!$N$9,TIME(0,RANDBETWEEN(1,1.9),RANDBETWEEN(0,59)),IF(B179&lt;='MM1 (Coffee Shop)-Processed D'!$N$10,TIME(0,RANDBETWEEN(2,2.9),RANDBETWEEN(0,59)),IF(B179&lt;='MM1 (Coffee Shop)-Processed D'!$N$11,TIME(0,RANDBETWEEN(3,6.9),RANDBETWEEN(0,59)))))</f>
        <v>1.5162037037037036E-3</v>
      </c>
      <c r="E168" s="1"/>
    </row>
    <row r="169" spans="1:5" x14ac:dyDescent="0.3">
      <c r="A169" s="13">
        <v>167</v>
      </c>
      <c r="B169">
        <f t="shared" ca="1" si="4"/>
        <v>0.13</v>
      </c>
      <c r="C169" s="1">
        <f ca="1">IF(B169&lt;='MM1 (Coffee Shop)-Processed D'!$N$3,TIME(0,RANDBETWEEN(0,1.9),RANDBETWEEN(0,59)),TIME(0,RANDBETWEEN(2,5.9),RANDBETWEEN(0,59)))</f>
        <v>6.7129629629629625E-4</v>
      </c>
      <c r="D169" s="4">
        <f ca="1">IF(B180&lt;='MM1 (Coffee Shop)-Processed D'!$N$9,TIME(0,RANDBETWEEN(1,1.9),RANDBETWEEN(0,59)),IF(B180&lt;='MM1 (Coffee Shop)-Processed D'!$N$10,TIME(0,RANDBETWEEN(2,2.9),RANDBETWEEN(0,59)),IF(B180&lt;='MM1 (Coffee Shop)-Processed D'!$N$11,TIME(0,RANDBETWEEN(3,6.9),RANDBETWEEN(0,59)))))</f>
        <v>1.3773148148148147E-3</v>
      </c>
      <c r="E169" s="1"/>
    </row>
    <row r="170" spans="1:5" x14ac:dyDescent="0.3">
      <c r="A170" s="13">
        <v>168</v>
      </c>
      <c r="B170">
        <f t="shared" ca="1" si="4"/>
        <v>0.9</v>
      </c>
      <c r="C170" s="1">
        <f ca="1">IF(B170&lt;='MM1 (Coffee Shop)-Processed D'!$N$3,TIME(0,RANDBETWEEN(0,1.9),RANDBETWEEN(0,59)),TIME(0,RANDBETWEEN(2,5.9),RANDBETWEEN(0,59)))</f>
        <v>3.414351851851852E-3</v>
      </c>
      <c r="D170" s="4">
        <f ca="1">IF(B181&lt;='MM1 (Coffee Shop)-Processed D'!$N$9,TIME(0,RANDBETWEEN(1,1.9),RANDBETWEEN(0,59)),IF(B181&lt;='MM1 (Coffee Shop)-Processed D'!$N$10,TIME(0,RANDBETWEEN(2,2.9),RANDBETWEEN(0,59)),IF(B181&lt;='MM1 (Coffee Shop)-Processed D'!$N$11,TIME(0,RANDBETWEEN(3,6.9),RANDBETWEEN(0,59)))))</f>
        <v>1.5509259259259259E-3</v>
      </c>
      <c r="E170" s="1"/>
    </row>
    <row r="171" spans="1:5" x14ac:dyDescent="0.3">
      <c r="A171" s="13">
        <v>169</v>
      </c>
      <c r="B171">
        <f t="shared" ca="1" si="4"/>
        <v>0.94</v>
      </c>
      <c r="C171" s="1">
        <f ca="1">IF(B171&lt;='MM1 (Coffee Shop)-Processed D'!$N$3,TIME(0,RANDBETWEEN(0,1.9),RANDBETWEEN(0,59)),TIME(0,RANDBETWEEN(2,5.9),RANDBETWEEN(0,59)))</f>
        <v>2.0949074074074073E-3</v>
      </c>
      <c r="D171" s="4">
        <f ca="1">IF(B182&lt;='MM1 (Coffee Shop)-Processed D'!$N$9,TIME(0,RANDBETWEEN(1,1.9),RANDBETWEEN(0,59)),IF(B182&lt;='MM1 (Coffee Shop)-Processed D'!$N$10,TIME(0,RANDBETWEEN(2,2.9),RANDBETWEEN(0,59)),IF(B182&lt;='MM1 (Coffee Shop)-Processed D'!$N$11,TIME(0,RANDBETWEEN(3,6.9),RANDBETWEEN(0,59)))))</f>
        <v>1.8287037037037037E-3</v>
      </c>
      <c r="E171" s="1"/>
    </row>
    <row r="172" spans="1:5" x14ac:dyDescent="0.3">
      <c r="A172" s="13">
        <v>170</v>
      </c>
      <c r="B172">
        <f t="shared" ca="1" si="4"/>
        <v>0.25</v>
      </c>
      <c r="C172" s="1">
        <f ca="1">IF(B172&lt;='MM1 (Coffee Shop)-Processed D'!$N$3,TIME(0,RANDBETWEEN(0,1.9),RANDBETWEEN(0,59)),TIME(0,RANDBETWEEN(2,5.9),RANDBETWEEN(0,59)))</f>
        <v>1.5509259259259259E-3</v>
      </c>
      <c r="D172" s="4">
        <f ca="1">IF(B183&lt;='MM1 (Coffee Shop)-Processed D'!$N$9,TIME(0,RANDBETWEEN(1,1.9),RANDBETWEEN(0,59)),IF(B183&lt;='MM1 (Coffee Shop)-Processed D'!$N$10,TIME(0,RANDBETWEEN(2,2.9),RANDBETWEEN(0,59)),IF(B183&lt;='MM1 (Coffee Shop)-Processed D'!$N$11,TIME(0,RANDBETWEEN(3,6.9),RANDBETWEEN(0,59)))))</f>
        <v>1.3194444444444445E-3</v>
      </c>
      <c r="E172" s="1"/>
    </row>
    <row r="173" spans="1:5" x14ac:dyDescent="0.3">
      <c r="A173" s="13">
        <v>171</v>
      </c>
      <c r="B173">
        <f t="shared" ca="1" si="4"/>
        <v>0.55000000000000004</v>
      </c>
      <c r="C173" s="1">
        <f ca="1">IF(B173&lt;='MM1 (Coffee Shop)-Processed D'!$N$3,TIME(0,RANDBETWEEN(0,1.9),RANDBETWEEN(0,59)),TIME(0,RANDBETWEEN(2,5.9),RANDBETWEEN(0,59)))</f>
        <v>2.1064814814814813E-3</v>
      </c>
      <c r="D173" s="4">
        <f ca="1">IF(B184&lt;='MM1 (Coffee Shop)-Processed D'!$N$9,TIME(0,RANDBETWEEN(1,1.9),RANDBETWEEN(0,59)),IF(B184&lt;='MM1 (Coffee Shop)-Processed D'!$N$10,TIME(0,RANDBETWEEN(2,2.9),RANDBETWEEN(0,59)),IF(B184&lt;='MM1 (Coffee Shop)-Processed D'!$N$11,TIME(0,RANDBETWEEN(3,6.9),RANDBETWEEN(0,59)))))</f>
        <v>1.4351851851851852E-3</v>
      </c>
      <c r="E173" s="1"/>
    </row>
    <row r="174" spans="1:5" x14ac:dyDescent="0.3">
      <c r="A174" s="13">
        <v>172</v>
      </c>
      <c r="B174">
        <f t="shared" ca="1" si="4"/>
        <v>0.48</v>
      </c>
      <c r="C174" s="1">
        <f ca="1">IF(B174&lt;='MM1 (Coffee Shop)-Processed D'!$N$3,TIME(0,RANDBETWEEN(0,1.9),RANDBETWEEN(0,59)),TIME(0,RANDBETWEEN(2,5.9),RANDBETWEEN(0,59)))</f>
        <v>2.0023148148148148E-3</v>
      </c>
      <c r="D174" s="4">
        <f ca="1">IF(B185&lt;='MM1 (Coffee Shop)-Processed D'!$N$9,TIME(0,RANDBETWEEN(1,1.9),RANDBETWEEN(0,59)),IF(B185&lt;='MM1 (Coffee Shop)-Processed D'!$N$10,TIME(0,RANDBETWEEN(2,2.9),RANDBETWEEN(0,59)),IF(B185&lt;='MM1 (Coffee Shop)-Processed D'!$N$11,TIME(0,RANDBETWEEN(3,6.9),RANDBETWEEN(0,59)))))</f>
        <v>9.1435185185185185E-4</v>
      </c>
      <c r="E174" s="1"/>
    </row>
    <row r="175" spans="1:5" x14ac:dyDescent="0.3">
      <c r="A175" s="13">
        <v>173</v>
      </c>
      <c r="B175">
        <f t="shared" ca="1" si="4"/>
        <v>0.62</v>
      </c>
      <c r="C175" s="1">
        <f ca="1">IF(B175&lt;='MM1 (Coffee Shop)-Processed D'!$N$3,TIME(0,RANDBETWEEN(0,1.9),RANDBETWEEN(0,59)),TIME(0,RANDBETWEEN(2,5.9),RANDBETWEEN(0,59)))</f>
        <v>1.7476851851851852E-3</v>
      </c>
      <c r="D175" s="4">
        <f ca="1">IF(B186&lt;='MM1 (Coffee Shop)-Processed D'!$N$9,TIME(0,RANDBETWEEN(1,1.9),RANDBETWEEN(0,59)),IF(B186&lt;='MM1 (Coffee Shop)-Processed D'!$N$10,TIME(0,RANDBETWEEN(2,2.9),RANDBETWEEN(0,59)),IF(B186&lt;='MM1 (Coffee Shop)-Processed D'!$N$11,TIME(0,RANDBETWEEN(3,6.9),RANDBETWEEN(0,59)))))</f>
        <v>1.5393518518518519E-3</v>
      </c>
      <c r="E175" s="1"/>
    </row>
    <row r="176" spans="1:5" x14ac:dyDescent="0.3">
      <c r="A176" s="13">
        <v>174</v>
      </c>
      <c r="B176">
        <f t="shared" ca="1" si="4"/>
        <v>0.94</v>
      </c>
      <c r="C176" s="1">
        <f ca="1">IF(B176&lt;='MM1 (Coffee Shop)-Processed D'!$N$3,TIME(0,RANDBETWEEN(0,1.9),RANDBETWEEN(0,59)),TIME(0,RANDBETWEEN(2,5.9),RANDBETWEEN(0,59)))</f>
        <v>1.724537037037037E-3</v>
      </c>
      <c r="D176" s="4">
        <f ca="1">IF(B187&lt;='MM1 (Coffee Shop)-Processed D'!$N$9,TIME(0,RANDBETWEEN(1,1.9),RANDBETWEEN(0,59)),IF(B187&lt;='MM1 (Coffee Shop)-Processed D'!$N$10,TIME(0,RANDBETWEEN(2,2.9),RANDBETWEEN(0,59)),IF(B187&lt;='MM1 (Coffee Shop)-Processed D'!$N$11,TIME(0,RANDBETWEEN(3,6.9),RANDBETWEEN(0,59)))))</f>
        <v>1.8171296296296297E-3</v>
      </c>
      <c r="E176" s="1"/>
    </row>
    <row r="177" spans="1:5" x14ac:dyDescent="0.3">
      <c r="A177" s="13">
        <v>175</v>
      </c>
      <c r="B177">
        <f t="shared" ca="1" si="4"/>
        <v>0.49</v>
      </c>
      <c r="C177" s="1">
        <f ca="1">IF(B177&lt;='MM1 (Coffee Shop)-Processed D'!$N$3,TIME(0,RANDBETWEEN(0,1.9),RANDBETWEEN(0,59)),TIME(0,RANDBETWEEN(2,5.9),RANDBETWEEN(0,59)))</f>
        <v>3.2060185185185186E-3</v>
      </c>
      <c r="D177" s="4">
        <f ca="1">IF(B188&lt;='MM1 (Coffee Shop)-Processed D'!$N$9,TIME(0,RANDBETWEEN(1,1.9),RANDBETWEEN(0,59)),IF(B188&lt;='MM1 (Coffee Shop)-Processed D'!$N$10,TIME(0,RANDBETWEEN(2,2.9),RANDBETWEEN(0,59)),IF(B188&lt;='MM1 (Coffee Shop)-Processed D'!$N$11,TIME(0,RANDBETWEEN(3,6.9),RANDBETWEEN(0,59)))))</f>
        <v>1.3773148148148147E-3</v>
      </c>
      <c r="E177" s="1"/>
    </row>
    <row r="178" spans="1:5" x14ac:dyDescent="0.3">
      <c r="A178" s="13">
        <v>176</v>
      </c>
      <c r="B178">
        <f t="shared" ca="1" si="4"/>
        <v>0.98</v>
      </c>
      <c r="C178" s="1">
        <f ca="1">IF(B178&lt;='MM1 (Coffee Shop)-Processed D'!$N$3,TIME(0,RANDBETWEEN(0,1.9),RANDBETWEEN(0,59)),TIME(0,RANDBETWEEN(2,5.9),RANDBETWEEN(0,59)))</f>
        <v>2.6157407407407405E-3</v>
      </c>
      <c r="D178" s="4">
        <f ca="1">IF(B189&lt;='MM1 (Coffee Shop)-Processed D'!$N$9,TIME(0,RANDBETWEEN(1,1.9),RANDBETWEEN(0,59)),IF(B189&lt;='MM1 (Coffee Shop)-Processed D'!$N$10,TIME(0,RANDBETWEEN(2,2.9),RANDBETWEEN(0,59)),IF(B189&lt;='MM1 (Coffee Shop)-Processed D'!$N$11,TIME(0,RANDBETWEEN(3,6.9),RANDBETWEEN(0,59)))))</f>
        <v>1.2268518518518518E-3</v>
      </c>
      <c r="E178" s="1"/>
    </row>
    <row r="179" spans="1:5" x14ac:dyDescent="0.3">
      <c r="A179" s="13">
        <v>177</v>
      </c>
      <c r="B179">
        <f t="shared" ca="1" si="4"/>
        <v>0.79</v>
      </c>
      <c r="C179" s="1">
        <f ca="1">IF(B179&lt;='MM1 (Coffee Shop)-Processed D'!$N$3,TIME(0,RANDBETWEEN(0,1.9),RANDBETWEEN(0,59)),TIME(0,RANDBETWEEN(2,5.9),RANDBETWEEN(0,59)))</f>
        <v>2.9629629629629628E-3</v>
      </c>
      <c r="D179" s="4">
        <f ca="1">IF(B190&lt;='MM1 (Coffee Shop)-Processed D'!$N$9,TIME(0,RANDBETWEEN(1,1.9),RANDBETWEEN(0,59)),IF(B190&lt;='MM1 (Coffee Shop)-Processed D'!$N$10,TIME(0,RANDBETWEEN(2,2.9),RANDBETWEEN(0,59)),IF(B190&lt;='MM1 (Coffee Shop)-Processed D'!$N$11,TIME(0,RANDBETWEEN(3,6.9),RANDBETWEEN(0,59)))))</f>
        <v>1.9907407407407408E-3</v>
      </c>
      <c r="E179" s="1"/>
    </row>
    <row r="180" spans="1:5" x14ac:dyDescent="0.3">
      <c r="A180" s="13">
        <v>178</v>
      </c>
      <c r="B180">
        <f t="shared" ca="1" si="4"/>
        <v>0.09</v>
      </c>
      <c r="C180" s="1">
        <f ca="1">IF(B180&lt;='MM1 (Coffee Shop)-Processed D'!$N$3,TIME(0,RANDBETWEEN(0,1.9),RANDBETWEEN(0,59)),TIME(0,RANDBETWEEN(2,5.9),RANDBETWEEN(0,59)))</f>
        <v>3.0092592592592595E-4</v>
      </c>
      <c r="D180" s="4">
        <f ca="1">IF(B191&lt;='MM1 (Coffee Shop)-Processed D'!$N$9,TIME(0,RANDBETWEEN(1,1.9),RANDBETWEEN(0,59)),IF(B191&lt;='MM1 (Coffee Shop)-Processed D'!$N$10,TIME(0,RANDBETWEEN(2,2.9),RANDBETWEEN(0,59)),IF(B191&lt;='MM1 (Coffee Shop)-Processed D'!$N$11,TIME(0,RANDBETWEEN(3,6.9),RANDBETWEEN(0,59)))))</f>
        <v>1.7939814814814815E-3</v>
      </c>
      <c r="E180" s="1"/>
    </row>
    <row r="181" spans="1:5" x14ac:dyDescent="0.3">
      <c r="A181" s="13">
        <v>179</v>
      </c>
      <c r="B181">
        <f t="shared" ca="1" si="4"/>
        <v>0.76</v>
      </c>
      <c r="C181" s="1">
        <f ca="1">IF(B181&lt;='MM1 (Coffee Shop)-Processed D'!$N$3,TIME(0,RANDBETWEEN(0,1.9),RANDBETWEEN(0,59)),TIME(0,RANDBETWEEN(2,5.9),RANDBETWEEN(0,59)))</f>
        <v>2.0601851851851853E-3</v>
      </c>
      <c r="D181" s="4">
        <f ca="1">IF(B192&lt;='MM1 (Coffee Shop)-Processed D'!$N$9,TIME(0,RANDBETWEEN(1,1.9),RANDBETWEEN(0,59)),IF(B192&lt;='MM1 (Coffee Shop)-Processed D'!$N$10,TIME(0,RANDBETWEEN(2,2.9),RANDBETWEEN(0,59)),IF(B192&lt;='MM1 (Coffee Shop)-Processed D'!$N$11,TIME(0,RANDBETWEEN(3,6.9),RANDBETWEEN(0,59)))))</f>
        <v>1.0185185185185184E-3</v>
      </c>
      <c r="E181" s="1"/>
    </row>
    <row r="182" spans="1:5" x14ac:dyDescent="0.3">
      <c r="A182" s="13">
        <v>180</v>
      </c>
      <c r="B182">
        <f t="shared" ca="1" si="4"/>
        <v>0.84</v>
      </c>
      <c r="C182" s="1">
        <f ca="1">IF(B182&lt;='MM1 (Coffee Shop)-Processed D'!$N$3,TIME(0,RANDBETWEEN(0,1.9),RANDBETWEEN(0,59)),TIME(0,RANDBETWEEN(2,5.9),RANDBETWEEN(0,59)))</f>
        <v>3.2291666666666666E-3</v>
      </c>
      <c r="D182" s="4">
        <f ca="1">IF(B193&lt;='MM1 (Coffee Shop)-Processed D'!$N$9,TIME(0,RANDBETWEEN(1,1.9),RANDBETWEEN(0,59)),IF(B193&lt;='MM1 (Coffee Shop)-Processed D'!$N$10,TIME(0,RANDBETWEEN(2,2.9),RANDBETWEEN(0,59)),IF(B193&lt;='MM1 (Coffee Shop)-Processed D'!$N$11,TIME(0,RANDBETWEEN(3,6.9),RANDBETWEEN(0,59)))))</f>
        <v>1.8981481481481482E-3</v>
      </c>
      <c r="E182" s="1"/>
    </row>
    <row r="183" spans="1:5" x14ac:dyDescent="0.3">
      <c r="A183" s="13">
        <v>181</v>
      </c>
      <c r="B183">
        <f t="shared" ca="1" si="4"/>
        <v>0.45</v>
      </c>
      <c r="C183" s="1">
        <f ca="1">IF(B183&lt;='MM1 (Coffee Shop)-Processed D'!$N$3,TIME(0,RANDBETWEEN(0,1.9),RANDBETWEEN(0,59)),TIME(0,RANDBETWEEN(2,5.9),RANDBETWEEN(0,59)))</f>
        <v>2.0486111111111113E-3</v>
      </c>
      <c r="D183" s="4">
        <f ca="1">IF(B194&lt;='MM1 (Coffee Shop)-Processed D'!$N$9,TIME(0,RANDBETWEEN(1,1.9),RANDBETWEEN(0,59)),IF(B194&lt;='MM1 (Coffee Shop)-Processed D'!$N$10,TIME(0,RANDBETWEEN(2,2.9),RANDBETWEEN(0,59)),IF(B194&lt;='MM1 (Coffee Shop)-Processed D'!$N$11,TIME(0,RANDBETWEEN(3,6.9),RANDBETWEEN(0,59)))))</f>
        <v>1.2731481481481483E-3</v>
      </c>
      <c r="E183" s="1"/>
    </row>
    <row r="184" spans="1:5" x14ac:dyDescent="0.3">
      <c r="A184" s="13">
        <v>182</v>
      </c>
      <c r="B184">
        <f t="shared" ca="1" si="4"/>
        <v>0.87</v>
      </c>
      <c r="C184" s="1">
        <f ca="1">IF(B184&lt;='MM1 (Coffee Shop)-Processed D'!$N$3,TIME(0,RANDBETWEEN(0,1.9),RANDBETWEEN(0,59)),TIME(0,RANDBETWEEN(2,5.9),RANDBETWEEN(0,59)))</f>
        <v>3.4837962962962965E-3</v>
      </c>
      <c r="D184" s="4">
        <f ca="1">IF(B195&lt;='MM1 (Coffee Shop)-Processed D'!$N$9,TIME(0,RANDBETWEEN(1,1.9),RANDBETWEEN(0,59)),IF(B195&lt;='MM1 (Coffee Shop)-Processed D'!$N$10,TIME(0,RANDBETWEEN(2,2.9),RANDBETWEEN(0,59)),IF(B195&lt;='MM1 (Coffee Shop)-Processed D'!$N$11,TIME(0,RANDBETWEEN(3,6.9),RANDBETWEEN(0,59)))))</f>
        <v>9.2592592592592596E-4</v>
      </c>
      <c r="E184" s="1"/>
    </row>
    <row r="185" spans="1:5" x14ac:dyDescent="0.3">
      <c r="A185" s="13">
        <v>183</v>
      </c>
      <c r="B185">
        <f t="shared" ca="1" si="4"/>
        <v>0.6</v>
      </c>
      <c r="C185" s="1">
        <f ca="1">IF(B185&lt;='MM1 (Coffee Shop)-Processed D'!$N$3,TIME(0,RANDBETWEEN(0,1.9),RANDBETWEEN(0,59)),TIME(0,RANDBETWEEN(2,5.9),RANDBETWEEN(0,59)))</f>
        <v>2.9398148148148148E-3</v>
      </c>
      <c r="D185" s="4">
        <f ca="1">IF(B196&lt;='MM1 (Coffee Shop)-Processed D'!$N$9,TIME(0,RANDBETWEEN(1,1.9),RANDBETWEEN(0,59)),IF(B196&lt;='MM1 (Coffee Shop)-Processed D'!$N$10,TIME(0,RANDBETWEEN(2,2.9),RANDBETWEEN(0,59)),IF(B196&lt;='MM1 (Coffee Shop)-Processed D'!$N$11,TIME(0,RANDBETWEEN(3,6.9),RANDBETWEEN(0,59)))))</f>
        <v>1.261574074074074E-3</v>
      </c>
      <c r="E185" s="1"/>
    </row>
    <row r="186" spans="1:5" x14ac:dyDescent="0.3">
      <c r="A186" s="13">
        <v>184</v>
      </c>
      <c r="B186">
        <f t="shared" ca="1" si="4"/>
        <v>0.74</v>
      </c>
      <c r="C186" s="1">
        <f ca="1">IF(B186&lt;='MM1 (Coffee Shop)-Processed D'!$N$3,TIME(0,RANDBETWEEN(0,1.9),RANDBETWEEN(0,59)),TIME(0,RANDBETWEEN(2,5.9),RANDBETWEEN(0,59)))</f>
        <v>2.5462962962962965E-3</v>
      </c>
      <c r="D186" s="4">
        <f ca="1">IF(B197&lt;='MM1 (Coffee Shop)-Processed D'!$N$9,TIME(0,RANDBETWEEN(1,1.9),RANDBETWEEN(0,59)),IF(B197&lt;='MM1 (Coffee Shop)-Processed D'!$N$10,TIME(0,RANDBETWEEN(2,2.9),RANDBETWEEN(0,59)),IF(B197&lt;='MM1 (Coffee Shop)-Processed D'!$N$11,TIME(0,RANDBETWEEN(3,6.9),RANDBETWEEN(0,59)))))</f>
        <v>1.6550925925925926E-3</v>
      </c>
      <c r="E186" s="1"/>
    </row>
    <row r="187" spans="1:5" x14ac:dyDescent="0.3">
      <c r="A187" s="13">
        <v>185</v>
      </c>
      <c r="B187">
        <f t="shared" ca="1" si="4"/>
        <v>0.87</v>
      </c>
      <c r="C187" s="1">
        <f ca="1">IF(B187&lt;='MM1 (Coffee Shop)-Processed D'!$N$3,TIME(0,RANDBETWEEN(0,1.9),RANDBETWEEN(0,59)),TIME(0,RANDBETWEEN(2,5.9),RANDBETWEEN(0,59)))</f>
        <v>2.7546296296296294E-3</v>
      </c>
      <c r="D187" s="4">
        <f ca="1">IF(B198&lt;='MM1 (Coffee Shop)-Processed D'!$N$9,TIME(0,RANDBETWEEN(1,1.9),RANDBETWEEN(0,59)),IF(B198&lt;='MM1 (Coffee Shop)-Processed D'!$N$10,TIME(0,RANDBETWEEN(2,2.9),RANDBETWEEN(0,59)),IF(B198&lt;='MM1 (Coffee Shop)-Processed D'!$N$11,TIME(0,RANDBETWEEN(3,6.9),RANDBETWEEN(0,59)))))</f>
        <v>1.3078703703703703E-3</v>
      </c>
      <c r="E187" s="1"/>
    </row>
    <row r="188" spans="1:5" x14ac:dyDescent="0.3">
      <c r="A188" s="13">
        <v>186</v>
      </c>
      <c r="B188">
        <f t="shared" ca="1" si="4"/>
        <v>0.06</v>
      </c>
      <c r="C188" s="1">
        <f ca="1">IF(B188&lt;='MM1 (Coffee Shop)-Processed D'!$N$3,TIME(0,RANDBETWEEN(0,1.9),RANDBETWEEN(0,59)),TIME(0,RANDBETWEEN(2,5.9),RANDBETWEEN(0,59)))</f>
        <v>3.5879629629629629E-4</v>
      </c>
      <c r="D188" s="4">
        <f ca="1">IF(B199&lt;='MM1 (Coffee Shop)-Processed D'!$N$9,TIME(0,RANDBETWEEN(1,1.9),RANDBETWEEN(0,59)),IF(B199&lt;='MM1 (Coffee Shop)-Processed D'!$N$10,TIME(0,RANDBETWEEN(2,2.9),RANDBETWEEN(0,59)),IF(B199&lt;='MM1 (Coffee Shop)-Processed D'!$N$11,TIME(0,RANDBETWEEN(3,6.9),RANDBETWEEN(0,59)))))</f>
        <v>1.3310185185185185E-3</v>
      </c>
      <c r="E188" s="1"/>
    </row>
    <row r="189" spans="1:5" x14ac:dyDescent="0.3">
      <c r="A189" s="13">
        <v>187</v>
      </c>
      <c r="B189">
        <f t="shared" ca="1" si="4"/>
        <v>0.46</v>
      </c>
      <c r="C189" s="1">
        <f ca="1">IF(B189&lt;='MM1 (Coffee Shop)-Processed D'!$N$3,TIME(0,RANDBETWEEN(0,1.9),RANDBETWEEN(0,59)),TIME(0,RANDBETWEEN(2,5.9),RANDBETWEEN(0,59)))</f>
        <v>2.1527777777777778E-3</v>
      </c>
      <c r="D189" s="4">
        <f ca="1">IF(B200&lt;='MM1 (Coffee Shop)-Processed D'!$N$9,TIME(0,RANDBETWEEN(1,1.9),RANDBETWEEN(0,59)),IF(B200&lt;='MM1 (Coffee Shop)-Processed D'!$N$10,TIME(0,RANDBETWEEN(2,2.9),RANDBETWEEN(0,59)),IF(B200&lt;='MM1 (Coffee Shop)-Processed D'!$N$11,TIME(0,RANDBETWEEN(3,6.9),RANDBETWEEN(0,59)))))</f>
        <v>1.5856481481481481E-3</v>
      </c>
      <c r="E189" s="1"/>
    </row>
    <row r="190" spans="1:5" x14ac:dyDescent="0.3">
      <c r="A190" s="13">
        <v>188</v>
      </c>
      <c r="B190">
        <f t="shared" ca="1" si="4"/>
        <v>0.88</v>
      </c>
      <c r="C190" s="1">
        <f ca="1">IF(B190&lt;='MM1 (Coffee Shop)-Processed D'!$N$3,TIME(0,RANDBETWEEN(0,1.9),RANDBETWEEN(0,59)),TIME(0,RANDBETWEEN(2,5.9),RANDBETWEEN(0,59)))</f>
        <v>3.9583333333333337E-3</v>
      </c>
      <c r="D190" s="4">
        <f ca="1">IF(B201&lt;='MM1 (Coffee Shop)-Processed D'!$N$9,TIME(0,RANDBETWEEN(1,1.9),RANDBETWEEN(0,59)),IF(B201&lt;='MM1 (Coffee Shop)-Processed D'!$N$10,TIME(0,RANDBETWEEN(2,2.9),RANDBETWEEN(0,59)),IF(B201&lt;='MM1 (Coffee Shop)-Processed D'!$N$11,TIME(0,RANDBETWEEN(3,6.9),RANDBETWEEN(0,59)))))</f>
        <v>1.0185185185185184E-3</v>
      </c>
      <c r="E190" s="1"/>
    </row>
    <row r="191" spans="1:5" x14ac:dyDescent="0.3">
      <c r="A191" s="13">
        <v>189</v>
      </c>
      <c r="B191">
        <f t="shared" ca="1" si="4"/>
        <v>0.68</v>
      </c>
      <c r="C191" s="1">
        <f ca="1">IF(B191&lt;='MM1 (Coffee Shop)-Processed D'!$N$3,TIME(0,RANDBETWEEN(0,1.9),RANDBETWEEN(0,59)),TIME(0,RANDBETWEEN(2,5.9),RANDBETWEEN(0,59)))</f>
        <v>3.6689814814814814E-3</v>
      </c>
      <c r="D191" s="4">
        <f ca="1">IF(B202&lt;='MM1 (Coffee Shop)-Processed D'!$N$9,TIME(0,RANDBETWEEN(1,1.9),RANDBETWEEN(0,59)),IF(B202&lt;='MM1 (Coffee Shop)-Processed D'!$N$10,TIME(0,RANDBETWEEN(2,2.9),RANDBETWEEN(0,59)),IF(B202&lt;='MM1 (Coffee Shop)-Processed D'!$N$11,TIME(0,RANDBETWEEN(3,6.9),RANDBETWEEN(0,59)))))</f>
        <v>1.1111111111111111E-3</v>
      </c>
      <c r="E191" s="1"/>
    </row>
    <row r="192" spans="1:5" x14ac:dyDescent="0.3">
      <c r="A192" s="13">
        <v>190</v>
      </c>
      <c r="B192">
        <f t="shared" ca="1" si="4"/>
        <v>0.14000000000000001</v>
      </c>
      <c r="C192" s="1">
        <f ca="1">IF(B192&lt;='MM1 (Coffee Shop)-Processed D'!$N$3,TIME(0,RANDBETWEEN(0,1.9),RANDBETWEEN(0,59)),TIME(0,RANDBETWEEN(2,5.9),RANDBETWEEN(0,59)))</f>
        <v>7.5231481481481482E-4</v>
      </c>
      <c r="D192" s="4">
        <f ca="1">IF(B203&lt;='MM1 (Coffee Shop)-Processed D'!$N$9,TIME(0,RANDBETWEEN(1,1.9),RANDBETWEEN(0,59)),IF(B203&lt;='MM1 (Coffee Shop)-Processed D'!$N$10,TIME(0,RANDBETWEEN(2,2.9),RANDBETWEEN(0,59)),IF(B203&lt;='MM1 (Coffee Shop)-Processed D'!$N$11,TIME(0,RANDBETWEEN(3,6.9),RANDBETWEEN(0,59)))))</f>
        <v>1.0763888888888889E-3</v>
      </c>
      <c r="E192" s="1"/>
    </row>
    <row r="193" spans="1:5" x14ac:dyDescent="0.3">
      <c r="A193" s="13">
        <v>191</v>
      </c>
      <c r="B193">
        <f t="shared" ca="1" si="4"/>
        <v>0.79</v>
      </c>
      <c r="C193" s="1">
        <f ca="1">IF(B193&lt;='MM1 (Coffee Shop)-Processed D'!$N$3,TIME(0,RANDBETWEEN(0,1.9),RANDBETWEEN(0,59)),TIME(0,RANDBETWEEN(2,5.9),RANDBETWEEN(0,59)))</f>
        <v>2.0949074074074073E-3</v>
      </c>
      <c r="D193" s="4">
        <f ca="1">IF(B204&lt;='MM1 (Coffee Shop)-Processed D'!$N$9,TIME(0,RANDBETWEEN(1,1.9),RANDBETWEEN(0,59)),IF(B204&lt;='MM1 (Coffee Shop)-Processed D'!$N$10,TIME(0,RANDBETWEEN(2,2.9),RANDBETWEEN(0,59)),IF(B204&lt;='MM1 (Coffee Shop)-Processed D'!$N$11,TIME(0,RANDBETWEEN(3,6.9),RANDBETWEEN(0,59)))))</f>
        <v>1.3310185185185185E-3</v>
      </c>
      <c r="E193" s="1"/>
    </row>
    <row r="194" spans="1:5" x14ac:dyDescent="0.3">
      <c r="A194" s="13">
        <v>192</v>
      </c>
      <c r="B194">
        <f t="shared" ca="1" si="4"/>
        <v>0.54</v>
      </c>
      <c r="C194" s="1">
        <f ca="1">IF(B194&lt;='MM1 (Coffee Shop)-Processed D'!$N$3,TIME(0,RANDBETWEEN(0,1.9),RANDBETWEEN(0,59)),TIME(0,RANDBETWEEN(2,5.9),RANDBETWEEN(0,59)))</f>
        <v>2.1759259259259258E-3</v>
      </c>
      <c r="D194" s="4">
        <f ca="1">IF(B205&lt;='MM1 (Coffee Shop)-Processed D'!$N$9,TIME(0,RANDBETWEEN(1,1.9),RANDBETWEEN(0,59)),IF(B205&lt;='MM1 (Coffee Shop)-Processed D'!$N$10,TIME(0,RANDBETWEEN(2,2.9),RANDBETWEEN(0,59)),IF(B205&lt;='MM1 (Coffee Shop)-Processed D'!$N$11,TIME(0,RANDBETWEEN(3,6.9),RANDBETWEEN(0,59)))))</f>
        <v>7.291666666666667E-4</v>
      </c>
      <c r="E194" s="1"/>
    </row>
    <row r="195" spans="1:5" x14ac:dyDescent="0.3">
      <c r="A195" s="13">
        <v>193</v>
      </c>
      <c r="B195">
        <f t="shared" ca="1" si="4"/>
        <v>0.15</v>
      </c>
      <c r="C195" s="1">
        <f ca="1">IF(B195&lt;='MM1 (Coffee Shop)-Processed D'!$N$3,TIME(0,RANDBETWEEN(0,1.9),RANDBETWEEN(0,59)),TIME(0,RANDBETWEEN(2,5.9),RANDBETWEEN(0,59)))</f>
        <v>2.4305555555555555E-4</v>
      </c>
      <c r="D195" s="4">
        <f ca="1">IF(B206&lt;='MM1 (Coffee Shop)-Processed D'!$N$9,TIME(0,RANDBETWEEN(1,1.9),RANDBETWEEN(0,59)),IF(B206&lt;='MM1 (Coffee Shop)-Processed D'!$N$10,TIME(0,RANDBETWEEN(2,2.9),RANDBETWEEN(0,59)),IF(B206&lt;='MM1 (Coffee Shop)-Processed D'!$N$11,TIME(0,RANDBETWEEN(3,6.9),RANDBETWEEN(0,59)))))</f>
        <v>7.9861111111111116E-4</v>
      </c>
      <c r="E195" s="1"/>
    </row>
    <row r="196" spans="1:5" x14ac:dyDescent="0.3">
      <c r="A196" s="13">
        <v>194</v>
      </c>
      <c r="B196">
        <f t="shared" ref="B196:B202" ca="1" si="5">RANDBETWEEN(0,99)/100</f>
        <v>0.15</v>
      </c>
      <c r="C196" s="1">
        <f ca="1">IF(B196&lt;='MM1 (Coffee Shop)-Processed D'!$N$3,TIME(0,RANDBETWEEN(0,1.9),RANDBETWEEN(0,59)),TIME(0,RANDBETWEEN(2,5.9),RANDBETWEEN(0,59)))</f>
        <v>3.1250000000000001E-4</v>
      </c>
      <c r="D196" s="4">
        <f ca="1">IF(B207&lt;='MM1 (Coffee Shop)-Processed D'!$N$9,TIME(0,RANDBETWEEN(1,1.9),RANDBETWEEN(0,59)),IF(B207&lt;='MM1 (Coffee Shop)-Processed D'!$N$10,TIME(0,RANDBETWEEN(2,2.9),RANDBETWEEN(0,59)),IF(B207&lt;='MM1 (Coffee Shop)-Processed D'!$N$11,TIME(0,RANDBETWEEN(3,6.9),RANDBETWEEN(0,59)))))</f>
        <v>1.0995370370370371E-3</v>
      </c>
      <c r="E196" s="1"/>
    </row>
    <row r="197" spans="1:5" x14ac:dyDescent="0.3">
      <c r="A197" s="13">
        <v>195</v>
      </c>
      <c r="B197">
        <f t="shared" ca="1" si="5"/>
        <v>0.93</v>
      </c>
      <c r="C197" s="1">
        <f ca="1">IF(B197&lt;='MM1 (Coffee Shop)-Processed D'!$N$3,TIME(0,RANDBETWEEN(0,1.9),RANDBETWEEN(0,59)),TIME(0,RANDBETWEEN(2,5.9),RANDBETWEEN(0,59)))</f>
        <v>1.5162037037037036E-3</v>
      </c>
      <c r="D197" s="4">
        <f ca="1">IF(B208&lt;='MM1 (Coffee Shop)-Processed D'!$N$9,TIME(0,RANDBETWEEN(1,1.9),RANDBETWEEN(0,59)),IF(B208&lt;='MM1 (Coffee Shop)-Processed D'!$N$10,TIME(0,RANDBETWEEN(2,2.9),RANDBETWEEN(0,59)),IF(B208&lt;='MM1 (Coffee Shop)-Processed D'!$N$11,TIME(0,RANDBETWEEN(3,6.9),RANDBETWEEN(0,59)))))</f>
        <v>1.261574074074074E-3</v>
      </c>
      <c r="E197" s="1"/>
    </row>
    <row r="198" spans="1:5" x14ac:dyDescent="0.3">
      <c r="A198" s="13">
        <v>196</v>
      </c>
      <c r="B198">
        <f t="shared" ca="1" si="5"/>
        <v>0.02</v>
      </c>
      <c r="C198" s="1">
        <f ca="1">IF(B198&lt;='MM1 (Coffee Shop)-Processed D'!$N$3,TIME(0,RANDBETWEEN(0,1.9),RANDBETWEEN(0,59)),TIME(0,RANDBETWEEN(2,5.9),RANDBETWEEN(0,59)))</f>
        <v>2.3148148148148149E-4</v>
      </c>
      <c r="D198" s="4">
        <f ca="1">IF(B209&lt;='MM1 (Coffee Shop)-Processed D'!$N$9,TIME(0,RANDBETWEEN(1,1.9),RANDBETWEEN(0,59)),IF(B209&lt;='MM1 (Coffee Shop)-Processed D'!$N$10,TIME(0,RANDBETWEEN(2,2.9),RANDBETWEEN(0,59)),IF(B209&lt;='MM1 (Coffee Shop)-Processed D'!$N$11,TIME(0,RANDBETWEEN(3,6.9),RANDBETWEEN(0,59)))))</f>
        <v>8.3333333333333339E-4</v>
      </c>
      <c r="E198" s="1"/>
    </row>
    <row r="199" spans="1:5" x14ac:dyDescent="0.3">
      <c r="A199" s="13">
        <v>197</v>
      </c>
      <c r="B199">
        <f t="shared" ca="1" si="5"/>
        <v>0.45</v>
      </c>
      <c r="C199" s="1">
        <f ca="1">IF(B199&lt;='MM1 (Coffee Shop)-Processed D'!$N$3,TIME(0,RANDBETWEEN(0,1.9),RANDBETWEEN(0,59)),TIME(0,RANDBETWEEN(2,5.9),RANDBETWEEN(0,59)))</f>
        <v>1.8171296296296297E-3</v>
      </c>
      <c r="D199" s="4">
        <f ca="1">IF(B210&lt;='MM1 (Coffee Shop)-Processed D'!$N$9,TIME(0,RANDBETWEEN(1,1.9),RANDBETWEEN(0,59)),IF(B210&lt;='MM1 (Coffee Shop)-Processed D'!$N$10,TIME(0,RANDBETWEEN(2,2.9),RANDBETWEEN(0,59)),IF(B210&lt;='MM1 (Coffee Shop)-Processed D'!$N$11,TIME(0,RANDBETWEEN(3,6.9),RANDBETWEEN(0,59)))))</f>
        <v>1.2847222222222223E-3</v>
      </c>
      <c r="E199" s="1"/>
    </row>
    <row r="200" spans="1:5" x14ac:dyDescent="0.3">
      <c r="A200" s="13">
        <v>198</v>
      </c>
      <c r="B200">
        <f t="shared" ca="1" si="5"/>
        <v>0.91</v>
      </c>
      <c r="C200" s="1">
        <f ca="1">IF(B200&lt;='MM1 (Coffee Shop)-Processed D'!$N$3,TIME(0,RANDBETWEEN(0,1.9),RANDBETWEEN(0,59)),TIME(0,RANDBETWEEN(2,5.9),RANDBETWEEN(0,59)))</f>
        <v>2.3726851851851851E-3</v>
      </c>
      <c r="D200" s="4">
        <f ca="1">IF(B211&lt;='MM1 (Coffee Shop)-Processed D'!$N$9,TIME(0,RANDBETWEEN(1,1.9),RANDBETWEEN(0,59)),IF(B211&lt;='MM1 (Coffee Shop)-Processed D'!$N$10,TIME(0,RANDBETWEEN(2,2.9),RANDBETWEEN(0,59)),IF(B211&lt;='MM1 (Coffee Shop)-Processed D'!$N$11,TIME(0,RANDBETWEEN(3,6.9),RANDBETWEEN(0,59)))))</f>
        <v>7.1759259259259259E-4</v>
      </c>
      <c r="E200" s="1"/>
    </row>
    <row r="201" spans="1:5" x14ac:dyDescent="0.3">
      <c r="A201" s="13">
        <v>199</v>
      </c>
      <c r="B201">
        <f t="shared" ca="1" si="5"/>
        <v>0.36</v>
      </c>
      <c r="C201" s="1">
        <f ca="1">IF(B201&lt;='MM1 (Coffee Shop)-Processed D'!$N$3,TIME(0,RANDBETWEEN(0,1.9),RANDBETWEEN(0,59)),TIME(0,RANDBETWEEN(2,5.9),RANDBETWEEN(0,59)))</f>
        <v>3.3333333333333335E-3</v>
      </c>
      <c r="D201" s="4">
        <f ca="1">IF(B212&lt;='MM1 (Coffee Shop)-Processed D'!$N$9,TIME(0,RANDBETWEEN(1,1.9),RANDBETWEEN(0,59)),IF(B212&lt;='MM1 (Coffee Shop)-Processed D'!$N$10,TIME(0,RANDBETWEEN(2,2.9),RANDBETWEEN(0,59)),IF(B212&lt;='MM1 (Coffee Shop)-Processed D'!$N$11,TIME(0,RANDBETWEEN(3,6.9),RANDBETWEEN(0,59)))))</f>
        <v>1.2152777777777778E-3</v>
      </c>
      <c r="E201" s="1"/>
    </row>
    <row r="202" spans="1:5" ht="15" thickBot="1" x14ac:dyDescent="0.35">
      <c r="A202" s="16">
        <v>200</v>
      </c>
      <c r="B202" s="17">
        <f t="shared" ca="1" si="5"/>
        <v>0.13</v>
      </c>
      <c r="C202" s="19">
        <f ca="1">IF(B202&lt;='MM1 (Coffee Shop)-Processed D'!$N$3,TIME(0,RANDBETWEEN(0,1.9),RANDBETWEEN(0,59)),TIME(0,RANDBETWEEN(2,5.9),RANDBETWEEN(0,59)))</f>
        <v>1.0069444444444444E-3</v>
      </c>
      <c r="D202" s="22">
        <f ca="1">IF(B213&lt;='MM1 (Coffee Shop)-Processed D'!$N$9,TIME(0,RANDBETWEEN(1,1.9),RANDBETWEEN(0,59)),IF(B213&lt;='MM1 (Coffee Shop)-Processed D'!$N$10,TIME(0,RANDBETWEEN(2,2.9),RANDBETWEEN(0,59)),IF(B213&lt;='MM1 (Coffee Shop)-Processed D'!$N$11,TIME(0,RANDBETWEEN(3,6.9),RANDBETWEEN(0,59)))))</f>
        <v>7.5231481481481482E-4</v>
      </c>
      <c r="E202" s="1"/>
    </row>
  </sheetData>
  <mergeCells count="2">
    <mergeCell ref="A1:D1"/>
    <mergeCell ref="M14:S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4E09-D9DB-4E31-AE86-CE30B65BBD24}">
  <dimension ref="A1:H22"/>
  <sheetViews>
    <sheetView workbookViewId="0">
      <selection activeCell="K23" sqref="K23"/>
    </sheetView>
  </sheetViews>
  <sheetFormatPr defaultRowHeight="14.4" x14ac:dyDescent="0.3"/>
  <cols>
    <col min="5" max="5" width="9.5546875" bestFit="1" customWidth="1"/>
  </cols>
  <sheetData>
    <row r="1" spans="1:8" x14ac:dyDescent="0.3">
      <c r="A1" s="66" t="s">
        <v>52</v>
      </c>
      <c r="B1" s="137"/>
      <c r="C1" s="138"/>
      <c r="D1" s="67"/>
      <c r="E1" s="67"/>
      <c r="F1" s="67"/>
      <c r="G1" s="68"/>
    </row>
    <row r="2" spans="1:8" x14ac:dyDescent="0.3">
      <c r="A2" s="115"/>
      <c r="B2" s="73"/>
      <c r="C2" s="71"/>
      <c r="D2" s="230" t="s">
        <v>55</v>
      </c>
      <c r="E2" s="231"/>
      <c r="F2" s="231" t="s">
        <v>56</v>
      </c>
      <c r="G2" s="232"/>
    </row>
    <row r="3" spans="1:8" x14ac:dyDescent="0.3">
      <c r="A3" s="115"/>
      <c r="B3" s="73"/>
      <c r="C3" s="71"/>
      <c r="D3" s="73"/>
      <c r="E3" s="136">
        <v>17.89</v>
      </c>
      <c r="F3" s="73"/>
      <c r="G3" s="139">
        <v>28.62</v>
      </c>
    </row>
    <row r="4" spans="1:8" x14ac:dyDescent="0.3">
      <c r="A4" s="115"/>
      <c r="B4" s="73"/>
      <c r="C4" s="71"/>
      <c r="D4" s="73"/>
      <c r="E4" s="136">
        <v>24.91</v>
      </c>
      <c r="F4" s="73"/>
      <c r="G4" s="139">
        <v>26.55</v>
      </c>
    </row>
    <row r="5" spans="1:8" x14ac:dyDescent="0.3">
      <c r="A5" s="115"/>
      <c r="B5" s="73"/>
      <c r="C5" s="71"/>
      <c r="D5" s="73"/>
      <c r="E5" s="136">
        <v>18.600000000000001</v>
      </c>
      <c r="F5" s="73"/>
      <c r="G5" s="139">
        <v>31.21</v>
      </c>
    </row>
    <row r="6" spans="1:8" x14ac:dyDescent="0.3">
      <c r="A6" s="115"/>
      <c r="B6" s="73"/>
      <c r="C6" s="71"/>
      <c r="D6" s="73"/>
      <c r="E6" s="73"/>
      <c r="F6" s="73"/>
      <c r="G6" s="71"/>
    </row>
    <row r="7" spans="1:8" ht="15" thickBot="1" x14ac:dyDescent="0.35">
      <c r="A7" s="116"/>
      <c r="B7" s="77"/>
      <c r="C7" s="78"/>
      <c r="D7" s="77"/>
      <c r="E7" s="77"/>
      <c r="F7" s="77"/>
      <c r="G7" s="78"/>
    </row>
    <row r="8" spans="1:8" ht="15" thickBot="1" x14ac:dyDescent="0.35"/>
    <row r="9" spans="1:8" x14ac:dyDescent="0.3">
      <c r="A9" s="66" t="s">
        <v>35</v>
      </c>
      <c r="B9" s="67"/>
      <c r="C9" s="67"/>
      <c r="D9" s="67"/>
      <c r="E9" s="67"/>
      <c r="F9" s="67"/>
      <c r="G9" s="67"/>
      <c r="H9" s="68"/>
    </row>
    <row r="10" spans="1:8" x14ac:dyDescent="0.3">
      <c r="A10" s="115"/>
      <c r="B10" s="73"/>
      <c r="C10" s="73"/>
      <c r="D10" s="73"/>
      <c r="E10" s="73"/>
      <c r="F10" s="73"/>
      <c r="G10" s="73"/>
      <c r="H10" s="71"/>
    </row>
    <row r="11" spans="1:8" x14ac:dyDescent="0.3">
      <c r="A11" s="115"/>
      <c r="B11" s="73"/>
      <c r="C11" s="73"/>
      <c r="D11" s="73"/>
      <c r="E11" s="136">
        <f>E3+0+0+(7/22)*E3</f>
        <v>23.582272727272727</v>
      </c>
      <c r="F11" s="73" t="s">
        <v>40</v>
      </c>
      <c r="G11" s="73"/>
      <c r="H11" s="71"/>
    </row>
    <row r="12" spans="1:8" x14ac:dyDescent="0.3">
      <c r="A12" s="115"/>
      <c r="B12" s="73"/>
      <c r="C12" s="73"/>
      <c r="D12" s="73"/>
      <c r="E12" s="136">
        <f>E4+0+0+(1/5)*E4</f>
        <v>29.891999999999999</v>
      </c>
      <c r="F12" s="73" t="s">
        <v>40</v>
      </c>
      <c r="G12" s="73"/>
      <c r="H12" s="71"/>
    </row>
    <row r="13" spans="1:8" x14ac:dyDescent="0.3">
      <c r="A13" s="115"/>
      <c r="B13" s="73"/>
      <c r="C13" s="73"/>
      <c r="D13" s="73"/>
      <c r="E13" s="136">
        <f>E5</f>
        <v>18.600000000000001</v>
      </c>
      <c r="F13" s="73" t="s">
        <v>40</v>
      </c>
      <c r="G13" s="73"/>
      <c r="H13" s="71"/>
    </row>
    <row r="14" spans="1:8" x14ac:dyDescent="0.3">
      <c r="A14" s="115"/>
      <c r="B14" s="73"/>
      <c r="C14" s="73"/>
      <c r="D14" s="73"/>
      <c r="E14" s="73"/>
      <c r="F14" s="73"/>
      <c r="G14" s="73"/>
      <c r="H14" s="71"/>
    </row>
    <row r="15" spans="1:8" x14ac:dyDescent="0.3">
      <c r="A15" s="115"/>
      <c r="B15" s="73"/>
      <c r="C15" s="73"/>
      <c r="D15" s="73"/>
      <c r="E15" s="75">
        <f>(1-(E3/(3*G3)))*(1-(E4/(2*G4)))*(1-(E5/G5))</f>
        <v>0.16980413370214728</v>
      </c>
      <c r="F15" s="73"/>
      <c r="G15" s="73"/>
      <c r="H15" s="71"/>
    </row>
    <row r="16" spans="1:8" x14ac:dyDescent="0.3">
      <c r="A16" s="115"/>
      <c r="B16" s="73"/>
      <c r="C16" s="73"/>
      <c r="D16" s="73"/>
      <c r="E16" s="73"/>
      <c r="F16" s="73"/>
      <c r="G16" s="73"/>
      <c r="H16" s="71"/>
    </row>
    <row r="17" spans="1:8" x14ac:dyDescent="0.3">
      <c r="A17" s="115" t="s">
        <v>53</v>
      </c>
      <c r="B17" s="73"/>
      <c r="C17" s="73"/>
      <c r="D17" s="73"/>
      <c r="E17" s="73">
        <f>0.637+1.52+1.48</f>
        <v>3.637</v>
      </c>
      <c r="F17" s="73">
        <f>E17*60</f>
        <v>218.22</v>
      </c>
      <c r="G17" s="73" t="s">
        <v>40</v>
      </c>
      <c r="H17" s="71"/>
    </row>
    <row r="18" spans="1:8" x14ac:dyDescent="0.3">
      <c r="A18" s="115"/>
      <c r="B18" s="73"/>
      <c r="C18" s="73"/>
      <c r="D18" s="73"/>
      <c r="E18" s="73"/>
      <c r="F18" s="73"/>
      <c r="G18" s="73"/>
      <c r="H18" s="71"/>
    </row>
    <row r="19" spans="1:8" x14ac:dyDescent="0.3">
      <c r="A19" s="115"/>
      <c r="B19" s="73"/>
      <c r="C19" s="73"/>
      <c r="D19" s="73"/>
      <c r="E19" s="73"/>
      <c r="F19" s="73"/>
      <c r="G19" s="73"/>
      <c r="H19" s="71"/>
    </row>
    <row r="20" spans="1:8" x14ac:dyDescent="0.3">
      <c r="A20" s="115" t="s">
        <v>54</v>
      </c>
      <c r="B20" s="73"/>
      <c r="C20" s="73"/>
      <c r="D20" s="73"/>
      <c r="E20" s="73">
        <f>0.08+0.099+0.635</f>
        <v>0.81400000000000006</v>
      </c>
      <c r="F20" s="73">
        <f>E20*60</f>
        <v>48.84</v>
      </c>
      <c r="G20" s="73" t="s">
        <v>40</v>
      </c>
      <c r="H20" s="71"/>
    </row>
    <row r="21" spans="1:8" x14ac:dyDescent="0.3">
      <c r="A21" s="115"/>
      <c r="B21" s="73"/>
      <c r="C21" s="73"/>
      <c r="D21" s="73"/>
      <c r="E21" s="73"/>
      <c r="F21" s="73"/>
      <c r="G21" s="73"/>
      <c r="H21" s="71"/>
    </row>
    <row r="22" spans="1:8" ht="15" thickBot="1" x14ac:dyDescent="0.35">
      <c r="A22" s="116"/>
      <c r="B22" s="77"/>
      <c r="C22" s="77"/>
      <c r="D22" s="77"/>
      <c r="E22" s="77"/>
      <c r="F22" s="77"/>
      <c r="G22" s="77"/>
      <c r="H22" s="78"/>
    </row>
  </sheetData>
  <mergeCells count="2">
    <mergeCell ref="D2:E2"/>
    <mergeCell ref="F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MM2 (Self-checkout)-Raw Data</vt:lpstr>
      <vt:lpstr>MM2 (Self-checkout)-Processed D</vt:lpstr>
      <vt:lpstr>MM2 (Self-checkout)-Analysis</vt:lpstr>
      <vt:lpstr>MM3 (Cashier)-Raw Data</vt:lpstr>
      <vt:lpstr>MM3 (Cashier)-Processed Data</vt:lpstr>
      <vt:lpstr>MM3 (Cashier)-Analysis</vt:lpstr>
      <vt:lpstr>MM1 (Coffee Shop)-Raw Data</vt:lpstr>
      <vt:lpstr>MM1 (Coffee Shop)-Processed D</vt:lpstr>
      <vt:lpstr>MM1 (Coffee Shop)-Analysis</vt:lpstr>
      <vt:lpstr>Jacobian Network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 Waleed Alnoaimi</dc:creator>
  <cp:keywords/>
  <dc:description/>
  <cp:lastModifiedBy>Isa Waleed Alnoaimi</cp:lastModifiedBy>
  <cp:revision/>
  <dcterms:created xsi:type="dcterms:W3CDTF">2024-03-29T12:15:46Z</dcterms:created>
  <dcterms:modified xsi:type="dcterms:W3CDTF">2024-04-23T12:25:07Z</dcterms:modified>
  <cp:category/>
  <cp:contentStatus/>
</cp:coreProperties>
</file>