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no\Documents\University\Project Portfolio\Excel\"/>
    </mc:Choice>
  </mc:AlternateContent>
  <xr:revisionPtr revIDLastSave="0" documentId="8_{BB5B15D0-5BEF-4F1A-B4DE-1EE3F66BC42F}" xr6:coauthVersionLast="47" xr6:coauthVersionMax="47" xr10:uidLastSave="{00000000-0000-0000-0000-000000000000}"/>
  <bookViews>
    <workbookView xWindow="-108" yWindow="-108" windowWidth="23256" windowHeight="12456" activeTab="1" xr2:uid="{8C14CF15-7644-49E7-BD35-D549354442D8}"/>
  </bookViews>
  <sheets>
    <sheet name="ModelExplanation" sheetId="1" r:id="rId1"/>
    <sheet name="Scenario Summary" sheetId="5" r:id="rId2"/>
    <sheet name="InventoryManage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U3" i="2"/>
  <c r="T3" i="2"/>
  <c r="T4" i="2"/>
  <c r="U4" i="2" s="1"/>
  <c r="T5" i="2" s="1"/>
  <c r="U5" i="2" s="1"/>
  <c r="T6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C7" i="1"/>
  <c r="C8" i="1"/>
  <c r="C9" i="1"/>
  <c r="C10" i="1"/>
  <c r="C11" i="1"/>
  <c r="C6" i="1"/>
  <c r="U6" i="2" l="1"/>
  <c r="T7" i="2" s="1"/>
  <c r="U7" i="2" s="1"/>
  <c r="D2" i="2" l="1"/>
  <c r="F2" i="2" l="1"/>
  <c r="H2" i="2" l="1"/>
  <c r="N2" i="2" s="1"/>
  <c r="G2" i="2"/>
  <c r="M2" i="2" s="1"/>
  <c r="I2" i="2" l="1"/>
  <c r="B3" i="2"/>
  <c r="J2" i="2" l="1"/>
  <c r="O2" i="2" s="1"/>
  <c r="L2" i="2" l="1"/>
  <c r="C3" i="2" s="1"/>
  <c r="D3" i="2" s="1"/>
  <c r="F3" i="2" s="1"/>
  <c r="H3" i="2" s="1"/>
  <c r="N3" i="2" s="1"/>
  <c r="P2" i="2"/>
  <c r="G3" i="2" l="1"/>
  <c r="M3" i="2" s="1"/>
  <c r="B4" i="2" l="1"/>
  <c r="I3" i="2"/>
  <c r="J3" i="2" s="1"/>
  <c r="O3" i="2" s="1"/>
  <c r="L3" i="2" l="1"/>
  <c r="C4" i="2" s="1"/>
  <c r="D4" i="2" s="1"/>
  <c r="F4" i="2" s="1"/>
  <c r="P3" i="2" l="1"/>
  <c r="G4" i="2"/>
  <c r="M4" i="2" s="1"/>
  <c r="H4" i="2"/>
  <c r="N4" i="2" s="1"/>
  <c r="B5" i="2" l="1"/>
  <c r="I4" i="2"/>
  <c r="J4" i="2" s="1"/>
  <c r="O4" i="2" s="1"/>
  <c r="L4" i="2" l="1"/>
  <c r="C5" i="2" s="1"/>
  <c r="D5" i="2" s="1"/>
  <c r="P4" i="2" l="1"/>
  <c r="F5" i="2"/>
  <c r="H5" i="2" s="1"/>
  <c r="N5" i="2" s="1"/>
  <c r="G5" i="2" l="1"/>
  <c r="B6" i="2" l="1"/>
  <c r="M5" i="2"/>
  <c r="I5" i="2"/>
  <c r="J5" i="2" s="1"/>
  <c r="O5" i="2" s="1"/>
  <c r="L5" i="2" l="1"/>
  <c r="C6" i="2" s="1"/>
  <c r="D6" i="2" s="1"/>
  <c r="F6" i="2" s="1"/>
  <c r="H6" i="2" s="1"/>
  <c r="N6" i="2" s="1"/>
  <c r="P5" i="2"/>
  <c r="G6" i="2" l="1"/>
  <c r="M6" i="2" s="1"/>
  <c r="I6" i="2" l="1"/>
  <c r="J6" i="2" s="1"/>
  <c r="O6" i="2" s="1"/>
  <c r="B7" i="2"/>
  <c r="L6" i="2" l="1"/>
  <c r="C7" i="2" s="1"/>
  <c r="D7" i="2" s="1"/>
  <c r="P6" i="2"/>
  <c r="F7" i="2" l="1"/>
  <c r="H7" i="2" s="1"/>
  <c r="N7" i="2" s="1"/>
  <c r="G7" i="2" l="1"/>
  <c r="M7" i="2" s="1"/>
  <c r="B8" i="2" l="1"/>
  <c r="I7" i="2"/>
  <c r="J7" i="2" s="1"/>
  <c r="O7" i="2" s="1"/>
  <c r="L7" i="2" l="1"/>
  <c r="C8" i="2" s="1"/>
  <c r="D8" i="2" s="1"/>
  <c r="P7" i="2"/>
  <c r="F8" i="2" l="1"/>
  <c r="H8" i="2" s="1"/>
  <c r="N8" i="2" s="1"/>
  <c r="G8" i="2" l="1"/>
  <c r="B9" i="2" l="1"/>
  <c r="M8" i="2"/>
  <c r="I8" i="2"/>
  <c r="J8" i="2" s="1"/>
  <c r="O8" i="2" s="1"/>
  <c r="L8" i="2" l="1"/>
  <c r="C9" i="2" s="1"/>
  <c r="D9" i="2" s="1"/>
  <c r="F9" i="2" s="1"/>
  <c r="H9" i="2" s="1"/>
  <c r="N9" i="2" s="1"/>
  <c r="P8" i="2"/>
  <c r="G9" i="2" l="1"/>
  <c r="B10" i="2" l="1"/>
  <c r="M9" i="2"/>
  <c r="I9" i="2"/>
  <c r="J9" i="2" s="1"/>
  <c r="O9" i="2" s="1"/>
  <c r="L9" i="2" l="1"/>
  <c r="C10" i="2" s="1"/>
  <c r="D10" i="2" s="1"/>
  <c r="F10" i="2" s="1"/>
  <c r="H10" i="2" s="1"/>
  <c r="N10" i="2" s="1"/>
  <c r="P9" i="2"/>
  <c r="G10" i="2" l="1"/>
  <c r="M10" i="2" s="1"/>
  <c r="B11" i="2" l="1"/>
  <c r="I10" i="2"/>
  <c r="J10" i="2" s="1"/>
  <c r="O10" i="2" s="1"/>
  <c r="L10" i="2" l="1"/>
  <c r="C11" i="2" s="1"/>
  <c r="D11" i="2" s="1"/>
  <c r="F11" i="2" s="1"/>
  <c r="H11" i="2" s="1"/>
  <c r="N11" i="2" s="1"/>
  <c r="P10" i="2"/>
  <c r="G11" i="2" l="1"/>
  <c r="M11" i="2" s="1"/>
  <c r="B12" i="2" l="1"/>
  <c r="I11" i="2"/>
  <c r="J11" i="2" s="1"/>
  <c r="O11" i="2" s="1"/>
  <c r="L11" i="2" l="1"/>
  <c r="C12" i="2" s="1"/>
  <c r="D12" i="2" s="1"/>
  <c r="P11" i="2"/>
  <c r="F12" i="2" l="1"/>
  <c r="H12" i="2" s="1"/>
  <c r="N12" i="2" s="1"/>
  <c r="G12" i="2" l="1"/>
  <c r="M12" i="2" s="1"/>
  <c r="I12" i="2" l="1"/>
  <c r="J12" i="2" s="1"/>
  <c r="O12" i="2" s="1"/>
  <c r="B13" i="2"/>
  <c r="L12" i="2" l="1"/>
  <c r="C13" i="2" s="1"/>
  <c r="D13" i="2" s="1"/>
  <c r="P12" i="2"/>
  <c r="F13" i="2" l="1"/>
  <c r="H13" i="2" s="1"/>
  <c r="N13" i="2" s="1"/>
  <c r="G13" i="2" l="1"/>
  <c r="M13" i="2" s="1"/>
  <c r="B14" i="2" l="1"/>
  <c r="I13" i="2"/>
  <c r="J13" i="2" s="1"/>
  <c r="O13" i="2" s="1"/>
  <c r="L13" i="2" l="1"/>
  <c r="C14" i="2" s="1"/>
  <c r="D14" i="2" s="1"/>
  <c r="P13" i="2"/>
  <c r="F14" i="2" l="1"/>
  <c r="H14" i="2" s="1"/>
  <c r="N14" i="2" s="1"/>
  <c r="G14" i="2" l="1"/>
  <c r="M14" i="2" s="1"/>
  <c r="I14" i="2" l="1"/>
  <c r="J14" i="2" s="1"/>
  <c r="O14" i="2" s="1"/>
  <c r="B15" i="2"/>
  <c r="L14" i="2" l="1"/>
  <c r="C15" i="2" s="1"/>
  <c r="D15" i="2" s="1"/>
  <c r="P14" i="2"/>
  <c r="F15" i="2" l="1"/>
  <c r="H15" i="2" s="1"/>
  <c r="N15" i="2" s="1"/>
  <c r="G15" i="2" l="1"/>
  <c r="M15" i="2" s="1"/>
  <c r="B16" i="2" l="1"/>
  <c r="I15" i="2"/>
  <c r="J15" i="2" s="1"/>
  <c r="O15" i="2" s="1"/>
  <c r="L15" i="2" l="1"/>
  <c r="C16" i="2" s="1"/>
  <c r="D16" i="2" s="1"/>
  <c r="P15" i="2"/>
  <c r="F16" i="2" l="1"/>
  <c r="H16" i="2" s="1"/>
  <c r="N16" i="2" s="1"/>
  <c r="G16" i="2" l="1"/>
  <c r="M16" i="2" s="1"/>
  <c r="I16" i="2" l="1"/>
  <c r="J16" i="2" s="1"/>
  <c r="O16" i="2" s="1"/>
  <c r="B17" i="2"/>
  <c r="L16" i="2" l="1"/>
  <c r="C17" i="2" s="1"/>
  <c r="D17" i="2" s="1"/>
  <c r="P16" i="2"/>
  <c r="F17" i="2" l="1"/>
  <c r="H17" i="2" s="1"/>
  <c r="N17" i="2" s="1"/>
  <c r="G17" i="2" l="1"/>
  <c r="M17" i="2" s="1"/>
  <c r="B18" i="2" l="1"/>
  <c r="I17" i="2"/>
  <c r="J17" i="2" s="1"/>
  <c r="O17" i="2" s="1"/>
  <c r="L17" i="2" l="1"/>
  <c r="C18" i="2" s="1"/>
  <c r="D18" i="2" s="1"/>
  <c r="P17" i="2"/>
  <c r="F18" i="2" l="1"/>
  <c r="H18" i="2" s="1"/>
  <c r="N18" i="2" s="1"/>
  <c r="G18" i="2" l="1"/>
  <c r="M18" i="2" s="1"/>
  <c r="I18" i="2" l="1"/>
  <c r="J18" i="2" s="1"/>
  <c r="O18" i="2" s="1"/>
  <c r="B19" i="2"/>
  <c r="L18" i="2" l="1"/>
  <c r="C19" i="2" s="1"/>
  <c r="D19" i="2" s="1"/>
  <c r="P18" i="2"/>
  <c r="F19" i="2" l="1"/>
  <c r="H19" i="2" s="1"/>
  <c r="N19" i="2" s="1"/>
  <c r="G19" i="2" l="1"/>
  <c r="M19" i="2" s="1"/>
  <c r="B20" i="2" l="1"/>
  <c r="I19" i="2"/>
  <c r="J19" i="2" s="1"/>
  <c r="O19" i="2" s="1"/>
  <c r="L19" i="2" l="1"/>
  <c r="C20" i="2" s="1"/>
  <c r="D20" i="2" s="1"/>
  <c r="P19" i="2"/>
  <c r="F20" i="2" l="1"/>
  <c r="H20" i="2" s="1"/>
  <c r="N20" i="2" s="1"/>
  <c r="G20" i="2" l="1"/>
  <c r="M20" i="2" s="1"/>
  <c r="I20" i="2" l="1"/>
  <c r="J20" i="2" s="1"/>
  <c r="O20" i="2" s="1"/>
  <c r="B21" i="2"/>
  <c r="L20" i="2" l="1"/>
  <c r="C21" i="2" s="1"/>
  <c r="D21" i="2" s="1"/>
  <c r="P20" i="2"/>
  <c r="F21" i="2" l="1"/>
  <c r="H21" i="2" s="1"/>
  <c r="N21" i="2" s="1"/>
  <c r="G21" i="2" l="1"/>
  <c r="M21" i="2" s="1"/>
  <c r="B22" i="2" l="1"/>
  <c r="I21" i="2"/>
  <c r="J21" i="2" s="1"/>
  <c r="O21" i="2" s="1"/>
  <c r="L21" i="2" l="1"/>
  <c r="C22" i="2" s="1"/>
  <c r="D22" i="2" s="1"/>
  <c r="P21" i="2"/>
  <c r="F22" i="2" l="1"/>
  <c r="H22" i="2" s="1"/>
  <c r="N22" i="2" s="1"/>
  <c r="G22" i="2" l="1"/>
  <c r="M22" i="2" s="1"/>
  <c r="I22" i="2" l="1"/>
  <c r="J22" i="2" s="1"/>
  <c r="O22" i="2" s="1"/>
  <c r="B23" i="2"/>
  <c r="L22" i="2" l="1"/>
  <c r="C23" i="2" s="1"/>
  <c r="D23" i="2" s="1"/>
  <c r="P22" i="2"/>
  <c r="F23" i="2" l="1"/>
  <c r="H23" i="2" s="1"/>
  <c r="N23" i="2" s="1"/>
  <c r="G23" i="2" l="1"/>
  <c r="M23" i="2" s="1"/>
  <c r="B24" i="2" l="1"/>
  <c r="I23" i="2"/>
  <c r="J23" i="2" s="1"/>
  <c r="O23" i="2" s="1"/>
  <c r="L23" i="2" l="1"/>
  <c r="C24" i="2" s="1"/>
  <c r="D24" i="2" s="1"/>
  <c r="P23" i="2"/>
  <c r="F24" i="2" l="1"/>
  <c r="H24" i="2" s="1"/>
  <c r="N24" i="2" s="1"/>
  <c r="G24" i="2" l="1"/>
  <c r="M24" i="2" s="1"/>
  <c r="I24" i="2" l="1"/>
  <c r="J24" i="2" s="1"/>
  <c r="O24" i="2" s="1"/>
  <c r="B25" i="2"/>
  <c r="L24" i="2" l="1"/>
  <c r="C25" i="2" s="1"/>
  <c r="D25" i="2" s="1"/>
  <c r="P24" i="2"/>
  <c r="F25" i="2" l="1"/>
  <c r="H25" i="2" s="1"/>
  <c r="N25" i="2" s="1"/>
  <c r="G25" i="2" l="1"/>
  <c r="M25" i="2" s="1"/>
  <c r="B26" i="2" l="1"/>
  <c r="I25" i="2"/>
  <c r="J25" i="2" s="1"/>
  <c r="O25" i="2" s="1"/>
  <c r="L25" i="2" l="1"/>
  <c r="C26" i="2" s="1"/>
  <c r="D26" i="2" s="1"/>
  <c r="P25" i="2"/>
  <c r="F26" i="2" l="1"/>
  <c r="H26" i="2" s="1"/>
  <c r="N26" i="2" s="1"/>
  <c r="G26" i="2" l="1"/>
  <c r="M26" i="2" s="1"/>
  <c r="I26" i="2" l="1"/>
  <c r="J26" i="2" s="1"/>
  <c r="O26" i="2" s="1"/>
  <c r="B27" i="2"/>
  <c r="L26" i="2" l="1"/>
  <c r="C27" i="2" s="1"/>
  <c r="D27" i="2" s="1"/>
  <c r="P26" i="2"/>
  <c r="F27" i="2" l="1"/>
  <c r="H27" i="2" s="1"/>
  <c r="N27" i="2" s="1"/>
  <c r="G27" i="2" l="1"/>
  <c r="M27" i="2" s="1"/>
  <c r="B28" i="2" l="1"/>
  <c r="I27" i="2"/>
  <c r="J27" i="2" s="1"/>
  <c r="O27" i="2" s="1"/>
  <c r="L27" i="2" l="1"/>
  <c r="C28" i="2" s="1"/>
  <c r="D28" i="2" s="1"/>
  <c r="P27" i="2"/>
  <c r="F28" i="2" l="1"/>
  <c r="H28" i="2" s="1"/>
  <c r="N28" i="2" s="1"/>
  <c r="G28" i="2" l="1"/>
  <c r="M28" i="2" s="1"/>
  <c r="I28" i="2" l="1"/>
  <c r="J28" i="2" s="1"/>
  <c r="O28" i="2" s="1"/>
  <c r="B29" i="2"/>
  <c r="L28" i="2" l="1"/>
  <c r="C29" i="2" s="1"/>
  <c r="D29" i="2" s="1"/>
  <c r="P28" i="2"/>
  <c r="F29" i="2" l="1"/>
  <c r="H29" i="2" s="1"/>
  <c r="N29" i="2" s="1"/>
  <c r="N30" i="2" l="1"/>
  <c r="Y2" i="2" s="1"/>
  <c r="S25" i="2" s="1"/>
  <c r="G29" i="2"/>
  <c r="I29" i="2" l="1"/>
  <c r="J29" i="2" s="1"/>
  <c r="O29" i="2" s="1"/>
  <c r="M29" i="2"/>
  <c r="M30" i="2" l="1"/>
  <c r="X2" i="2" s="1"/>
  <c r="L29" i="2"/>
  <c r="R25" i="2" l="1"/>
  <c r="P29" i="2"/>
  <c r="O30" i="2"/>
  <c r="Z2" i="2" s="1"/>
  <c r="T25" i="2" s="1"/>
  <c r="P30" i="2" l="1"/>
  <c r="AA2" i="2" s="1"/>
  <c r="U25" i="2" s="1"/>
</calcChain>
</file>

<file path=xl/sharedStrings.xml><?xml version="1.0" encoding="utf-8"?>
<sst xmlns="http://schemas.openxmlformats.org/spreadsheetml/2006/main" count="81" uniqueCount="61">
  <si>
    <t>Demand Forecast</t>
  </si>
  <si>
    <t>Days Observed</t>
  </si>
  <si>
    <t>Demand</t>
  </si>
  <si>
    <t>Frequency</t>
  </si>
  <si>
    <t>Probability</t>
  </si>
  <si>
    <t>Inputs</t>
  </si>
  <si>
    <t>Lead time in days (Discrete Uniform Distribution)</t>
  </si>
  <si>
    <t>Current stock</t>
  </si>
  <si>
    <t>Store Operational Days/Months</t>
  </si>
  <si>
    <t>1 to 3</t>
  </si>
  <si>
    <t>Costs</t>
  </si>
  <si>
    <t>Fixed order cost</t>
  </si>
  <si>
    <t>Holding cost (daily)</t>
  </si>
  <si>
    <t>Stockout cost</t>
  </si>
  <si>
    <t>Decision variables</t>
  </si>
  <si>
    <t>Order Quanitity, Q</t>
  </si>
  <si>
    <t>Reorder Point, R</t>
  </si>
  <si>
    <t>Probabalistic Components</t>
  </si>
  <si>
    <t>Lead time</t>
  </si>
  <si>
    <t>Question: Which combination of Q and R yields the lowest total costs?</t>
  </si>
  <si>
    <t>Day</t>
  </si>
  <si>
    <t>Beginning Inventory</t>
  </si>
  <si>
    <t>Units Received</t>
  </si>
  <si>
    <t>Available Inventory</t>
  </si>
  <si>
    <t>Demand Filled</t>
  </si>
  <si>
    <t>Ending Inventory</t>
  </si>
  <si>
    <t>Stockout</t>
  </si>
  <si>
    <t>Ending Inventory + Order</t>
  </si>
  <si>
    <t>Place order? (1=Yes)</t>
  </si>
  <si>
    <t>Arrive on day</t>
  </si>
  <si>
    <t>RN Lower Limit</t>
  </si>
  <si>
    <t>RN Upper Limit</t>
  </si>
  <si>
    <t>Order Quantity, Q</t>
  </si>
  <si>
    <t>Min Leadtime</t>
  </si>
  <si>
    <t>Max Leadtime</t>
  </si>
  <si>
    <t>Holding Cost</t>
  </si>
  <si>
    <t>Stockout Cost</t>
  </si>
  <si>
    <t>Order Cost</t>
  </si>
  <si>
    <t>Total Cost</t>
  </si>
  <si>
    <t>Averages</t>
  </si>
  <si>
    <t>Run</t>
  </si>
  <si>
    <t>Q12R5</t>
  </si>
  <si>
    <t>Created by Isa Alnoaimi on 3/19/2024
Modified by Isa Alnoaimi on 3/19/2024</t>
  </si>
  <si>
    <t>Q8R5</t>
  </si>
  <si>
    <t>Created by Isa Alnoaimi on 3/19/2024</t>
  </si>
  <si>
    <t>Q14R7</t>
  </si>
  <si>
    <t>Q12R7</t>
  </si>
  <si>
    <t>Q14R5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</si>
  <si>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</si>
  <si>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</si>
  <si>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</si>
  <si>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</si>
  <si>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</si>
  <si>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</si>
  <si>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</si>
  <si>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$T$9</t>
  </si>
  <si>
    <t>$T$10</t>
  </si>
  <si>
    <t>$R$25</t>
  </si>
  <si>
    <t>$S$25</t>
  </si>
  <si>
    <t>$T$25</t>
  </si>
  <si>
    <t>$U$25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</si>
</sst>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0" borderId="4" xfId="0" applyNumberFormat="1" applyBorder="1"/>
    <xf numFmtId="44" fontId="0" fillId="0" borderId="0" xfId="0" applyNumberFormat="1"/>
    <xf numFmtId="44" fontId="0" fillId="0" borderId="5" xfId="0" applyNumberFormat="1" applyBorder="1"/>
    <xf numFmtId="44" fontId="0" fillId="0" borderId="6" xfId="0" applyNumberFormat="1" applyBorder="1"/>
    <xf numFmtId="44" fontId="0" fillId="0" borderId="7" xfId="0" applyNumberFormat="1" applyBorder="1"/>
    <xf numFmtId="44" fontId="0" fillId="0" borderId="8" xfId="0" applyNumberFormat="1" applyBorder="1"/>
    <xf numFmtId="0" fontId="0" fillId="2" borderId="1" xfId="0" applyFill="1" applyBorder="1"/>
    <xf numFmtId="44" fontId="0" fillId="3" borderId="0" xfId="0" applyNumberFormat="1" applyFill="1"/>
    <xf numFmtId="44" fontId="0" fillId="3" borderId="3" xfId="0" applyNumberFormat="1" applyFill="1" applyBorder="1"/>
    <xf numFmtId="44" fontId="0" fillId="3" borderId="9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2" xfId="0" applyFill="1" applyBorder="1"/>
    <xf numFmtId="44" fontId="0" fillId="3" borderId="0" xfId="1" applyFont="1" applyFill="1" applyBorder="1"/>
    <xf numFmtId="44" fontId="0" fillId="3" borderId="5" xfId="1" applyFont="1" applyFill="1" applyBorder="1"/>
    <xf numFmtId="44" fontId="0" fillId="3" borderId="7" xfId="1" applyFont="1" applyFill="1" applyBorder="1"/>
    <xf numFmtId="44" fontId="0" fillId="3" borderId="8" xfId="1" applyFont="1" applyFill="1" applyBorder="1"/>
    <xf numFmtId="0" fontId="3" fillId="4" borderId="1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0" fontId="0" fillId="0" borderId="14" xfId="0" applyBorder="1"/>
    <xf numFmtId="0" fontId="0" fillId="0" borderId="16" xfId="0" applyBorder="1"/>
    <xf numFmtId="0" fontId="4" fillId="5" borderId="0" xfId="0" applyFont="1" applyFill="1" applyAlignment="1">
      <alignment horizontal="left"/>
    </xf>
    <xf numFmtId="0" fontId="4" fillId="5" borderId="7" xfId="0" applyFont="1" applyFill="1" applyBorder="1" applyAlignment="1">
      <alignment horizontal="left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65000"/>
                    <a:lumOff val="35000"/>
                  </a:schemeClr>
                </a:solidFill>
              </a:rPr>
              <a:t>Total</a:t>
            </a:r>
            <a:r>
              <a:rPr lang="en-US" b="1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Cost</a:t>
            </a:r>
            <a:endParaRPr lang="en-US" b="1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01-44F0-9631-58C4691D78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'Scenario Summary'!$E$3:$I$3</c:f>
              <c:strCache>
                <c:ptCount val="5"/>
                <c:pt idx="0">
                  <c:v>Q12R5</c:v>
                </c:pt>
                <c:pt idx="1">
                  <c:v>Q8R5</c:v>
                </c:pt>
                <c:pt idx="2">
                  <c:v>Q14R7</c:v>
                </c:pt>
                <c:pt idx="3">
                  <c:v>Q12R7</c:v>
                </c:pt>
                <c:pt idx="4">
                  <c:v>Q14R5</c:v>
                </c:pt>
              </c:strCache>
            </c:strRef>
          </c:cat>
          <c:val>
            <c:numRef>
              <c:f>'Scenario Summary'!$E$12:$I$12</c:f>
              <c:numCache>
                <c:formatCode>_("$"* #,##0.00_);_("$"* \(#,##0.00\);_("$"* "-"??_);_(@_)</c:formatCode>
                <c:ptCount val="5"/>
                <c:pt idx="0">
                  <c:v>190.9854</c:v>
                </c:pt>
                <c:pt idx="1">
                  <c:v>265.86709999999999</c:v>
                </c:pt>
                <c:pt idx="2">
                  <c:v>171.44569999999999</c:v>
                </c:pt>
                <c:pt idx="3">
                  <c:v>183.2912</c:v>
                </c:pt>
                <c:pt idx="4">
                  <c:v>175.66290000000001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1-44F0-9631-58C4691D78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7058224"/>
        <c:axId val="2097058704"/>
      </c:barChart>
      <c:catAx>
        <c:axId val="209705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Order Quantity (Q),</a:t>
                </a:r>
                <a:r>
                  <a:rPr lang="en-US" sz="10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</a:t>
                </a:r>
                <a:r>
                  <a:rPr lang="en-US" sz="10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Reorder Point (R)</a:t>
                </a:r>
                <a:r>
                  <a:rPr lang="en-US" sz="10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</a:t>
                </a:r>
                <a:endParaRPr lang="en-US" b="1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058704"/>
        <c:crosses val="autoZero"/>
        <c:auto val="1"/>
        <c:lblAlgn val="ctr"/>
        <c:lblOffset val="100"/>
        <c:noMultiLvlLbl val="0"/>
      </c:catAx>
      <c:valAx>
        <c:axId val="2097058704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05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2</xdr:row>
      <xdr:rowOff>99060</xdr:rowOff>
    </xdr:from>
    <xdr:to>
      <xdr:col>17</xdr:col>
      <xdr:colOff>582930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5FE98-C049-6221-F670-D1B8A1D01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A389-59ED-4C02-913B-F3651487AA3F}">
  <dimension ref="A2:C32"/>
  <sheetViews>
    <sheetView workbookViewId="0">
      <selection activeCell="H24" sqref="H24"/>
    </sheetView>
  </sheetViews>
  <sheetFormatPr defaultRowHeight="14.4" x14ac:dyDescent="0.3"/>
  <cols>
    <col min="1" max="1" width="39.88671875" bestFit="1" customWidth="1"/>
    <col min="2" max="3" width="9.44140625" bestFit="1" customWidth="1"/>
  </cols>
  <sheetData>
    <row r="2" spans="1:3" x14ac:dyDescent="0.3">
      <c r="A2" s="1" t="s">
        <v>0</v>
      </c>
    </row>
    <row r="4" spans="1:3" x14ac:dyDescent="0.3">
      <c r="A4" t="s">
        <v>1</v>
      </c>
      <c r="B4">
        <v>300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>
        <v>0</v>
      </c>
      <c r="B6">
        <v>15</v>
      </c>
      <c r="C6">
        <f>B6/$B$4</f>
        <v>0.05</v>
      </c>
    </row>
    <row r="7" spans="1:3" x14ac:dyDescent="0.3">
      <c r="A7">
        <v>1</v>
      </c>
      <c r="B7">
        <v>30</v>
      </c>
      <c r="C7">
        <f t="shared" ref="C7:C11" si="0">B7/$B$4</f>
        <v>0.1</v>
      </c>
    </row>
    <row r="8" spans="1:3" x14ac:dyDescent="0.3">
      <c r="A8">
        <v>2</v>
      </c>
      <c r="B8">
        <v>60</v>
      </c>
      <c r="C8">
        <f t="shared" si="0"/>
        <v>0.2</v>
      </c>
    </row>
    <row r="9" spans="1:3" x14ac:dyDescent="0.3">
      <c r="A9">
        <v>3</v>
      </c>
      <c r="B9">
        <v>120</v>
      </c>
      <c r="C9">
        <f t="shared" si="0"/>
        <v>0.4</v>
      </c>
    </row>
    <row r="10" spans="1:3" x14ac:dyDescent="0.3">
      <c r="A10">
        <v>4</v>
      </c>
      <c r="B10">
        <v>45</v>
      </c>
      <c r="C10">
        <f t="shared" si="0"/>
        <v>0.15</v>
      </c>
    </row>
    <row r="11" spans="1:3" x14ac:dyDescent="0.3">
      <c r="A11">
        <v>5</v>
      </c>
      <c r="B11">
        <v>30</v>
      </c>
      <c r="C11">
        <f t="shared" si="0"/>
        <v>0.1</v>
      </c>
    </row>
    <row r="13" spans="1:3" x14ac:dyDescent="0.3">
      <c r="A13" s="1" t="s">
        <v>5</v>
      </c>
    </row>
    <row r="14" spans="1:3" x14ac:dyDescent="0.3">
      <c r="A14" t="s">
        <v>6</v>
      </c>
      <c r="B14" t="s">
        <v>9</v>
      </c>
    </row>
    <row r="15" spans="1:3" x14ac:dyDescent="0.3">
      <c r="A15" t="s">
        <v>7</v>
      </c>
      <c r="B15">
        <v>7</v>
      </c>
    </row>
    <row r="16" spans="1:3" x14ac:dyDescent="0.3">
      <c r="A16" t="s">
        <v>8</v>
      </c>
      <c r="B16">
        <v>28</v>
      </c>
    </row>
    <row r="18" spans="1:3" x14ac:dyDescent="0.3">
      <c r="A18" s="1" t="s">
        <v>10</v>
      </c>
    </row>
    <row r="19" spans="1:3" x14ac:dyDescent="0.3">
      <c r="A19" t="s">
        <v>11</v>
      </c>
      <c r="B19" s="2">
        <v>20</v>
      </c>
    </row>
    <row r="20" spans="1:3" x14ac:dyDescent="0.3">
      <c r="A20" t="s">
        <v>12</v>
      </c>
      <c r="B20" s="2">
        <v>0.02</v>
      </c>
    </row>
    <row r="21" spans="1:3" x14ac:dyDescent="0.3">
      <c r="A21" t="s">
        <v>13</v>
      </c>
      <c r="B21" s="2">
        <v>8</v>
      </c>
    </row>
    <row r="23" spans="1:3" x14ac:dyDescent="0.3">
      <c r="A23" s="1" t="s">
        <v>14</v>
      </c>
    </row>
    <row r="24" spans="1:3" x14ac:dyDescent="0.3">
      <c r="A24" t="s">
        <v>15</v>
      </c>
    </row>
    <row r="25" spans="1:3" x14ac:dyDescent="0.3">
      <c r="A25" t="s">
        <v>16</v>
      </c>
    </row>
    <row r="27" spans="1:3" x14ac:dyDescent="0.3">
      <c r="A27" s="1" t="s">
        <v>17</v>
      </c>
    </row>
    <row r="28" spans="1:3" x14ac:dyDescent="0.3">
      <c r="A28" t="s">
        <v>2</v>
      </c>
    </row>
    <row r="29" spans="1:3" x14ac:dyDescent="0.3">
      <c r="A29" t="s">
        <v>18</v>
      </c>
    </row>
    <row r="31" spans="1:3" x14ac:dyDescent="0.3">
      <c r="A31" s="35" t="s">
        <v>19</v>
      </c>
      <c r="B31" s="35"/>
      <c r="C31" s="35"/>
    </row>
    <row r="32" spans="1:3" x14ac:dyDescent="0.3">
      <c r="A32" s="35"/>
      <c r="B32" s="35"/>
      <c r="C32" s="35"/>
    </row>
  </sheetData>
  <mergeCells count="1">
    <mergeCell ref="A31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4AAD-6A25-4A4C-95A6-2A384A1F2ADD}">
  <sheetPr>
    <outlinePr summaryBelow="0"/>
  </sheetPr>
  <dimension ref="B1:I15"/>
  <sheetViews>
    <sheetView showGridLines="0" tabSelected="1" topLeftCell="B1" zoomScale="110" zoomScaleNormal="110" workbookViewId="0">
      <selection activeCell="I19" sqref="I19"/>
    </sheetView>
  </sheetViews>
  <sheetFormatPr defaultRowHeight="14.4" outlineLevelRow="1" outlineLevelCol="1" x14ac:dyDescent="0.3"/>
  <cols>
    <col min="3" max="3" width="6.21875" bestFit="1" customWidth="1"/>
    <col min="4" max="9" width="12.6640625" bestFit="1" customWidth="1" outlineLevel="1"/>
  </cols>
  <sheetData>
    <row r="1" spans="2:9" ht="15" thickBot="1" x14ac:dyDescent="0.35"/>
    <row r="2" spans="2:9" ht="15.6" x14ac:dyDescent="0.3">
      <c r="B2" s="25" t="s">
        <v>48</v>
      </c>
      <c r="C2" s="25"/>
      <c r="D2" s="27"/>
      <c r="E2" s="27"/>
      <c r="F2" s="27"/>
      <c r="G2" s="27"/>
      <c r="H2" s="27"/>
      <c r="I2" s="27"/>
    </row>
    <row r="3" spans="2:9" ht="15.6" collapsed="1" x14ac:dyDescent="0.3">
      <c r="B3" s="24"/>
      <c r="C3" s="24"/>
      <c r="D3" s="28" t="s">
        <v>50</v>
      </c>
      <c r="E3" s="28" t="s">
        <v>41</v>
      </c>
      <c r="F3" s="28" t="s">
        <v>43</v>
      </c>
      <c r="G3" s="28" t="s">
        <v>45</v>
      </c>
      <c r="H3" s="28" t="s">
        <v>46</v>
      </c>
      <c r="I3" s="28" t="s">
        <v>47</v>
      </c>
    </row>
    <row r="4" spans="2:9" ht="64.8" hidden="1" outlineLevel="1" x14ac:dyDescent="0.3">
      <c r="B4" s="31"/>
      <c r="C4" s="31"/>
      <c r="E4" s="34" t="s">
        <v>42</v>
      </c>
      <c r="F4" s="34" t="s">
        <v>44</v>
      </c>
      <c r="G4" s="34" t="s">
        <v>44</v>
      </c>
      <c r="H4" s="34" t="s">
        <v>42</v>
      </c>
      <c r="I4" s="34" t="s">
        <v>44</v>
      </c>
    </row>
    <row r="5" spans="2:9" x14ac:dyDescent="0.3">
      <c r="B5" s="26" t="s">
        <v>49</v>
      </c>
      <c r="C5" s="26"/>
      <c r="D5" s="30"/>
      <c r="E5" s="30"/>
      <c r="F5" s="30"/>
      <c r="G5" s="30"/>
      <c r="H5" s="30"/>
      <c r="I5" s="30"/>
    </row>
    <row r="6" spans="2:9" outlineLevel="1" x14ac:dyDescent="0.3">
      <c r="B6" s="31"/>
      <c r="C6" s="31" t="s">
        <v>55</v>
      </c>
      <c r="D6">
        <v>14</v>
      </c>
      <c r="E6" s="33">
        <v>12</v>
      </c>
      <c r="F6" s="33">
        <v>8</v>
      </c>
      <c r="G6" s="33">
        <v>14</v>
      </c>
      <c r="H6" s="33">
        <v>12</v>
      </c>
      <c r="I6" s="33">
        <v>14</v>
      </c>
    </row>
    <row r="7" spans="2:9" outlineLevel="1" x14ac:dyDescent="0.3">
      <c r="B7" s="31"/>
      <c r="C7" s="31" t="s">
        <v>56</v>
      </c>
      <c r="D7">
        <v>5</v>
      </c>
      <c r="E7" s="33">
        <v>5</v>
      </c>
      <c r="F7" s="33">
        <v>5</v>
      </c>
      <c r="G7" s="33">
        <v>7</v>
      </c>
      <c r="H7" s="33">
        <v>7</v>
      </c>
      <c r="I7" s="33">
        <v>5</v>
      </c>
    </row>
    <row r="8" spans="2:9" x14ac:dyDescent="0.3">
      <c r="B8" s="26" t="s">
        <v>51</v>
      </c>
      <c r="C8" s="26"/>
      <c r="D8" s="30"/>
      <c r="E8" s="30"/>
      <c r="F8" s="30"/>
      <c r="G8" s="30"/>
      <c r="H8" s="30"/>
      <c r="I8" s="30"/>
    </row>
    <row r="9" spans="2:9" outlineLevel="1" x14ac:dyDescent="0.3">
      <c r="B9" s="31"/>
      <c r="C9" s="31" t="s">
        <v>57</v>
      </c>
      <c r="D9" s="8">
        <v>9.36080000000001</v>
      </c>
      <c r="E9" s="8">
        <v>7.6894999999999998</v>
      </c>
      <c r="F9" s="8">
        <v>5.1435000000000004</v>
      </c>
      <c r="G9" s="8">
        <v>10.0444</v>
      </c>
      <c r="H9" s="8">
        <v>8.5906000000000002</v>
      </c>
      <c r="I9" s="8">
        <v>9.4185999999999996</v>
      </c>
    </row>
    <row r="10" spans="2:9" outlineLevel="1" x14ac:dyDescent="0.3">
      <c r="B10" s="31"/>
      <c r="C10" s="31" t="s">
        <v>58</v>
      </c>
      <c r="D10" s="8">
        <v>36.64</v>
      </c>
      <c r="E10" s="8">
        <v>40.72</v>
      </c>
      <c r="F10" s="8">
        <v>44.52</v>
      </c>
      <c r="G10" s="8">
        <v>23.96</v>
      </c>
      <c r="H10" s="8">
        <v>25.88</v>
      </c>
      <c r="I10" s="8">
        <v>33.799999999999997</v>
      </c>
    </row>
    <row r="11" spans="2:9" outlineLevel="1" x14ac:dyDescent="0.3">
      <c r="B11" s="31"/>
      <c r="C11" s="31" t="s">
        <v>59</v>
      </c>
      <c r="D11" s="8">
        <v>134.5</v>
      </c>
      <c r="E11" s="8">
        <v>145.5</v>
      </c>
      <c r="F11" s="8">
        <v>207.2</v>
      </c>
      <c r="G11" s="8">
        <v>134.6</v>
      </c>
      <c r="H11" s="8">
        <v>152.19999999999999</v>
      </c>
      <c r="I11" s="8">
        <v>131</v>
      </c>
    </row>
    <row r="12" spans="2:9" ht="15" outlineLevel="1" thickBot="1" x14ac:dyDescent="0.35">
      <c r="B12" s="32"/>
      <c r="C12" s="32" t="s">
        <v>60</v>
      </c>
      <c r="D12" s="11">
        <v>178.72630000000001</v>
      </c>
      <c r="E12" s="11">
        <v>190.9854</v>
      </c>
      <c r="F12" s="11">
        <v>265.86709999999999</v>
      </c>
      <c r="G12" s="11">
        <v>171.44569999999999</v>
      </c>
      <c r="H12" s="11">
        <v>183.2912</v>
      </c>
      <c r="I12" s="11">
        <v>175.66290000000001</v>
      </c>
    </row>
    <row r="13" spans="2:9" x14ac:dyDescent="0.3">
      <c r="B13" t="s">
        <v>52</v>
      </c>
    </row>
    <row r="14" spans="2:9" x14ac:dyDescent="0.3">
      <c r="B14" t="s">
        <v>53</v>
      </c>
    </row>
    <row r="15" spans="2:9" x14ac:dyDescent="0.3">
      <c r="B15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C4EE-D9C3-4FBC-AF6C-440C975E7C74}">
  <dimension ref="A1:AC201"/>
  <sheetViews>
    <sheetView topLeftCell="E1" workbookViewId="0">
      <selection activeCell="E2" sqref="E2"/>
    </sheetView>
  </sheetViews>
  <sheetFormatPr defaultRowHeight="14.4" x14ac:dyDescent="0.3"/>
  <cols>
    <col min="2" max="2" width="16.44140625" customWidth="1"/>
    <col min="3" max="3" width="12.77734375" bestFit="1" customWidth="1"/>
    <col min="4" max="4" width="15.88671875" bestFit="1" customWidth="1"/>
    <col min="6" max="6" width="12.44140625" bestFit="1" customWidth="1"/>
    <col min="7" max="7" width="14" bestFit="1" customWidth="1"/>
    <col min="9" max="9" width="20.44140625" bestFit="1" customWidth="1"/>
    <col min="10" max="10" width="17.6640625" bestFit="1" customWidth="1"/>
    <col min="12" max="12" width="11.109375" bestFit="1" customWidth="1"/>
    <col min="13" max="13" width="10.88671875" bestFit="1" customWidth="1"/>
    <col min="14" max="14" width="11.77734375" bestFit="1" customWidth="1"/>
    <col min="15" max="15" width="9.6640625" bestFit="1" customWidth="1"/>
    <col min="18" max="18" width="11.109375" bestFit="1" customWidth="1"/>
    <col min="19" max="19" width="12" bestFit="1" customWidth="1"/>
    <col min="20" max="21" width="12.88671875" bestFit="1" customWidth="1"/>
    <col min="24" max="24" width="11.109375" bestFit="1" customWidth="1"/>
    <col min="25" max="25" width="12" bestFit="1" customWidth="1"/>
    <col min="26" max="26" width="9.6640625" bestFit="1" customWidth="1"/>
  </cols>
  <sheetData>
    <row r="1" spans="1:29" ht="15" thickBot="1" x14ac:dyDescent="0.35">
      <c r="A1" t="s">
        <v>20</v>
      </c>
      <c r="B1" t="s">
        <v>21</v>
      </c>
      <c r="C1" t="s">
        <v>22</v>
      </c>
      <c r="D1" t="s">
        <v>23</v>
      </c>
      <c r="E1" t="s">
        <v>2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18</v>
      </c>
      <c r="L1" t="s">
        <v>29</v>
      </c>
      <c r="M1" s="4" t="s">
        <v>35</v>
      </c>
      <c r="N1" s="5" t="s">
        <v>36</v>
      </c>
      <c r="O1" s="5" t="s">
        <v>37</v>
      </c>
      <c r="P1" s="6" t="s">
        <v>38</v>
      </c>
      <c r="R1" t="s">
        <v>2</v>
      </c>
      <c r="S1" t="s">
        <v>4</v>
      </c>
      <c r="T1" t="s">
        <v>30</v>
      </c>
      <c r="U1" t="s">
        <v>31</v>
      </c>
      <c r="W1" s="3" t="s">
        <v>40</v>
      </c>
      <c r="X1" s="5" t="s">
        <v>35</v>
      </c>
      <c r="Y1" s="5" t="s">
        <v>36</v>
      </c>
      <c r="Z1" s="5" t="s">
        <v>37</v>
      </c>
      <c r="AA1" s="6" t="s">
        <v>38</v>
      </c>
      <c r="AC1">
        <v>20</v>
      </c>
    </row>
    <row r="2" spans="1:29" ht="15" thickBot="1" x14ac:dyDescent="0.35">
      <c r="A2">
        <v>1</v>
      </c>
      <c r="B2">
        <v>7</v>
      </c>
      <c r="C2">
        <v>0</v>
      </c>
      <c r="D2">
        <f>B2+C2</f>
        <v>7</v>
      </c>
      <c r="E2" s="13">
        <f ca="1">LOOKUP(RAND(),$T$2:$T$7,$R$2:$R$7)</f>
        <v>3</v>
      </c>
      <c r="F2">
        <f ca="1">MIN(D2:E2)</f>
        <v>3</v>
      </c>
      <c r="G2">
        <f ca="1">D2-F2</f>
        <v>4</v>
      </c>
      <c r="H2">
        <f ca="1">E2-F2</f>
        <v>0</v>
      </c>
      <c r="I2">
        <f ca="1">G2</f>
        <v>4</v>
      </c>
      <c r="J2">
        <f ca="1">IF(I2&lt;=$T$10,1,0)</f>
        <v>1</v>
      </c>
      <c r="K2" s="13">
        <f ca="1">RANDBETWEEN($T$12,$T$13)</f>
        <v>3</v>
      </c>
      <c r="L2">
        <f ca="1">IF(J2=1,K2+A2+1,0)</f>
        <v>5</v>
      </c>
      <c r="M2" s="7">
        <f ca="1">G2*$T$15</f>
        <v>0.08</v>
      </c>
      <c r="N2" s="8">
        <f ca="1">H2*$T$18</f>
        <v>0</v>
      </c>
      <c r="O2" s="8">
        <f ca="1">J2*$T$21</f>
        <v>20</v>
      </c>
      <c r="P2" s="9">
        <f ca="1">SUM(M2:O2)</f>
        <v>20.079999999999998</v>
      </c>
      <c r="R2">
        <v>0</v>
      </c>
      <c r="S2">
        <v>0.05</v>
      </c>
      <c r="T2">
        <v>0</v>
      </c>
      <c r="U2">
        <v>0.05</v>
      </c>
      <c r="W2" s="17">
        <v>1</v>
      </c>
      <c r="X2" s="20">
        <f ca="1">M30</f>
        <v>10.399999999999997</v>
      </c>
      <c r="Y2" s="20">
        <f t="shared" ref="Y2:AA2" ca="1" si="0">N30</f>
        <v>48</v>
      </c>
      <c r="Z2" s="20">
        <f t="shared" ca="1" si="0"/>
        <v>120</v>
      </c>
      <c r="AA2" s="21">
        <f t="shared" ca="1" si="0"/>
        <v>178.39999999999998</v>
      </c>
    </row>
    <row r="3" spans="1:29" ht="15" thickBot="1" x14ac:dyDescent="0.35">
      <c r="A3">
        <v>2</v>
      </c>
      <c r="B3">
        <f ca="1">G2</f>
        <v>4</v>
      </c>
      <c r="C3">
        <f ca="1">COUNTIF($L$2:L2,A3)*$T$9</f>
        <v>0</v>
      </c>
      <c r="D3">
        <f t="shared" ref="D3:D29" ca="1" si="1">B3+C3</f>
        <v>4</v>
      </c>
      <c r="E3" s="13">
        <f t="shared" ref="E3:E29" ca="1" si="2">LOOKUP(RAND(),$T$2:$T$7,$R$2:$R$7)</f>
        <v>3</v>
      </c>
      <c r="F3">
        <f t="shared" ref="F3:F29" ca="1" si="3">MIN(D3:E3)</f>
        <v>3</v>
      </c>
      <c r="G3">
        <f t="shared" ref="G3:G29" ca="1" si="4">D3-F3</f>
        <v>1</v>
      </c>
      <c r="H3">
        <f t="shared" ref="H3:H29" ca="1" si="5">E3-F3</f>
        <v>0</v>
      </c>
      <c r="I3">
        <f t="shared" ref="I3:I29" ca="1" si="6">G3</f>
        <v>1</v>
      </c>
      <c r="J3">
        <f t="shared" ref="J3:J29" ca="1" si="7">IF(I3&lt;=$T$10,1,0)</f>
        <v>1</v>
      </c>
      <c r="K3" s="13">
        <f t="shared" ref="K3:K29" ca="1" si="8">RANDBETWEEN($T$12,$T$13)</f>
        <v>3</v>
      </c>
      <c r="L3">
        <f t="shared" ref="L3:L29" ca="1" si="9">IF(J3=1,K3+A3+1,0)</f>
        <v>6</v>
      </c>
      <c r="M3" s="7">
        <f t="shared" ref="M3:M29" ca="1" si="10">G3*$T$15</f>
        <v>0.02</v>
      </c>
      <c r="N3" s="8">
        <f t="shared" ref="N3:N29" ca="1" si="11">H3*$T$18</f>
        <v>0</v>
      </c>
      <c r="O3" s="8">
        <f t="shared" ref="O3:O29" ca="1" si="12">J3*$T$21</f>
        <v>20</v>
      </c>
      <c r="P3" s="9">
        <f t="shared" ref="P3:P29" ca="1" si="13">SUM(M3:O3)</f>
        <v>20.02</v>
      </c>
      <c r="R3">
        <v>1</v>
      </c>
      <c r="S3">
        <v>0.1</v>
      </c>
      <c r="T3">
        <f>U2</f>
        <v>0.05</v>
      </c>
      <c r="U3">
        <f t="shared" ref="U3:U7" si="14">T3+S3</f>
        <v>0.15000000000000002</v>
      </c>
      <c r="W3" s="18">
        <v>2</v>
      </c>
      <c r="X3" s="20">
        <f t="dataTable" ref="X3:AA201" dt2D="0" dtr="0" r1="V8" ca="1"/>
        <v>9.34</v>
      </c>
      <c r="Y3" s="20">
        <v>32</v>
      </c>
      <c r="Z3" s="20">
        <v>120</v>
      </c>
      <c r="AA3" s="21">
        <v>161.34000000000003</v>
      </c>
    </row>
    <row r="4" spans="1:29" ht="15" thickBot="1" x14ac:dyDescent="0.35">
      <c r="A4">
        <v>3</v>
      </c>
      <c r="B4">
        <f t="shared" ref="B4:B29" ca="1" si="15">G3</f>
        <v>1</v>
      </c>
      <c r="C4">
        <f ca="1">COUNTIF($L$2:L3,A4)*$T$9</f>
        <v>0</v>
      </c>
      <c r="D4">
        <f t="shared" ca="1" si="1"/>
        <v>1</v>
      </c>
      <c r="E4" s="13">
        <f t="shared" ca="1" si="2"/>
        <v>3</v>
      </c>
      <c r="F4">
        <f t="shared" ca="1" si="3"/>
        <v>1</v>
      </c>
      <c r="G4">
        <f t="shared" ca="1" si="4"/>
        <v>0</v>
      </c>
      <c r="H4">
        <f t="shared" ca="1" si="5"/>
        <v>2</v>
      </c>
      <c r="I4">
        <f t="shared" ca="1" si="6"/>
        <v>0</v>
      </c>
      <c r="J4">
        <f t="shared" ca="1" si="7"/>
        <v>1</v>
      </c>
      <c r="K4" s="13">
        <f t="shared" ca="1" si="8"/>
        <v>2</v>
      </c>
      <c r="L4">
        <f t="shared" ca="1" si="9"/>
        <v>6</v>
      </c>
      <c r="M4" s="7">
        <f t="shared" ca="1" si="10"/>
        <v>0</v>
      </c>
      <c r="N4" s="8">
        <f t="shared" ca="1" si="11"/>
        <v>16</v>
      </c>
      <c r="O4" s="8">
        <f t="shared" ca="1" si="12"/>
        <v>20</v>
      </c>
      <c r="P4" s="9">
        <f t="shared" ca="1" si="13"/>
        <v>36</v>
      </c>
      <c r="R4">
        <v>2</v>
      </c>
      <c r="S4">
        <v>0.2</v>
      </c>
      <c r="T4">
        <f>U3</f>
        <v>0.15000000000000002</v>
      </c>
      <c r="U4">
        <f t="shared" si="14"/>
        <v>0.35000000000000003</v>
      </c>
      <c r="W4" s="18">
        <v>3</v>
      </c>
      <c r="X4" s="20">
        <v>9.84</v>
      </c>
      <c r="Y4" s="20">
        <v>48</v>
      </c>
      <c r="Z4" s="20">
        <v>120</v>
      </c>
      <c r="AA4" s="21">
        <v>177.84000000000006</v>
      </c>
    </row>
    <row r="5" spans="1:29" ht="15" thickBot="1" x14ac:dyDescent="0.35">
      <c r="A5">
        <v>4</v>
      </c>
      <c r="B5">
        <f t="shared" ca="1" si="15"/>
        <v>0</v>
      </c>
      <c r="C5">
        <f ca="1">COUNTIF($L$2:L4,A5)*$T$9</f>
        <v>0</v>
      </c>
      <c r="D5">
        <f t="shared" ca="1" si="1"/>
        <v>0</v>
      </c>
      <c r="E5" s="13">
        <f t="shared" ca="1" si="2"/>
        <v>3</v>
      </c>
      <c r="F5">
        <f t="shared" ca="1" si="3"/>
        <v>0</v>
      </c>
      <c r="G5">
        <f t="shared" ca="1" si="4"/>
        <v>0</v>
      </c>
      <c r="H5">
        <f t="shared" ca="1" si="5"/>
        <v>3</v>
      </c>
      <c r="I5">
        <f t="shared" ca="1" si="6"/>
        <v>0</v>
      </c>
      <c r="J5">
        <f t="shared" ca="1" si="7"/>
        <v>1</v>
      </c>
      <c r="K5" s="13">
        <f t="shared" ca="1" si="8"/>
        <v>1</v>
      </c>
      <c r="L5">
        <f t="shared" ca="1" si="9"/>
        <v>6</v>
      </c>
      <c r="M5" s="7">
        <f t="shared" ca="1" si="10"/>
        <v>0</v>
      </c>
      <c r="N5" s="8">
        <f t="shared" ca="1" si="11"/>
        <v>24</v>
      </c>
      <c r="O5" s="8">
        <f t="shared" ca="1" si="12"/>
        <v>20</v>
      </c>
      <c r="P5" s="9">
        <f t="shared" ca="1" si="13"/>
        <v>44</v>
      </c>
      <c r="R5">
        <v>3</v>
      </c>
      <c r="S5">
        <v>0.4</v>
      </c>
      <c r="T5">
        <f t="shared" ref="T5:T7" si="16">U4</f>
        <v>0.35000000000000003</v>
      </c>
      <c r="U5">
        <f t="shared" si="14"/>
        <v>0.75</v>
      </c>
      <c r="W5" s="18">
        <v>4</v>
      </c>
      <c r="X5" s="20">
        <v>8.6600000000000019</v>
      </c>
      <c r="Y5" s="20">
        <v>32</v>
      </c>
      <c r="Z5" s="20">
        <v>120</v>
      </c>
      <c r="AA5" s="21">
        <v>160.66000000000003</v>
      </c>
    </row>
    <row r="6" spans="1:29" ht="15" thickBot="1" x14ac:dyDescent="0.35">
      <c r="A6">
        <v>5</v>
      </c>
      <c r="B6">
        <f t="shared" ca="1" si="15"/>
        <v>0</v>
      </c>
      <c r="C6">
        <f ca="1">COUNTIF($L$2:L5,A6)*$T$9</f>
        <v>14</v>
      </c>
      <c r="D6">
        <f t="shared" ca="1" si="1"/>
        <v>14</v>
      </c>
      <c r="E6" s="13">
        <f t="shared" ca="1" si="2"/>
        <v>2</v>
      </c>
      <c r="F6">
        <f t="shared" ca="1" si="3"/>
        <v>2</v>
      </c>
      <c r="G6">
        <f t="shared" ca="1" si="4"/>
        <v>12</v>
      </c>
      <c r="H6">
        <f t="shared" ca="1" si="5"/>
        <v>0</v>
      </c>
      <c r="I6">
        <f t="shared" ca="1" si="6"/>
        <v>12</v>
      </c>
      <c r="J6">
        <f t="shared" ca="1" si="7"/>
        <v>0</v>
      </c>
      <c r="K6" s="13">
        <f t="shared" ca="1" si="8"/>
        <v>1</v>
      </c>
      <c r="L6">
        <f t="shared" ca="1" si="9"/>
        <v>0</v>
      </c>
      <c r="M6" s="7">
        <f t="shared" ca="1" si="10"/>
        <v>0.24</v>
      </c>
      <c r="N6" s="8">
        <f t="shared" ca="1" si="11"/>
        <v>0</v>
      </c>
      <c r="O6" s="8">
        <f t="shared" ca="1" si="12"/>
        <v>0</v>
      </c>
      <c r="P6" s="9">
        <f t="shared" ca="1" si="13"/>
        <v>0.24</v>
      </c>
      <c r="R6">
        <v>4</v>
      </c>
      <c r="S6">
        <v>0.15</v>
      </c>
      <c r="T6">
        <f t="shared" si="16"/>
        <v>0.75</v>
      </c>
      <c r="U6">
        <f t="shared" si="14"/>
        <v>0.9</v>
      </c>
      <c r="W6" s="18">
        <v>5</v>
      </c>
      <c r="X6" s="20">
        <v>6.620000000000001</v>
      </c>
      <c r="Y6" s="20">
        <v>0</v>
      </c>
      <c r="Z6" s="20">
        <v>120</v>
      </c>
      <c r="AA6" s="21">
        <v>126.62000000000002</v>
      </c>
    </row>
    <row r="7" spans="1:29" ht="15" thickBot="1" x14ac:dyDescent="0.35">
      <c r="A7">
        <v>6</v>
      </c>
      <c r="B7">
        <f t="shared" ca="1" si="15"/>
        <v>12</v>
      </c>
      <c r="C7">
        <f ca="1">COUNTIF($L$2:L6,A7)*$T$9</f>
        <v>42</v>
      </c>
      <c r="D7">
        <f t="shared" ca="1" si="1"/>
        <v>54</v>
      </c>
      <c r="E7" s="13">
        <f t="shared" ca="1" si="2"/>
        <v>3</v>
      </c>
      <c r="F7">
        <f t="shared" ca="1" si="3"/>
        <v>3</v>
      </c>
      <c r="G7">
        <f t="shared" ca="1" si="4"/>
        <v>51</v>
      </c>
      <c r="H7">
        <f t="shared" ca="1" si="5"/>
        <v>0</v>
      </c>
      <c r="I7">
        <f t="shared" ca="1" si="6"/>
        <v>51</v>
      </c>
      <c r="J7">
        <f t="shared" ca="1" si="7"/>
        <v>0</v>
      </c>
      <c r="K7" s="13">
        <f t="shared" ca="1" si="8"/>
        <v>3</v>
      </c>
      <c r="L7">
        <f t="shared" ca="1" si="9"/>
        <v>0</v>
      </c>
      <c r="M7" s="7">
        <f t="shared" ca="1" si="10"/>
        <v>1.02</v>
      </c>
      <c r="N7" s="8">
        <f t="shared" ca="1" si="11"/>
        <v>0</v>
      </c>
      <c r="O7" s="8">
        <f t="shared" ca="1" si="12"/>
        <v>0</v>
      </c>
      <c r="P7" s="9">
        <f t="shared" ca="1" si="13"/>
        <v>1.02</v>
      </c>
      <c r="R7">
        <v>5</v>
      </c>
      <c r="S7">
        <v>0.1</v>
      </c>
      <c r="T7">
        <f t="shared" si="16"/>
        <v>0.9</v>
      </c>
      <c r="U7">
        <f t="shared" si="14"/>
        <v>1</v>
      </c>
      <c r="W7" s="18">
        <v>6</v>
      </c>
      <c r="X7" s="20">
        <v>11.48</v>
      </c>
      <c r="Y7" s="20">
        <v>24</v>
      </c>
      <c r="Z7" s="20">
        <v>120</v>
      </c>
      <c r="AA7" s="21">
        <v>155.47999999999999</v>
      </c>
    </row>
    <row r="8" spans="1:29" ht="15" thickBot="1" x14ac:dyDescent="0.35">
      <c r="A8">
        <v>7</v>
      </c>
      <c r="B8">
        <f t="shared" ca="1" si="15"/>
        <v>51</v>
      </c>
      <c r="C8">
        <f ca="1">COUNTIF($L$2:L7,A8)*$T$9</f>
        <v>0</v>
      </c>
      <c r="D8">
        <f t="shared" ca="1" si="1"/>
        <v>51</v>
      </c>
      <c r="E8" s="13">
        <f t="shared" ca="1" si="2"/>
        <v>2</v>
      </c>
      <c r="F8">
        <f t="shared" ca="1" si="3"/>
        <v>2</v>
      </c>
      <c r="G8">
        <f t="shared" ca="1" si="4"/>
        <v>49</v>
      </c>
      <c r="H8">
        <f t="shared" ca="1" si="5"/>
        <v>0</v>
      </c>
      <c r="I8">
        <f t="shared" ca="1" si="6"/>
        <v>49</v>
      </c>
      <c r="J8">
        <f t="shared" ca="1" si="7"/>
        <v>0</v>
      </c>
      <c r="K8" s="13">
        <f t="shared" ca="1" si="8"/>
        <v>2</v>
      </c>
      <c r="L8">
        <f t="shared" ca="1" si="9"/>
        <v>0</v>
      </c>
      <c r="M8" s="7">
        <f t="shared" ca="1" si="10"/>
        <v>0.98</v>
      </c>
      <c r="N8" s="8">
        <f t="shared" ca="1" si="11"/>
        <v>0</v>
      </c>
      <c r="O8" s="8">
        <f t="shared" ca="1" si="12"/>
        <v>0</v>
      </c>
      <c r="P8" s="9">
        <f t="shared" ca="1" si="13"/>
        <v>0.98</v>
      </c>
      <c r="W8" s="18">
        <v>7</v>
      </c>
      <c r="X8" s="20">
        <v>11.54</v>
      </c>
      <c r="Y8" s="20">
        <v>56</v>
      </c>
      <c r="Z8" s="20">
        <v>140</v>
      </c>
      <c r="AA8" s="21">
        <v>207.53999999999996</v>
      </c>
    </row>
    <row r="9" spans="1:29" ht="15" thickBot="1" x14ac:dyDescent="0.35">
      <c r="A9">
        <v>8</v>
      </c>
      <c r="B9">
        <f t="shared" ca="1" si="15"/>
        <v>49</v>
      </c>
      <c r="C9">
        <f ca="1">COUNTIF($L$2:L8,A9)*$T$9</f>
        <v>0</v>
      </c>
      <c r="D9">
        <f t="shared" ca="1" si="1"/>
        <v>49</v>
      </c>
      <c r="E9" s="13">
        <f t="shared" ca="1" si="2"/>
        <v>5</v>
      </c>
      <c r="F9">
        <f t="shared" ca="1" si="3"/>
        <v>5</v>
      </c>
      <c r="G9">
        <f t="shared" ca="1" si="4"/>
        <v>44</v>
      </c>
      <c r="H9">
        <f t="shared" ca="1" si="5"/>
        <v>0</v>
      </c>
      <c r="I9">
        <f t="shared" ca="1" si="6"/>
        <v>44</v>
      </c>
      <c r="J9">
        <f t="shared" ca="1" si="7"/>
        <v>0</v>
      </c>
      <c r="K9" s="13">
        <f t="shared" ca="1" si="8"/>
        <v>2</v>
      </c>
      <c r="L9">
        <f t="shared" ca="1" si="9"/>
        <v>0</v>
      </c>
      <c r="M9" s="7">
        <f t="shared" ca="1" si="10"/>
        <v>0.88</v>
      </c>
      <c r="N9" s="8">
        <f t="shared" ca="1" si="11"/>
        <v>0</v>
      </c>
      <c r="O9" s="8">
        <f t="shared" ca="1" si="12"/>
        <v>0</v>
      </c>
      <c r="P9" s="9">
        <f t="shared" ca="1" si="13"/>
        <v>0.88</v>
      </c>
      <c r="R9" s="36" t="s">
        <v>32</v>
      </c>
      <c r="S9" s="36"/>
      <c r="T9">
        <v>14</v>
      </c>
      <c r="W9" s="18">
        <v>8</v>
      </c>
      <c r="X9" s="20">
        <v>9.9800000000000022</v>
      </c>
      <c r="Y9" s="20">
        <v>48</v>
      </c>
      <c r="Z9" s="20">
        <v>120</v>
      </c>
      <c r="AA9" s="21">
        <v>177.98</v>
      </c>
    </row>
    <row r="10" spans="1:29" ht="15" thickBot="1" x14ac:dyDescent="0.35">
      <c r="A10">
        <v>9</v>
      </c>
      <c r="B10">
        <f t="shared" ca="1" si="15"/>
        <v>44</v>
      </c>
      <c r="C10">
        <f ca="1">COUNTIF($L$2:L9,A10)*$T$9</f>
        <v>0</v>
      </c>
      <c r="D10">
        <f t="shared" ca="1" si="1"/>
        <v>44</v>
      </c>
      <c r="E10" s="13">
        <f t="shared" ca="1" si="2"/>
        <v>3</v>
      </c>
      <c r="F10">
        <f t="shared" ca="1" si="3"/>
        <v>3</v>
      </c>
      <c r="G10">
        <f t="shared" ca="1" si="4"/>
        <v>41</v>
      </c>
      <c r="H10">
        <f t="shared" ca="1" si="5"/>
        <v>0</v>
      </c>
      <c r="I10">
        <f t="shared" ca="1" si="6"/>
        <v>41</v>
      </c>
      <c r="J10">
        <f t="shared" ca="1" si="7"/>
        <v>0</v>
      </c>
      <c r="K10" s="13">
        <f t="shared" ca="1" si="8"/>
        <v>1</v>
      </c>
      <c r="L10">
        <f t="shared" ca="1" si="9"/>
        <v>0</v>
      </c>
      <c r="M10" s="7">
        <f t="shared" ca="1" si="10"/>
        <v>0.82000000000000006</v>
      </c>
      <c r="N10" s="8">
        <f t="shared" ca="1" si="11"/>
        <v>0</v>
      </c>
      <c r="O10" s="8">
        <f t="shared" ca="1" si="12"/>
        <v>0</v>
      </c>
      <c r="P10" s="9">
        <f t="shared" ca="1" si="13"/>
        <v>0.82000000000000006</v>
      </c>
      <c r="R10" s="36" t="s">
        <v>16</v>
      </c>
      <c r="S10" s="36"/>
      <c r="T10">
        <v>5</v>
      </c>
      <c r="W10" s="18">
        <v>9</v>
      </c>
      <c r="X10" s="20">
        <v>9.2199999999999989</v>
      </c>
      <c r="Y10" s="20">
        <v>48</v>
      </c>
      <c r="Z10" s="20">
        <v>120</v>
      </c>
      <c r="AA10" s="21">
        <v>177.22000000000006</v>
      </c>
    </row>
    <row r="11" spans="1:29" ht="15" thickBot="1" x14ac:dyDescent="0.35">
      <c r="A11">
        <v>10</v>
      </c>
      <c r="B11">
        <f t="shared" ca="1" si="15"/>
        <v>41</v>
      </c>
      <c r="C11">
        <f ca="1">COUNTIF($L$2:L10,A11)*$T$9</f>
        <v>0</v>
      </c>
      <c r="D11">
        <f t="shared" ca="1" si="1"/>
        <v>41</v>
      </c>
      <c r="E11" s="13">
        <f t="shared" ca="1" si="2"/>
        <v>5</v>
      </c>
      <c r="F11">
        <f t="shared" ca="1" si="3"/>
        <v>5</v>
      </c>
      <c r="G11">
        <f t="shared" ca="1" si="4"/>
        <v>36</v>
      </c>
      <c r="H11">
        <f t="shared" ca="1" si="5"/>
        <v>0</v>
      </c>
      <c r="I11">
        <f t="shared" ca="1" si="6"/>
        <v>36</v>
      </c>
      <c r="J11">
        <f t="shared" ca="1" si="7"/>
        <v>0</v>
      </c>
      <c r="K11" s="13">
        <f t="shared" ca="1" si="8"/>
        <v>2</v>
      </c>
      <c r="L11">
        <f t="shared" ca="1" si="9"/>
        <v>0</v>
      </c>
      <c r="M11" s="7">
        <f t="shared" ca="1" si="10"/>
        <v>0.72</v>
      </c>
      <c r="N11" s="8">
        <f t="shared" ca="1" si="11"/>
        <v>0</v>
      </c>
      <c r="O11" s="8">
        <f t="shared" ca="1" si="12"/>
        <v>0</v>
      </c>
      <c r="P11" s="9">
        <f t="shared" ca="1" si="13"/>
        <v>0.72</v>
      </c>
      <c r="W11" s="18">
        <v>10</v>
      </c>
      <c r="X11" s="20">
        <v>9.92</v>
      </c>
      <c r="Y11" s="20">
        <v>24</v>
      </c>
      <c r="Z11" s="20">
        <v>120</v>
      </c>
      <c r="AA11" s="21">
        <v>153.91999999999999</v>
      </c>
    </row>
    <row r="12" spans="1:29" ht="15" thickBot="1" x14ac:dyDescent="0.35">
      <c r="A12">
        <v>11</v>
      </c>
      <c r="B12">
        <f t="shared" ca="1" si="15"/>
        <v>36</v>
      </c>
      <c r="C12">
        <f ca="1">COUNTIF($L$2:L11,A12)*$T$9</f>
        <v>0</v>
      </c>
      <c r="D12">
        <f t="shared" ca="1" si="1"/>
        <v>36</v>
      </c>
      <c r="E12" s="13">
        <f t="shared" ca="1" si="2"/>
        <v>5</v>
      </c>
      <c r="F12">
        <f t="shared" ca="1" si="3"/>
        <v>5</v>
      </c>
      <c r="G12">
        <f t="shared" ca="1" si="4"/>
        <v>31</v>
      </c>
      <c r="H12">
        <f t="shared" ca="1" si="5"/>
        <v>0</v>
      </c>
      <c r="I12">
        <f t="shared" ca="1" si="6"/>
        <v>31</v>
      </c>
      <c r="J12">
        <f t="shared" ca="1" si="7"/>
        <v>0</v>
      </c>
      <c r="K12" s="13">
        <f t="shared" ca="1" si="8"/>
        <v>3</v>
      </c>
      <c r="L12">
        <f t="shared" ca="1" si="9"/>
        <v>0</v>
      </c>
      <c r="M12" s="7">
        <f t="shared" ca="1" si="10"/>
        <v>0.62</v>
      </c>
      <c r="N12" s="8">
        <f t="shared" ca="1" si="11"/>
        <v>0</v>
      </c>
      <c r="O12" s="8">
        <f t="shared" ca="1" si="12"/>
        <v>0</v>
      </c>
      <c r="P12" s="9">
        <f t="shared" ca="1" si="13"/>
        <v>0.62</v>
      </c>
      <c r="R12" s="36" t="s">
        <v>33</v>
      </c>
      <c r="S12" s="36"/>
      <c r="T12">
        <v>1</v>
      </c>
      <c r="W12" s="18">
        <v>11</v>
      </c>
      <c r="X12" s="20">
        <v>11.560000000000002</v>
      </c>
      <c r="Y12" s="20">
        <v>96</v>
      </c>
      <c r="Z12" s="20">
        <v>160</v>
      </c>
      <c r="AA12" s="21">
        <v>267.56000000000006</v>
      </c>
    </row>
    <row r="13" spans="1:29" ht="15" thickBot="1" x14ac:dyDescent="0.35">
      <c r="A13">
        <v>12</v>
      </c>
      <c r="B13">
        <f t="shared" ca="1" si="15"/>
        <v>31</v>
      </c>
      <c r="C13">
        <f ca="1">COUNTIF($L$2:L12,A13)*$T$9</f>
        <v>0</v>
      </c>
      <c r="D13">
        <f t="shared" ca="1" si="1"/>
        <v>31</v>
      </c>
      <c r="E13" s="13">
        <f t="shared" ca="1" si="2"/>
        <v>3</v>
      </c>
      <c r="F13">
        <f t="shared" ca="1" si="3"/>
        <v>3</v>
      </c>
      <c r="G13">
        <f t="shared" ca="1" si="4"/>
        <v>28</v>
      </c>
      <c r="H13">
        <f t="shared" ca="1" si="5"/>
        <v>0</v>
      </c>
      <c r="I13">
        <f t="shared" ca="1" si="6"/>
        <v>28</v>
      </c>
      <c r="J13">
        <f t="shared" ca="1" si="7"/>
        <v>0</v>
      </c>
      <c r="K13" s="13">
        <f t="shared" ca="1" si="8"/>
        <v>3</v>
      </c>
      <c r="L13">
        <f t="shared" ca="1" si="9"/>
        <v>0</v>
      </c>
      <c r="M13" s="7">
        <f t="shared" ca="1" si="10"/>
        <v>0.56000000000000005</v>
      </c>
      <c r="N13" s="8">
        <f t="shared" ca="1" si="11"/>
        <v>0</v>
      </c>
      <c r="O13" s="8">
        <f t="shared" ca="1" si="12"/>
        <v>0</v>
      </c>
      <c r="P13" s="9">
        <f t="shared" ca="1" si="13"/>
        <v>0.56000000000000005</v>
      </c>
      <c r="R13" s="36" t="s">
        <v>34</v>
      </c>
      <c r="S13" s="36"/>
      <c r="T13">
        <v>3</v>
      </c>
      <c r="W13" s="18">
        <v>12</v>
      </c>
      <c r="X13" s="20">
        <v>5.66</v>
      </c>
      <c r="Y13" s="20">
        <v>96</v>
      </c>
      <c r="Z13" s="20">
        <v>180</v>
      </c>
      <c r="AA13" s="21">
        <v>281.65999999999997</v>
      </c>
    </row>
    <row r="14" spans="1:29" ht="15" thickBot="1" x14ac:dyDescent="0.35">
      <c r="A14">
        <v>13</v>
      </c>
      <c r="B14">
        <f t="shared" ca="1" si="15"/>
        <v>28</v>
      </c>
      <c r="C14">
        <f ca="1">COUNTIF($L$2:L13,A14)*$T$9</f>
        <v>0</v>
      </c>
      <c r="D14">
        <f t="shared" ca="1" si="1"/>
        <v>28</v>
      </c>
      <c r="E14" s="13">
        <f t="shared" ca="1" si="2"/>
        <v>1</v>
      </c>
      <c r="F14">
        <f t="shared" ca="1" si="3"/>
        <v>1</v>
      </c>
      <c r="G14">
        <f t="shared" ca="1" si="4"/>
        <v>27</v>
      </c>
      <c r="H14">
        <f t="shared" ca="1" si="5"/>
        <v>0</v>
      </c>
      <c r="I14">
        <f t="shared" ca="1" si="6"/>
        <v>27</v>
      </c>
      <c r="J14">
        <f t="shared" ca="1" si="7"/>
        <v>0</v>
      </c>
      <c r="K14" s="13">
        <f t="shared" ca="1" si="8"/>
        <v>3</v>
      </c>
      <c r="L14">
        <f t="shared" ca="1" si="9"/>
        <v>0</v>
      </c>
      <c r="M14" s="7">
        <f t="shared" ca="1" si="10"/>
        <v>0.54</v>
      </c>
      <c r="N14" s="8">
        <f t="shared" ca="1" si="11"/>
        <v>0</v>
      </c>
      <c r="O14" s="8">
        <f t="shared" ca="1" si="12"/>
        <v>0</v>
      </c>
      <c r="P14" s="9">
        <f t="shared" ca="1" si="13"/>
        <v>0.54</v>
      </c>
      <c r="W14" s="18">
        <v>13</v>
      </c>
      <c r="X14" s="20">
        <v>10.540000000000001</v>
      </c>
      <c r="Y14" s="20">
        <v>64</v>
      </c>
      <c r="Z14" s="20">
        <v>120</v>
      </c>
      <c r="AA14" s="21">
        <v>194.53999999999996</v>
      </c>
    </row>
    <row r="15" spans="1:29" ht="15" thickBot="1" x14ac:dyDescent="0.35">
      <c r="A15">
        <v>14</v>
      </c>
      <c r="B15">
        <f t="shared" ca="1" si="15"/>
        <v>27</v>
      </c>
      <c r="C15">
        <f ca="1">COUNTIF($L$2:L14,A15)*$T$9</f>
        <v>0</v>
      </c>
      <c r="D15">
        <f t="shared" ca="1" si="1"/>
        <v>27</v>
      </c>
      <c r="E15" s="13">
        <f t="shared" ca="1" si="2"/>
        <v>3</v>
      </c>
      <c r="F15">
        <f t="shared" ca="1" si="3"/>
        <v>3</v>
      </c>
      <c r="G15">
        <f t="shared" ca="1" si="4"/>
        <v>24</v>
      </c>
      <c r="H15">
        <f t="shared" ca="1" si="5"/>
        <v>0</v>
      </c>
      <c r="I15">
        <f t="shared" ca="1" si="6"/>
        <v>24</v>
      </c>
      <c r="J15">
        <f t="shared" ca="1" si="7"/>
        <v>0</v>
      </c>
      <c r="K15" s="13">
        <f t="shared" ca="1" si="8"/>
        <v>2</v>
      </c>
      <c r="L15">
        <f t="shared" ca="1" si="9"/>
        <v>0</v>
      </c>
      <c r="M15" s="7">
        <f t="shared" ca="1" si="10"/>
        <v>0.48</v>
      </c>
      <c r="N15" s="8">
        <f t="shared" ca="1" si="11"/>
        <v>0</v>
      </c>
      <c r="O15" s="8">
        <f t="shared" ca="1" si="12"/>
        <v>0</v>
      </c>
      <c r="P15" s="9">
        <f t="shared" ca="1" si="13"/>
        <v>0.48</v>
      </c>
      <c r="R15" s="36" t="s">
        <v>35</v>
      </c>
      <c r="S15" s="36"/>
      <c r="T15" s="2">
        <v>0.02</v>
      </c>
      <c r="W15" s="18">
        <v>14</v>
      </c>
      <c r="X15" s="20">
        <v>10.46</v>
      </c>
      <c r="Y15" s="20">
        <v>48</v>
      </c>
      <c r="Z15" s="20">
        <v>120</v>
      </c>
      <c r="AA15" s="21">
        <v>178.46000000000004</v>
      </c>
    </row>
    <row r="16" spans="1:29" ht="15" thickBot="1" x14ac:dyDescent="0.35">
      <c r="A16">
        <v>15</v>
      </c>
      <c r="B16">
        <f t="shared" ca="1" si="15"/>
        <v>24</v>
      </c>
      <c r="C16">
        <f ca="1">COUNTIF($L$2:L15,A16)*$T$9</f>
        <v>0</v>
      </c>
      <c r="D16">
        <f t="shared" ca="1" si="1"/>
        <v>24</v>
      </c>
      <c r="E16" s="13">
        <f t="shared" ca="1" si="2"/>
        <v>3</v>
      </c>
      <c r="F16">
        <f t="shared" ca="1" si="3"/>
        <v>3</v>
      </c>
      <c r="G16">
        <f t="shared" ca="1" si="4"/>
        <v>21</v>
      </c>
      <c r="H16">
        <f t="shared" ca="1" si="5"/>
        <v>0</v>
      </c>
      <c r="I16">
        <f t="shared" ca="1" si="6"/>
        <v>21</v>
      </c>
      <c r="J16">
        <f t="shared" ca="1" si="7"/>
        <v>0</v>
      </c>
      <c r="K16" s="13">
        <f t="shared" ca="1" si="8"/>
        <v>2</v>
      </c>
      <c r="L16">
        <f t="shared" ca="1" si="9"/>
        <v>0</v>
      </c>
      <c r="M16" s="7">
        <f t="shared" ca="1" si="10"/>
        <v>0.42</v>
      </c>
      <c r="N16" s="8">
        <f t="shared" ca="1" si="11"/>
        <v>0</v>
      </c>
      <c r="O16" s="8">
        <f t="shared" ca="1" si="12"/>
        <v>0</v>
      </c>
      <c r="P16" s="9">
        <f t="shared" ca="1" si="13"/>
        <v>0.42</v>
      </c>
      <c r="W16" s="18">
        <v>15</v>
      </c>
      <c r="X16" s="20">
        <v>10.520000000000001</v>
      </c>
      <c r="Y16" s="20">
        <v>40</v>
      </c>
      <c r="Z16" s="20">
        <v>140</v>
      </c>
      <c r="AA16" s="21">
        <v>190.51999999999998</v>
      </c>
    </row>
    <row r="17" spans="1:27" ht="15" thickBot="1" x14ac:dyDescent="0.35">
      <c r="A17">
        <v>16</v>
      </c>
      <c r="B17">
        <f t="shared" ca="1" si="15"/>
        <v>21</v>
      </c>
      <c r="C17">
        <f ca="1">COUNTIF($L$2:L16,A17)*$T$9</f>
        <v>0</v>
      </c>
      <c r="D17">
        <f t="shared" ca="1" si="1"/>
        <v>21</v>
      </c>
      <c r="E17" s="13">
        <f t="shared" ca="1" si="2"/>
        <v>0</v>
      </c>
      <c r="F17">
        <f t="shared" ca="1" si="3"/>
        <v>0</v>
      </c>
      <c r="G17">
        <f t="shared" ca="1" si="4"/>
        <v>21</v>
      </c>
      <c r="H17">
        <f t="shared" ca="1" si="5"/>
        <v>0</v>
      </c>
      <c r="I17">
        <f t="shared" ca="1" si="6"/>
        <v>21</v>
      </c>
      <c r="J17">
        <f t="shared" ca="1" si="7"/>
        <v>0</v>
      </c>
      <c r="K17" s="13">
        <f t="shared" ca="1" si="8"/>
        <v>3</v>
      </c>
      <c r="L17">
        <f t="shared" ca="1" si="9"/>
        <v>0</v>
      </c>
      <c r="M17" s="7">
        <f t="shared" ca="1" si="10"/>
        <v>0.42</v>
      </c>
      <c r="N17" s="8">
        <f t="shared" ca="1" si="11"/>
        <v>0</v>
      </c>
      <c r="O17" s="8">
        <f t="shared" ca="1" si="12"/>
        <v>0</v>
      </c>
      <c r="P17" s="9">
        <f t="shared" ca="1" si="13"/>
        <v>0.42</v>
      </c>
      <c r="W17" s="18">
        <v>16</v>
      </c>
      <c r="X17" s="20">
        <v>9.8399999999999981</v>
      </c>
      <c r="Y17" s="20">
        <v>24</v>
      </c>
      <c r="Z17" s="20">
        <v>120</v>
      </c>
      <c r="AA17" s="21">
        <v>153.83999999999997</v>
      </c>
    </row>
    <row r="18" spans="1:27" ht="15" thickBot="1" x14ac:dyDescent="0.35">
      <c r="A18">
        <v>17</v>
      </c>
      <c r="B18">
        <f t="shared" ca="1" si="15"/>
        <v>21</v>
      </c>
      <c r="C18">
        <f ca="1">COUNTIF($L$2:L17,A18)*$T$9</f>
        <v>0</v>
      </c>
      <c r="D18">
        <f t="shared" ca="1" si="1"/>
        <v>21</v>
      </c>
      <c r="E18" s="13">
        <f t="shared" ca="1" si="2"/>
        <v>4</v>
      </c>
      <c r="F18">
        <f t="shared" ca="1" si="3"/>
        <v>4</v>
      </c>
      <c r="G18">
        <f t="shared" ca="1" si="4"/>
        <v>17</v>
      </c>
      <c r="H18">
        <f t="shared" ca="1" si="5"/>
        <v>0</v>
      </c>
      <c r="I18">
        <f t="shared" ca="1" si="6"/>
        <v>17</v>
      </c>
      <c r="J18">
        <f t="shared" ca="1" si="7"/>
        <v>0</v>
      </c>
      <c r="K18" s="13">
        <f t="shared" ca="1" si="8"/>
        <v>3</v>
      </c>
      <c r="L18">
        <f t="shared" ca="1" si="9"/>
        <v>0</v>
      </c>
      <c r="M18" s="7">
        <f t="shared" ca="1" si="10"/>
        <v>0.34</v>
      </c>
      <c r="N18" s="8">
        <f t="shared" ca="1" si="11"/>
        <v>0</v>
      </c>
      <c r="O18" s="8">
        <f t="shared" ca="1" si="12"/>
        <v>0</v>
      </c>
      <c r="P18" s="9">
        <f t="shared" ca="1" si="13"/>
        <v>0.34</v>
      </c>
      <c r="R18" s="36" t="s">
        <v>36</v>
      </c>
      <c r="S18" s="36"/>
      <c r="T18" s="2">
        <v>8</v>
      </c>
      <c r="W18" s="18">
        <v>17</v>
      </c>
      <c r="X18" s="20">
        <v>5.8600000000000021</v>
      </c>
      <c r="Y18" s="20">
        <v>56</v>
      </c>
      <c r="Z18" s="20">
        <v>160</v>
      </c>
      <c r="AA18" s="21">
        <v>221.85999999999999</v>
      </c>
    </row>
    <row r="19" spans="1:27" ht="15" thickBot="1" x14ac:dyDescent="0.35">
      <c r="A19">
        <v>18</v>
      </c>
      <c r="B19">
        <f t="shared" ca="1" si="15"/>
        <v>17</v>
      </c>
      <c r="C19">
        <f ca="1">COUNTIF($L$2:L18,A19)*$T$9</f>
        <v>0</v>
      </c>
      <c r="D19">
        <f t="shared" ca="1" si="1"/>
        <v>17</v>
      </c>
      <c r="E19" s="13">
        <f t="shared" ca="1" si="2"/>
        <v>5</v>
      </c>
      <c r="F19">
        <f t="shared" ca="1" si="3"/>
        <v>5</v>
      </c>
      <c r="G19">
        <f t="shared" ca="1" si="4"/>
        <v>12</v>
      </c>
      <c r="H19">
        <f t="shared" ca="1" si="5"/>
        <v>0</v>
      </c>
      <c r="I19">
        <f t="shared" ca="1" si="6"/>
        <v>12</v>
      </c>
      <c r="J19">
        <f t="shared" ca="1" si="7"/>
        <v>0</v>
      </c>
      <c r="K19" s="13">
        <f t="shared" ca="1" si="8"/>
        <v>2</v>
      </c>
      <c r="L19">
        <f t="shared" ca="1" si="9"/>
        <v>0</v>
      </c>
      <c r="M19" s="7">
        <f t="shared" ca="1" si="10"/>
        <v>0.24</v>
      </c>
      <c r="N19" s="8">
        <f t="shared" ca="1" si="11"/>
        <v>0</v>
      </c>
      <c r="O19" s="8">
        <f t="shared" ca="1" si="12"/>
        <v>0</v>
      </c>
      <c r="P19" s="9">
        <f t="shared" ca="1" si="13"/>
        <v>0.24</v>
      </c>
      <c r="W19" s="18">
        <v>18</v>
      </c>
      <c r="X19" s="20">
        <v>7.7799999999999994</v>
      </c>
      <c r="Y19" s="20">
        <v>32</v>
      </c>
      <c r="Z19" s="20">
        <v>140</v>
      </c>
      <c r="AA19" s="21">
        <v>179.78</v>
      </c>
    </row>
    <row r="20" spans="1:27" ht="15" thickBot="1" x14ac:dyDescent="0.35">
      <c r="A20">
        <v>19</v>
      </c>
      <c r="B20">
        <f t="shared" ca="1" si="15"/>
        <v>12</v>
      </c>
      <c r="C20">
        <f ca="1">COUNTIF($L$2:L19,A20)*$T$9</f>
        <v>0</v>
      </c>
      <c r="D20">
        <f t="shared" ca="1" si="1"/>
        <v>12</v>
      </c>
      <c r="E20" s="13">
        <f t="shared" ca="1" si="2"/>
        <v>2</v>
      </c>
      <c r="F20">
        <f t="shared" ca="1" si="3"/>
        <v>2</v>
      </c>
      <c r="G20">
        <f t="shared" ca="1" si="4"/>
        <v>10</v>
      </c>
      <c r="H20">
        <f t="shared" ca="1" si="5"/>
        <v>0</v>
      </c>
      <c r="I20">
        <f t="shared" ca="1" si="6"/>
        <v>10</v>
      </c>
      <c r="J20">
        <f t="shared" ca="1" si="7"/>
        <v>0</v>
      </c>
      <c r="K20" s="13">
        <f t="shared" ca="1" si="8"/>
        <v>1</v>
      </c>
      <c r="L20">
        <f t="shared" ca="1" si="9"/>
        <v>0</v>
      </c>
      <c r="M20" s="7">
        <f t="shared" ca="1" si="10"/>
        <v>0.2</v>
      </c>
      <c r="N20" s="8">
        <f t="shared" ca="1" si="11"/>
        <v>0</v>
      </c>
      <c r="O20" s="8">
        <f t="shared" ca="1" si="12"/>
        <v>0</v>
      </c>
      <c r="P20" s="9">
        <f t="shared" ca="1" si="13"/>
        <v>0.2</v>
      </c>
      <c r="W20" s="18">
        <v>19</v>
      </c>
      <c r="X20" s="20">
        <v>7.4800000000000022</v>
      </c>
      <c r="Y20" s="20">
        <v>24</v>
      </c>
      <c r="Z20" s="20">
        <v>100</v>
      </c>
      <c r="AA20" s="21">
        <v>131.47999999999999</v>
      </c>
    </row>
    <row r="21" spans="1:27" ht="15" thickBot="1" x14ac:dyDescent="0.35">
      <c r="A21">
        <v>20</v>
      </c>
      <c r="B21">
        <f t="shared" ca="1" si="15"/>
        <v>10</v>
      </c>
      <c r="C21">
        <f ca="1">COUNTIF($L$2:L20,A21)*$T$9</f>
        <v>0</v>
      </c>
      <c r="D21">
        <f t="shared" ca="1" si="1"/>
        <v>10</v>
      </c>
      <c r="E21" s="13">
        <f t="shared" ca="1" si="2"/>
        <v>1</v>
      </c>
      <c r="F21">
        <f t="shared" ca="1" si="3"/>
        <v>1</v>
      </c>
      <c r="G21">
        <f t="shared" ca="1" si="4"/>
        <v>9</v>
      </c>
      <c r="H21">
        <f t="shared" ca="1" si="5"/>
        <v>0</v>
      </c>
      <c r="I21">
        <f t="shared" ca="1" si="6"/>
        <v>9</v>
      </c>
      <c r="J21">
        <f t="shared" ca="1" si="7"/>
        <v>0</v>
      </c>
      <c r="K21" s="13">
        <f t="shared" ca="1" si="8"/>
        <v>2</v>
      </c>
      <c r="L21">
        <f t="shared" ca="1" si="9"/>
        <v>0</v>
      </c>
      <c r="M21" s="7">
        <f t="shared" ca="1" si="10"/>
        <v>0.18</v>
      </c>
      <c r="N21" s="8">
        <f t="shared" ca="1" si="11"/>
        <v>0</v>
      </c>
      <c r="O21" s="8">
        <f t="shared" ca="1" si="12"/>
        <v>0</v>
      </c>
      <c r="P21" s="9">
        <f t="shared" ca="1" si="13"/>
        <v>0.18</v>
      </c>
      <c r="R21" s="36" t="s">
        <v>37</v>
      </c>
      <c r="S21" s="36"/>
      <c r="T21" s="2">
        <v>20</v>
      </c>
      <c r="W21" s="18">
        <v>20</v>
      </c>
      <c r="X21" s="20">
        <v>10.1</v>
      </c>
      <c r="Y21" s="20">
        <v>48</v>
      </c>
      <c r="Z21" s="20">
        <v>120</v>
      </c>
      <c r="AA21" s="21">
        <v>178.10000000000005</v>
      </c>
    </row>
    <row r="22" spans="1:27" ht="15" thickBot="1" x14ac:dyDescent="0.35">
      <c r="A22">
        <v>21</v>
      </c>
      <c r="B22">
        <f t="shared" ca="1" si="15"/>
        <v>9</v>
      </c>
      <c r="C22">
        <f ca="1">COUNTIF($L$2:L21,A22)*$T$9</f>
        <v>0</v>
      </c>
      <c r="D22">
        <f t="shared" ca="1" si="1"/>
        <v>9</v>
      </c>
      <c r="E22" s="13">
        <f t="shared" ca="1" si="2"/>
        <v>3</v>
      </c>
      <c r="F22">
        <f t="shared" ca="1" si="3"/>
        <v>3</v>
      </c>
      <c r="G22">
        <f t="shared" ca="1" si="4"/>
        <v>6</v>
      </c>
      <c r="H22">
        <f t="shared" ca="1" si="5"/>
        <v>0</v>
      </c>
      <c r="I22">
        <f t="shared" ca="1" si="6"/>
        <v>6</v>
      </c>
      <c r="J22">
        <f t="shared" ca="1" si="7"/>
        <v>0</v>
      </c>
      <c r="K22" s="13">
        <f t="shared" ca="1" si="8"/>
        <v>2</v>
      </c>
      <c r="L22">
        <f t="shared" ca="1" si="9"/>
        <v>0</v>
      </c>
      <c r="M22" s="7">
        <f t="shared" ca="1" si="10"/>
        <v>0.12</v>
      </c>
      <c r="N22" s="8">
        <f t="shared" ca="1" si="11"/>
        <v>0</v>
      </c>
      <c r="O22" s="8">
        <f t="shared" ca="1" si="12"/>
        <v>0</v>
      </c>
      <c r="P22" s="9">
        <f t="shared" ca="1" si="13"/>
        <v>0.12</v>
      </c>
      <c r="W22" s="18">
        <v>21</v>
      </c>
      <c r="X22" s="20">
        <v>9.98</v>
      </c>
      <c r="Y22" s="20">
        <v>32</v>
      </c>
      <c r="Z22" s="20">
        <v>140</v>
      </c>
      <c r="AA22" s="21">
        <v>181.98</v>
      </c>
    </row>
    <row r="23" spans="1:27" ht="15" thickBot="1" x14ac:dyDescent="0.35">
      <c r="A23">
        <v>22</v>
      </c>
      <c r="B23">
        <f t="shared" ca="1" si="15"/>
        <v>6</v>
      </c>
      <c r="C23">
        <f ca="1">COUNTIF($L$2:L22,A23)*$T$9</f>
        <v>0</v>
      </c>
      <c r="D23">
        <f t="shared" ca="1" si="1"/>
        <v>6</v>
      </c>
      <c r="E23" s="13">
        <f t="shared" ca="1" si="2"/>
        <v>4</v>
      </c>
      <c r="F23">
        <f t="shared" ca="1" si="3"/>
        <v>4</v>
      </c>
      <c r="G23">
        <f t="shared" ca="1" si="4"/>
        <v>2</v>
      </c>
      <c r="H23">
        <f t="shared" ca="1" si="5"/>
        <v>0</v>
      </c>
      <c r="I23">
        <f t="shared" ca="1" si="6"/>
        <v>2</v>
      </c>
      <c r="J23">
        <f t="shared" ca="1" si="7"/>
        <v>1</v>
      </c>
      <c r="K23" s="13">
        <f t="shared" ca="1" si="8"/>
        <v>1</v>
      </c>
      <c r="L23">
        <f t="shared" ca="1" si="9"/>
        <v>24</v>
      </c>
      <c r="M23" s="7">
        <f t="shared" ca="1" si="10"/>
        <v>0.04</v>
      </c>
      <c r="N23" s="8">
        <f t="shared" ca="1" si="11"/>
        <v>0</v>
      </c>
      <c r="O23" s="8">
        <f t="shared" ca="1" si="12"/>
        <v>20</v>
      </c>
      <c r="P23" s="9">
        <f t="shared" ca="1" si="13"/>
        <v>20.04</v>
      </c>
      <c r="R23" s="36" t="s">
        <v>39</v>
      </c>
      <c r="S23" s="36"/>
      <c r="T23" s="36"/>
      <c r="U23" s="36"/>
      <c r="W23" s="18">
        <v>22</v>
      </c>
      <c r="X23" s="20">
        <v>11.100000000000001</v>
      </c>
      <c r="Y23" s="20">
        <v>24</v>
      </c>
      <c r="Z23" s="20">
        <v>120</v>
      </c>
      <c r="AA23" s="21">
        <v>155.10000000000002</v>
      </c>
    </row>
    <row r="24" spans="1:27" ht="15" thickBot="1" x14ac:dyDescent="0.35">
      <c r="A24">
        <v>23</v>
      </c>
      <c r="B24">
        <f t="shared" ca="1" si="15"/>
        <v>2</v>
      </c>
      <c r="C24">
        <f ca="1">COUNTIF($L$2:L23,A24)*$T$9</f>
        <v>0</v>
      </c>
      <c r="D24">
        <f t="shared" ca="1" si="1"/>
        <v>2</v>
      </c>
      <c r="E24" s="13">
        <f t="shared" ca="1" si="2"/>
        <v>3</v>
      </c>
      <c r="F24">
        <f t="shared" ca="1" si="3"/>
        <v>2</v>
      </c>
      <c r="G24">
        <f t="shared" ca="1" si="4"/>
        <v>0</v>
      </c>
      <c r="H24">
        <f t="shared" ca="1" si="5"/>
        <v>1</v>
      </c>
      <c r="I24">
        <f t="shared" ca="1" si="6"/>
        <v>0</v>
      </c>
      <c r="J24">
        <f t="shared" ca="1" si="7"/>
        <v>1</v>
      </c>
      <c r="K24" s="13">
        <f t="shared" ca="1" si="8"/>
        <v>2</v>
      </c>
      <c r="L24">
        <f t="shared" ca="1" si="9"/>
        <v>26</v>
      </c>
      <c r="M24" s="7">
        <f t="shared" ca="1" si="10"/>
        <v>0</v>
      </c>
      <c r="N24" s="8">
        <f t="shared" ca="1" si="11"/>
        <v>8</v>
      </c>
      <c r="O24" s="8">
        <f t="shared" ca="1" si="12"/>
        <v>20</v>
      </c>
      <c r="P24" s="9">
        <f t="shared" ca="1" si="13"/>
        <v>28</v>
      </c>
      <c r="R24" s="4" t="s">
        <v>35</v>
      </c>
      <c r="S24" s="5" t="s">
        <v>36</v>
      </c>
      <c r="T24" s="5" t="s">
        <v>37</v>
      </c>
      <c r="U24" s="6" t="s">
        <v>38</v>
      </c>
      <c r="W24" s="18">
        <v>23</v>
      </c>
      <c r="X24" s="20">
        <v>11.46</v>
      </c>
      <c r="Y24" s="20">
        <v>32</v>
      </c>
      <c r="Z24" s="20">
        <v>140</v>
      </c>
      <c r="AA24" s="21">
        <v>183.46000000000004</v>
      </c>
    </row>
    <row r="25" spans="1:27" ht="15" thickBot="1" x14ac:dyDescent="0.35">
      <c r="A25">
        <v>24</v>
      </c>
      <c r="B25">
        <f t="shared" ca="1" si="15"/>
        <v>0</v>
      </c>
      <c r="C25">
        <f ca="1">COUNTIF($L$2:L24,A25)*$T$9</f>
        <v>14</v>
      </c>
      <c r="D25">
        <f t="shared" ca="1" si="1"/>
        <v>14</v>
      </c>
      <c r="E25" s="13">
        <f t="shared" ca="1" si="2"/>
        <v>3</v>
      </c>
      <c r="F25">
        <f t="shared" ca="1" si="3"/>
        <v>3</v>
      </c>
      <c r="G25">
        <f t="shared" ca="1" si="4"/>
        <v>11</v>
      </c>
      <c r="H25">
        <f t="shared" ca="1" si="5"/>
        <v>0</v>
      </c>
      <c r="I25">
        <f t="shared" ca="1" si="6"/>
        <v>11</v>
      </c>
      <c r="J25">
        <f t="shared" ca="1" si="7"/>
        <v>0</v>
      </c>
      <c r="K25" s="13">
        <f t="shared" ca="1" si="8"/>
        <v>2</v>
      </c>
      <c r="L25">
        <f t="shared" ca="1" si="9"/>
        <v>0</v>
      </c>
      <c r="M25" s="7">
        <f t="shared" ca="1" si="10"/>
        <v>0.22</v>
      </c>
      <c r="N25" s="8">
        <f t="shared" ca="1" si="11"/>
        <v>0</v>
      </c>
      <c r="O25" s="8">
        <f t="shared" ca="1" si="12"/>
        <v>0</v>
      </c>
      <c r="P25" s="9">
        <f t="shared" ca="1" si="13"/>
        <v>0.22</v>
      </c>
      <c r="R25" s="16">
        <f ca="1">AVERAGE(X2:X201)</f>
        <v>9.4157999999999991</v>
      </c>
      <c r="S25" s="16">
        <f t="shared" ref="S25:U25" ca="1" si="17">AVERAGE(Y2:Y201)</f>
        <v>36.799999999999997</v>
      </c>
      <c r="T25" s="16">
        <f t="shared" ca="1" si="17"/>
        <v>129.4</v>
      </c>
      <c r="U25" s="16">
        <f t="shared" ca="1" si="17"/>
        <v>175.61580000000001</v>
      </c>
      <c r="V25" s="29"/>
      <c r="W25" s="18">
        <v>24</v>
      </c>
      <c r="X25" s="20">
        <v>10</v>
      </c>
      <c r="Y25" s="20">
        <v>16</v>
      </c>
      <c r="Z25" s="20">
        <v>120</v>
      </c>
      <c r="AA25" s="21">
        <v>146</v>
      </c>
    </row>
    <row r="26" spans="1:27" ht="15" thickBot="1" x14ac:dyDescent="0.35">
      <c r="A26">
        <v>25</v>
      </c>
      <c r="B26">
        <f ca="1">G25</f>
        <v>11</v>
      </c>
      <c r="C26">
        <f ca="1">COUNTIF($L$2:L25,A26)*$T$9</f>
        <v>0</v>
      </c>
      <c r="D26">
        <f t="shared" ca="1" si="1"/>
        <v>11</v>
      </c>
      <c r="E26" s="13">
        <f t="shared" ca="1" si="2"/>
        <v>1</v>
      </c>
      <c r="F26">
        <f t="shared" ca="1" si="3"/>
        <v>1</v>
      </c>
      <c r="G26">
        <f t="shared" ca="1" si="4"/>
        <v>10</v>
      </c>
      <c r="H26">
        <f t="shared" ca="1" si="5"/>
        <v>0</v>
      </c>
      <c r="I26">
        <f t="shared" ca="1" si="6"/>
        <v>10</v>
      </c>
      <c r="J26">
        <f t="shared" ca="1" si="7"/>
        <v>0</v>
      </c>
      <c r="K26" s="13">
        <f t="shared" ca="1" si="8"/>
        <v>3</v>
      </c>
      <c r="L26">
        <f t="shared" ca="1" si="9"/>
        <v>0</v>
      </c>
      <c r="M26" s="7">
        <f t="shared" ca="1" si="10"/>
        <v>0.2</v>
      </c>
      <c r="N26" s="8">
        <f t="shared" ca="1" si="11"/>
        <v>0</v>
      </c>
      <c r="O26" s="8">
        <f t="shared" ca="1" si="12"/>
        <v>0</v>
      </c>
      <c r="P26" s="9">
        <f t="shared" ca="1" si="13"/>
        <v>0.2</v>
      </c>
      <c r="W26" s="18">
        <v>25</v>
      </c>
      <c r="X26" s="20">
        <v>6.44</v>
      </c>
      <c r="Y26" s="20">
        <v>48</v>
      </c>
      <c r="Z26" s="20">
        <v>140</v>
      </c>
      <c r="AA26" s="21">
        <v>194.44</v>
      </c>
    </row>
    <row r="27" spans="1:27" ht="15" thickBot="1" x14ac:dyDescent="0.35">
      <c r="A27">
        <v>26</v>
      </c>
      <c r="B27">
        <f t="shared" ca="1" si="15"/>
        <v>10</v>
      </c>
      <c r="C27">
        <f ca="1">COUNTIF($L$2:L26,A27)*$T$9</f>
        <v>14</v>
      </c>
      <c r="D27">
        <f t="shared" ca="1" si="1"/>
        <v>24</v>
      </c>
      <c r="E27" s="13">
        <f t="shared" ca="1" si="2"/>
        <v>3</v>
      </c>
      <c r="F27">
        <f t="shared" ca="1" si="3"/>
        <v>3</v>
      </c>
      <c r="G27">
        <f t="shared" ca="1" si="4"/>
        <v>21</v>
      </c>
      <c r="H27">
        <f t="shared" ca="1" si="5"/>
        <v>0</v>
      </c>
      <c r="I27">
        <f t="shared" ca="1" si="6"/>
        <v>21</v>
      </c>
      <c r="J27">
        <f t="shared" ca="1" si="7"/>
        <v>0</v>
      </c>
      <c r="K27" s="13">
        <f t="shared" ca="1" si="8"/>
        <v>3</v>
      </c>
      <c r="L27">
        <f t="shared" ca="1" si="9"/>
        <v>0</v>
      </c>
      <c r="M27" s="7">
        <f t="shared" ca="1" si="10"/>
        <v>0.42</v>
      </c>
      <c r="N27" s="8">
        <f t="shared" ca="1" si="11"/>
        <v>0</v>
      </c>
      <c r="O27" s="8">
        <f t="shared" ca="1" si="12"/>
        <v>0</v>
      </c>
      <c r="P27" s="9">
        <f t="shared" ca="1" si="13"/>
        <v>0.42</v>
      </c>
      <c r="W27" s="18">
        <v>26</v>
      </c>
      <c r="X27" s="20">
        <v>9.1400000000000023</v>
      </c>
      <c r="Y27" s="20">
        <v>8</v>
      </c>
      <c r="Z27" s="20">
        <v>100</v>
      </c>
      <c r="AA27" s="21">
        <v>117.14</v>
      </c>
    </row>
    <row r="28" spans="1:27" ht="15" thickBot="1" x14ac:dyDescent="0.35">
      <c r="A28">
        <v>27</v>
      </c>
      <c r="B28">
        <f t="shared" ca="1" si="15"/>
        <v>21</v>
      </c>
      <c r="C28">
        <f ca="1">COUNTIF($L$2:L27,A28)*$T$9</f>
        <v>0</v>
      </c>
      <c r="D28">
        <f t="shared" ca="1" si="1"/>
        <v>21</v>
      </c>
      <c r="E28" s="13">
        <f t="shared" ca="1" si="2"/>
        <v>4</v>
      </c>
      <c r="F28">
        <f t="shared" ca="1" si="3"/>
        <v>4</v>
      </c>
      <c r="G28">
        <f t="shared" ca="1" si="4"/>
        <v>17</v>
      </c>
      <c r="H28">
        <f t="shared" ca="1" si="5"/>
        <v>0</v>
      </c>
      <c r="I28">
        <f t="shared" ca="1" si="6"/>
        <v>17</v>
      </c>
      <c r="J28">
        <f t="shared" ca="1" si="7"/>
        <v>0</v>
      </c>
      <c r="K28" s="13">
        <f t="shared" ca="1" si="8"/>
        <v>2</v>
      </c>
      <c r="L28">
        <f t="shared" ca="1" si="9"/>
        <v>0</v>
      </c>
      <c r="M28" s="7">
        <f t="shared" ca="1" si="10"/>
        <v>0.34</v>
      </c>
      <c r="N28" s="8">
        <f t="shared" ca="1" si="11"/>
        <v>0</v>
      </c>
      <c r="O28" s="8">
        <f t="shared" ca="1" si="12"/>
        <v>0</v>
      </c>
      <c r="P28" s="9">
        <f t="shared" ca="1" si="13"/>
        <v>0.34</v>
      </c>
      <c r="W28" s="18">
        <v>27</v>
      </c>
      <c r="X28" s="20">
        <v>11.160000000000004</v>
      </c>
      <c r="Y28" s="20">
        <v>32</v>
      </c>
      <c r="Z28" s="20">
        <v>120</v>
      </c>
      <c r="AA28" s="21">
        <v>163.16</v>
      </c>
    </row>
    <row r="29" spans="1:27" ht="15" thickBot="1" x14ac:dyDescent="0.35">
      <c r="A29">
        <v>28</v>
      </c>
      <c r="B29">
        <f t="shared" ca="1" si="15"/>
        <v>17</v>
      </c>
      <c r="C29">
        <f ca="1">COUNTIF($L$2:L28,A29)*$T$9</f>
        <v>0</v>
      </c>
      <c r="D29">
        <f t="shared" ca="1" si="1"/>
        <v>17</v>
      </c>
      <c r="E29" s="13">
        <f t="shared" ca="1" si="2"/>
        <v>2</v>
      </c>
      <c r="F29">
        <f t="shared" ca="1" si="3"/>
        <v>2</v>
      </c>
      <c r="G29">
        <f t="shared" ca="1" si="4"/>
        <v>15</v>
      </c>
      <c r="H29">
        <f t="shared" ca="1" si="5"/>
        <v>0</v>
      </c>
      <c r="I29">
        <f t="shared" ca="1" si="6"/>
        <v>15</v>
      </c>
      <c r="J29">
        <f t="shared" ca="1" si="7"/>
        <v>0</v>
      </c>
      <c r="K29" s="13">
        <f t="shared" ca="1" si="8"/>
        <v>3</v>
      </c>
      <c r="L29">
        <f t="shared" ca="1" si="9"/>
        <v>0</v>
      </c>
      <c r="M29" s="10">
        <f t="shared" ca="1" si="10"/>
        <v>0.3</v>
      </c>
      <c r="N29" s="11">
        <f t="shared" ca="1" si="11"/>
        <v>0</v>
      </c>
      <c r="O29" s="8">
        <f t="shared" ca="1" si="12"/>
        <v>0</v>
      </c>
      <c r="P29" s="12">
        <f t="shared" ca="1" si="13"/>
        <v>0.3</v>
      </c>
      <c r="W29" s="18">
        <v>28</v>
      </c>
      <c r="X29" s="20">
        <v>9.8400000000000016</v>
      </c>
      <c r="Y29" s="20">
        <v>24</v>
      </c>
      <c r="Z29" s="20">
        <v>120</v>
      </c>
      <c r="AA29" s="21">
        <v>153.83999999999997</v>
      </c>
    </row>
    <row r="30" spans="1:27" x14ac:dyDescent="0.3">
      <c r="M30" s="14">
        <f ca="1">SUM(M2:M29)</f>
        <v>10.399999999999997</v>
      </c>
      <c r="N30" s="14">
        <f t="shared" ref="N30:P30" ca="1" si="18">SUM(N2:N29)</f>
        <v>48</v>
      </c>
      <c r="O30" s="15">
        <f t="shared" ca="1" si="18"/>
        <v>120</v>
      </c>
      <c r="P30" s="14">
        <f t="shared" ca="1" si="18"/>
        <v>178.39999999999998</v>
      </c>
      <c r="W30" s="18">
        <v>29</v>
      </c>
      <c r="X30" s="20">
        <v>6.8199999999999994</v>
      </c>
      <c r="Y30" s="20">
        <v>16</v>
      </c>
      <c r="Z30" s="20">
        <v>140</v>
      </c>
      <c r="AA30" s="21">
        <v>162.81999999999996</v>
      </c>
    </row>
    <row r="31" spans="1:27" x14ac:dyDescent="0.3">
      <c r="W31" s="18">
        <v>30</v>
      </c>
      <c r="X31" s="20">
        <v>10.8</v>
      </c>
      <c r="Y31" s="20">
        <v>16</v>
      </c>
      <c r="Z31" s="20">
        <v>120</v>
      </c>
      <c r="AA31" s="21">
        <v>146.80000000000001</v>
      </c>
    </row>
    <row r="32" spans="1:27" x14ac:dyDescent="0.3">
      <c r="W32" s="18">
        <v>31</v>
      </c>
      <c r="X32" s="20">
        <v>10.879999999999999</v>
      </c>
      <c r="Y32" s="20">
        <v>56</v>
      </c>
      <c r="Z32" s="20">
        <v>140</v>
      </c>
      <c r="AA32" s="21">
        <v>206.87999999999997</v>
      </c>
    </row>
    <row r="33" spans="23:27" x14ac:dyDescent="0.3">
      <c r="W33" s="18">
        <v>32</v>
      </c>
      <c r="X33" s="20">
        <v>9.8600000000000012</v>
      </c>
      <c r="Y33" s="20">
        <v>72</v>
      </c>
      <c r="Z33" s="20">
        <v>120</v>
      </c>
      <c r="AA33" s="21">
        <v>201.86000000000004</v>
      </c>
    </row>
    <row r="34" spans="23:27" x14ac:dyDescent="0.3">
      <c r="W34" s="18">
        <v>33</v>
      </c>
      <c r="X34" s="20">
        <v>7.46</v>
      </c>
      <c r="Y34" s="20">
        <v>48</v>
      </c>
      <c r="Z34" s="20">
        <v>140</v>
      </c>
      <c r="AA34" s="21">
        <v>195.45999999999998</v>
      </c>
    </row>
    <row r="35" spans="23:27" x14ac:dyDescent="0.3">
      <c r="W35" s="18">
        <v>34</v>
      </c>
      <c r="X35" s="20">
        <v>9.9199999999999964</v>
      </c>
      <c r="Y35" s="20">
        <v>40</v>
      </c>
      <c r="Z35" s="20">
        <v>140</v>
      </c>
      <c r="AA35" s="21">
        <v>189.92000000000004</v>
      </c>
    </row>
    <row r="36" spans="23:27" x14ac:dyDescent="0.3">
      <c r="W36" s="18">
        <v>35</v>
      </c>
      <c r="X36" s="20">
        <v>9.8000000000000025</v>
      </c>
      <c r="Y36" s="20">
        <v>16</v>
      </c>
      <c r="Z36" s="20">
        <v>120</v>
      </c>
      <c r="AA36" s="21">
        <v>145.79999999999995</v>
      </c>
    </row>
    <row r="37" spans="23:27" x14ac:dyDescent="0.3">
      <c r="W37" s="18">
        <v>36</v>
      </c>
      <c r="X37" s="20">
        <v>6.2000000000000011</v>
      </c>
      <c r="Y37" s="20">
        <v>8</v>
      </c>
      <c r="Z37" s="20">
        <v>120</v>
      </c>
      <c r="AA37" s="21">
        <v>134.20000000000002</v>
      </c>
    </row>
    <row r="38" spans="23:27" x14ac:dyDescent="0.3">
      <c r="W38" s="18">
        <v>37</v>
      </c>
      <c r="X38" s="20">
        <v>7.1199999999999983</v>
      </c>
      <c r="Y38" s="20">
        <v>8</v>
      </c>
      <c r="Z38" s="20">
        <v>140</v>
      </c>
      <c r="AA38" s="21">
        <v>155.12</v>
      </c>
    </row>
    <row r="39" spans="23:27" x14ac:dyDescent="0.3">
      <c r="W39" s="18">
        <v>38</v>
      </c>
      <c r="X39" s="20">
        <v>11.4</v>
      </c>
      <c r="Y39" s="20">
        <v>88</v>
      </c>
      <c r="Z39" s="20">
        <v>160</v>
      </c>
      <c r="AA39" s="21">
        <v>259.40000000000003</v>
      </c>
    </row>
    <row r="40" spans="23:27" x14ac:dyDescent="0.3">
      <c r="W40" s="18">
        <v>39</v>
      </c>
      <c r="X40" s="20">
        <v>7.5400000000000018</v>
      </c>
      <c r="Y40" s="20">
        <v>8</v>
      </c>
      <c r="Z40" s="20">
        <v>160</v>
      </c>
      <c r="AA40" s="21">
        <v>175.54</v>
      </c>
    </row>
    <row r="41" spans="23:27" x14ac:dyDescent="0.3">
      <c r="W41" s="18">
        <v>40</v>
      </c>
      <c r="X41" s="20">
        <v>6.26</v>
      </c>
      <c r="Y41" s="20">
        <v>16</v>
      </c>
      <c r="Z41" s="20">
        <v>160</v>
      </c>
      <c r="AA41" s="21">
        <v>182.26</v>
      </c>
    </row>
    <row r="42" spans="23:27" x14ac:dyDescent="0.3">
      <c r="W42" s="18">
        <v>41</v>
      </c>
      <c r="X42" s="20">
        <v>9.76</v>
      </c>
      <c r="Y42" s="20">
        <v>32</v>
      </c>
      <c r="Z42" s="20">
        <v>120</v>
      </c>
      <c r="AA42" s="21">
        <v>161.75999999999996</v>
      </c>
    </row>
    <row r="43" spans="23:27" x14ac:dyDescent="0.3">
      <c r="W43" s="18">
        <v>42</v>
      </c>
      <c r="X43" s="20">
        <v>9.8800000000000043</v>
      </c>
      <c r="Y43" s="20">
        <v>96</v>
      </c>
      <c r="Z43" s="20">
        <v>160</v>
      </c>
      <c r="AA43" s="21">
        <v>265.88</v>
      </c>
    </row>
    <row r="44" spans="23:27" x14ac:dyDescent="0.3">
      <c r="W44" s="18">
        <v>43</v>
      </c>
      <c r="X44" s="20">
        <v>8.2999999999999989</v>
      </c>
      <c r="Y44" s="20">
        <v>32</v>
      </c>
      <c r="Z44" s="20">
        <v>140</v>
      </c>
      <c r="AA44" s="21">
        <v>180.29999999999995</v>
      </c>
    </row>
    <row r="45" spans="23:27" x14ac:dyDescent="0.3">
      <c r="W45" s="18">
        <v>44</v>
      </c>
      <c r="X45" s="20">
        <v>8.18</v>
      </c>
      <c r="Y45" s="20">
        <v>0</v>
      </c>
      <c r="Z45" s="20">
        <v>160</v>
      </c>
      <c r="AA45" s="21">
        <v>168.17999999999998</v>
      </c>
    </row>
    <row r="46" spans="23:27" x14ac:dyDescent="0.3">
      <c r="W46" s="18">
        <v>45</v>
      </c>
      <c r="X46" s="20">
        <v>9.8200000000000021</v>
      </c>
      <c r="Y46" s="20">
        <v>48</v>
      </c>
      <c r="Z46" s="20">
        <v>120</v>
      </c>
      <c r="AA46" s="21">
        <v>177.82</v>
      </c>
    </row>
    <row r="47" spans="23:27" x14ac:dyDescent="0.3">
      <c r="W47" s="18">
        <v>46</v>
      </c>
      <c r="X47" s="20">
        <v>6.339999999999999</v>
      </c>
      <c r="Y47" s="20">
        <v>0</v>
      </c>
      <c r="Z47" s="20">
        <v>120</v>
      </c>
      <c r="AA47" s="21">
        <v>126.33999999999999</v>
      </c>
    </row>
    <row r="48" spans="23:27" x14ac:dyDescent="0.3">
      <c r="W48" s="18">
        <v>47</v>
      </c>
      <c r="X48" s="20">
        <v>6.8400000000000007</v>
      </c>
      <c r="Y48" s="20">
        <v>16</v>
      </c>
      <c r="Z48" s="20">
        <v>120</v>
      </c>
      <c r="AA48" s="21">
        <v>142.84</v>
      </c>
    </row>
    <row r="49" spans="23:27" x14ac:dyDescent="0.3">
      <c r="W49" s="18">
        <v>48</v>
      </c>
      <c r="X49" s="20">
        <v>11.499999999999998</v>
      </c>
      <c r="Y49" s="20">
        <v>16</v>
      </c>
      <c r="Z49" s="20">
        <v>120</v>
      </c>
      <c r="AA49" s="21">
        <v>147.5</v>
      </c>
    </row>
    <row r="50" spans="23:27" x14ac:dyDescent="0.3">
      <c r="W50" s="18">
        <v>49</v>
      </c>
      <c r="X50" s="20">
        <v>10.92</v>
      </c>
      <c r="Y50" s="20">
        <v>56</v>
      </c>
      <c r="Z50" s="20">
        <v>140</v>
      </c>
      <c r="AA50" s="21">
        <v>206.92000000000002</v>
      </c>
    </row>
    <row r="51" spans="23:27" x14ac:dyDescent="0.3">
      <c r="W51" s="18">
        <v>50</v>
      </c>
      <c r="X51" s="20">
        <v>7.3</v>
      </c>
      <c r="Y51" s="20">
        <v>24</v>
      </c>
      <c r="Z51" s="20">
        <v>160</v>
      </c>
      <c r="AA51" s="21">
        <v>191.29999999999998</v>
      </c>
    </row>
    <row r="52" spans="23:27" x14ac:dyDescent="0.3">
      <c r="W52" s="18">
        <v>51</v>
      </c>
      <c r="X52" s="20">
        <v>10.34</v>
      </c>
      <c r="Y52" s="20">
        <v>8</v>
      </c>
      <c r="Z52" s="20">
        <v>120</v>
      </c>
      <c r="AA52" s="21">
        <v>138.34</v>
      </c>
    </row>
    <row r="53" spans="23:27" x14ac:dyDescent="0.3">
      <c r="W53" s="18">
        <v>52</v>
      </c>
      <c r="X53" s="20">
        <v>6.0600000000000005</v>
      </c>
      <c r="Y53" s="20">
        <v>32</v>
      </c>
      <c r="Z53" s="20">
        <v>160</v>
      </c>
      <c r="AA53" s="21">
        <v>198.06000000000003</v>
      </c>
    </row>
    <row r="54" spans="23:27" x14ac:dyDescent="0.3">
      <c r="W54" s="18">
        <v>53</v>
      </c>
      <c r="X54" s="20">
        <v>10.38</v>
      </c>
      <c r="Y54" s="20">
        <v>40</v>
      </c>
      <c r="Z54" s="20">
        <v>120</v>
      </c>
      <c r="AA54" s="21">
        <v>170.38000000000002</v>
      </c>
    </row>
    <row r="55" spans="23:27" x14ac:dyDescent="0.3">
      <c r="W55" s="18">
        <v>54</v>
      </c>
      <c r="X55" s="20">
        <v>11.84</v>
      </c>
      <c r="Y55" s="20">
        <v>24</v>
      </c>
      <c r="Z55" s="20">
        <v>120</v>
      </c>
      <c r="AA55" s="21">
        <v>155.83999999999997</v>
      </c>
    </row>
    <row r="56" spans="23:27" x14ac:dyDescent="0.3">
      <c r="W56" s="18">
        <v>55</v>
      </c>
      <c r="X56" s="20">
        <v>9.08</v>
      </c>
      <c r="Y56" s="20">
        <v>32</v>
      </c>
      <c r="Z56" s="20">
        <v>120</v>
      </c>
      <c r="AA56" s="21">
        <v>161.08000000000001</v>
      </c>
    </row>
    <row r="57" spans="23:27" x14ac:dyDescent="0.3">
      <c r="W57" s="18">
        <v>56</v>
      </c>
      <c r="X57" s="20">
        <v>9.2600000000000016</v>
      </c>
      <c r="Y57" s="20">
        <v>16</v>
      </c>
      <c r="Z57" s="20">
        <v>120</v>
      </c>
      <c r="AA57" s="21">
        <v>145.25999999999996</v>
      </c>
    </row>
    <row r="58" spans="23:27" x14ac:dyDescent="0.3">
      <c r="W58" s="18">
        <v>57</v>
      </c>
      <c r="X58" s="20">
        <v>12.140000000000002</v>
      </c>
      <c r="Y58" s="20">
        <v>16</v>
      </c>
      <c r="Z58" s="20">
        <v>120</v>
      </c>
      <c r="AA58" s="21">
        <v>148.14000000000001</v>
      </c>
    </row>
    <row r="59" spans="23:27" x14ac:dyDescent="0.3">
      <c r="W59" s="18">
        <v>58</v>
      </c>
      <c r="X59" s="20">
        <v>9.9600000000000009</v>
      </c>
      <c r="Y59" s="20">
        <v>16</v>
      </c>
      <c r="Z59" s="20">
        <v>120</v>
      </c>
      <c r="AA59" s="21">
        <v>145.96</v>
      </c>
    </row>
    <row r="60" spans="23:27" x14ac:dyDescent="0.3">
      <c r="W60" s="18">
        <v>59</v>
      </c>
      <c r="X60" s="20">
        <v>8.3400000000000016</v>
      </c>
      <c r="Y60" s="20">
        <v>24</v>
      </c>
      <c r="Z60" s="20">
        <v>140</v>
      </c>
      <c r="AA60" s="21">
        <v>172.33999999999995</v>
      </c>
    </row>
    <row r="61" spans="23:27" x14ac:dyDescent="0.3">
      <c r="W61" s="18">
        <v>60</v>
      </c>
      <c r="X61" s="20">
        <v>10.32</v>
      </c>
      <c r="Y61" s="20">
        <v>32</v>
      </c>
      <c r="Z61" s="20">
        <v>160</v>
      </c>
      <c r="AA61" s="21">
        <v>202.31999999999996</v>
      </c>
    </row>
    <row r="62" spans="23:27" x14ac:dyDescent="0.3">
      <c r="W62" s="18">
        <v>61</v>
      </c>
      <c r="X62" s="20">
        <v>9.0399999999999991</v>
      </c>
      <c r="Y62" s="20">
        <v>8</v>
      </c>
      <c r="Z62" s="20">
        <v>100</v>
      </c>
      <c r="AA62" s="21">
        <v>117.04000000000002</v>
      </c>
    </row>
    <row r="63" spans="23:27" x14ac:dyDescent="0.3">
      <c r="W63" s="18">
        <v>62</v>
      </c>
      <c r="X63" s="20">
        <v>8.2800000000000011</v>
      </c>
      <c r="Y63" s="20">
        <v>16</v>
      </c>
      <c r="Z63" s="20">
        <v>100</v>
      </c>
      <c r="AA63" s="21">
        <v>124.27999999999999</v>
      </c>
    </row>
    <row r="64" spans="23:27" x14ac:dyDescent="0.3">
      <c r="W64" s="18">
        <v>63</v>
      </c>
      <c r="X64" s="20">
        <v>6.76</v>
      </c>
      <c r="Y64" s="20">
        <v>56</v>
      </c>
      <c r="Z64" s="20">
        <v>140</v>
      </c>
      <c r="AA64" s="21">
        <v>202.75999999999996</v>
      </c>
    </row>
    <row r="65" spans="23:27" x14ac:dyDescent="0.3">
      <c r="W65" s="18">
        <v>64</v>
      </c>
      <c r="X65" s="20">
        <v>7.72</v>
      </c>
      <c r="Y65" s="20">
        <v>40</v>
      </c>
      <c r="Z65" s="20">
        <v>180</v>
      </c>
      <c r="AA65" s="21">
        <v>227.71999999999997</v>
      </c>
    </row>
    <row r="66" spans="23:27" x14ac:dyDescent="0.3">
      <c r="W66" s="18">
        <v>65</v>
      </c>
      <c r="X66" s="20">
        <v>7.0000000000000009</v>
      </c>
      <c r="Y66" s="20">
        <v>24</v>
      </c>
      <c r="Z66" s="20">
        <v>140</v>
      </c>
      <c r="AA66" s="21">
        <v>171.00000000000003</v>
      </c>
    </row>
    <row r="67" spans="23:27" x14ac:dyDescent="0.3">
      <c r="W67" s="18">
        <v>66</v>
      </c>
      <c r="X67" s="20">
        <v>9.240000000000002</v>
      </c>
      <c r="Y67" s="20">
        <v>16</v>
      </c>
      <c r="Z67" s="20">
        <v>120</v>
      </c>
      <c r="AA67" s="21">
        <v>145.24</v>
      </c>
    </row>
    <row r="68" spans="23:27" x14ac:dyDescent="0.3">
      <c r="W68" s="18">
        <v>67</v>
      </c>
      <c r="X68" s="20">
        <v>6.660000000000001</v>
      </c>
      <c r="Y68" s="20">
        <v>16</v>
      </c>
      <c r="Z68" s="20">
        <v>140</v>
      </c>
      <c r="AA68" s="21">
        <v>162.66</v>
      </c>
    </row>
    <row r="69" spans="23:27" x14ac:dyDescent="0.3">
      <c r="W69" s="18">
        <v>68</v>
      </c>
      <c r="X69" s="20">
        <v>11.320000000000002</v>
      </c>
      <c r="Y69" s="20">
        <v>8</v>
      </c>
      <c r="Z69" s="20">
        <v>120</v>
      </c>
      <c r="AA69" s="21">
        <v>139.31999999999996</v>
      </c>
    </row>
    <row r="70" spans="23:27" x14ac:dyDescent="0.3">
      <c r="W70" s="18">
        <v>69</v>
      </c>
      <c r="X70" s="20">
        <v>8</v>
      </c>
      <c r="Y70" s="20">
        <v>24</v>
      </c>
      <c r="Z70" s="20">
        <v>140</v>
      </c>
      <c r="AA70" s="21">
        <v>172.00000000000003</v>
      </c>
    </row>
    <row r="71" spans="23:27" x14ac:dyDescent="0.3">
      <c r="W71" s="18">
        <v>70</v>
      </c>
      <c r="X71" s="20">
        <v>7.88</v>
      </c>
      <c r="Y71" s="20">
        <v>8</v>
      </c>
      <c r="Z71" s="20">
        <v>160</v>
      </c>
      <c r="AA71" s="21">
        <v>175.87999999999997</v>
      </c>
    </row>
    <row r="72" spans="23:27" x14ac:dyDescent="0.3">
      <c r="W72" s="18">
        <v>71</v>
      </c>
      <c r="X72" s="20">
        <v>8.620000000000001</v>
      </c>
      <c r="Y72" s="20">
        <v>40</v>
      </c>
      <c r="Z72" s="20">
        <v>120</v>
      </c>
      <c r="AA72" s="21">
        <v>168.62000000000003</v>
      </c>
    </row>
    <row r="73" spans="23:27" x14ac:dyDescent="0.3">
      <c r="W73" s="18">
        <v>72</v>
      </c>
      <c r="X73" s="20">
        <v>6.9999999999999991</v>
      </c>
      <c r="Y73" s="20">
        <v>32</v>
      </c>
      <c r="Z73" s="20">
        <v>160</v>
      </c>
      <c r="AA73" s="21">
        <v>199.00000000000003</v>
      </c>
    </row>
    <row r="74" spans="23:27" x14ac:dyDescent="0.3">
      <c r="W74" s="18">
        <v>73</v>
      </c>
      <c r="X74" s="20">
        <v>8.2000000000000011</v>
      </c>
      <c r="Y74" s="20">
        <v>0</v>
      </c>
      <c r="Z74" s="20">
        <v>120</v>
      </c>
      <c r="AA74" s="21">
        <v>128.19999999999999</v>
      </c>
    </row>
    <row r="75" spans="23:27" x14ac:dyDescent="0.3">
      <c r="W75" s="18">
        <v>74</v>
      </c>
      <c r="X75" s="20">
        <v>9.18</v>
      </c>
      <c r="Y75" s="20">
        <v>24</v>
      </c>
      <c r="Z75" s="20">
        <v>120</v>
      </c>
      <c r="AA75" s="21">
        <v>153.18</v>
      </c>
    </row>
    <row r="76" spans="23:27" x14ac:dyDescent="0.3">
      <c r="W76" s="18">
        <v>75</v>
      </c>
      <c r="X76" s="20">
        <v>9.3000000000000007</v>
      </c>
      <c r="Y76" s="20">
        <v>16</v>
      </c>
      <c r="Z76" s="20">
        <v>120</v>
      </c>
      <c r="AA76" s="21">
        <v>145.30000000000004</v>
      </c>
    </row>
    <row r="77" spans="23:27" x14ac:dyDescent="0.3">
      <c r="W77" s="18">
        <v>76</v>
      </c>
      <c r="X77" s="20">
        <v>8.18</v>
      </c>
      <c r="Y77" s="20">
        <v>48</v>
      </c>
      <c r="Z77" s="20">
        <v>100</v>
      </c>
      <c r="AA77" s="21">
        <v>156.18000000000004</v>
      </c>
    </row>
    <row r="78" spans="23:27" x14ac:dyDescent="0.3">
      <c r="W78" s="18">
        <v>77</v>
      </c>
      <c r="X78" s="20">
        <v>7.1199999999999983</v>
      </c>
      <c r="Y78" s="20">
        <v>32</v>
      </c>
      <c r="Z78" s="20">
        <v>140</v>
      </c>
      <c r="AA78" s="21">
        <v>179.12</v>
      </c>
    </row>
    <row r="79" spans="23:27" x14ac:dyDescent="0.3">
      <c r="W79" s="18">
        <v>78</v>
      </c>
      <c r="X79" s="20">
        <v>9.0200000000000014</v>
      </c>
      <c r="Y79" s="20">
        <v>32</v>
      </c>
      <c r="Z79" s="20">
        <v>120</v>
      </c>
      <c r="AA79" s="21">
        <v>161.02000000000004</v>
      </c>
    </row>
    <row r="80" spans="23:27" x14ac:dyDescent="0.3">
      <c r="W80" s="18">
        <v>79</v>
      </c>
      <c r="X80" s="20">
        <v>9.74</v>
      </c>
      <c r="Y80" s="20">
        <v>16</v>
      </c>
      <c r="Z80" s="20">
        <v>120</v>
      </c>
      <c r="AA80" s="21">
        <v>145.73999999999998</v>
      </c>
    </row>
    <row r="81" spans="23:27" x14ac:dyDescent="0.3">
      <c r="W81" s="18">
        <v>80</v>
      </c>
      <c r="X81" s="20">
        <v>6.9199999999999982</v>
      </c>
      <c r="Y81" s="20">
        <v>40</v>
      </c>
      <c r="Z81" s="20">
        <v>140</v>
      </c>
      <c r="AA81" s="21">
        <v>186.92000000000002</v>
      </c>
    </row>
    <row r="82" spans="23:27" x14ac:dyDescent="0.3">
      <c r="W82" s="18">
        <v>81</v>
      </c>
      <c r="X82" s="20">
        <v>11.000000000000002</v>
      </c>
      <c r="Y82" s="20">
        <v>48</v>
      </c>
      <c r="Z82" s="20">
        <v>140</v>
      </c>
      <c r="AA82" s="21">
        <v>199</v>
      </c>
    </row>
    <row r="83" spans="23:27" x14ac:dyDescent="0.3">
      <c r="W83" s="18">
        <v>82</v>
      </c>
      <c r="X83" s="20">
        <v>12.04</v>
      </c>
      <c r="Y83" s="20">
        <v>88</v>
      </c>
      <c r="Z83" s="20">
        <v>140</v>
      </c>
      <c r="AA83" s="21">
        <v>240.04</v>
      </c>
    </row>
    <row r="84" spans="23:27" x14ac:dyDescent="0.3">
      <c r="W84" s="18">
        <v>83</v>
      </c>
      <c r="X84" s="20">
        <v>11.239999999999998</v>
      </c>
      <c r="Y84" s="20">
        <v>104</v>
      </c>
      <c r="Z84" s="20">
        <v>160</v>
      </c>
      <c r="AA84" s="21">
        <v>275.24</v>
      </c>
    </row>
    <row r="85" spans="23:27" x14ac:dyDescent="0.3">
      <c r="W85" s="18">
        <v>84</v>
      </c>
      <c r="X85" s="20">
        <v>12.739999999999998</v>
      </c>
      <c r="Y85" s="20">
        <v>64</v>
      </c>
      <c r="Z85" s="20">
        <v>160</v>
      </c>
      <c r="AA85" s="21">
        <v>236.73999999999995</v>
      </c>
    </row>
    <row r="86" spans="23:27" x14ac:dyDescent="0.3">
      <c r="W86" s="18">
        <v>85</v>
      </c>
      <c r="X86" s="20">
        <v>9.5999999999999979</v>
      </c>
      <c r="Y86" s="20">
        <v>16</v>
      </c>
      <c r="Z86" s="20">
        <v>120</v>
      </c>
      <c r="AA86" s="21">
        <v>145.59999999999997</v>
      </c>
    </row>
    <row r="87" spans="23:27" x14ac:dyDescent="0.3">
      <c r="W87" s="18">
        <v>86</v>
      </c>
      <c r="X87" s="20">
        <v>6.68</v>
      </c>
      <c r="Y87" s="20">
        <v>16</v>
      </c>
      <c r="Z87" s="20">
        <v>120</v>
      </c>
      <c r="AA87" s="21">
        <v>142.68</v>
      </c>
    </row>
    <row r="88" spans="23:27" x14ac:dyDescent="0.3">
      <c r="W88" s="18">
        <v>87</v>
      </c>
      <c r="X88" s="20">
        <v>11.899999999999997</v>
      </c>
      <c r="Y88" s="20">
        <v>64</v>
      </c>
      <c r="Z88" s="20">
        <v>140</v>
      </c>
      <c r="AA88" s="21">
        <v>215.89999999999998</v>
      </c>
    </row>
    <row r="89" spans="23:27" x14ac:dyDescent="0.3">
      <c r="W89" s="18">
        <v>88</v>
      </c>
      <c r="X89" s="20">
        <v>9.9599999999999955</v>
      </c>
      <c r="Y89" s="20">
        <v>32</v>
      </c>
      <c r="Z89" s="20">
        <v>120</v>
      </c>
      <c r="AA89" s="21">
        <v>161.95999999999998</v>
      </c>
    </row>
    <row r="90" spans="23:27" x14ac:dyDescent="0.3">
      <c r="W90" s="18">
        <v>89</v>
      </c>
      <c r="X90" s="20">
        <v>8</v>
      </c>
      <c r="Y90" s="20">
        <v>56</v>
      </c>
      <c r="Z90" s="20">
        <v>140</v>
      </c>
      <c r="AA90" s="21">
        <v>204</v>
      </c>
    </row>
    <row r="91" spans="23:27" x14ac:dyDescent="0.3">
      <c r="W91" s="18">
        <v>90</v>
      </c>
      <c r="X91" s="20">
        <v>10.120000000000003</v>
      </c>
      <c r="Y91" s="20">
        <v>8</v>
      </c>
      <c r="Z91" s="20">
        <v>120</v>
      </c>
      <c r="AA91" s="21">
        <v>138.12</v>
      </c>
    </row>
    <row r="92" spans="23:27" x14ac:dyDescent="0.3">
      <c r="W92" s="18">
        <v>91</v>
      </c>
      <c r="X92" s="20">
        <v>10.74</v>
      </c>
      <c r="Y92" s="20">
        <v>48</v>
      </c>
      <c r="Z92" s="20">
        <v>140</v>
      </c>
      <c r="AA92" s="21">
        <v>198.73999999999998</v>
      </c>
    </row>
    <row r="93" spans="23:27" x14ac:dyDescent="0.3">
      <c r="W93" s="18">
        <v>92</v>
      </c>
      <c r="X93" s="20">
        <v>11.22</v>
      </c>
      <c r="Y93" s="20">
        <v>72</v>
      </c>
      <c r="Z93" s="20">
        <v>140</v>
      </c>
      <c r="AA93" s="21">
        <v>223.21999999999997</v>
      </c>
    </row>
    <row r="94" spans="23:27" x14ac:dyDescent="0.3">
      <c r="W94" s="18">
        <v>93</v>
      </c>
      <c r="X94" s="20">
        <v>11.68</v>
      </c>
      <c r="Y94" s="20">
        <v>64</v>
      </c>
      <c r="Z94" s="20">
        <v>120</v>
      </c>
      <c r="AA94" s="21">
        <v>195.68</v>
      </c>
    </row>
    <row r="95" spans="23:27" x14ac:dyDescent="0.3">
      <c r="W95" s="18">
        <v>94</v>
      </c>
      <c r="X95" s="20">
        <v>11.959999999999999</v>
      </c>
      <c r="Y95" s="20">
        <v>64</v>
      </c>
      <c r="Z95" s="20">
        <v>120</v>
      </c>
      <c r="AA95" s="21">
        <v>195.96</v>
      </c>
    </row>
    <row r="96" spans="23:27" x14ac:dyDescent="0.3">
      <c r="W96" s="18">
        <v>95</v>
      </c>
      <c r="X96" s="20">
        <v>9.64</v>
      </c>
      <c r="Y96" s="20">
        <v>24</v>
      </c>
      <c r="Z96" s="20">
        <v>120</v>
      </c>
      <c r="AA96" s="21">
        <v>153.64000000000001</v>
      </c>
    </row>
    <row r="97" spans="23:27" x14ac:dyDescent="0.3">
      <c r="W97" s="18">
        <v>96</v>
      </c>
      <c r="X97" s="20">
        <v>7.0200000000000005</v>
      </c>
      <c r="Y97" s="20">
        <v>64</v>
      </c>
      <c r="Z97" s="20">
        <v>160</v>
      </c>
      <c r="AA97" s="21">
        <v>231.02</v>
      </c>
    </row>
    <row r="98" spans="23:27" x14ac:dyDescent="0.3">
      <c r="W98" s="18">
        <v>97</v>
      </c>
      <c r="X98" s="20">
        <v>11.16</v>
      </c>
      <c r="Y98" s="20">
        <v>72</v>
      </c>
      <c r="Z98" s="20">
        <v>140</v>
      </c>
      <c r="AA98" s="21">
        <v>223.16</v>
      </c>
    </row>
    <row r="99" spans="23:27" x14ac:dyDescent="0.3">
      <c r="W99" s="18">
        <v>98</v>
      </c>
      <c r="X99" s="20">
        <v>5.82</v>
      </c>
      <c r="Y99" s="20">
        <v>32</v>
      </c>
      <c r="Z99" s="20">
        <v>140</v>
      </c>
      <c r="AA99" s="21">
        <v>177.82</v>
      </c>
    </row>
    <row r="100" spans="23:27" x14ac:dyDescent="0.3">
      <c r="W100" s="18">
        <v>99</v>
      </c>
      <c r="X100" s="20">
        <v>7.0599999999999978</v>
      </c>
      <c r="Y100" s="20">
        <v>72</v>
      </c>
      <c r="Z100" s="20">
        <v>160</v>
      </c>
      <c r="AA100" s="21">
        <v>239.05999999999997</v>
      </c>
    </row>
    <row r="101" spans="23:27" x14ac:dyDescent="0.3">
      <c r="W101" s="18">
        <v>100</v>
      </c>
      <c r="X101" s="20">
        <v>9.32</v>
      </c>
      <c r="Y101" s="20">
        <v>0</v>
      </c>
      <c r="Z101" s="20">
        <v>100</v>
      </c>
      <c r="AA101" s="21">
        <v>109.31999999999998</v>
      </c>
    </row>
    <row r="102" spans="23:27" x14ac:dyDescent="0.3">
      <c r="W102" s="18">
        <v>101</v>
      </c>
      <c r="X102" s="20">
        <v>12.540000000000001</v>
      </c>
      <c r="Y102" s="20">
        <v>72</v>
      </c>
      <c r="Z102" s="20">
        <v>120</v>
      </c>
      <c r="AA102" s="21">
        <v>204.54000000000002</v>
      </c>
    </row>
    <row r="103" spans="23:27" x14ac:dyDescent="0.3">
      <c r="W103" s="18">
        <v>102</v>
      </c>
      <c r="X103" s="20">
        <v>8.2199999999999989</v>
      </c>
      <c r="Y103" s="20">
        <v>32</v>
      </c>
      <c r="Z103" s="20">
        <v>120</v>
      </c>
      <c r="AA103" s="21">
        <v>160.22</v>
      </c>
    </row>
    <row r="104" spans="23:27" x14ac:dyDescent="0.3">
      <c r="W104" s="18">
        <v>103</v>
      </c>
      <c r="X104" s="20">
        <v>11.500000000000002</v>
      </c>
      <c r="Y104" s="20">
        <v>48</v>
      </c>
      <c r="Z104" s="20">
        <v>140</v>
      </c>
      <c r="AA104" s="21">
        <v>199.50000000000003</v>
      </c>
    </row>
    <row r="105" spans="23:27" x14ac:dyDescent="0.3">
      <c r="W105" s="18">
        <v>104</v>
      </c>
      <c r="X105" s="20">
        <v>8.8400000000000016</v>
      </c>
      <c r="Y105" s="20">
        <v>48</v>
      </c>
      <c r="Z105" s="20">
        <v>120</v>
      </c>
      <c r="AA105" s="21">
        <v>176.83999999999997</v>
      </c>
    </row>
    <row r="106" spans="23:27" x14ac:dyDescent="0.3">
      <c r="W106" s="18">
        <v>105</v>
      </c>
      <c r="X106" s="20">
        <v>12.680000000000001</v>
      </c>
      <c r="Y106" s="20">
        <v>8</v>
      </c>
      <c r="Z106" s="20">
        <v>120</v>
      </c>
      <c r="AA106" s="21">
        <v>140.68000000000004</v>
      </c>
    </row>
    <row r="107" spans="23:27" x14ac:dyDescent="0.3">
      <c r="W107" s="18">
        <v>106</v>
      </c>
      <c r="X107" s="20">
        <v>11</v>
      </c>
      <c r="Y107" s="20">
        <v>56</v>
      </c>
      <c r="Z107" s="20">
        <v>140</v>
      </c>
      <c r="AA107" s="21">
        <v>207.00000000000003</v>
      </c>
    </row>
    <row r="108" spans="23:27" x14ac:dyDescent="0.3">
      <c r="W108" s="18">
        <v>107</v>
      </c>
      <c r="X108" s="20">
        <v>10.34</v>
      </c>
      <c r="Y108" s="20">
        <v>72</v>
      </c>
      <c r="Z108" s="20">
        <v>120</v>
      </c>
      <c r="AA108" s="21">
        <v>202.34</v>
      </c>
    </row>
    <row r="109" spans="23:27" x14ac:dyDescent="0.3">
      <c r="W109" s="18">
        <v>108</v>
      </c>
      <c r="X109" s="20">
        <v>8.3399999999999981</v>
      </c>
      <c r="Y109" s="20">
        <v>0</v>
      </c>
      <c r="Z109" s="20">
        <v>100</v>
      </c>
      <c r="AA109" s="21">
        <v>108.33999999999999</v>
      </c>
    </row>
    <row r="110" spans="23:27" x14ac:dyDescent="0.3">
      <c r="W110" s="18">
        <v>109</v>
      </c>
      <c r="X110" s="20">
        <v>10.540000000000003</v>
      </c>
      <c r="Y110" s="20">
        <v>80</v>
      </c>
      <c r="Z110" s="20">
        <v>140</v>
      </c>
      <c r="AA110" s="21">
        <v>230.53999999999996</v>
      </c>
    </row>
    <row r="111" spans="23:27" x14ac:dyDescent="0.3">
      <c r="W111" s="18">
        <v>110</v>
      </c>
      <c r="X111" s="20">
        <v>10.240000000000002</v>
      </c>
      <c r="Y111" s="20">
        <v>48</v>
      </c>
      <c r="Z111" s="20">
        <v>120</v>
      </c>
      <c r="AA111" s="21">
        <v>178.23999999999998</v>
      </c>
    </row>
    <row r="112" spans="23:27" x14ac:dyDescent="0.3">
      <c r="W112" s="18">
        <v>111</v>
      </c>
      <c r="X112" s="20">
        <v>12.420000000000002</v>
      </c>
      <c r="Y112" s="20">
        <v>80</v>
      </c>
      <c r="Z112" s="20">
        <v>120</v>
      </c>
      <c r="AA112" s="21">
        <v>212.42000000000002</v>
      </c>
    </row>
    <row r="113" spans="23:27" x14ac:dyDescent="0.3">
      <c r="W113" s="18">
        <v>112</v>
      </c>
      <c r="X113" s="20">
        <v>9.6800000000000015</v>
      </c>
      <c r="Y113" s="20">
        <v>56</v>
      </c>
      <c r="Z113" s="20">
        <v>120</v>
      </c>
      <c r="AA113" s="21">
        <v>185.67999999999998</v>
      </c>
    </row>
    <row r="114" spans="23:27" x14ac:dyDescent="0.3">
      <c r="W114" s="18">
        <v>113</v>
      </c>
      <c r="X114" s="20">
        <v>10.7</v>
      </c>
      <c r="Y114" s="20">
        <v>48</v>
      </c>
      <c r="Z114" s="20">
        <v>140</v>
      </c>
      <c r="AA114" s="21">
        <v>198.7</v>
      </c>
    </row>
    <row r="115" spans="23:27" x14ac:dyDescent="0.3">
      <c r="W115" s="18">
        <v>114</v>
      </c>
      <c r="X115" s="20">
        <v>9.36</v>
      </c>
      <c r="Y115" s="20">
        <v>40</v>
      </c>
      <c r="Z115" s="20">
        <v>120</v>
      </c>
      <c r="AA115" s="21">
        <v>169.35999999999996</v>
      </c>
    </row>
    <row r="116" spans="23:27" x14ac:dyDescent="0.3">
      <c r="W116" s="18">
        <v>115</v>
      </c>
      <c r="X116" s="20">
        <v>11.459999999999997</v>
      </c>
      <c r="Y116" s="20">
        <v>56</v>
      </c>
      <c r="Z116" s="20">
        <v>140</v>
      </c>
      <c r="AA116" s="21">
        <v>207.45999999999998</v>
      </c>
    </row>
    <row r="117" spans="23:27" x14ac:dyDescent="0.3">
      <c r="W117" s="18">
        <v>116</v>
      </c>
      <c r="X117" s="20">
        <v>11.32</v>
      </c>
      <c r="Y117" s="20">
        <v>40</v>
      </c>
      <c r="Z117" s="20">
        <v>140</v>
      </c>
      <c r="AA117" s="21">
        <v>191.32</v>
      </c>
    </row>
    <row r="118" spans="23:27" x14ac:dyDescent="0.3">
      <c r="W118" s="18">
        <v>117</v>
      </c>
      <c r="X118" s="20">
        <v>6.98</v>
      </c>
      <c r="Y118" s="20">
        <v>48</v>
      </c>
      <c r="Z118" s="20">
        <v>140</v>
      </c>
      <c r="AA118" s="21">
        <v>194.98000000000002</v>
      </c>
    </row>
    <row r="119" spans="23:27" x14ac:dyDescent="0.3">
      <c r="W119" s="18">
        <v>118</v>
      </c>
      <c r="X119" s="20">
        <v>10.540000000000001</v>
      </c>
      <c r="Y119" s="20">
        <v>16</v>
      </c>
      <c r="Z119" s="20">
        <v>100</v>
      </c>
      <c r="AA119" s="21">
        <v>126.54</v>
      </c>
    </row>
    <row r="120" spans="23:27" x14ac:dyDescent="0.3">
      <c r="W120" s="18">
        <v>119</v>
      </c>
      <c r="X120" s="20">
        <v>12.02</v>
      </c>
      <c r="Y120" s="20">
        <v>40</v>
      </c>
      <c r="Z120" s="20">
        <v>140</v>
      </c>
      <c r="AA120" s="21">
        <v>192.01999999999998</v>
      </c>
    </row>
    <row r="121" spans="23:27" x14ac:dyDescent="0.3">
      <c r="W121" s="18">
        <v>120</v>
      </c>
      <c r="X121" s="20">
        <v>6.9</v>
      </c>
      <c r="Y121" s="20">
        <v>8</v>
      </c>
      <c r="Z121" s="20">
        <v>140</v>
      </c>
      <c r="AA121" s="21">
        <v>154.89999999999998</v>
      </c>
    </row>
    <row r="122" spans="23:27" x14ac:dyDescent="0.3">
      <c r="W122" s="18">
        <v>121</v>
      </c>
      <c r="X122" s="20">
        <v>10.840000000000002</v>
      </c>
      <c r="Y122" s="20">
        <v>40</v>
      </c>
      <c r="Z122" s="20">
        <v>120</v>
      </c>
      <c r="AA122" s="21">
        <v>170.83999999999989</v>
      </c>
    </row>
    <row r="123" spans="23:27" x14ac:dyDescent="0.3">
      <c r="W123" s="18">
        <v>122</v>
      </c>
      <c r="X123" s="20">
        <v>7.4799999999999995</v>
      </c>
      <c r="Y123" s="20">
        <v>32</v>
      </c>
      <c r="Z123" s="20">
        <v>100</v>
      </c>
      <c r="AA123" s="21">
        <v>139.47999999999999</v>
      </c>
    </row>
    <row r="124" spans="23:27" x14ac:dyDescent="0.3">
      <c r="W124" s="18">
        <v>123</v>
      </c>
      <c r="X124" s="20">
        <v>9.44</v>
      </c>
      <c r="Y124" s="20">
        <v>8</v>
      </c>
      <c r="Z124" s="20">
        <v>120</v>
      </c>
      <c r="AA124" s="21">
        <v>137.43999999999997</v>
      </c>
    </row>
    <row r="125" spans="23:27" x14ac:dyDescent="0.3">
      <c r="W125" s="18">
        <v>124</v>
      </c>
      <c r="X125" s="20">
        <v>5.9000000000000012</v>
      </c>
      <c r="Y125" s="20">
        <v>8</v>
      </c>
      <c r="Z125" s="20">
        <v>120</v>
      </c>
      <c r="AA125" s="21">
        <v>133.9</v>
      </c>
    </row>
    <row r="126" spans="23:27" x14ac:dyDescent="0.3">
      <c r="W126" s="18">
        <v>125</v>
      </c>
      <c r="X126" s="20">
        <v>8.2600000000000016</v>
      </c>
      <c r="Y126" s="20">
        <v>0</v>
      </c>
      <c r="Z126" s="20">
        <v>120</v>
      </c>
      <c r="AA126" s="21">
        <v>128.26</v>
      </c>
    </row>
    <row r="127" spans="23:27" x14ac:dyDescent="0.3">
      <c r="W127" s="18">
        <v>126</v>
      </c>
      <c r="X127" s="20">
        <v>11.06</v>
      </c>
      <c r="Y127" s="20">
        <v>16</v>
      </c>
      <c r="Z127" s="20">
        <v>140</v>
      </c>
      <c r="AA127" s="21">
        <v>167.05999999999997</v>
      </c>
    </row>
    <row r="128" spans="23:27" x14ac:dyDescent="0.3">
      <c r="W128" s="18">
        <v>127</v>
      </c>
      <c r="X128" s="20">
        <v>6.0200000000000014</v>
      </c>
      <c r="Y128" s="20">
        <v>8</v>
      </c>
      <c r="Z128" s="20">
        <v>140</v>
      </c>
      <c r="AA128" s="21">
        <v>154.01999999999998</v>
      </c>
    </row>
    <row r="129" spans="23:27" x14ac:dyDescent="0.3">
      <c r="W129" s="18">
        <v>128</v>
      </c>
      <c r="X129" s="20">
        <v>9.8800000000000026</v>
      </c>
      <c r="Y129" s="20">
        <v>40</v>
      </c>
      <c r="Z129" s="20">
        <v>120</v>
      </c>
      <c r="AA129" s="21">
        <v>169.88</v>
      </c>
    </row>
    <row r="130" spans="23:27" x14ac:dyDescent="0.3">
      <c r="W130" s="18">
        <v>129</v>
      </c>
      <c r="X130" s="20">
        <v>9.5</v>
      </c>
      <c r="Y130" s="20">
        <v>32</v>
      </c>
      <c r="Z130" s="20">
        <v>120</v>
      </c>
      <c r="AA130" s="21">
        <v>161.5</v>
      </c>
    </row>
    <row r="131" spans="23:27" x14ac:dyDescent="0.3">
      <c r="W131" s="18">
        <v>130</v>
      </c>
      <c r="X131" s="20">
        <v>11.979999999999999</v>
      </c>
      <c r="Y131" s="20">
        <v>32</v>
      </c>
      <c r="Z131" s="20">
        <v>120</v>
      </c>
      <c r="AA131" s="21">
        <v>163.98000000000002</v>
      </c>
    </row>
    <row r="132" spans="23:27" x14ac:dyDescent="0.3">
      <c r="W132" s="18">
        <v>131</v>
      </c>
      <c r="X132" s="20">
        <v>9.2999999999999989</v>
      </c>
      <c r="Y132" s="20">
        <v>32</v>
      </c>
      <c r="Z132" s="20">
        <v>120</v>
      </c>
      <c r="AA132" s="21">
        <v>161.29999999999998</v>
      </c>
    </row>
    <row r="133" spans="23:27" x14ac:dyDescent="0.3">
      <c r="W133" s="18">
        <v>132</v>
      </c>
      <c r="X133" s="20">
        <v>7.2199999999999989</v>
      </c>
      <c r="Y133" s="20">
        <v>24</v>
      </c>
      <c r="Z133" s="20">
        <v>120</v>
      </c>
      <c r="AA133" s="21">
        <v>151.22000000000003</v>
      </c>
    </row>
    <row r="134" spans="23:27" x14ac:dyDescent="0.3">
      <c r="W134" s="18">
        <v>133</v>
      </c>
      <c r="X134" s="20">
        <v>11.28</v>
      </c>
      <c r="Y134" s="20">
        <v>24</v>
      </c>
      <c r="Z134" s="20">
        <v>120</v>
      </c>
      <c r="AA134" s="21">
        <v>155.28</v>
      </c>
    </row>
    <row r="135" spans="23:27" x14ac:dyDescent="0.3">
      <c r="W135" s="18">
        <v>134</v>
      </c>
      <c r="X135" s="20">
        <v>7.8199999999999985</v>
      </c>
      <c r="Y135" s="20">
        <v>0</v>
      </c>
      <c r="Z135" s="20">
        <v>140</v>
      </c>
      <c r="AA135" s="21">
        <v>147.82</v>
      </c>
    </row>
    <row r="136" spans="23:27" x14ac:dyDescent="0.3">
      <c r="W136" s="18">
        <v>135</v>
      </c>
      <c r="X136" s="20">
        <v>12.92</v>
      </c>
      <c r="Y136" s="20">
        <v>40</v>
      </c>
      <c r="Z136" s="20">
        <v>120</v>
      </c>
      <c r="AA136" s="21">
        <v>172.91999999999993</v>
      </c>
    </row>
    <row r="137" spans="23:27" x14ac:dyDescent="0.3">
      <c r="W137" s="18">
        <v>136</v>
      </c>
      <c r="X137" s="20">
        <v>10</v>
      </c>
      <c r="Y137" s="20">
        <v>96</v>
      </c>
      <c r="Z137" s="20">
        <v>120</v>
      </c>
      <c r="AA137" s="21">
        <v>226</v>
      </c>
    </row>
    <row r="138" spans="23:27" x14ac:dyDescent="0.3">
      <c r="W138" s="18">
        <v>137</v>
      </c>
      <c r="X138" s="20">
        <v>8.4999999999999982</v>
      </c>
      <c r="Y138" s="20">
        <v>32</v>
      </c>
      <c r="Z138" s="20">
        <v>120</v>
      </c>
      <c r="AA138" s="21">
        <v>160.5</v>
      </c>
    </row>
    <row r="139" spans="23:27" x14ac:dyDescent="0.3">
      <c r="W139" s="18">
        <v>138</v>
      </c>
      <c r="X139" s="20">
        <v>8.120000000000001</v>
      </c>
      <c r="Y139" s="20">
        <v>16</v>
      </c>
      <c r="Z139" s="20">
        <v>120</v>
      </c>
      <c r="AA139" s="21">
        <v>144.11999999999998</v>
      </c>
    </row>
    <row r="140" spans="23:27" x14ac:dyDescent="0.3">
      <c r="W140" s="18">
        <v>139</v>
      </c>
      <c r="X140" s="20">
        <v>11.579999999999998</v>
      </c>
      <c r="Y140" s="20">
        <v>80</v>
      </c>
      <c r="Z140" s="20">
        <v>140</v>
      </c>
      <c r="AA140" s="21">
        <v>231.58</v>
      </c>
    </row>
    <row r="141" spans="23:27" x14ac:dyDescent="0.3">
      <c r="W141" s="18">
        <v>140</v>
      </c>
      <c r="X141" s="20">
        <v>9.98</v>
      </c>
      <c r="Y141" s="20">
        <v>40</v>
      </c>
      <c r="Z141" s="20">
        <v>120</v>
      </c>
      <c r="AA141" s="21">
        <v>169.97999999999996</v>
      </c>
    </row>
    <row r="142" spans="23:27" x14ac:dyDescent="0.3">
      <c r="W142" s="18">
        <v>141</v>
      </c>
      <c r="X142" s="20">
        <v>7.2</v>
      </c>
      <c r="Y142" s="20">
        <v>64</v>
      </c>
      <c r="Z142" s="20">
        <v>140</v>
      </c>
      <c r="AA142" s="21">
        <v>211.20000000000005</v>
      </c>
    </row>
    <row r="143" spans="23:27" x14ac:dyDescent="0.3">
      <c r="W143" s="18">
        <v>142</v>
      </c>
      <c r="X143" s="20">
        <v>9.0599999999999987</v>
      </c>
      <c r="Y143" s="20">
        <v>8</v>
      </c>
      <c r="Z143" s="20">
        <v>100</v>
      </c>
      <c r="AA143" s="21">
        <v>117.05999999999999</v>
      </c>
    </row>
    <row r="144" spans="23:27" x14ac:dyDescent="0.3">
      <c r="W144" s="18">
        <v>143</v>
      </c>
      <c r="X144" s="20">
        <v>9.7600000000000016</v>
      </c>
      <c r="Y144" s="20">
        <v>80</v>
      </c>
      <c r="Z144" s="20">
        <v>120</v>
      </c>
      <c r="AA144" s="21">
        <v>209.76</v>
      </c>
    </row>
    <row r="145" spans="23:27" x14ac:dyDescent="0.3">
      <c r="W145" s="18">
        <v>144</v>
      </c>
      <c r="X145" s="20">
        <v>7.0399999999999991</v>
      </c>
      <c r="Y145" s="20">
        <v>24</v>
      </c>
      <c r="Z145" s="20">
        <v>160</v>
      </c>
      <c r="AA145" s="21">
        <v>191.04</v>
      </c>
    </row>
    <row r="146" spans="23:27" x14ac:dyDescent="0.3">
      <c r="W146" s="18">
        <v>145</v>
      </c>
      <c r="X146" s="20">
        <v>11.640000000000002</v>
      </c>
      <c r="Y146" s="20">
        <v>72</v>
      </c>
      <c r="Z146" s="20">
        <v>120</v>
      </c>
      <c r="AA146" s="21">
        <v>203.64</v>
      </c>
    </row>
    <row r="147" spans="23:27" x14ac:dyDescent="0.3">
      <c r="W147" s="18">
        <v>146</v>
      </c>
      <c r="X147" s="20">
        <v>7.2800000000000011</v>
      </c>
      <c r="Y147" s="20">
        <v>8</v>
      </c>
      <c r="Z147" s="20">
        <v>120</v>
      </c>
      <c r="AA147" s="21">
        <v>135.28</v>
      </c>
    </row>
    <row r="148" spans="23:27" x14ac:dyDescent="0.3">
      <c r="W148" s="18">
        <v>147</v>
      </c>
      <c r="X148" s="20">
        <v>11.42</v>
      </c>
      <c r="Y148" s="20">
        <v>72</v>
      </c>
      <c r="Z148" s="20">
        <v>140</v>
      </c>
      <c r="AA148" s="21">
        <v>223.41999999999993</v>
      </c>
    </row>
    <row r="149" spans="23:27" x14ac:dyDescent="0.3">
      <c r="W149" s="18">
        <v>148</v>
      </c>
      <c r="X149" s="20">
        <v>12.8</v>
      </c>
      <c r="Y149" s="20">
        <v>40</v>
      </c>
      <c r="Z149" s="20">
        <v>140</v>
      </c>
      <c r="AA149" s="21">
        <v>192.8</v>
      </c>
    </row>
    <row r="150" spans="23:27" x14ac:dyDescent="0.3">
      <c r="W150" s="18">
        <v>149</v>
      </c>
      <c r="X150" s="20">
        <v>11.04</v>
      </c>
      <c r="Y150" s="20">
        <v>72</v>
      </c>
      <c r="Z150" s="20">
        <v>140</v>
      </c>
      <c r="AA150" s="21">
        <v>223.04000000000002</v>
      </c>
    </row>
    <row r="151" spans="23:27" x14ac:dyDescent="0.3">
      <c r="W151" s="18">
        <v>150</v>
      </c>
      <c r="X151" s="20">
        <v>10.98</v>
      </c>
      <c r="Y151" s="20">
        <v>80</v>
      </c>
      <c r="Z151" s="20">
        <v>140</v>
      </c>
      <c r="AA151" s="21">
        <v>230.98</v>
      </c>
    </row>
    <row r="152" spans="23:27" x14ac:dyDescent="0.3">
      <c r="W152" s="18">
        <v>151</v>
      </c>
      <c r="X152" s="20">
        <v>7.68</v>
      </c>
      <c r="Y152" s="20">
        <v>48</v>
      </c>
      <c r="Z152" s="20">
        <v>160</v>
      </c>
      <c r="AA152" s="21">
        <v>215.67999999999995</v>
      </c>
    </row>
    <row r="153" spans="23:27" x14ac:dyDescent="0.3">
      <c r="W153" s="18">
        <v>152</v>
      </c>
      <c r="X153" s="20">
        <v>9.4799999999999986</v>
      </c>
      <c r="Y153" s="20">
        <v>0</v>
      </c>
      <c r="Z153" s="20">
        <v>100</v>
      </c>
      <c r="AA153" s="21">
        <v>109.48</v>
      </c>
    </row>
    <row r="154" spans="23:27" x14ac:dyDescent="0.3">
      <c r="W154" s="18">
        <v>153</v>
      </c>
      <c r="X154" s="20">
        <v>8.74</v>
      </c>
      <c r="Y154" s="20">
        <v>24</v>
      </c>
      <c r="Z154" s="20">
        <v>120</v>
      </c>
      <c r="AA154" s="21">
        <v>152.73999999999995</v>
      </c>
    </row>
    <row r="155" spans="23:27" x14ac:dyDescent="0.3">
      <c r="W155" s="18">
        <v>154</v>
      </c>
      <c r="X155" s="20">
        <v>8.2200000000000006</v>
      </c>
      <c r="Y155" s="20">
        <v>8</v>
      </c>
      <c r="Z155" s="20">
        <v>120</v>
      </c>
      <c r="AA155" s="21">
        <v>136.22</v>
      </c>
    </row>
    <row r="156" spans="23:27" x14ac:dyDescent="0.3">
      <c r="W156" s="18">
        <v>155</v>
      </c>
      <c r="X156" s="20">
        <v>11.620000000000001</v>
      </c>
      <c r="Y156" s="20">
        <v>80</v>
      </c>
      <c r="Z156" s="20">
        <v>140</v>
      </c>
      <c r="AA156" s="21">
        <v>231.62000000000003</v>
      </c>
    </row>
    <row r="157" spans="23:27" x14ac:dyDescent="0.3">
      <c r="W157" s="18">
        <v>156</v>
      </c>
      <c r="X157" s="20">
        <v>11.180000000000003</v>
      </c>
      <c r="Y157" s="20">
        <v>112</v>
      </c>
      <c r="Z157" s="20">
        <v>120</v>
      </c>
      <c r="AA157" s="21">
        <v>243.18000000000006</v>
      </c>
    </row>
    <row r="158" spans="23:27" x14ac:dyDescent="0.3">
      <c r="W158" s="18">
        <v>157</v>
      </c>
      <c r="X158" s="20">
        <v>13.039999999999997</v>
      </c>
      <c r="Y158" s="20">
        <v>64</v>
      </c>
      <c r="Z158" s="20">
        <v>140</v>
      </c>
      <c r="AA158" s="21">
        <v>217.03999999999996</v>
      </c>
    </row>
    <row r="159" spans="23:27" x14ac:dyDescent="0.3">
      <c r="W159" s="18">
        <v>158</v>
      </c>
      <c r="X159" s="20">
        <v>10.8</v>
      </c>
      <c r="Y159" s="20">
        <v>64</v>
      </c>
      <c r="Z159" s="20">
        <v>140</v>
      </c>
      <c r="AA159" s="21">
        <v>214.8</v>
      </c>
    </row>
    <row r="160" spans="23:27" x14ac:dyDescent="0.3">
      <c r="W160" s="18">
        <v>159</v>
      </c>
      <c r="X160" s="20">
        <v>10.020000000000001</v>
      </c>
      <c r="Y160" s="20">
        <v>24</v>
      </c>
      <c r="Z160" s="20">
        <v>120</v>
      </c>
      <c r="AA160" s="21">
        <v>154.01999999999998</v>
      </c>
    </row>
    <row r="161" spans="23:27" x14ac:dyDescent="0.3">
      <c r="W161" s="18">
        <v>160</v>
      </c>
      <c r="X161" s="20">
        <v>9.16</v>
      </c>
      <c r="Y161" s="20">
        <v>0</v>
      </c>
      <c r="Z161" s="20">
        <v>100</v>
      </c>
      <c r="AA161" s="21">
        <v>109.15999999999998</v>
      </c>
    </row>
    <row r="162" spans="23:27" x14ac:dyDescent="0.3">
      <c r="W162" s="18">
        <v>161</v>
      </c>
      <c r="X162" s="20">
        <v>8.5599999999999987</v>
      </c>
      <c r="Y162" s="20">
        <v>8</v>
      </c>
      <c r="Z162" s="20">
        <v>120</v>
      </c>
      <c r="AA162" s="21">
        <v>136.56000000000003</v>
      </c>
    </row>
    <row r="163" spans="23:27" x14ac:dyDescent="0.3">
      <c r="W163" s="18">
        <v>162</v>
      </c>
      <c r="X163" s="20">
        <v>7.160000000000001</v>
      </c>
      <c r="Y163" s="20">
        <v>16</v>
      </c>
      <c r="Z163" s="20">
        <v>140</v>
      </c>
      <c r="AA163" s="21">
        <v>163.15999999999997</v>
      </c>
    </row>
    <row r="164" spans="23:27" x14ac:dyDescent="0.3">
      <c r="W164" s="18">
        <v>163</v>
      </c>
      <c r="X164" s="20">
        <v>9.759999999999998</v>
      </c>
      <c r="Y164" s="20">
        <v>56</v>
      </c>
      <c r="Z164" s="20">
        <v>120</v>
      </c>
      <c r="AA164" s="21">
        <v>185.76000000000002</v>
      </c>
    </row>
    <row r="165" spans="23:27" x14ac:dyDescent="0.3">
      <c r="W165" s="18">
        <v>164</v>
      </c>
      <c r="X165" s="20">
        <v>11.820000000000002</v>
      </c>
      <c r="Y165" s="20">
        <v>72</v>
      </c>
      <c r="Z165" s="20">
        <v>140</v>
      </c>
      <c r="AA165" s="21">
        <v>223.82000000000005</v>
      </c>
    </row>
    <row r="166" spans="23:27" x14ac:dyDescent="0.3">
      <c r="W166" s="18">
        <v>165</v>
      </c>
      <c r="X166" s="20">
        <v>10.440000000000003</v>
      </c>
      <c r="Y166" s="20">
        <v>40</v>
      </c>
      <c r="Z166" s="20">
        <v>120</v>
      </c>
      <c r="AA166" s="21">
        <v>170.43999999999997</v>
      </c>
    </row>
    <row r="167" spans="23:27" x14ac:dyDescent="0.3">
      <c r="W167" s="18">
        <v>166</v>
      </c>
      <c r="X167" s="20">
        <v>10.040000000000001</v>
      </c>
      <c r="Y167" s="20">
        <v>64</v>
      </c>
      <c r="Z167" s="20">
        <v>140</v>
      </c>
      <c r="AA167" s="21">
        <v>214.03999999999996</v>
      </c>
    </row>
    <row r="168" spans="23:27" x14ac:dyDescent="0.3">
      <c r="W168" s="18">
        <v>167</v>
      </c>
      <c r="X168" s="20">
        <v>7.06</v>
      </c>
      <c r="Y168" s="20">
        <v>48</v>
      </c>
      <c r="Z168" s="20">
        <v>160</v>
      </c>
      <c r="AA168" s="21">
        <v>215.05999999999997</v>
      </c>
    </row>
    <row r="169" spans="23:27" x14ac:dyDescent="0.3">
      <c r="W169" s="18">
        <v>168</v>
      </c>
      <c r="X169" s="20">
        <v>8.68</v>
      </c>
      <c r="Y169" s="20">
        <v>48</v>
      </c>
      <c r="Z169" s="20">
        <v>120</v>
      </c>
      <c r="AA169" s="21">
        <v>176.68000000000004</v>
      </c>
    </row>
    <row r="170" spans="23:27" x14ac:dyDescent="0.3">
      <c r="W170" s="18">
        <v>169</v>
      </c>
      <c r="X170" s="20">
        <v>7.32</v>
      </c>
      <c r="Y170" s="20">
        <v>0</v>
      </c>
      <c r="Z170" s="20">
        <v>140</v>
      </c>
      <c r="AA170" s="21">
        <v>147.32</v>
      </c>
    </row>
    <row r="171" spans="23:27" x14ac:dyDescent="0.3">
      <c r="W171" s="18">
        <v>170</v>
      </c>
      <c r="X171" s="20">
        <v>7.02</v>
      </c>
      <c r="Y171" s="20">
        <v>72</v>
      </c>
      <c r="Z171" s="20">
        <v>160</v>
      </c>
      <c r="AA171" s="21">
        <v>239.02</v>
      </c>
    </row>
    <row r="172" spans="23:27" x14ac:dyDescent="0.3">
      <c r="W172" s="18">
        <v>171</v>
      </c>
      <c r="X172" s="20">
        <v>8.32</v>
      </c>
      <c r="Y172" s="20">
        <v>24</v>
      </c>
      <c r="Z172" s="20">
        <v>100</v>
      </c>
      <c r="AA172" s="21">
        <v>132.32</v>
      </c>
    </row>
    <row r="173" spans="23:27" x14ac:dyDescent="0.3">
      <c r="W173" s="18">
        <v>172</v>
      </c>
      <c r="X173" s="20">
        <v>7.82</v>
      </c>
      <c r="Y173" s="20">
        <v>0</v>
      </c>
      <c r="Z173" s="20">
        <v>120</v>
      </c>
      <c r="AA173" s="21">
        <v>127.82000000000001</v>
      </c>
    </row>
    <row r="174" spans="23:27" x14ac:dyDescent="0.3">
      <c r="W174" s="18">
        <v>173</v>
      </c>
      <c r="X174" s="20">
        <v>10.840000000000002</v>
      </c>
      <c r="Y174" s="20">
        <v>16</v>
      </c>
      <c r="Z174" s="20">
        <v>120</v>
      </c>
      <c r="AA174" s="21">
        <v>146.84000000000006</v>
      </c>
    </row>
    <row r="175" spans="23:27" x14ac:dyDescent="0.3">
      <c r="W175" s="18">
        <v>174</v>
      </c>
      <c r="X175" s="20">
        <v>9.3000000000000007</v>
      </c>
      <c r="Y175" s="20">
        <v>8</v>
      </c>
      <c r="Z175" s="20">
        <v>120</v>
      </c>
      <c r="AA175" s="21">
        <v>137.30000000000001</v>
      </c>
    </row>
    <row r="176" spans="23:27" x14ac:dyDescent="0.3">
      <c r="W176" s="18">
        <v>175</v>
      </c>
      <c r="X176" s="20">
        <v>8.58</v>
      </c>
      <c r="Y176" s="20">
        <v>40</v>
      </c>
      <c r="Z176" s="20">
        <v>120</v>
      </c>
      <c r="AA176" s="21">
        <v>168.58</v>
      </c>
    </row>
    <row r="177" spans="23:27" x14ac:dyDescent="0.3">
      <c r="W177" s="18">
        <v>176</v>
      </c>
      <c r="X177" s="20">
        <v>10.599999999999998</v>
      </c>
      <c r="Y177" s="20">
        <v>40</v>
      </c>
      <c r="Z177" s="20">
        <v>140</v>
      </c>
      <c r="AA177" s="21">
        <v>190.60000000000002</v>
      </c>
    </row>
    <row r="178" spans="23:27" x14ac:dyDescent="0.3">
      <c r="W178" s="18">
        <v>177</v>
      </c>
      <c r="X178" s="20">
        <v>7.46</v>
      </c>
      <c r="Y178" s="20">
        <v>8</v>
      </c>
      <c r="Z178" s="20">
        <v>120</v>
      </c>
      <c r="AA178" s="21">
        <v>135.45999999999998</v>
      </c>
    </row>
    <row r="179" spans="23:27" x14ac:dyDescent="0.3">
      <c r="W179" s="18">
        <v>178</v>
      </c>
      <c r="X179" s="20">
        <v>8.5</v>
      </c>
      <c r="Y179" s="20">
        <v>16</v>
      </c>
      <c r="Z179" s="20">
        <v>140</v>
      </c>
      <c r="AA179" s="21">
        <v>164.5</v>
      </c>
    </row>
    <row r="180" spans="23:27" x14ac:dyDescent="0.3">
      <c r="W180" s="18">
        <v>179</v>
      </c>
      <c r="X180" s="20">
        <v>11.540000000000001</v>
      </c>
      <c r="Y180" s="20">
        <v>72</v>
      </c>
      <c r="Z180" s="20">
        <v>140</v>
      </c>
      <c r="AA180" s="21">
        <v>223.54</v>
      </c>
    </row>
    <row r="181" spans="23:27" x14ac:dyDescent="0.3">
      <c r="W181" s="18">
        <v>180</v>
      </c>
      <c r="X181" s="20">
        <v>8.4400000000000013</v>
      </c>
      <c r="Y181" s="20">
        <v>48</v>
      </c>
      <c r="Z181" s="20">
        <v>120</v>
      </c>
      <c r="AA181" s="21">
        <v>176.44000000000005</v>
      </c>
    </row>
    <row r="182" spans="23:27" x14ac:dyDescent="0.3">
      <c r="W182" s="18">
        <v>181</v>
      </c>
      <c r="X182" s="20">
        <v>9.6399999999999988</v>
      </c>
      <c r="Y182" s="20">
        <v>48</v>
      </c>
      <c r="Z182" s="20">
        <v>120</v>
      </c>
      <c r="AA182" s="21">
        <v>177.64</v>
      </c>
    </row>
    <row r="183" spans="23:27" x14ac:dyDescent="0.3">
      <c r="W183" s="18">
        <v>182</v>
      </c>
      <c r="X183" s="20">
        <v>11.6</v>
      </c>
      <c r="Y183" s="20">
        <v>72</v>
      </c>
      <c r="Z183" s="20">
        <v>120</v>
      </c>
      <c r="AA183" s="21">
        <v>203.60000000000002</v>
      </c>
    </row>
    <row r="184" spans="23:27" x14ac:dyDescent="0.3">
      <c r="W184" s="18">
        <v>183</v>
      </c>
      <c r="X184" s="20">
        <v>12.400000000000002</v>
      </c>
      <c r="Y184" s="20">
        <v>24</v>
      </c>
      <c r="Z184" s="20">
        <v>120</v>
      </c>
      <c r="AA184" s="21">
        <v>156.4</v>
      </c>
    </row>
    <row r="185" spans="23:27" x14ac:dyDescent="0.3">
      <c r="W185" s="18">
        <v>184</v>
      </c>
      <c r="X185" s="20">
        <v>11.399999999999999</v>
      </c>
      <c r="Y185" s="20">
        <v>72</v>
      </c>
      <c r="Z185" s="20">
        <v>120</v>
      </c>
      <c r="AA185" s="21">
        <v>203.4</v>
      </c>
    </row>
    <row r="186" spans="23:27" x14ac:dyDescent="0.3">
      <c r="W186" s="18">
        <v>185</v>
      </c>
      <c r="X186" s="20">
        <v>9.06</v>
      </c>
      <c r="Y186" s="20">
        <v>16</v>
      </c>
      <c r="Z186" s="20">
        <v>120</v>
      </c>
      <c r="AA186" s="21">
        <v>145.06000000000006</v>
      </c>
    </row>
    <row r="187" spans="23:27" x14ac:dyDescent="0.3">
      <c r="W187" s="18">
        <v>186</v>
      </c>
      <c r="X187" s="20">
        <v>6.8999999999999986</v>
      </c>
      <c r="Y187" s="20">
        <v>32</v>
      </c>
      <c r="Z187" s="20">
        <v>140</v>
      </c>
      <c r="AA187" s="21">
        <v>178.9</v>
      </c>
    </row>
    <row r="188" spans="23:27" x14ac:dyDescent="0.3">
      <c r="W188" s="18">
        <v>187</v>
      </c>
      <c r="X188" s="20">
        <v>11.52</v>
      </c>
      <c r="Y188" s="20">
        <v>40</v>
      </c>
      <c r="Z188" s="20">
        <v>140</v>
      </c>
      <c r="AA188" s="21">
        <v>191.52</v>
      </c>
    </row>
    <row r="189" spans="23:27" x14ac:dyDescent="0.3">
      <c r="W189" s="18">
        <v>188</v>
      </c>
      <c r="X189" s="20">
        <v>7.8000000000000007</v>
      </c>
      <c r="Y189" s="20">
        <v>8</v>
      </c>
      <c r="Z189" s="20">
        <v>100</v>
      </c>
      <c r="AA189" s="21">
        <v>115.79999999999998</v>
      </c>
    </row>
    <row r="190" spans="23:27" x14ac:dyDescent="0.3">
      <c r="W190" s="18">
        <v>189</v>
      </c>
      <c r="X190" s="20">
        <v>10.8</v>
      </c>
      <c r="Y190" s="20">
        <v>32</v>
      </c>
      <c r="Z190" s="20">
        <v>140</v>
      </c>
      <c r="AA190" s="21">
        <v>182.79999999999998</v>
      </c>
    </row>
    <row r="191" spans="23:27" x14ac:dyDescent="0.3">
      <c r="W191" s="18">
        <v>190</v>
      </c>
      <c r="X191" s="20">
        <v>9.6800000000000015</v>
      </c>
      <c r="Y191" s="20">
        <v>16</v>
      </c>
      <c r="Z191" s="20">
        <v>120</v>
      </c>
      <c r="AA191" s="21">
        <v>145.67999999999998</v>
      </c>
    </row>
    <row r="192" spans="23:27" x14ac:dyDescent="0.3">
      <c r="W192" s="18">
        <v>191</v>
      </c>
      <c r="X192" s="20">
        <v>6.4600000000000017</v>
      </c>
      <c r="Y192" s="20">
        <v>32</v>
      </c>
      <c r="Z192" s="20">
        <v>140</v>
      </c>
      <c r="AA192" s="21">
        <v>178.45999999999998</v>
      </c>
    </row>
    <row r="193" spans="23:27" x14ac:dyDescent="0.3">
      <c r="W193" s="18">
        <v>192</v>
      </c>
      <c r="X193" s="20">
        <v>8.84</v>
      </c>
      <c r="Y193" s="20">
        <v>8</v>
      </c>
      <c r="Z193" s="20">
        <v>120</v>
      </c>
      <c r="AA193" s="21">
        <v>136.84</v>
      </c>
    </row>
    <row r="194" spans="23:27" x14ac:dyDescent="0.3">
      <c r="W194" s="18">
        <v>193</v>
      </c>
      <c r="X194" s="20">
        <v>9.2399999999999984</v>
      </c>
      <c r="Y194" s="20">
        <v>24</v>
      </c>
      <c r="Z194" s="20">
        <v>120</v>
      </c>
      <c r="AA194" s="21">
        <v>153.24000000000007</v>
      </c>
    </row>
    <row r="195" spans="23:27" x14ac:dyDescent="0.3">
      <c r="W195" s="18">
        <v>194</v>
      </c>
      <c r="X195" s="20">
        <v>10.96</v>
      </c>
      <c r="Y195" s="20">
        <v>64</v>
      </c>
      <c r="Z195" s="20">
        <v>120</v>
      </c>
      <c r="AA195" s="21">
        <v>194.95999999999998</v>
      </c>
    </row>
    <row r="196" spans="23:27" x14ac:dyDescent="0.3">
      <c r="W196" s="18">
        <v>195</v>
      </c>
      <c r="X196" s="20">
        <v>10.38</v>
      </c>
      <c r="Y196" s="20">
        <v>32</v>
      </c>
      <c r="Z196" s="20">
        <v>120</v>
      </c>
      <c r="AA196" s="21">
        <v>162.38000000000005</v>
      </c>
    </row>
    <row r="197" spans="23:27" x14ac:dyDescent="0.3">
      <c r="W197" s="18">
        <v>196</v>
      </c>
      <c r="X197" s="20">
        <v>11.079999999999998</v>
      </c>
      <c r="Y197" s="20">
        <v>64</v>
      </c>
      <c r="Z197" s="20">
        <v>140</v>
      </c>
      <c r="AA197" s="21">
        <v>215.07999999999993</v>
      </c>
    </row>
    <row r="198" spans="23:27" x14ac:dyDescent="0.3">
      <c r="W198" s="18">
        <v>197</v>
      </c>
      <c r="X198" s="20">
        <v>8.2199999999999989</v>
      </c>
      <c r="Y198" s="20">
        <v>48</v>
      </c>
      <c r="Z198" s="20">
        <v>140</v>
      </c>
      <c r="AA198" s="21">
        <v>196.21999999999997</v>
      </c>
    </row>
    <row r="199" spans="23:27" x14ac:dyDescent="0.3">
      <c r="W199" s="18">
        <v>198</v>
      </c>
      <c r="X199" s="20">
        <v>10.5</v>
      </c>
      <c r="Y199" s="20">
        <v>16</v>
      </c>
      <c r="Z199" s="20">
        <v>120</v>
      </c>
      <c r="AA199" s="21">
        <v>146.49999999999997</v>
      </c>
    </row>
    <row r="200" spans="23:27" x14ac:dyDescent="0.3">
      <c r="W200" s="18">
        <v>199</v>
      </c>
      <c r="X200" s="20">
        <v>7.26</v>
      </c>
      <c r="Y200" s="20">
        <v>16</v>
      </c>
      <c r="Z200" s="20">
        <v>140</v>
      </c>
      <c r="AA200" s="21">
        <v>163.26000000000002</v>
      </c>
    </row>
    <row r="201" spans="23:27" ht="15" thickBot="1" x14ac:dyDescent="0.35">
      <c r="W201" s="19">
        <v>200</v>
      </c>
      <c r="X201" s="22">
        <v>8.6800000000000015</v>
      </c>
      <c r="Y201" s="22">
        <v>0</v>
      </c>
      <c r="Z201" s="22">
        <v>100</v>
      </c>
      <c r="AA201" s="23">
        <v>108.67999999999999</v>
      </c>
    </row>
  </sheetData>
  <scenarios current="4" show="4" sqref="R25:U25">
    <scenario name="Q12R5" locked="1" count="2" user="Isa Alnoaimi" comment="Created by Isa Alnoaimi on 3/19/2024_x000a_Modified by Isa Alnoaimi on 3/19/2024">
      <inputCells r="T9" val="12"/>
      <inputCells r="T10" val="5"/>
    </scenario>
    <scenario name="Q8R5" locked="1" count="2" user="Isa Alnoaimi" comment="Created by Isa Alnoaimi on 3/19/2024">
      <inputCells r="T9" val="8"/>
      <inputCells r="T10" val="5"/>
    </scenario>
    <scenario name="Q14R7" locked="1" count="2" user="Isa Alnoaimi" comment="Created by Isa Alnoaimi on 3/19/2024">
      <inputCells r="T9" val="14"/>
      <inputCells r="T10" val="7"/>
    </scenario>
    <scenario name="Q12R7" locked="1" count="2" user="Isa Alnoaimi" comment="Created by Isa Alnoaimi on 3/19/2024_x000a_Modified by Isa Alnoaimi on 3/19/2024">
      <inputCells r="T9" val="12"/>
      <inputCells r="T10" val="7"/>
    </scenario>
    <scenario name="Q14R5" locked="1" count="2" user="Isa Alnoaimi" comment="Created by Isa Alnoaimi on 3/19/2024">
      <inputCells r="T9" val="14"/>
      <inputCells r="T10" val="5"/>
    </scenario>
  </scenarios>
  <mergeCells count="8">
    <mergeCell ref="R21:S21"/>
    <mergeCell ref="R23:U23"/>
    <mergeCell ref="R9:S9"/>
    <mergeCell ref="R10:S10"/>
    <mergeCell ref="R12:S12"/>
    <mergeCell ref="R13:S13"/>
    <mergeCell ref="R15:S15"/>
    <mergeCell ref="R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ModelExplanation</vt:lpstr>
      <vt:lpstr>Scenario Summary</vt:lpstr>
      <vt:lpstr>InventoryManagement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Waleed Alnoaimi</dc:creator>
  <cp:lastModifiedBy>Isa Waleed Alnoaimi</cp:lastModifiedBy>
  <dcterms:created xsi:type="dcterms:W3CDTF">2024-03-19T10:18:16Z</dcterms:created>
  <dcterms:modified xsi:type="dcterms:W3CDTF">2024-09-14T19:16:20Z</dcterms:modified>
</cp:coreProperties>
</file>