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isaac\Desktop\Fase 2\Evidencia Grupales\"/>
    </mc:Choice>
  </mc:AlternateContent>
  <xr:revisionPtr revIDLastSave="0" documentId="13_ncr:1_{9353FD47-FC29-4E66-82BD-162AD453D09D}"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G19" i="1" s="1"/>
  <c r="F16" i="1"/>
  <c r="G16" i="1" s="1"/>
  <c r="F14" i="1"/>
  <c r="G14" i="1" s="1"/>
  <c r="F13" i="1"/>
  <c r="G13" i="1" s="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J30" i="1"/>
  <c r="K30" i="1" s="1"/>
  <c r="H30" i="1"/>
  <c r="I30" i="1" s="1"/>
  <c r="F30" i="1"/>
  <c r="G30" i="1" s="1"/>
  <c r="D30" i="1"/>
  <c r="E30" i="1" s="1"/>
  <c r="C43" i="1" l="1"/>
  <c r="C44" i="1" s="1"/>
  <c r="C54" i="1"/>
  <c r="C55" i="1" s="1"/>
  <c r="E31" i="1"/>
  <c r="G31" i="1"/>
  <c r="I31" i="1"/>
  <c r="K31" i="1"/>
  <c r="D15" i="1"/>
  <c r="E15" i="1" s="1"/>
  <c r="D17" i="1"/>
  <c r="E17" i="1" s="1"/>
  <c r="D18" i="1"/>
  <c r="E18" i="1" s="1"/>
  <c r="H19" i="1" l="1"/>
  <c r="I19" i="1" s="1"/>
  <c r="J19" i="1"/>
  <c r="K19"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J13" i="1"/>
  <c r="K13" i="1" s="1"/>
  <c r="H13" i="1"/>
  <c r="I13" i="1" s="1"/>
  <c r="D5" i="1" l="1"/>
  <c r="D6" i="1"/>
  <c r="E20" i="1"/>
  <c r="G20" i="1"/>
  <c r="I20" i="1"/>
  <c r="K14" i="1"/>
  <c r="C31" i="1" l="1"/>
  <c r="C32" i="1" s="1"/>
  <c r="K20" i="1"/>
  <c r="C20" i="1" s="1"/>
  <c r="C21" i="1" s="1"/>
  <c r="C4" i="1" s="1"/>
  <c r="D4" i="1" l="1"/>
  <c r="C6" i="1"/>
  <c r="E6" i="1" s="1"/>
  <c r="C5" i="1"/>
  <c r="E5" i="1" s="1"/>
  <c r="E4" i="1" l="1"/>
</calcChain>
</file>

<file path=xl/sharedStrings.xml><?xml version="1.0" encoding="utf-8"?>
<sst xmlns="http://schemas.openxmlformats.org/spreadsheetml/2006/main" count="136" uniqueCount="77">
  <si>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</si>
  <si>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</si>
  <si>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</si>
  <si>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</si>
  <si>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</si>
  <si>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</si>
  <si>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</si>
  <si>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</si>
  <si>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</si>
  <si>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</si>
  <si>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</si>
  <si>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</si>
  <si>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</si>
  <si>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</si>
  <si>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</si>
  <si>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</si>
  <si>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</si>
  <si>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</si>
  <si>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</si>
  <si>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</si>
  <si>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</si>
  <si>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</si>
  <si>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</si>
  <si>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</si>
  <si>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</si>
  <si>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</si>
  <si>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</si>
  <si>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</si>
  <si>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</si>
  <si>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</si>
  <si>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</si>
  <si>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</si>
  <si>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</si>
  <si>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</si>
  <si>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</si>
  <si>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</si>
  <si>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</si>
  <si>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</si>
  <si>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</si>
  <si>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</si>
  <si>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</si>
  <si>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</si>
  <si>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</si>
  <si>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</si>
  <si>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</si>
  <si>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</si>
  <si>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</si>
  <si>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</si>
  <si>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</si>
  <si>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</si>
  <si>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</si>
  <si>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</si>
  <si>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</si>
  <si>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</si>
  <si>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</si>
  <si>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</si>
  <si>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</si>
  <si>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</si>
  <si>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</si>
  <si>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</si>
  <si>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</si>
  <si>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</si>
  <si>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</si>
  <si>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</si>
  <si>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</si>
  <si>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</si>
  <si>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</si>
  <si>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</si>
  <si>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</si>
  <si>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</si>
  <si>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</si>
  <si>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</si>
  <si>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</si>
  <si>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</si>
  <si>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</si>
  <si>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</si>
  <si>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Isaac Galleguillos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</si>
</sst>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7" zoomScale="80" zoomScaleNormal="80" workbookViewId="0">
      <selection activeCell="F4" sqref="F4:F13"/>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56" zoomScale="120" zoomScaleNormal="120" workbookViewId="0">
      <selection activeCell="F29" sqref="F29:G2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7</v>
      </c>
      <c r="D4" s="5">
        <f>$C$32</f>
        <v>7</v>
      </c>
      <c r="E4" s="6">
        <f>C4*C$2+D4*D$2</f>
        <v>7</v>
      </c>
      <c r="G4" s="1"/>
    </row>
    <row r="5" spans="1:11" ht="14.4" x14ac:dyDescent="0.3">
      <c r="A5" s="4">
        <v>2</v>
      </c>
      <c r="B5" s="28"/>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c r="E13" s="17"/>
      <c r="F13" s="17" t="str">
        <f t="shared" ref="D13:F16" si="1">IF($C13=CL,"X","")</f>
        <v>X</v>
      </c>
      <c r="G13" s="17">
        <f>IF(F13="X",100*0.1,"")</f>
        <v>10</v>
      </c>
      <c r="H13" s="17" t="str">
        <f t="shared" ref="H13:H16" si="2">IF($C13=ML,"X","")</f>
        <v/>
      </c>
      <c r="I13" s="17" t="str">
        <f>IF(H13="X",30*0.1,"")</f>
        <v/>
      </c>
      <c r="J13" s="17" t="str">
        <f t="shared" ref="J13:J16" si="3">IF($C13=NL,"X","")</f>
        <v/>
      </c>
      <c r="K13" s="17" t="str">
        <f t="shared" ref="K13:K16" si="4">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c r="F14" s="17" t="str">
        <f t="shared" si="1"/>
        <v>X</v>
      </c>
      <c r="G14" s="17">
        <f>IF(F14="X",100*0.2,"")</f>
        <v>20</v>
      </c>
      <c r="H14" s="17" t="str">
        <f t="shared" si="2"/>
        <v/>
      </c>
      <c r="I14" s="17" t="str">
        <f>IF(H14="X",30*0.2,"")</f>
        <v/>
      </c>
      <c r="J14" s="17" t="str">
        <f t="shared" si="3"/>
        <v/>
      </c>
      <c r="K14" s="17" t="str">
        <f t="shared" si="4"/>
        <v/>
      </c>
    </row>
    <row r="15" spans="1:11" ht="14.4" outlineLevel="1" x14ac:dyDescent="0.3">
      <c r="A15" s="70"/>
      <c r="B15" s="31" t="str">
        <f>RUBRICA!A7</f>
        <v>4. Relaciona el Proyecto APT con las competencias del perfil de egreso de su Plan de Estudio.</v>
      </c>
      <c r="C15" s="29" t="s">
        <v>5</v>
      </c>
      <c r="D15" s="17" t="str">
        <f t="shared" si="1"/>
        <v>X</v>
      </c>
      <c r="E15" s="17">
        <f>IF(D15="X",100*0.05,"")</f>
        <v>5</v>
      </c>
      <c r="F15" s="17" t="str">
        <f t="shared" ref="F13:F16" si="5">IF($C15=L,"X","")</f>
        <v/>
      </c>
      <c r="G15" s="17" t="str">
        <f>IF(F15="X",60*0.05,"")</f>
        <v/>
      </c>
      <c r="H15" s="17" t="str">
        <f t="shared" si="2"/>
        <v/>
      </c>
      <c r="I15" s="17" t="str">
        <f>IF(H15="X",30*0.05,"")</f>
        <v/>
      </c>
      <c r="J15" s="17" t="str">
        <f t="shared" si="3"/>
        <v/>
      </c>
      <c r="K15" s="17" t="str">
        <f t="shared" si="4"/>
        <v/>
      </c>
    </row>
    <row r="16" spans="1:11" ht="24" outlineLevel="1" x14ac:dyDescent="0.3">
      <c r="A16" s="70"/>
      <c r="B16" s="31" t="str">
        <f>RUBRICA!A8</f>
        <v>5. Utiliza de manera precisa el lenguaje técnico en los entregables de acuerdo con lo requerido por la disciplina.</v>
      </c>
      <c r="C16" s="29" t="s">
        <v>5</v>
      </c>
      <c r="D16" s="17"/>
      <c r="E16" s="17"/>
      <c r="F16" s="17" t="str">
        <f t="shared" si="1"/>
        <v>X</v>
      </c>
      <c r="G16" s="17">
        <f>IF(F16="X",100*0.05,"")</f>
        <v>5</v>
      </c>
      <c r="H16" s="17" t="str">
        <f t="shared" si="2"/>
        <v/>
      </c>
      <c r="I16" s="17" t="str">
        <f>IF(H16="X",30*0.05,"")</f>
        <v/>
      </c>
      <c r="J16" s="17" t="str">
        <f t="shared" si="3"/>
        <v/>
      </c>
      <c r="K16" s="17" t="str">
        <f t="shared" si="4"/>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c r="E19" s="17"/>
      <c r="F19" s="17" t="str">
        <f>IF($C19=CL,"X","")</f>
        <v>X</v>
      </c>
      <c r="G19" s="17">
        <f>IF(F19="X",100*0.15,"")</f>
        <v>15</v>
      </c>
      <c r="H19" s="17" t="str">
        <f>IF($C19=ML,"X","")</f>
        <v/>
      </c>
      <c r="I19" s="17" t="str">
        <f>IF(H19="X",30*0.15,"")</f>
        <v/>
      </c>
      <c r="J19" s="17" t="str">
        <f>IF($C19=NL,"X","")</f>
        <v/>
      </c>
      <c r="K19" s="17" t="str">
        <f t="shared" si="6"/>
        <v/>
      </c>
    </row>
    <row r="20" spans="1:11" ht="15.75" customHeight="1" outlineLevel="1" x14ac:dyDescent="0.35">
      <c r="A20" s="67"/>
      <c r="B20" s="30" t="s">
        <v>4</v>
      </c>
      <c r="C20" s="34">
        <f>E20+G20+I20+K20</f>
        <v>75</v>
      </c>
      <c r="D20" s="20"/>
      <c r="E20" s="20">
        <f>SUM(E13:E19)</f>
        <v>25</v>
      </c>
      <c r="F20" s="20"/>
      <c r="G20" s="20">
        <f>SUM(G13:G19)</f>
        <v>50</v>
      </c>
      <c r="H20" s="20"/>
      <c r="I20" s="20">
        <f>SUM(I13:I19)</f>
        <v>0</v>
      </c>
      <c r="J20" s="20"/>
      <c r="K20" s="20">
        <f>SUM(K13:K19)</f>
        <v>0</v>
      </c>
    </row>
    <row r="21" spans="1:11" ht="15.75" customHeight="1" outlineLevel="1" x14ac:dyDescent="0.35">
      <c r="A21" s="54"/>
      <c r="B21" s="33" t="s">
        <v>13</v>
      </c>
      <c r="C21" s="21">
        <f>VLOOKUP(C20,ESCALA_IEP!A1:B152,2,FALSE)</f>
        <v>7</v>
      </c>
    </row>
    <row r="22" spans="1:11" ht="15.75" customHeight="1" x14ac:dyDescent="0.3"/>
    <row r="23" spans="1:11" ht="15.75" customHeight="1" x14ac:dyDescent="0.3"/>
    <row r="24" spans="1:11" ht="15.75" customHeight="1" x14ac:dyDescent="0.3">
      <c r="A24" s="66" t="s">
        <v>15</v>
      </c>
      <c r="B24" s="53" t="s">
        <v>16</v>
      </c>
      <c r="C24" s="55" t="str">
        <f>$B$4</f>
        <v>Isaac Galleguillos</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F28" s="17" t="str">
        <f t="shared" ref="D28:F30" si="7">IF($C28=CL,"X","")</f>
        <v>X</v>
      </c>
      <c r="G28" s="17">
        <f>IF(F28="X",100*0.05,"")</f>
        <v>5</v>
      </c>
      <c r="H28" s="17" t="str">
        <f t="shared" ref="H28:H30" si="8">IF($C28=ML,"X","")</f>
        <v/>
      </c>
      <c r="I28" s="17" t="str">
        <f>IF(H28="X",30*0.05,"")</f>
        <v/>
      </c>
      <c r="J28" s="17" t="str">
        <f t="shared" ref="J28:J30" si="9">IF($C28=NL,"X","")</f>
        <v/>
      </c>
      <c r="K28" s="17" t="str">
        <f t="shared" ref="K28:K30" si="10">IF($J28="X",0,"")</f>
        <v/>
      </c>
    </row>
    <row r="29" spans="1:11" ht="24.6" customHeight="1" x14ac:dyDescent="0.3">
      <c r="A29" s="67"/>
      <c r="B29" s="31" t="str">
        <f>RUBRICA!A11</f>
        <v>8. Expone el tema utilizando un lenguaje técnico disciplinar al presentar la propuesta y responde evidenciando un manejo de la información. *</v>
      </c>
      <c r="C29" s="29" t="s">
        <v>5</v>
      </c>
      <c r="F29" s="17" t="str">
        <f t="shared" si="7"/>
        <v>X</v>
      </c>
      <c r="G29" s="17">
        <f>IF(F29="X",100*0.1,"")</f>
        <v>10</v>
      </c>
      <c r="H29" s="17" t="str">
        <f t="shared" si="8"/>
        <v/>
      </c>
      <c r="I29" s="17" t="str">
        <f>IF(H29="X",30*0.1,"")</f>
        <v/>
      </c>
      <c r="J29" s="17" t="str">
        <f t="shared" si="9"/>
        <v/>
      </c>
      <c r="K29" s="17" t="str">
        <f t="shared" si="10"/>
        <v/>
      </c>
    </row>
    <row r="30" spans="1:11" ht="25.8" customHeight="1" x14ac:dyDescent="0.3">
      <c r="A30" s="67"/>
      <c r="B30" s="31" t="str">
        <f>RUBRICA!A13</f>
        <v>10. Colaboración y trabajo en equipo *</v>
      </c>
      <c r="C30" s="29" t="s">
        <v>5</v>
      </c>
      <c r="D30" s="17" t="str">
        <f t="shared" si="7"/>
        <v>X</v>
      </c>
      <c r="E30" s="17">
        <f>IF(D30="X",100*0.1,"")</f>
        <v>10</v>
      </c>
      <c r="F30" s="17" t="str">
        <f t="shared" ref="F28:F30" si="11">IF($C30=L,"X","")</f>
        <v/>
      </c>
      <c r="G30" s="17" t="str">
        <f>IF(F30="X",60*0.1,"")</f>
        <v/>
      </c>
      <c r="H30" s="17" t="str">
        <f t="shared" si="8"/>
        <v/>
      </c>
      <c r="I30" s="17" t="str">
        <f>IF(H30="X",30*0.1,"")</f>
        <v/>
      </c>
      <c r="J30" s="17" t="str">
        <f t="shared" si="9"/>
        <v/>
      </c>
      <c r="K30" s="17" t="str">
        <f t="shared" si="10"/>
        <v/>
      </c>
    </row>
    <row r="31" spans="1:11" ht="15.75" customHeight="1" x14ac:dyDescent="0.35">
      <c r="A31" s="67"/>
      <c r="B31" s="22" t="s">
        <v>14</v>
      </c>
      <c r="C31" s="19">
        <f>E31+G31+I31+K31</f>
        <v>25</v>
      </c>
      <c r="D31" s="20"/>
      <c r="E31" s="20">
        <f>SUM(E28:E30)</f>
        <v>10</v>
      </c>
      <c r="F31" s="20"/>
      <c r="G31" s="20">
        <f>SUM(G28:G30)</f>
        <v>15</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f>B5</f>
        <v>0</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Isaac Sebastian Galleguillos gonzalez</cp:lastModifiedBy>
  <dcterms:created xsi:type="dcterms:W3CDTF">2023-08-07T04:08:01Z</dcterms:created>
  <dcterms:modified xsi:type="dcterms:W3CDTF">2024-10-17T04:11:58Z</dcterms:modified>
</cp:coreProperties>
</file>