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Dashboard" sheetId="2" r:id="rId5"/>
    <sheet state="visible" name="Assumptions " sheetId="3" r:id="rId6"/>
    <sheet state="visible" name="Calculation" sheetId="4" r:id="rId7"/>
    <sheet state="visible" name="Profit &amp; Loss" sheetId="5" r:id="rId8"/>
    <sheet state="visible" name="Cashflow " sheetId="6" r:id="rId9"/>
    <sheet state="visible" name="Balance Sheet" sheetId="7" r:id="rId10"/>
    <sheet state="visible" name="Investment Appraisal" sheetId="8" r:id="rId11"/>
    <sheet state="visible" name="Analysis" sheetId="9" r:id="rId12"/>
    <sheet state="visible" name="Data Sources" sheetId="10" r:id="rId13"/>
  </sheets>
  <definedNames>
    <definedName name="Opr_flag">'Assumptions '!$Z$15:$CH$15</definedName>
    <definedName name="mln">'Assumptions '!$H$29</definedName>
    <definedName name="paid_services">'Assumptions '!$H$27</definedName>
    <definedName name="b2g">'Assumptions '!$H$28</definedName>
    <definedName name="One">'Assumptions '!$H$19</definedName>
    <definedName name="opr_date">'Assumptions '!$H$22</definedName>
    <definedName name="mon_yr">'Assumptions '!$H$38</definedName>
    <definedName name="cohorts_a_year">'Assumptions '!$H$47</definedName>
    <definedName name="model_period">'Assumptions '!$H$32</definedName>
  </definedNames>
  <calcPr/>
  <extLst>
    <ext uri="GoogleSheetsCustomDataVersion1">
      <go:sheetsCustomData xmlns:go="http://customooxmlschemas.google.com/" r:id="rId14" roundtripDataSignature="AMtx7mgs3VE0/XRjg4c2pT0ybLVtwUB7uA=="/>
    </ext>
  </extLst>
</workbook>
</file>

<file path=xl/sharedStrings.xml><?xml version="1.0" encoding="utf-8"?>
<sst xmlns="http://schemas.openxmlformats.org/spreadsheetml/2006/main" count="668" uniqueCount="401">
  <si>
    <t>Model Objective: To assess the viability of a female-tech talent training and placement business.</t>
  </si>
  <si>
    <t>Table of Content</t>
  </si>
  <si>
    <t>Inputs &amp; Calculation</t>
  </si>
  <si>
    <t>Assumptions</t>
  </si>
  <si>
    <t>Calculations</t>
  </si>
  <si>
    <t>Outputs &amp; Ratios</t>
  </si>
  <si>
    <t>Statement of income statement</t>
  </si>
  <si>
    <t>Statement of financial position</t>
  </si>
  <si>
    <t xml:space="preserve">. </t>
  </si>
  <si>
    <t>Statement of cashflow</t>
  </si>
  <si>
    <t>Investment appraisal</t>
  </si>
  <si>
    <t>Financial ratios</t>
  </si>
  <si>
    <t>Model Style Guide</t>
  </si>
  <si>
    <t>…this section provides descriptions of the values in the model</t>
  </si>
  <si>
    <t>Input cells</t>
  </si>
  <si>
    <t>Formula cells</t>
  </si>
  <si>
    <t>Linked cells</t>
  </si>
  <si>
    <t>Unit cells</t>
  </si>
  <si>
    <t>Subtotal cells</t>
  </si>
  <si>
    <t>Total cells</t>
  </si>
  <si>
    <t>Heading 1</t>
  </si>
  <si>
    <t>Title</t>
  </si>
  <si>
    <t>Heading 2</t>
  </si>
  <si>
    <t>…details of the company</t>
  </si>
  <si>
    <t>Company name</t>
  </si>
  <si>
    <t>Elenasy Limited</t>
  </si>
  <si>
    <t>Business industry</t>
  </si>
  <si>
    <t>Education Technology</t>
  </si>
  <si>
    <t>Location</t>
  </si>
  <si>
    <t>Nigeria</t>
  </si>
  <si>
    <t>Model currency</t>
  </si>
  <si>
    <t>NGN</t>
  </si>
  <si>
    <t>Model start period</t>
  </si>
  <si>
    <t>Model period</t>
  </si>
  <si>
    <t>Months in the period</t>
  </si>
  <si>
    <t>Forecast start period</t>
  </si>
  <si>
    <t>Forecast period</t>
  </si>
  <si>
    <t>Model end period</t>
  </si>
  <si>
    <t>Model version</t>
  </si>
  <si>
    <t>ver 1</t>
  </si>
  <si>
    <t>Model Glossary &amp; Audit</t>
  </si>
  <si>
    <t>…details of the acronymns</t>
  </si>
  <si>
    <t>OPEX</t>
  </si>
  <si>
    <t>Operating expenses</t>
  </si>
  <si>
    <t>CAPEX</t>
  </si>
  <si>
    <t>Capital expenditure</t>
  </si>
  <si>
    <t>Calc</t>
  </si>
  <si>
    <t>Calculation</t>
  </si>
  <si>
    <t>NG</t>
  </si>
  <si>
    <t>Country Toggle</t>
  </si>
  <si>
    <t>USD</t>
  </si>
  <si>
    <t>Currency</t>
  </si>
  <si>
    <t>Inputs &amp; Assumptions</t>
  </si>
  <si>
    <t>Month</t>
  </si>
  <si>
    <t>Period start</t>
  </si>
  <si>
    <t>Period end</t>
  </si>
  <si>
    <t>Days in period</t>
  </si>
  <si>
    <t>Period count</t>
  </si>
  <si>
    <t>Year count</t>
  </si>
  <si>
    <t>Year ending</t>
  </si>
  <si>
    <t>Operations flag - Paid Services</t>
  </si>
  <si>
    <t>General assumption</t>
  </si>
  <si>
    <t>Project dates</t>
  </si>
  <si>
    <t>Unity</t>
  </si>
  <si>
    <t>1st model column start date</t>
  </si>
  <si>
    <t>Months per model period</t>
  </si>
  <si>
    <t>Financial close</t>
  </si>
  <si>
    <t>Projection start date</t>
  </si>
  <si>
    <t>Projection period</t>
  </si>
  <si>
    <t>years</t>
  </si>
  <si>
    <t>Projection end date</t>
  </si>
  <si>
    <t>Annual close</t>
  </si>
  <si>
    <t>Operations date - Paid Services</t>
  </si>
  <si>
    <t>Operations date -B2G/B2B</t>
  </si>
  <si>
    <t>Million</t>
  </si>
  <si>
    <t>Billion</t>
  </si>
  <si>
    <t>Model duration</t>
  </si>
  <si>
    <t>months</t>
  </si>
  <si>
    <t>Model end</t>
  </si>
  <si>
    <t xml:space="preserve">Financial year end month number </t>
  </si>
  <si>
    <t>Time assumption</t>
  </si>
  <si>
    <t>Months a Year</t>
  </si>
  <si>
    <t>Months per half year</t>
  </si>
  <si>
    <t>Quarters a Year</t>
  </si>
  <si>
    <t>quarters</t>
  </si>
  <si>
    <t>Months a Quarter</t>
  </si>
  <si>
    <t xml:space="preserve">Weeks a Year </t>
  </si>
  <si>
    <t>weeks</t>
  </si>
  <si>
    <t>Weeks a Month</t>
  </si>
  <si>
    <t xml:space="preserve">Days a Year </t>
  </si>
  <si>
    <t>days</t>
  </si>
  <si>
    <t>Days a Month</t>
  </si>
  <si>
    <t>Days a Week</t>
  </si>
  <si>
    <t>Number of Cohorts in the First Year</t>
  </si>
  <si>
    <t>year</t>
  </si>
  <si>
    <t>Macroeconomic assumption</t>
  </si>
  <si>
    <t>Statutory  tax</t>
  </si>
  <si>
    <t>percent of pre-tax income</t>
  </si>
  <si>
    <t>Participants assumption</t>
  </si>
  <si>
    <t>Yearly growth rate</t>
  </si>
  <si>
    <t xml:space="preserve">Executive Assistant </t>
  </si>
  <si>
    <t xml:space="preserve"> Participant Counts Per Cohort</t>
  </si>
  <si>
    <t>Participant count at period start</t>
  </si>
  <si>
    <t>Yearly growth</t>
  </si>
  <si>
    <t>Participants count at period close</t>
  </si>
  <si>
    <t xml:space="preserve">Virtual Assistant </t>
  </si>
  <si>
    <t>Data Science &amp; Engineering</t>
  </si>
  <si>
    <t>Full-Stack Development</t>
  </si>
  <si>
    <t>Dev. Security Operations</t>
  </si>
  <si>
    <t>Government/Corporate</t>
  </si>
  <si>
    <t xml:space="preserve"> Participant Counts Per Government/Corporate</t>
  </si>
  <si>
    <t>Revenue assumption</t>
  </si>
  <si>
    <t>Executive Assistant</t>
  </si>
  <si>
    <t>Participants count</t>
  </si>
  <si>
    <t>number</t>
  </si>
  <si>
    <t>Price</t>
  </si>
  <si>
    <t>per head</t>
  </si>
  <si>
    <t>Virtual Assistant</t>
  </si>
  <si>
    <t>Placement</t>
  </si>
  <si>
    <t>Percentage of participants placed</t>
  </si>
  <si>
    <t>average percentage</t>
  </si>
  <si>
    <t>Placement escalator</t>
  </si>
  <si>
    <t>percentage</t>
  </si>
  <si>
    <t>Percentage of annual salary earned</t>
  </si>
  <si>
    <t>Average Salaries</t>
  </si>
  <si>
    <t>Executive Assistants</t>
  </si>
  <si>
    <t>monthly</t>
  </si>
  <si>
    <t>Source: Glassdoor</t>
  </si>
  <si>
    <t>Virtual Assistants</t>
  </si>
  <si>
    <t>Data Sciences</t>
  </si>
  <si>
    <t>Source: SalaryScale</t>
  </si>
  <si>
    <t>Data Engineers</t>
  </si>
  <si>
    <t>Full-Stack Developers</t>
  </si>
  <si>
    <t>Dev Security Operations</t>
  </si>
  <si>
    <t>Source: Payscale</t>
  </si>
  <si>
    <t>Cost of service</t>
  </si>
  <si>
    <t>Salaries</t>
  </si>
  <si>
    <t>Facilitator - Executive Assistant</t>
  </si>
  <si>
    <t>monthly salary</t>
  </si>
  <si>
    <t>Facilitator - Virtual Assistant</t>
  </si>
  <si>
    <t>Facilitator - Data Science &amp; Engineering</t>
  </si>
  <si>
    <t>Facilitator - Full-Stack Development</t>
  </si>
  <si>
    <t>Facilitator - Dev. Security Operations</t>
  </si>
  <si>
    <t>Facilitator - B2B/B2G</t>
  </si>
  <si>
    <t>percentage of revenue from B2B/B2G</t>
  </si>
  <si>
    <t xml:space="preserve">Marketing </t>
  </si>
  <si>
    <t>Influencer marketing</t>
  </si>
  <si>
    <t>percentage of revenue</t>
  </si>
  <si>
    <t>Sponsored ads</t>
  </si>
  <si>
    <t>Others</t>
  </si>
  <si>
    <t>OPEX assumption</t>
  </si>
  <si>
    <t>Salary and wages</t>
  </si>
  <si>
    <t>CEO</t>
  </si>
  <si>
    <t>headcount</t>
  </si>
  <si>
    <t>CTO</t>
  </si>
  <si>
    <t>Head of Operations</t>
  </si>
  <si>
    <t>Executive Assistant to the CEO</t>
  </si>
  <si>
    <t>Growth Marketing Manager</t>
  </si>
  <si>
    <t>Content Writer</t>
  </si>
  <si>
    <t>Front Desk Officer</t>
  </si>
  <si>
    <t>Graphic Designer</t>
  </si>
  <si>
    <t>Lead Programme Associate</t>
  </si>
  <si>
    <t>Programme Associate</t>
  </si>
  <si>
    <t>Senior Developer</t>
  </si>
  <si>
    <t>Junior Developer</t>
  </si>
  <si>
    <t>UI/UX Designer</t>
  </si>
  <si>
    <t>Total staff at end period</t>
  </si>
  <si>
    <t>Additonal hires</t>
  </si>
  <si>
    <t>First-year multiplier</t>
  </si>
  <si>
    <t>Salary escalator</t>
  </si>
  <si>
    <t>annual percentage</t>
  </si>
  <si>
    <t>Staff bonus</t>
  </si>
  <si>
    <t>percentage of annual pay</t>
  </si>
  <si>
    <t>13th month salary counter</t>
  </si>
  <si>
    <t>unit</t>
  </si>
  <si>
    <t>Other expenses</t>
  </si>
  <si>
    <t>HMO</t>
  </si>
  <si>
    <t>Website maintenance</t>
  </si>
  <si>
    <t>Office space</t>
  </si>
  <si>
    <t>yearly</t>
  </si>
  <si>
    <t>Utilities - Waste disposal</t>
  </si>
  <si>
    <t xml:space="preserve">Utilities - Power </t>
  </si>
  <si>
    <t>Business registration</t>
  </si>
  <si>
    <t>One-off</t>
  </si>
  <si>
    <t>Professional services fee</t>
  </si>
  <si>
    <t>Monthly</t>
  </si>
  <si>
    <t>Miscellaneous (Bank charges, airtime, lunch,birthdays etc)</t>
  </si>
  <si>
    <t>Cost escalator</t>
  </si>
  <si>
    <t>CAPEX assumption</t>
  </si>
  <si>
    <t>Residual value</t>
  </si>
  <si>
    <t>Costs</t>
  </si>
  <si>
    <t>Number of useful life</t>
  </si>
  <si>
    <t>Motor vehicle</t>
  </si>
  <si>
    <t>Office equipment</t>
  </si>
  <si>
    <t>Furniture and fittings</t>
  </si>
  <si>
    <t>Recording equipment</t>
  </si>
  <si>
    <t>Website/App development</t>
  </si>
  <si>
    <t>Depreciate Website/App development</t>
  </si>
  <si>
    <t>Additions</t>
  </si>
  <si>
    <t>Year of addition</t>
  </si>
  <si>
    <t>Office equipment including laptops</t>
  </si>
  <si>
    <t>Recording equipment I</t>
  </si>
  <si>
    <t>Recording equipment II</t>
  </si>
  <si>
    <t>Financing assumption</t>
  </si>
  <si>
    <t>Use of funds</t>
  </si>
  <si>
    <t>Funding mix</t>
  </si>
  <si>
    <t>Debt</t>
  </si>
  <si>
    <t>Equity</t>
  </si>
  <si>
    <t>Bank loan</t>
  </si>
  <si>
    <t>Financial evaluation assumption</t>
  </si>
  <si>
    <t>Terminal growth rate</t>
  </si>
  <si>
    <t>IMF Long Term Growth Rate for Nigeria</t>
  </si>
  <si>
    <t>Risk-free</t>
  </si>
  <si>
    <t>FGN Bonds Yield Rate (maturing  2027) as at December 2022</t>
  </si>
  <si>
    <t>Beta</t>
  </si>
  <si>
    <t>Risk premium</t>
  </si>
  <si>
    <t>Damodaran Equity Risk Premium as at July 2022 for Nigeria</t>
  </si>
  <si>
    <t>Start-up risk premium</t>
  </si>
  <si>
    <t>Cost of equity (CAPM)</t>
  </si>
  <si>
    <t>Beta computation</t>
  </si>
  <si>
    <t>Unlevered beta</t>
  </si>
  <si>
    <t>Education</t>
  </si>
  <si>
    <t>Source: Aswath Damodaran</t>
  </si>
  <si>
    <t>Levered beta</t>
  </si>
  <si>
    <t>Total capital</t>
  </si>
  <si>
    <t>Debt-Capital</t>
  </si>
  <si>
    <t>Equity-Capital</t>
  </si>
  <si>
    <t>Debt/Equity</t>
  </si>
  <si>
    <t>Interest rate</t>
  </si>
  <si>
    <t>Cost of debt</t>
  </si>
  <si>
    <t>Cost of equity</t>
  </si>
  <si>
    <t>WACC</t>
  </si>
  <si>
    <t>Working capital assumptions</t>
  </si>
  <si>
    <t>Receivables days</t>
  </si>
  <si>
    <t>Payable days</t>
  </si>
  <si>
    <t>Dividend assumptions</t>
  </si>
  <si>
    <t>Dividend payout</t>
  </si>
  <si>
    <t>Revenue</t>
  </si>
  <si>
    <t>Courses</t>
  </si>
  <si>
    <t>B2B/B2G</t>
  </si>
  <si>
    <t>Placement fee</t>
  </si>
  <si>
    <t>Cost of sales</t>
  </si>
  <si>
    <t>Salaries - Facilitators</t>
  </si>
  <si>
    <t>Total</t>
  </si>
  <si>
    <t>13th month salary</t>
  </si>
  <si>
    <t>Miscellaneous</t>
  </si>
  <si>
    <t>CAPEX schedule</t>
  </si>
  <si>
    <t>Motor Vehicle</t>
  </si>
  <si>
    <t>Opening balance</t>
  </si>
  <si>
    <t>Depreciation</t>
  </si>
  <si>
    <t>Closing balance</t>
  </si>
  <si>
    <t>Office Equipment</t>
  </si>
  <si>
    <t>Furniture &amp; fittings</t>
  </si>
  <si>
    <t>Web/App development</t>
  </si>
  <si>
    <t>Summary</t>
  </si>
  <si>
    <t>Depreciation &amp; Amortization</t>
  </si>
  <si>
    <t>Closing balance (NBV)</t>
  </si>
  <si>
    <t>Debt schedule</t>
  </si>
  <si>
    <t>Amount</t>
  </si>
  <si>
    <t>Repayment period</t>
  </si>
  <si>
    <t>Principal repayment</t>
  </si>
  <si>
    <t>Interest payment</t>
  </si>
  <si>
    <t>Annual repayment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</si>
  <si>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</si>
  <si>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Equity schedule</t>
  </si>
  <si>
    <t>Addition(Drawings)</t>
  </si>
  <si>
    <t>Inhouse Web/App development</t>
  </si>
  <si>
    <t xml:space="preserve"> </t>
  </si>
  <si>
    <t>Working capital</t>
  </si>
  <si>
    <t>Receivables</t>
  </si>
  <si>
    <t>Payables</t>
  </si>
  <si>
    <t>Retained earnings schedule</t>
  </si>
  <si>
    <t>Profit for the month (million)</t>
  </si>
  <si>
    <t>mln</t>
  </si>
  <si>
    <t>Dividend paid (million)</t>
  </si>
  <si>
    <t>Direct cost</t>
  </si>
  <si>
    <t>Gross profit</t>
  </si>
  <si>
    <t>Gross Profit Margin</t>
  </si>
  <si>
    <t>EBITDA</t>
  </si>
  <si>
    <t>Depreciation and ammortization</t>
  </si>
  <si>
    <t>EBIT</t>
  </si>
  <si>
    <t>Finance charges</t>
  </si>
  <si>
    <t>Other income</t>
  </si>
  <si>
    <t>Profit before tax</t>
  </si>
  <si>
    <t>Income tax</t>
  </si>
  <si>
    <t>Net Profit</t>
  </si>
  <si>
    <t>Net Profit Margin</t>
  </si>
  <si>
    <t>Cashflow from operations</t>
  </si>
  <si>
    <t>Profit before  income tax expense</t>
  </si>
  <si>
    <t xml:space="preserve">Depreciation and amortization </t>
  </si>
  <si>
    <t>Interest expense on facilities</t>
  </si>
  <si>
    <t>Income tax paid</t>
  </si>
  <si>
    <t>Movement in working capital</t>
  </si>
  <si>
    <t>(Increase)/decrease in inventory</t>
  </si>
  <si>
    <t>(Increase)/decrease in receivables</t>
  </si>
  <si>
    <t>(Decrease)/increase in payables</t>
  </si>
  <si>
    <t>Total movement in working capital</t>
  </si>
  <si>
    <t>Net cash from/(used in) operating activities</t>
  </si>
  <si>
    <t>Cashflow from investing activities</t>
  </si>
  <si>
    <t>Purchase of PPE</t>
  </si>
  <si>
    <t>Purchase of intangible assets</t>
  </si>
  <si>
    <t>Net cash unsed in investing activities</t>
  </si>
  <si>
    <t>Cashflow from financing activities</t>
  </si>
  <si>
    <t>Interest expenses paid</t>
  </si>
  <si>
    <t>Dividend paid</t>
  </si>
  <si>
    <t>Repayment of interest-bearing loan</t>
  </si>
  <si>
    <t>Addition of interest-bearing loan</t>
  </si>
  <si>
    <t>Addition to share capital - issued and fully paid-up</t>
  </si>
  <si>
    <t>Addition to share capital - due to related parties</t>
  </si>
  <si>
    <t>Net cash used in financing activities</t>
  </si>
  <si>
    <t>Net increase/decrease) in cash &amp; cash equivalents</t>
  </si>
  <si>
    <t>Opening cash balance</t>
  </si>
  <si>
    <t>Closing cash balance</t>
  </si>
  <si>
    <t>Non-current assets</t>
  </si>
  <si>
    <t>Property, plant and equipment</t>
  </si>
  <si>
    <t>Intangible assets</t>
  </si>
  <si>
    <t>Total non-current assets</t>
  </si>
  <si>
    <t>Current assets</t>
  </si>
  <si>
    <t xml:space="preserve">Cash and bank </t>
  </si>
  <si>
    <t>Total current assets</t>
  </si>
  <si>
    <t>Total assets</t>
  </si>
  <si>
    <t>Non-current liabilities</t>
  </si>
  <si>
    <t>Interest-bearing loan</t>
  </si>
  <si>
    <t>Total non-current liabilities</t>
  </si>
  <si>
    <t>Current liabilities</t>
  </si>
  <si>
    <t>Overdraft</t>
  </si>
  <si>
    <t>Total current liabilities</t>
  </si>
  <si>
    <t>Total liabilities</t>
  </si>
  <si>
    <t>Equities</t>
  </si>
  <si>
    <t>Proposed equity</t>
  </si>
  <si>
    <t>Retained earning</t>
  </si>
  <si>
    <t>Equity attributable to equity holders</t>
  </si>
  <si>
    <t>Total equities</t>
  </si>
  <si>
    <t>Equities + Liabilities</t>
  </si>
  <si>
    <t>Valuation Model</t>
  </si>
  <si>
    <t>Less: Income tax</t>
  </si>
  <si>
    <t>Less: Fixed capital investment</t>
  </si>
  <si>
    <t>Less: Changes to working capital investment</t>
  </si>
  <si>
    <t>Free Cashflow to the Firm (FCF)</t>
  </si>
  <si>
    <t>Terminal Value</t>
  </si>
  <si>
    <t>Total FCFF</t>
  </si>
  <si>
    <t>Discount rate (R)</t>
  </si>
  <si>
    <t>Period</t>
  </si>
  <si>
    <t xml:space="preserve">Discount period </t>
  </si>
  <si>
    <t>Discounting factor</t>
  </si>
  <si>
    <t>PV of cashflow</t>
  </si>
  <si>
    <t>Total PV of FCFE</t>
  </si>
  <si>
    <t>IRR</t>
  </si>
  <si>
    <t xml:space="preserve">Net Present Value </t>
  </si>
  <si>
    <t>invested</t>
  </si>
  <si>
    <t>returned</t>
  </si>
  <si>
    <t>profit</t>
  </si>
  <si>
    <t xml:space="preserve">Internal rate of return </t>
  </si>
  <si>
    <t xml:space="preserve">Terminal Value </t>
  </si>
  <si>
    <t>rate of return</t>
  </si>
  <si>
    <t>Exit Multiple (EV/EBITDA)</t>
  </si>
  <si>
    <t>Ratio Analysis</t>
  </si>
  <si>
    <t>Average</t>
  </si>
  <si>
    <t>P&amp;L Drivers</t>
  </si>
  <si>
    <t>Revenue growth</t>
  </si>
  <si>
    <t>Direct cost growth</t>
  </si>
  <si>
    <t>EBITDA growth</t>
  </si>
  <si>
    <t>PAT growth</t>
  </si>
  <si>
    <t>Balance Sheet Drivers</t>
  </si>
  <si>
    <t>Asset Growth</t>
  </si>
  <si>
    <t>Liability Growth</t>
  </si>
  <si>
    <t>Profitability</t>
  </si>
  <si>
    <t>EBITDA Margin</t>
  </si>
  <si>
    <t>PAT (Net) Margin</t>
  </si>
  <si>
    <t>Return on Assets</t>
  </si>
  <si>
    <t>Return on Equity</t>
  </si>
  <si>
    <t>Liquidity</t>
  </si>
  <si>
    <t>Current Ratio</t>
  </si>
  <si>
    <t>Cash Ratio</t>
  </si>
  <si>
    <t>Leverage Ratios</t>
  </si>
  <si>
    <t>Debt-to-Equity</t>
  </si>
  <si>
    <t>Debt-to-Assets</t>
  </si>
  <si>
    <t>Efficiency Ratios</t>
  </si>
  <si>
    <t>Total Asset Turnover</t>
  </si>
  <si>
    <t>Placed participants</t>
  </si>
  <si>
    <t>Placed to total</t>
  </si>
  <si>
    <t>Data Sources</t>
  </si>
  <si>
    <t>Training fee</t>
  </si>
  <si>
    <t>Executive Assistant 1</t>
  </si>
  <si>
    <t>Fee with 90% discount: https://courses.laimoon.com/nigeria/lagos/administration-and-secretarial/executive-assistant</t>
  </si>
  <si>
    <t>Executive Assistant 2</t>
  </si>
  <si>
    <t>Poise Nigeria; Charges #35k for 3 days</t>
  </si>
  <si>
    <t>Data Science</t>
  </si>
  <si>
    <t>Future of Work Africa</t>
  </si>
  <si>
    <t>Data Engineering</t>
  </si>
  <si>
    <t>https://octaveanalytics.com/associate-big-data-engineer-abde</t>
  </si>
  <si>
    <t>Full-Stack Development 1</t>
  </si>
  <si>
    <t xml:space="preserve">https://www.earlybell.com/courses/web-development-training-in-lagos/ </t>
  </si>
  <si>
    <t>Full-Stack Development 2</t>
  </si>
  <si>
    <t>https://gomycode.com/NG-EN/product/developpement-fullstack-js</t>
  </si>
  <si>
    <t>Note: Utiva charges between #50k - #400k for its courses</t>
  </si>
  <si>
    <t>Utiva pays between #25k - #30k</t>
  </si>
  <si>
    <t>Salaries - Program Associates</t>
  </si>
  <si>
    <t>Utiva pays between #100k - #150k</t>
  </si>
  <si>
    <t>Staff Strengths</t>
  </si>
  <si>
    <t>Utiva averages 20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</si>
</sst>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[$₦-466]\ #,##0"/>
    <numFmt numFmtId="165" formatCode="#,##0\ &quot;years&quot;"/>
    <numFmt numFmtId="166" formatCode="yyyy\ &quot;F&quot;"/>
    <numFmt numFmtId="167" formatCode="yyyy"/>
    <numFmt numFmtId="168" formatCode="yyyy\ &quot;E&quot;"/>
    <numFmt numFmtId="169" formatCode="#,##0.000"/>
    <numFmt numFmtId="170" formatCode="yyyy\-mm\-dd"/>
    <numFmt numFmtId="171" formatCode="_(* #,##0.00_);_(* \(#,##0.00\);_(* &quot;-&quot;??_);_(@_)"/>
    <numFmt numFmtId="172" formatCode="[$₦-466]\ #,##0.00"/>
    <numFmt numFmtId="173" formatCode="0.0%"/>
    <numFmt numFmtId="174" formatCode="#,##0.00;[Red]#,##0.00"/>
    <numFmt numFmtId="175" formatCode="&quot;number per&quot;\ #\ &quot;participants&quot;"/>
    <numFmt numFmtId="176" formatCode="[$$-45C]#,##0.00"/>
    <numFmt numFmtId="177" formatCode="#,##0.0"/>
    <numFmt numFmtId="178" formatCode="&quot;Year&quot;\ 0"/>
    <numFmt numFmtId="179" formatCode="_(* #,##0.0_);_(* \(#,##0.0\);_(* &quot;-&quot;??_);_(@_)"/>
    <numFmt numFmtId="180" formatCode="&quot;Month&quot;\ 0"/>
    <numFmt numFmtId="181" formatCode="_(* #,##0_);_(* \(#,##0\);_(* &quot;-&quot;??_);_(@_)"/>
    <numFmt numFmtId="182" formatCode="#,##0.00\ &quot;million&quot;"/>
    <numFmt numFmtId="183" formatCode="#,##0.00\ &quot;x&quot;"/>
  </numFmts>
  <fonts count="51">
    <font>
      <sz val="11.0"/>
      <color theme="1"/>
      <name val="Calibri"/>
      <scheme val="minor"/>
    </font>
    <font>
      <sz val="11.0"/>
      <color theme="1"/>
      <name val="Vani"/>
    </font>
    <font>
      <b/>
      <sz val="16.0"/>
      <color theme="4"/>
      <name val="Vani"/>
    </font>
    <font>
      <sz val="11.0"/>
      <color rgb="FFC00000"/>
      <name val="Vani"/>
    </font>
    <font>
      <b/>
      <sz val="14.0"/>
      <color theme="4"/>
      <name val="Vani"/>
    </font>
    <font>
      <b/>
      <sz val="11.0"/>
      <color rgb="FFFF0000"/>
      <name val="Vani"/>
    </font>
    <font>
      <strike/>
      <sz val="11.0"/>
      <color theme="1"/>
      <name val="Palladio uralic"/>
    </font>
    <font>
      <b/>
      <sz val="15.0"/>
      <color rgb="FF44546A"/>
      <name val="Vani"/>
    </font>
    <font>
      <sz val="10.0"/>
      <color rgb="FF7F7F7F"/>
      <name val="Vani"/>
    </font>
    <font>
      <sz val="11.0"/>
      <color theme="4"/>
      <name val="Vani"/>
    </font>
    <font>
      <b/>
      <sz val="11.0"/>
      <color theme="1"/>
      <name val="Vani"/>
    </font>
    <font>
      <b/>
      <sz val="13.0"/>
      <color rgb="FFC00000"/>
      <name val="Vani"/>
    </font>
    <font>
      <sz val="10.0"/>
      <color rgb="FF202124"/>
      <name val="Roboto"/>
    </font>
    <font>
      <sz val="14.0"/>
      <color theme="1"/>
      <name val="Arial"/>
    </font>
    <font>
      <sz val="14.0"/>
      <color theme="0"/>
      <name val="Arial"/>
    </font>
    <font>
      <b/>
      <sz val="14.0"/>
      <color rgb="FF000000"/>
      <name val="Arial"/>
    </font>
    <font>
      <sz val="14.0"/>
      <color rgb="FF000000"/>
      <name val="Arial"/>
    </font>
    <font>
      <sz val="14.0"/>
      <color rgb="FF7F7F7F"/>
      <name val="Arial"/>
    </font>
    <font>
      <sz val="12.0"/>
      <color theme="1"/>
      <name val="Arial"/>
    </font>
    <font>
      <sz val="12.0"/>
      <color rgb="FF7F7F7F"/>
      <name val="Arial"/>
    </font>
    <font>
      <b/>
      <sz val="12.0"/>
      <color theme="4"/>
      <name val="Arial"/>
    </font>
    <font>
      <sz val="12.0"/>
      <color rgb="FFC00000"/>
      <name val="Arial"/>
    </font>
    <font>
      <b/>
      <sz val="12.0"/>
      <color rgb="FF44546A"/>
      <name val="Arial"/>
    </font>
    <font>
      <i/>
      <sz val="12.0"/>
      <color rgb="FFAEABAB"/>
      <name val="Arial"/>
    </font>
    <font>
      <sz val="12.0"/>
      <color rgb="FF0070C0"/>
      <name val="Arial"/>
    </font>
    <font>
      <sz val="12.0"/>
      <color rgb="FF44546A"/>
      <name val="Arial"/>
    </font>
    <font>
      <sz val="12.0"/>
      <color theme="0"/>
      <name val="Arial"/>
    </font>
    <font>
      <b/>
      <sz val="12.0"/>
      <color theme="1"/>
      <name val="Arial"/>
    </font>
    <font>
      <sz val="12.0"/>
      <color theme="4"/>
      <name val="Arial"/>
    </font>
    <font>
      <sz val="12.0"/>
      <color rgb="FF000000"/>
      <name val="Arial"/>
    </font>
    <font>
      <sz val="12.0"/>
      <color rgb="FF202124"/>
      <name val="Arial"/>
    </font>
    <font>
      <i/>
      <sz val="12.0"/>
      <color rgb="FF7F7F7F"/>
      <name val="Arial"/>
    </font>
    <font>
      <b/>
      <sz val="12.0"/>
      <color rgb="FFFA7D00"/>
      <name val="Arial"/>
    </font>
    <font>
      <i/>
      <sz val="10.0"/>
      <color rgb="FFA5A5A5"/>
      <name val="Arial"/>
    </font>
    <font>
      <sz val="10.0"/>
      <color theme="1"/>
      <name val="Arial"/>
    </font>
    <font>
      <b/>
      <sz val="10.0"/>
      <color theme="4"/>
      <name val="Arial"/>
    </font>
    <font>
      <b/>
      <sz val="10.0"/>
      <color theme="1"/>
      <name val="Arial"/>
    </font>
    <font>
      <b/>
      <sz val="10.0"/>
      <color rgb="FFC00000"/>
      <name val="Arial"/>
    </font>
    <font>
      <sz val="10.0"/>
      <color rgb="FFC00000"/>
      <name val="Arial"/>
    </font>
    <font>
      <sz val="10.0"/>
      <color rgb="FF7F7F7F"/>
      <name val="Arial"/>
    </font>
    <font>
      <b/>
      <sz val="10.0"/>
      <color rgb="FF44546A"/>
      <name val="Arial"/>
    </font>
    <font>
      <sz val="10.0"/>
      <color theme="4"/>
      <name val="Arial"/>
    </font>
    <font>
      <i/>
      <sz val="10.0"/>
      <color theme="6"/>
      <name val="Arial"/>
    </font>
    <font>
      <b/>
      <sz val="10.0"/>
      <color rgb="FF7F7F7F"/>
      <name val="Arial"/>
    </font>
    <font>
      <b/>
      <i/>
      <sz val="9.0"/>
      <color rgb="FFAEABAB"/>
      <name val="Arial"/>
    </font>
    <font>
      <i/>
      <sz val="10.0"/>
      <color rgb="FFAEABAB"/>
      <name val="Arial"/>
    </font>
    <font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000000"/>
      <name val="Arial"/>
    </font>
    <font>
      <u/>
      <sz val="11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</fills>
  <borders count="16">
    <border/>
    <border>
      <bottom style="thick">
        <color theme="4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bottom style="thin">
        <color rgb="FFC00000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3" applyAlignment="1" applyFont="1" applyNumberFormat="1"/>
  </cellStyleXfs>
  <cellXfs count="244">
    <xf borderId="0" fillId="0" fontId="0" numFmtId="3" xfId="0" applyAlignment="1" applyFont="1" applyNumberFormat="1">
      <alignment horizontal="left" readingOrder="0" shrinkToFit="0" vertical="center" wrapText="0"/>
    </xf>
    <xf borderId="0" fillId="0" fontId="1" numFmtId="3" xfId="0" applyAlignment="1" applyFont="1" applyNumberFormat="1">
      <alignment horizontal="left" vertical="center"/>
    </xf>
    <xf borderId="0" fillId="0" fontId="2" numFmtId="3" xfId="0" applyAlignment="1" applyFont="1" applyNumberFormat="1">
      <alignment horizontal="left" vertical="center"/>
    </xf>
    <xf borderId="0" fillId="0" fontId="3" numFmtId="3" xfId="0" applyAlignment="1" applyFont="1" applyNumberFormat="1">
      <alignment horizontal="left" vertical="bottom"/>
    </xf>
    <xf borderId="0" fillId="0" fontId="1" numFmtId="3" xfId="0" applyAlignment="1" applyFont="1" applyNumberFormat="1">
      <alignment horizontal="left" shrinkToFit="0" vertical="center" wrapText="1"/>
    </xf>
    <xf borderId="0" fillId="0" fontId="4" numFmtId="3" xfId="0" applyAlignment="1" applyFont="1" applyNumberFormat="1">
      <alignment horizontal="left" vertical="center"/>
    </xf>
    <xf borderId="0" fillId="0" fontId="5" numFmtId="3" xfId="0" applyAlignment="1" applyFont="1" applyNumberForma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6" numFmtId="3" xfId="0" applyAlignment="1" applyFont="1" applyNumberFormat="1">
      <alignment horizontal="left" vertical="center"/>
    </xf>
    <xf borderId="1" fillId="0" fontId="7" numFmtId="3" xfId="0" applyAlignment="1" applyBorder="1" applyFont="1" applyNumberFormat="1">
      <alignment horizontal="left" vertical="center"/>
    </xf>
    <xf borderId="0" fillId="0" fontId="8" numFmtId="3" xfId="0" applyAlignment="1" applyFont="1" applyNumberFormat="1">
      <alignment horizontal="left" vertical="center"/>
    </xf>
    <xf borderId="2" fillId="2" fontId="9" numFmtId="4" xfId="0" applyAlignment="1" applyBorder="1" applyFill="1" applyFont="1" applyNumberFormat="1">
      <alignment horizontal="right" vertical="center"/>
    </xf>
    <xf borderId="0" fillId="0" fontId="1" numFmtId="3" xfId="0" applyAlignment="1" applyFont="1" applyNumberFormat="1">
      <alignment horizontal="right" vertical="center"/>
    </xf>
    <xf borderId="0" fillId="0" fontId="3" numFmtId="3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center"/>
    </xf>
    <xf borderId="3" fillId="0" fontId="10" numFmtId="3" xfId="0" applyAlignment="1" applyBorder="1" applyFont="1" applyNumberFormat="1">
      <alignment horizontal="right" vertical="bottom"/>
    </xf>
    <xf borderId="4" fillId="0" fontId="10" numFmtId="3" xfId="0" applyAlignment="1" applyBorder="1" applyFont="1" applyNumberFormat="1">
      <alignment horizontal="right" vertical="bottom"/>
    </xf>
    <xf borderId="1" fillId="0" fontId="7" numFmtId="3" xfId="0" applyAlignment="1" applyBorder="1" applyFont="1" applyNumberFormat="1">
      <alignment horizontal="right" vertical="center"/>
    </xf>
    <xf borderId="5" fillId="0" fontId="11" numFmtId="3" xfId="0" applyAlignment="1" applyBorder="1" applyFont="1" applyNumberFormat="1">
      <alignment horizontal="right" vertical="center"/>
    </xf>
    <xf borderId="0" fillId="0" fontId="12" numFmtId="3" xfId="0" applyAlignment="1" applyFont="1" applyNumberFormat="1">
      <alignment horizontal="left" vertical="center"/>
    </xf>
    <xf borderId="2" fillId="2" fontId="9" numFmtId="15" xfId="0" applyAlignment="1" applyBorder="1" applyFont="1" applyNumberFormat="1">
      <alignment horizontal="right" vertical="center"/>
    </xf>
    <xf borderId="2" fillId="2" fontId="9" numFmtId="165" xfId="0" applyAlignment="1" applyBorder="1" applyFont="1" applyNumberFormat="1">
      <alignment horizontal="right" vertical="center"/>
    </xf>
    <xf borderId="0" fillId="0" fontId="1" numFmtId="15" xfId="0" applyAlignment="1" applyFont="1" applyNumberFormat="1">
      <alignment horizontal="right" vertical="center"/>
    </xf>
    <xf borderId="0" fillId="0" fontId="13" numFmtId="3" xfId="0" applyAlignment="1" applyFont="1" applyNumberFormat="1">
      <alignment horizontal="left" vertical="center"/>
    </xf>
    <xf borderId="0" fillId="0" fontId="13" numFmtId="3" xfId="0" applyAlignment="1" applyFont="1" applyNumberFormat="1">
      <alignment horizontal="right" vertical="center"/>
    </xf>
    <xf borderId="6" fillId="3" fontId="14" numFmtId="3" xfId="0" applyAlignment="1" applyBorder="1" applyFill="1" applyFont="1" applyNumberFormat="1">
      <alignment horizontal="left" vertical="center"/>
    </xf>
    <xf borderId="6" fillId="3" fontId="14" numFmtId="3" xfId="0" applyAlignment="1" applyBorder="1" applyFont="1" applyNumberFormat="1">
      <alignment horizontal="right" vertical="center"/>
    </xf>
    <xf borderId="6" fillId="4" fontId="15" numFmtId="9" xfId="0" applyAlignment="1" applyBorder="1" applyFill="1" applyFont="1" applyNumberFormat="1">
      <alignment horizontal="left" vertical="bottom"/>
    </xf>
    <xf borderId="6" fillId="4" fontId="16" numFmtId="9" xfId="0" applyAlignment="1" applyBorder="1" applyFont="1" applyNumberFormat="1">
      <alignment horizontal="left" vertical="bottom"/>
    </xf>
    <xf borderId="6" fillId="4" fontId="13" numFmtId="3" xfId="0" applyAlignment="1" applyBorder="1" applyFont="1" applyNumberFormat="1">
      <alignment horizontal="right" vertical="center"/>
    </xf>
    <xf borderId="6" fillId="4" fontId="13" numFmtId="3" xfId="0" applyAlignment="1" applyBorder="1" applyFont="1" applyNumberFormat="1">
      <alignment horizontal="left" vertical="center"/>
    </xf>
    <xf borderId="0" fillId="0" fontId="16" numFmtId="9" xfId="0" applyAlignment="1" applyFont="1" applyNumberFormat="1">
      <alignment horizontal="left" vertical="bottom"/>
    </xf>
    <xf borderId="0" fillId="0" fontId="13" numFmtId="15" xfId="0" applyAlignment="1" applyFont="1" applyNumberFormat="1">
      <alignment horizontal="right" vertical="center"/>
    </xf>
    <xf borderId="0" fillId="0" fontId="17" numFmtId="166" xfId="0" applyAlignment="1" applyFont="1" applyNumberFormat="1">
      <alignment horizontal="right" vertical="center"/>
    </xf>
    <xf borderId="0" fillId="0" fontId="18" numFmtId="3" xfId="0" applyAlignment="1" applyFont="1" applyNumberFormat="1">
      <alignment horizontal="left" vertical="center"/>
    </xf>
    <xf borderId="0" fillId="0" fontId="19" numFmtId="3" xfId="0" applyAlignment="1" applyFont="1" applyNumberFormat="1">
      <alignment horizontal="left" vertical="center"/>
    </xf>
    <xf borderId="0" fillId="0" fontId="18" numFmtId="3" xfId="0" applyAlignment="1" applyFont="1" applyNumberFormat="1">
      <alignment horizontal="left" vertical="center"/>
    </xf>
    <xf borderId="6" fillId="2" fontId="20" numFmtId="3" xfId="0" applyAlignment="1" applyBorder="1" applyFont="1" applyNumberFormat="1">
      <alignment horizontal="left" vertical="center"/>
    </xf>
    <xf borderId="6" fillId="2" fontId="18" numFmtId="3" xfId="0" applyAlignment="1" applyBorder="1" applyFont="1" applyNumberFormat="1">
      <alignment horizontal="left" vertical="center"/>
    </xf>
    <xf borderId="6" fillId="2" fontId="19" numFmtId="3" xfId="0" applyAlignment="1" applyBorder="1" applyFont="1" applyNumberFormat="1">
      <alignment horizontal="left" vertical="center"/>
    </xf>
    <xf borderId="6" fillId="2" fontId="18" numFmtId="3" xfId="0" applyAlignment="1" applyBorder="1" applyFont="1" applyNumberFormat="1">
      <alignment horizontal="left" vertical="center"/>
    </xf>
    <xf borderId="6" fillId="2" fontId="18" numFmtId="3" xfId="0" applyAlignment="1" applyBorder="1" applyFont="1" applyNumberFormat="1">
      <alignment horizontal="right" vertical="center"/>
    </xf>
    <xf borderId="6" fillId="5" fontId="18" numFmtId="3" xfId="0" applyAlignment="1" applyBorder="1" applyFill="1" applyFont="1" applyNumberFormat="1">
      <alignment horizontal="left" vertical="center"/>
    </xf>
    <xf borderId="6" fillId="2" fontId="21" numFmtId="3" xfId="0" applyAlignment="1" applyBorder="1" applyFont="1" applyNumberFormat="1">
      <alignment horizontal="left" vertical="bottom"/>
    </xf>
    <xf borderId="6" fillId="2" fontId="18" numFmtId="15" xfId="0" applyAlignment="1" applyBorder="1" applyFont="1" applyNumberFormat="1">
      <alignment horizontal="right" vertical="center"/>
    </xf>
    <xf borderId="6" fillId="5" fontId="18" numFmtId="15" xfId="0" applyAlignment="1" applyBorder="1" applyFont="1" applyNumberFormat="1">
      <alignment horizontal="right" vertical="center"/>
    </xf>
    <xf borderId="6" fillId="5" fontId="18" numFmtId="4" xfId="0" applyAlignment="1" applyBorder="1" applyFont="1" applyNumberFormat="1">
      <alignment horizontal="right" vertical="center"/>
    </xf>
    <xf borderId="6" fillId="5" fontId="18" numFmtId="0" xfId="0" applyAlignment="1" applyBorder="1" applyFont="1">
      <alignment horizontal="right" vertical="center"/>
    </xf>
    <xf borderId="6" fillId="5" fontId="18" numFmtId="3" xfId="0" applyAlignment="1" applyBorder="1" applyFont="1" applyNumberFormat="1">
      <alignment horizontal="right" vertical="center"/>
    </xf>
    <xf borderId="6" fillId="2" fontId="19" numFmtId="167" xfId="0" applyAlignment="1" applyBorder="1" applyFont="1" applyNumberFormat="1">
      <alignment horizontal="right" vertical="center"/>
    </xf>
    <xf borderId="6" fillId="2" fontId="19" numFmtId="168" xfId="0" applyAlignment="1" applyBorder="1" applyFont="1" applyNumberFormat="1">
      <alignment horizontal="right" vertical="center"/>
    </xf>
    <xf borderId="6" fillId="5" fontId="19" numFmtId="0" xfId="0" applyAlignment="1" applyBorder="1" applyFont="1">
      <alignment horizontal="right" vertical="center"/>
    </xf>
    <xf borderId="0" fillId="0" fontId="18" numFmtId="4" xfId="0" applyAlignment="1" applyFont="1" applyNumberFormat="1">
      <alignment horizontal="right" vertical="center"/>
    </xf>
    <xf borderId="0" fillId="0" fontId="18" numFmtId="3" xfId="0" applyAlignment="1" applyFont="1" applyNumberFormat="1">
      <alignment horizontal="right" vertical="center"/>
    </xf>
    <xf borderId="1" fillId="0" fontId="22" numFmtId="3" xfId="0" applyAlignment="1" applyBorder="1" applyFont="1" applyNumberFormat="1">
      <alignment horizontal="left" vertical="center"/>
    </xf>
    <xf borderId="1" fillId="0" fontId="19" numFmtId="3" xfId="0" applyAlignment="1" applyBorder="1" applyFont="1" applyNumberFormat="1">
      <alignment horizontal="left" vertical="center"/>
    </xf>
    <xf borderId="1" fillId="0" fontId="22" numFmtId="3" xfId="0" applyAlignment="1" applyBorder="1" applyFont="1" applyNumberFormat="1">
      <alignment horizontal="left" vertical="center"/>
    </xf>
    <xf borderId="0" fillId="0" fontId="18" numFmtId="3" xfId="0" applyAlignment="1" applyFont="1" applyNumberFormat="1">
      <alignment horizontal="left" vertical="bottom"/>
    </xf>
    <xf borderId="0" fillId="0" fontId="23" numFmtId="3" xfId="0" applyAlignment="1" applyFont="1" applyNumberFormat="1">
      <alignment horizontal="left" vertical="bottom"/>
    </xf>
    <xf borderId="0" fillId="0" fontId="18" numFmtId="3" xfId="0" applyAlignment="1" applyFont="1" applyNumberFormat="1">
      <alignment horizontal="center" vertical="bottom"/>
    </xf>
    <xf borderId="2" fillId="2" fontId="24" numFmtId="4" xfId="0" applyAlignment="1" applyBorder="1" applyFont="1" applyNumberFormat="1">
      <alignment horizontal="left" vertical="bottom"/>
    </xf>
    <xf borderId="0" fillId="0" fontId="18" numFmtId="14" xfId="0" applyAlignment="1" applyFont="1" applyNumberFormat="1">
      <alignment horizontal="left" vertical="bottom"/>
    </xf>
    <xf borderId="0" fillId="0" fontId="25" numFmtId="1" xfId="0" applyAlignment="1" applyFont="1" applyNumberFormat="1">
      <alignment horizontal="left" vertical="bottom"/>
    </xf>
    <xf borderId="2" fillId="2" fontId="24" numFmtId="14" xfId="0" applyAlignment="1" applyBorder="1" applyFont="1" applyNumberFormat="1">
      <alignment horizontal="left" vertical="bottom"/>
    </xf>
    <xf borderId="2" fillId="2" fontId="24" numFmtId="1" xfId="0" applyAlignment="1" applyBorder="1" applyFont="1" applyNumberFormat="1">
      <alignment horizontal="left" vertical="bottom"/>
    </xf>
    <xf borderId="0" fillId="0" fontId="23" numFmtId="3" xfId="0" applyAlignment="1" applyFont="1" applyNumberFormat="1">
      <alignment horizontal="left" vertical="bottom"/>
    </xf>
    <xf borderId="6" fillId="3" fontId="18" numFmtId="3" xfId="0" applyAlignment="1" applyBorder="1" applyFont="1" applyNumberFormat="1">
      <alignment horizontal="left" vertical="bottom"/>
    </xf>
    <xf borderId="0" fillId="0" fontId="18" numFmtId="1" xfId="0" applyAlignment="1" applyFont="1" applyNumberFormat="1">
      <alignment horizontal="left" vertical="bottom"/>
    </xf>
    <xf borderId="0" fillId="0" fontId="18" numFmtId="3" xfId="0" applyAlignment="1" applyFont="1" applyNumberFormat="1">
      <alignment horizontal="left" vertical="bottom"/>
    </xf>
    <xf borderId="2" fillId="2" fontId="24" numFmtId="9" xfId="0" applyAlignment="1" applyBorder="1" applyFont="1" applyNumberFormat="1">
      <alignment horizontal="left" vertical="bottom"/>
    </xf>
    <xf borderId="0" fillId="0" fontId="18" numFmtId="10" xfId="0" applyAlignment="1" applyFont="1" applyNumberFormat="1">
      <alignment horizontal="left" vertical="center"/>
    </xf>
    <xf borderId="1" fillId="0" fontId="22" numFmtId="10" xfId="0" applyAlignment="1" applyBorder="1" applyFont="1" applyNumberFormat="1">
      <alignment horizontal="left" vertical="center"/>
    </xf>
    <xf borderId="0" fillId="0" fontId="26" numFmtId="3" xfId="0" applyAlignment="1" applyFont="1" applyNumberFormat="1">
      <alignment horizontal="right" vertical="center"/>
    </xf>
    <xf borderId="0" fillId="0" fontId="18" numFmtId="169" xfId="0" applyAlignment="1" applyFont="1" applyNumberFormat="1">
      <alignment horizontal="left" vertical="center"/>
    </xf>
    <xf borderId="6" fillId="2" fontId="24" numFmtId="9" xfId="0" applyAlignment="1" applyBorder="1" applyFont="1" applyNumberFormat="1">
      <alignment horizontal="left" vertical="bottom"/>
    </xf>
    <xf borderId="0" fillId="0" fontId="27" numFmtId="3" xfId="0" applyAlignment="1" applyFont="1" applyNumberFormat="1">
      <alignment horizontal="left" vertical="center"/>
    </xf>
    <xf borderId="0" fillId="0" fontId="21" numFmtId="170" xfId="0" applyAlignment="1" applyFont="1" applyNumberFormat="1">
      <alignment horizontal="left" vertical="bottom"/>
    </xf>
    <xf borderId="2" fillId="2" fontId="24" numFmtId="171" xfId="0" applyAlignment="1" applyBorder="1" applyFont="1" applyNumberFormat="1">
      <alignment horizontal="left" vertical="bottom"/>
    </xf>
    <xf borderId="0" fillId="0" fontId="18" numFmtId="4" xfId="0" applyAlignment="1" applyFont="1" applyNumberFormat="1">
      <alignment horizontal="left" vertical="center"/>
    </xf>
    <xf borderId="3" fillId="0" fontId="18" numFmtId="3" xfId="0" applyAlignment="1" applyBorder="1" applyFont="1" applyNumberFormat="1">
      <alignment horizontal="left" vertical="center"/>
    </xf>
    <xf borderId="3" fillId="0" fontId="19" numFmtId="3" xfId="0" applyAlignment="1" applyBorder="1" applyFont="1" applyNumberFormat="1">
      <alignment horizontal="left" vertical="center"/>
    </xf>
    <xf borderId="3" fillId="0" fontId="18" numFmtId="1" xfId="0" applyAlignment="1" applyBorder="1" applyFont="1" applyNumberFormat="1">
      <alignment horizontal="left" vertical="bottom"/>
    </xf>
    <xf borderId="3" fillId="0" fontId="18" numFmtId="3" xfId="0" applyAlignment="1" applyBorder="1" applyFont="1" applyNumberFormat="1">
      <alignment horizontal="right" vertical="center"/>
    </xf>
    <xf borderId="3" fillId="0" fontId="18" numFmtId="3" xfId="0" applyAlignment="1" applyBorder="1" applyFont="1" applyNumberFormat="1">
      <alignment horizontal="left" vertical="center"/>
    </xf>
    <xf borderId="3" fillId="0" fontId="18" numFmtId="4" xfId="0" applyAlignment="1" applyBorder="1" applyFont="1" applyNumberFormat="1">
      <alignment horizontal="left" vertical="center"/>
    </xf>
    <xf borderId="0" fillId="0" fontId="18" numFmtId="171" xfId="0" applyAlignment="1" applyFont="1" applyNumberFormat="1">
      <alignment horizontal="right" vertical="center"/>
    </xf>
    <xf borderId="0" fillId="0" fontId="18" numFmtId="171" xfId="0" applyAlignment="1" applyFont="1" applyNumberFormat="1">
      <alignment horizontal="left" vertical="center"/>
    </xf>
    <xf borderId="0" fillId="0" fontId="18" numFmtId="171" xfId="0" applyAlignment="1" applyFont="1" applyNumberFormat="1">
      <alignment horizontal="left" vertical="center"/>
    </xf>
    <xf borderId="3" fillId="0" fontId="18" numFmtId="171" xfId="0" applyAlignment="1" applyBorder="1" applyFont="1" applyNumberFormat="1">
      <alignment horizontal="left" vertical="center"/>
    </xf>
    <xf borderId="0" fillId="0" fontId="18" numFmtId="172" xfId="0" applyAlignment="1" applyFont="1" applyNumberFormat="1">
      <alignment horizontal="left" vertical="center"/>
    </xf>
    <xf borderId="2" fillId="2" fontId="24" numFmtId="173" xfId="0" applyAlignment="1" applyBorder="1" applyFont="1" applyNumberFormat="1">
      <alignment horizontal="left" vertical="bottom"/>
    </xf>
    <xf borderId="0" fillId="0" fontId="18" numFmtId="173" xfId="0" applyAlignment="1" applyFont="1" applyNumberFormat="1">
      <alignment horizontal="left" vertical="center"/>
    </xf>
    <xf borderId="2" fillId="2" fontId="24" numFmtId="174" xfId="0" applyAlignment="1" applyBorder="1" applyFont="1" applyNumberFormat="1">
      <alignment horizontal="left" vertical="bottom"/>
    </xf>
    <xf borderId="0" fillId="0" fontId="19" numFmtId="175" xfId="0" applyAlignment="1" applyFont="1" applyNumberFormat="1">
      <alignment horizontal="left" vertical="center"/>
    </xf>
    <xf borderId="0" fillId="0" fontId="18" numFmtId="4" xfId="0" applyAlignment="1" applyFont="1" applyNumberFormat="1">
      <alignment horizontal="left" vertical="center"/>
    </xf>
    <xf borderId="0" fillId="0" fontId="18" numFmtId="176" xfId="0" applyAlignment="1" applyFont="1" applyNumberFormat="1">
      <alignment horizontal="left" vertical="center"/>
    </xf>
    <xf borderId="2" fillId="2" fontId="28" numFmtId="4" xfId="0" applyAlignment="1" applyBorder="1" applyFont="1" applyNumberFormat="1">
      <alignment horizontal="left" vertical="center"/>
    </xf>
    <xf borderId="0" fillId="0" fontId="22" numFmtId="3" xfId="0" applyAlignment="1" applyFont="1" applyNumberFormat="1">
      <alignment horizontal="left" vertical="center"/>
    </xf>
    <xf borderId="0" fillId="0" fontId="22" numFmtId="3" xfId="0" applyAlignment="1" applyFont="1" applyNumberFormat="1">
      <alignment horizontal="left" vertical="center"/>
    </xf>
    <xf borderId="0" fillId="0" fontId="29" numFmtId="3" xfId="0" applyAlignment="1" applyFont="1" applyNumberFormat="1">
      <alignment horizontal="left" vertical="bottom"/>
    </xf>
    <xf borderId="0" fillId="0" fontId="30" numFmtId="3" xfId="0" applyAlignment="1" applyFont="1" applyNumberFormat="1">
      <alignment horizontal="left" vertical="center"/>
    </xf>
    <xf borderId="0" fillId="0" fontId="18" numFmtId="177" xfId="0" applyAlignment="1" applyFont="1" applyNumberFormat="1">
      <alignment horizontal="left" vertical="center"/>
    </xf>
    <xf borderId="0" fillId="0" fontId="23" numFmtId="4" xfId="0" applyAlignment="1" applyFont="1" applyNumberFormat="1">
      <alignment horizontal="left" vertical="center"/>
    </xf>
    <xf borderId="0" fillId="0" fontId="29" numFmtId="171" xfId="0" applyAlignment="1" applyFont="1" applyNumberFormat="1">
      <alignment horizontal="left" vertical="bottom"/>
    </xf>
    <xf borderId="2" fillId="2" fontId="24" numFmtId="4" xfId="0" applyAlignment="1" applyBorder="1" applyFont="1" applyNumberFormat="1">
      <alignment horizontal="right" vertical="bottom"/>
    </xf>
    <xf borderId="0" fillId="0" fontId="19" numFmtId="4" xfId="0" applyAlignment="1" applyFont="1" applyNumberFormat="1">
      <alignment horizontal="left" vertical="center"/>
    </xf>
    <xf borderId="0" fillId="0" fontId="18" numFmtId="172" xfId="0" applyAlignment="1" applyFont="1" applyNumberFormat="1">
      <alignment horizontal="right" vertical="center"/>
    </xf>
    <xf borderId="0" fillId="0" fontId="18" numFmtId="176" xfId="0" applyAlignment="1" applyFont="1" applyNumberFormat="1">
      <alignment horizontal="right" vertical="center"/>
    </xf>
    <xf borderId="0" fillId="0" fontId="27" numFmtId="3" xfId="0" applyAlignment="1" applyFont="1" applyNumberFormat="1">
      <alignment horizontal="left" vertical="center"/>
    </xf>
    <xf borderId="0" fillId="0" fontId="27" numFmtId="3" xfId="0" applyAlignment="1" applyFont="1" applyNumberFormat="1">
      <alignment horizontal="right" vertical="center"/>
    </xf>
    <xf borderId="2" fillId="2" fontId="28" numFmtId="4" xfId="0" applyAlignment="1" applyBorder="1" applyFont="1" applyNumberFormat="1">
      <alignment horizontal="right" vertical="center"/>
    </xf>
    <xf borderId="0" fillId="0" fontId="18" numFmtId="178" xfId="0" applyAlignment="1" applyFont="1" applyNumberFormat="1">
      <alignment horizontal="center" vertical="center"/>
    </xf>
    <xf borderId="1" fillId="0" fontId="22" numFmtId="171" xfId="0" applyAlignment="1" applyBorder="1" applyFont="1" applyNumberFormat="1">
      <alignment horizontal="left" vertical="center"/>
    </xf>
    <xf borderId="2" fillId="2" fontId="28" numFmtId="10" xfId="0" applyAlignment="1" applyBorder="1" applyFont="1" applyNumberFormat="1">
      <alignment horizontal="left" vertical="center"/>
    </xf>
    <xf borderId="0" fillId="0" fontId="27" numFmtId="4" xfId="0" applyAlignment="1" applyFont="1" applyNumberFormat="1">
      <alignment horizontal="right" vertical="center"/>
    </xf>
    <xf borderId="0" fillId="0" fontId="31" numFmtId="3" xfId="0" applyAlignment="1" applyFont="1" applyNumberFormat="1">
      <alignment horizontal="left" vertical="center"/>
    </xf>
    <xf borderId="6" fillId="3" fontId="31" numFmtId="0" xfId="0" applyAlignment="1" applyBorder="1" applyFont="1">
      <alignment horizontal="left" vertical="bottom"/>
    </xf>
    <xf borderId="0" fillId="0" fontId="21" numFmtId="2" xfId="0" applyAlignment="1" applyFont="1" applyNumberFormat="1">
      <alignment horizontal="left" vertical="bottom"/>
    </xf>
    <xf borderId="7" fillId="6" fontId="32" numFmtId="10" xfId="0" applyAlignment="1" applyBorder="1" applyFill="1" applyFont="1" applyNumberFormat="1">
      <alignment horizontal="left" vertical="bottom"/>
    </xf>
    <xf borderId="0" fillId="0" fontId="33" numFmtId="3" xfId="0" applyAlignment="1" applyFont="1" applyNumberFormat="1">
      <alignment horizontal="left" vertical="center"/>
    </xf>
    <xf borderId="7" fillId="6" fontId="32" numFmtId="4" xfId="0" applyAlignment="1" applyBorder="1" applyFont="1" applyNumberFormat="1">
      <alignment horizontal="left" vertical="bottom"/>
    </xf>
    <xf borderId="0" fillId="0" fontId="21" numFmtId="4" xfId="0" applyAlignment="1" applyFont="1" applyNumberFormat="1">
      <alignment horizontal="left" vertical="bottom"/>
    </xf>
    <xf borderId="3" fillId="0" fontId="27" numFmtId="3" xfId="0" applyAlignment="1" applyBorder="1" applyFont="1" applyNumberFormat="1">
      <alignment horizontal="left" vertical="center"/>
    </xf>
    <xf borderId="3" fillId="0" fontId="27" numFmtId="4" xfId="0" applyAlignment="1" applyBorder="1" applyFont="1" applyNumberFormat="1">
      <alignment horizontal="left" vertical="center"/>
    </xf>
    <xf borderId="0" fillId="0" fontId="21" numFmtId="9" xfId="0" applyAlignment="1" applyFont="1" applyNumberFormat="1">
      <alignment horizontal="left" vertical="bottom"/>
    </xf>
    <xf borderId="7" fillId="6" fontId="32" numFmtId="9" xfId="0" applyAlignment="1" applyBorder="1" applyFont="1" applyNumberFormat="1">
      <alignment horizontal="left" vertical="bottom"/>
    </xf>
    <xf borderId="3" fillId="0" fontId="27" numFmtId="10" xfId="0" applyAlignment="1" applyBorder="1" applyFont="1" applyNumberFormat="1">
      <alignment horizontal="left" vertical="center"/>
    </xf>
    <xf borderId="0" fillId="0" fontId="27" numFmtId="9" xfId="0" applyAlignment="1" applyFont="1" applyNumberFormat="1">
      <alignment horizontal="left" vertical="center"/>
    </xf>
    <xf borderId="2" fillId="2" fontId="28" numFmtId="9" xfId="0" applyAlignment="1" applyBorder="1" applyFont="1" applyNumberFormat="1">
      <alignment horizontal="left" vertical="center"/>
    </xf>
    <xf borderId="0" fillId="0" fontId="34" numFmtId="3" xfId="0" applyAlignment="1" applyFont="1" applyNumberFormat="1">
      <alignment horizontal="left" vertical="center"/>
    </xf>
    <xf borderId="0" fillId="0" fontId="34" numFmtId="3" xfId="0" applyAlignment="1" applyFont="1" applyNumberFormat="1">
      <alignment horizontal="right" vertical="center"/>
    </xf>
    <xf borderId="0" fillId="0" fontId="34" numFmtId="3" xfId="0" applyAlignment="1" applyFont="1" applyNumberFormat="1">
      <alignment horizontal="left" vertical="center"/>
    </xf>
    <xf borderId="6" fillId="2" fontId="35" numFmtId="3" xfId="0" applyAlignment="1" applyBorder="1" applyFont="1" applyNumberFormat="1">
      <alignment horizontal="left" vertical="center"/>
    </xf>
    <xf borderId="6" fillId="2" fontId="36" numFmtId="3" xfId="0" applyAlignment="1" applyBorder="1" applyFont="1" applyNumberFormat="1">
      <alignment horizontal="left" vertical="center"/>
    </xf>
    <xf borderId="6" fillId="2" fontId="36" numFmtId="3" xfId="0" applyAlignment="1" applyBorder="1" applyFont="1" applyNumberFormat="1">
      <alignment horizontal="right" vertical="center"/>
    </xf>
    <xf borderId="6" fillId="5" fontId="36" numFmtId="3" xfId="0" applyAlignment="1" applyBorder="1" applyFont="1" applyNumberFormat="1">
      <alignment horizontal="right" vertical="center"/>
    </xf>
    <xf borderId="6" fillId="5" fontId="36" numFmtId="3" xfId="0" applyAlignment="1" applyBorder="1" applyFont="1" applyNumberFormat="1">
      <alignment horizontal="left" vertical="center"/>
    </xf>
    <xf borderId="6" fillId="2" fontId="37" numFmtId="3" xfId="0" applyAlignment="1" applyBorder="1" applyFont="1" applyNumberFormat="1">
      <alignment horizontal="left" vertical="bottom"/>
    </xf>
    <xf borderId="6" fillId="2" fontId="38" numFmtId="3" xfId="0" applyAlignment="1" applyBorder="1" applyFont="1" applyNumberFormat="1">
      <alignment horizontal="left" vertical="bottom"/>
    </xf>
    <xf borderId="6" fillId="2" fontId="34" numFmtId="3" xfId="0" applyAlignment="1" applyBorder="1" applyFont="1" applyNumberFormat="1">
      <alignment horizontal="left" vertical="center"/>
    </xf>
    <xf borderId="6" fillId="2" fontId="34" numFmtId="3" xfId="0" applyAlignment="1" applyBorder="1" applyFont="1" applyNumberFormat="1">
      <alignment horizontal="right" vertical="center"/>
    </xf>
    <xf borderId="6" fillId="5" fontId="34" numFmtId="178" xfId="0" applyAlignment="1" applyBorder="1" applyFont="1" applyNumberFormat="1">
      <alignment horizontal="right" vertical="center"/>
    </xf>
    <xf borderId="6" fillId="5" fontId="34" numFmtId="3" xfId="0" applyAlignment="1" applyBorder="1" applyFont="1" applyNumberFormat="1">
      <alignment horizontal="right" vertical="center"/>
    </xf>
    <xf borderId="6" fillId="2" fontId="34" numFmtId="15" xfId="0" applyAlignment="1" applyBorder="1" applyFont="1" applyNumberFormat="1">
      <alignment horizontal="right" vertical="center"/>
    </xf>
    <xf borderId="6" fillId="5" fontId="34" numFmtId="15" xfId="0" applyAlignment="1" applyBorder="1" applyFont="1" applyNumberFormat="1">
      <alignment horizontal="right" vertical="center"/>
    </xf>
    <xf borderId="6" fillId="5" fontId="34" numFmtId="15" xfId="0" applyAlignment="1" applyBorder="1" applyFont="1" applyNumberFormat="1">
      <alignment horizontal="left" vertical="center"/>
    </xf>
    <xf borderId="6" fillId="5" fontId="34" numFmtId="4" xfId="0" applyAlignment="1" applyBorder="1" applyFont="1" applyNumberFormat="1">
      <alignment horizontal="right" vertical="center"/>
    </xf>
    <xf borderId="6" fillId="2" fontId="34" numFmtId="0" xfId="0" applyAlignment="1" applyBorder="1" applyFont="1">
      <alignment horizontal="right" vertical="center"/>
    </xf>
    <xf borderId="6" fillId="5" fontId="34" numFmtId="0" xfId="0" applyAlignment="1" applyBorder="1" applyFont="1">
      <alignment horizontal="right" vertical="center"/>
    </xf>
    <xf borderId="6" fillId="5" fontId="39" numFmtId="167" xfId="0" applyAlignment="1" applyBorder="1" applyFont="1" applyNumberFormat="1">
      <alignment horizontal="right" vertical="center"/>
    </xf>
    <xf borderId="1" fillId="0" fontId="40" numFmtId="3" xfId="0" applyAlignment="1" applyBorder="1" applyFont="1" applyNumberFormat="1">
      <alignment horizontal="left" vertical="center"/>
    </xf>
    <xf borderId="0" fillId="0" fontId="34" numFmtId="172" xfId="0" applyAlignment="1" applyFont="1" applyNumberFormat="1">
      <alignment horizontal="left" vertical="center"/>
    </xf>
    <xf borderId="0" fillId="0" fontId="34" numFmtId="4" xfId="0" applyAlignment="1" applyFont="1" applyNumberFormat="1">
      <alignment horizontal="left" vertical="center"/>
    </xf>
    <xf borderId="4" fillId="0" fontId="34" numFmtId="4" xfId="0" applyAlignment="1" applyBorder="1" applyFont="1" applyNumberFormat="1">
      <alignment horizontal="left" vertical="center"/>
    </xf>
    <xf borderId="0" fillId="0" fontId="34" numFmtId="4" xfId="0" applyAlignment="1" applyFont="1" applyNumberFormat="1">
      <alignment horizontal="right" vertical="center"/>
    </xf>
    <xf borderId="0" fillId="0" fontId="40" numFmtId="3" xfId="0" applyAlignment="1" applyFont="1" applyNumberFormat="1">
      <alignment horizontal="left" vertical="center"/>
    </xf>
    <xf borderId="0" fillId="0" fontId="34" numFmtId="9" xfId="0" applyAlignment="1" applyFont="1" applyNumberFormat="1">
      <alignment horizontal="left" vertical="center"/>
    </xf>
    <xf borderId="0" fillId="0" fontId="36" numFmtId="3" xfId="0" applyAlignment="1" applyFont="1" applyNumberFormat="1">
      <alignment horizontal="left" vertical="bottom"/>
    </xf>
    <xf borderId="0" fillId="0" fontId="34" numFmtId="3" xfId="0" applyAlignment="1" applyFont="1" applyNumberFormat="1">
      <alignment horizontal="left" vertical="bottom"/>
    </xf>
    <xf borderId="0" fillId="0" fontId="34" numFmtId="171" xfId="0" applyAlignment="1" applyFont="1" applyNumberFormat="1">
      <alignment horizontal="right" vertical="center"/>
    </xf>
    <xf borderId="3" fillId="0" fontId="36" numFmtId="3" xfId="0" applyAlignment="1" applyBorder="1" applyFont="1" applyNumberFormat="1">
      <alignment horizontal="left" vertical="bottom"/>
    </xf>
    <xf borderId="3" fillId="0" fontId="34" numFmtId="3" xfId="0" applyAlignment="1" applyBorder="1" applyFont="1" applyNumberFormat="1">
      <alignment horizontal="left" vertical="center"/>
    </xf>
    <xf borderId="3" fillId="0" fontId="34" numFmtId="4" xfId="0" applyAlignment="1" applyBorder="1" applyFont="1" applyNumberFormat="1">
      <alignment horizontal="right" vertical="center"/>
    </xf>
    <xf borderId="3" fillId="0" fontId="34" numFmtId="4" xfId="0" applyAlignment="1" applyBorder="1" applyFont="1" applyNumberFormat="1">
      <alignment horizontal="left" vertical="center"/>
    </xf>
    <xf borderId="3" fillId="0" fontId="36" numFmtId="171" xfId="0" applyAlignment="1" applyBorder="1" applyFont="1" applyNumberFormat="1">
      <alignment horizontal="right" vertical="center"/>
    </xf>
    <xf borderId="0" fillId="0" fontId="36" numFmtId="171" xfId="0" applyAlignment="1" applyFont="1" applyNumberFormat="1">
      <alignment horizontal="right" vertical="center"/>
    </xf>
    <xf borderId="0" fillId="0" fontId="36" numFmtId="3" xfId="0" applyAlignment="1" applyFont="1" applyNumberFormat="1">
      <alignment horizontal="left" vertical="center"/>
    </xf>
    <xf borderId="3" fillId="0" fontId="36" numFmtId="3" xfId="0" applyAlignment="1" applyBorder="1" applyFont="1" applyNumberFormat="1">
      <alignment horizontal="left" vertical="center"/>
    </xf>
    <xf borderId="0" fillId="0" fontId="34" numFmtId="179" xfId="0" applyAlignment="1" applyFont="1" applyNumberFormat="1">
      <alignment horizontal="right" vertical="center"/>
    </xf>
    <xf borderId="0" fillId="0" fontId="36" numFmtId="4" xfId="0" applyAlignment="1" applyFont="1" applyNumberFormat="1">
      <alignment horizontal="right" vertical="center"/>
    </xf>
    <xf borderId="2" fillId="2" fontId="41" numFmtId="4" xfId="0" applyAlignment="1" applyBorder="1" applyFont="1" applyNumberFormat="1">
      <alignment horizontal="right" vertical="center"/>
    </xf>
    <xf borderId="6" fillId="2" fontId="41" numFmtId="9" xfId="0" applyAlignment="1" applyBorder="1" applyFont="1" applyNumberFormat="1">
      <alignment horizontal="right" vertical="center"/>
    </xf>
    <xf borderId="2" fillId="2" fontId="41" numFmtId="9" xfId="0" applyAlignment="1" applyBorder="1" applyFont="1" applyNumberFormat="1">
      <alignment horizontal="right" vertical="center"/>
    </xf>
    <xf borderId="0" fillId="0" fontId="34" numFmtId="172" xfId="0" applyAlignment="1" applyFont="1" applyNumberFormat="1">
      <alignment horizontal="right" vertical="center"/>
    </xf>
    <xf borderId="0" fillId="0" fontId="34" numFmtId="179" xfId="0" applyAlignment="1" applyFont="1" applyNumberFormat="1">
      <alignment horizontal="left" vertical="center"/>
    </xf>
    <xf borderId="3" fillId="0" fontId="36" numFmtId="3" xfId="0" applyAlignment="1" applyBorder="1" applyFont="1" applyNumberFormat="1">
      <alignment horizontal="left" vertical="bottom"/>
    </xf>
    <xf borderId="3" fillId="0" fontId="36" numFmtId="4" xfId="0" applyAlignment="1" applyBorder="1" applyFont="1" applyNumberFormat="1">
      <alignment horizontal="left" vertical="bottom"/>
    </xf>
    <xf borderId="0" fillId="0" fontId="42" numFmtId="3" xfId="0" applyAlignment="1" applyFont="1" applyNumberFormat="1">
      <alignment horizontal="center" vertical="center"/>
    </xf>
    <xf borderId="0" fillId="0" fontId="34" numFmtId="9" xfId="0" applyAlignment="1" applyFont="1" applyNumberFormat="1">
      <alignment horizontal="right" vertical="center"/>
    </xf>
    <xf borderId="6" fillId="5" fontId="34" numFmtId="180" xfId="0" applyAlignment="1" applyBorder="1" applyFont="1" applyNumberFormat="1">
      <alignment horizontal="right" vertical="center"/>
    </xf>
    <xf borderId="6" fillId="2" fontId="39" numFmtId="0" xfId="0" applyAlignment="1" applyBorder="1" applyFont="1">
      <alignment horizontal="right" vertical="center"/>
    </xf>
    <xf borderId="6" fillId="5" fontId="39" numFmtId="0" xfId="0" applyAlignment="1" applyBorder="1" applyFont="1">
      <alignment horizontal="right" vertical="center"/>
    </xf>
    <xf borderId="6" fillId="5" fontId="43" numFmtId="167" xfId="0" applyAlignment="1" applyBorder="1" applyFont="1" applyNumberFormat="1">
      <alignment horizontal="right" vertical="center"/>
    </xf>
    <xf borderId="0" fillId="0" fontId="34" numFmtId="4" xfId="0" applyAlignment="1" applyFont="1" applyNumberFormat="1">
      <alignment horizontal="left" vertical="center"/>
    </xf>
    <xf borderId="0" fillId="0" fontId="34" numFmtId="3" xfId="0" applyAlignment="1" applyFont="1" applyNumberFormat="1">
      <alignment horizontal="left" shrinkToFit="0" vertical="center" wrapText="1"/>
    </xf>
    <xf borderId="8" fillId="0" fontId="36" numFmtId="3" xfId="0" applyAlignment="1" applyBorder="1" applyFont="1" applyNumberFormat="1">
      <alignment horizontal="left" vertical="center"/>
    </xf>
    <xf borderId="8" fillId="0" fontId="34" numFmtId="3" xfId="0" applyAlignment="1" applyBorder="1" applyFont="1" applyNumberFormat="1">
      <alignment horizontal="left" vertical="center"/>
    </xf>
    <xf borderId="8" fillId="0" fontId="34" numFmtId="4" xfId="0" applyAlignment="1" applyBorder="1" applyFont="1" applyNumberFormat="1">
      <alignment horizontal="left" vertical="center"/>
    </xf>
    <xf borderId="8" fillId="0" fontId="34" numFmtId="171" xfId="0" applyAlignment="1" applyBorder="1" applyFont="1" applyNumberFormat="1">
      <alignment horizontal="right" vertical="center"/>
    </xf>
    <xf borderId="0" fillId="0" fontId="44" numFmtId="3" xfId="0" applyAlignment="1" applyFont="1" applyNumberFormat="1">
      <alignment horizontal="left" vertical="center"/>
    </xf>
    <xf borderId="0" fillId="0" fontId="45" numFmtId="4" xfId="0" applyAlignment="1" applyFont="1" applyNumberFormat="1">
      <alignment horizontal="right" vertical="center"/>
    </xf>
    <xf borderId="8" fillId="0" fontId="36" numFmtId="171" xfId="0" applyAlignment="1" applyBorder="1" applyFont="1" applyNumberFormat="1">
      <alignment horizontal="right" vertical="center"/>
    </xf>
    <xf borderId="8" fillId="0" fontId="36" numFmtId="4" xfId="0" applyAlignment="1" applyBorder="1" applyFont="1" applyNumberFormat="1">
      <alignment horizontal="left" vertical="center"/>
    </xf>
    <xf borderId="9" fillId="0" fontId="36" numFmtId="3" xfId="0" applyAlignment="1" applyBorder="1" applyFont="1" applyNumberFormat="1">
      <alignment horizontal="left" vertical="center"/>
    </xf>
    <xf borderId="9" fillId="0" fontId="36" numFmtId="4" xfId="0" applyAlignment="1" applyBorder="1" applyFont="1" applyNumberFormat="1">
      <alignment horizontal="left" vertical="center"/>
    </xf>
    <xf borderId="9" fillId="0" fontId="36" numFmtId="171" xfId="0" applyAlignment="1" applyBorder="1" applyFont="1" applyNumberFormat="1">
      <alignment horizontal="right" vertical="center"/>
    </xf>
    <xf borderId="0" fillId="0" fontId="45" numFmtId="9" xfId="0" applyAlignment="1" applyFont="1" applyNumberFormat="1">
      <alignment horizontal="right" vertical="center"/>
    </xf>
    <xf borderId="6" fillId="5" fontId="43" numFmtId="0" xfId="0" applyAlignment="1" applyBorder="1" applyFont="1">
      <alignment horizontal="right" vertical="center"/>
    </xf>
    <xf borderId="5" fillId="0" fontId="37" numFmtId="3" xfId="0" applyAlignment="1" applyBorder="1" applyFont="1" applyNumberFormat="1">
      <alignment horizontal="left" vertical="center"/>
    </xf>
    <xf borderId="9" fillId="0" fontId="36" numFmtId="4" xfId="0" applyAlignment="1" applyBorder="1" applyFont="1" applyNumberFormat="1">
      <alignment horizontal="right" vertical="center"/>
    </xf>
    <xf borderId="8" fillId="0" fontId="36" numFmtId="4" xfId="0" applyAlignment="1" applyBorder="1" applyFont="1" applyNumberFormat="1">
      <alignment horizontal="right" vertical="center"/>
    </xf>
    <xf borderId="8" fillId="0" fontId="36" numFmtId="172" xfId="0" applyAlignment="1" applyBorder="1" applyFont="1" applyNumberFormat="1">
      <alignment horizontal="right" vertical="center"/>
    </xf>
    <xf borderId="8" fillId="0" fontId="34" numFmtId="4" xfId="0" applyAlignment="1" applyBorder="1" applyFont="1" applyNumberFormat="1">
      <alignment horizontal="right" vertical="center"/>
    </xf>
    <xf borderId="0" fillId="0" fontId="34" numFmtId="176" xfId="0" applyAlignment="1" applyFont="1" applyNumberFormat="1">
      <alignment horizontal="right" vertical="center"/>
    </xf>
    <xf borderId="0" fillId="0" fontId="34" numFmtId="177" xfId="0" applyAlignment="1" applyFont="1" applyNumberFormat="1">
      <alignment horizontal="left" vertical="center"/>
    </xf>
    <xf borderId="0" fillId="0" fontId="34" numFmtId="15" xfId="0" applyAlignment="1" applyFont="1" applyNumberFormat="1">
      <alignment horizontal="left" vertical="center"/>
    </xf>
    <xf borderId="0" fillId="0" fontId="34" numFmtId="181" xfId="0" applyAlignment="1" applyFont="1" applyNumberFormat="1">
      <alignment horizontal="right" vertical="center"/>
    </xf>
    <xf borderId="0" fillId="0" fontId="36" numFmtId="3" xfId="0" applyAlignment="1" applyFont="1" applyNumberFormat="1">
      <alignment horizontal="right" vertical="center"/>
    </xf>
    <xf borderId="3" fillId="0" fontId="36" numFmtId="4" xfId="0" applyAlignment="1" applyBorder="1" applyFont="1" applyNumberFormat="1">
      <alignment horizontal="right" vertical="center"/>
    </xf>
    <xf borderId="3" fillId="0" fontId="36" numFmtId="9" xfId="0" applyAlignment="1" applyBorder="1" applyFont="1" applyNumberFormat="1">
      <alignment horizontal="right" vertical="center"/>
    </xf>
    <xf borderId="10" fillId="0" fontId="36" numFmtId="3" xfId="0" applyAlignment="1" applyBorder="1" applyFont="1" applyNumberFormat="1">
      <alignment horizontal="left" vertical="bottom"/>
    </xf>
    <xf borderId="11" fillId="0" fontId="34" numFmtId="182" xfId="0" applyAlignment="1" applyBorder="1" applyFont="1" applyNumberFormat="1">
      <alignment horizontal="center" vertical="bottom"/>
    </xf>
    <xf borderId="0" fillId="0" fontId="34" numFmtId="3" xfId="0" applyAlignment="1" applyFont="1" applyNumberFormat="1">
      <alignment horizontal="center" readingOrder="0" vertical="center"/>
    </xf>
    <xf borderId="0" fillId="0" fontId="34" numFmtId="181" xfId="0" applyAlignment="1" applyFont="1" applyNumberFormat="1">
      <alignment horizontal="center" readingOrder="0" vertical="center"/>
    </xf>
    <xf borderId="12" fillId="0" fontId="36" numFmtId="3" xfId="0" applyAlignment="1" applyBorder="1" applyFont="1" applyNumberFormat="1">
      <alignment horizontal="left" vertical="bottom"/>
    </xf>
    <xf borderId="11" fillId="0" fontId="34" numFmtId="9" xfId="0" applyAlignment="1" applyBorder="1" applyFont="1" applyNumberFormat="1">
      <alignment horizontal="center" vertical="bottom"/>
    </xf>
    <xf borderId="0" fillId="0" fontId="34" numFmtId="3" xfId="0" applyAlignment="1" applyFont="1" applyNumberFormat="1">
      <alignment horizontal="center" vertical="center"/>
    </xf>
    <xf borderId="0" fillId="0" fontId="34" numFmtId="3" xfId="0" applyAlignment="1" applyFont="1" applyNumberFormat="1">
      <alignment horizontal="right" readingOrder="0" vertical="center"/>
    </xf>
    <xf borderId="13" fillId="3" fontId="36" numFmtId="3" xfId="0" applyAlignment="1" applyBorder="1" applyFont="1" applyNumberFormat="1">
      <alignment horizontal="left" vertical="bottom"/>
    </xf>
    <xf borderId="0" fillId="0" fontId="46" numFmtId="0" xfId="0" applyAlignment="1" applyFont="1">
      <alignment horizontal="center" readingOrder="0" vertical="center"/>
    </xf>
    <xf borderId="14" fillId="3" fontId="36" numFmtId="3" xfId="0" applyAlignment="1" applyBorder="1" applyFont="1" applyNumberFormat="1">
      <alignment horizontal="left" vertical="bottom"/>
    </xf>
    <xf borderId="15" fillId="0" fontId="34" numFmtId="183" xfId="0" applyAlignment="1" applyBorder="1" applyFont="1" applyNumberFormat="1">
      <alignment horizontal="center" vertical="bottom"/>
    </xf>
    <xf borderId="0" fillId="0" fontId="34" numFmtId="10" xfId="0" applyAlignment="1" applyFont="1" applyNumberFormat="1">
      <alignment horizontal="center" vertical="center"/>
    </xf>
    <xf borderId="6" fillId="5" fontId="39" numFmtId="166" xfId="0" applyAlignment="1" applyBorder="1" applyFont="1" applyNumberFormat="1">
      <alignment horizontal="right" vertical="center"/>
    </xf>
    <xf borderId="0" fillId="0" fontId="47" numFmtId="0" xfId="0" applyAlignment="1" applyFont="1">
      <alignment horizontal="left" vertical="bottom"/>
    </xf>
    <xf borderId="0" fillId="0" fontId="48" numFmtId="0" xfId="0" applyAlignment="1" applyFont="1">
      <alignment horizontal="left" vertical="bottom"/>
    </xf>
    <xf borderId="0" fillId="0" fontId="48" numFmtId="9" xfId="0" applyAlignment="1" applyFont="1" applyNumberFormat="1">
      <alignment horizontal="left" vertical="bottom"/>
    </xf>
    <xf borderId="0" fillId="0" fontId="48" numFmtId="10" xfId="0" applyAlignment="1" applyFont="1" applyNumberFormat="1">
      <alignment horizontal="left" vertical="bottom"/>
    </xf>
    <xf borderId="0" fillId="0" fontId="34" numFmtId="0" xfId="0" applyAlignment="1" applyFont="1">
      <alignment horizontal="left" vertical="bottom"/>
    </xf>
    <xf borderId="0" fillId="0" fontId="48" numFmtId="173" xfId="0" applyAlignment="1" applyFont="1" applyNumberFormat="1">
      <alignment horizontal="left" vertical="bottom"/>
    </xf>
    <xf borderId="0" fillId="0" fontId="48" numFmtId="171" xfId="0" applyAlignment="1" applyFont="1" applyNumberFormat="1">
      <alignment horizontal="left" vertical="bottom"/>
    </xf>
    <xf borderId="0" fillId="0" fontId="18" numFmtId="15" xfId="0" applyAlignment="1" applyFont="1" applyNumberFormat="1">
      <alignment horizontal="left" vertical="center"/>
    </xf>
    <xf borderId="6" fillId="5" fontId="19" numFmtId="167" xfId="0" applyAlignment="1" applyBorder="1" applyFont="1" applyNumberFormat="1">
      <alignment horizontal="right" vertical="center"/>
    </xf>
    <xf borderId="6" fillId="5" fontId="19" numFmtId="166" xfId="0" applyAlignment="1" applyBorder="1" applyFont="1" applyNumberFormat="1">
      <alignment horizontal="right" vertical="center"/>
    </xf>
    <xf borderId="0" fillId="0" fontId="49" numFmtId="0" xfId="0" applyAlignment="1" applyFont="1">
      <alignment horizontal="left" vertical="bottom"/>
    </xf>
    <xf borderId="0" fillId="0" fontId="29" numFmtId="2" xfId="0" applyAlignment="1" applyFont="1" applyNumberFormat="1">
      <alignment horizontal="left" vertical="bottom"/>
    </xf>
    <xf borderId="0" fillId="0" fontId="29" numFmtId="9" xfId="0" applyAlignment="1" applyFont="1" applyNumberFormat="1">
      <alignment horizontal="left" vertical="bottom"/>
    </xf>
    <xf borderId="0" fillId="0" fontId="50" numFmtId="2" xfId="0" applyAlignment="1" applyFont="1" applyNumberFormat="1">
      <alignment horizontal="left" vertical="bottom"/>
    </xf>
    <xf borderId="0" fillId="0" fontId="18" numFmtId="2" xfId="0" applyAlignment="1" applyFont="1" applyNumberFormat="1">
      <alignment horizontal="left" vertical="bottom"/>
    </xf>
    <xf borderId="0" fillId="0" fontId="18" numFmtId="0" xfId="0" applyAlignment="1" applyFont="1">
      <alignment horizontal="left" vertical="bottom"/>
    </xf>
    <xf borderId="0" fillId="0" fontId="29" numFmtId="0" xfId="0" applyAlignment="1" applyFont="1">
      <alignment horizontal="left" vertical="bottom"/>
    </xf>
    <xf borderId="0" fillId="0" fontId="29" numFmtId="173" xfId="0" applyAlignment="1" applyFont="1" applyNumberFormat="1">
      <alignment horizontal="left" vertical="bottom"/>
    </xf>
    <xf borderId="0" fillId="0" fontId="29" numFmtId="171" xfId="0" applyAlignment="1" applyFont="1" applyNumberFormat="1">
      <alignment horizontal="left" vertical="bottom"/>
    </xf>
    <xf borderId="0" fillId="0" fontId="18" numFmtId="2" xfId="0" applyAlignment="1" applyFont="1" applyNumberFormat="1">
      <alignment horizontal="right" vertical="center"/>
    </xf>
  </cellXfs>
  <cellStyles count="1">
    <cellStyle xfId="0" name="Normal" builtinId="0"/>
  </cellStyles>
  <dxfs count="2">
    <dxf>
      <font/>
      <numFmt numFmtId="0" formatCode="&quot;No&quot;"/>
      <fill>
        <patternFill patternType="none"/>
      </fill>
      <border/>
    </dxf>
    <dxf>
      <font/>
      <numFmt numFmtId="0" formatCode="&quot;Yes&quot;"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Revenue (million) </a:t>
            </a:r>
          </a:p>
        </c:rich>
      </c:tx>
      <c:layout>
        <c:manualLayout>
          <c:xMode val="edge"/>
          <c:yMode val="edge"/>
          <c:x val="0.33078938111946726"/>
          <c:y val="0.030962746371223013"/>
        </c:manualLayout>
      </c:layout>
      <c:overlay val="0"/>
    </c:title>
    <c:plotArea>
      <c:layout>
        <c:manualLayout>
          <c:xMode val="edge"/>
          <c:yMode val="edge"/>
          <c:x val="0.05145533871524276"/>
          <c:y val="0.1914013771514436"/>
          <c:w val="0.9094986210495866"/>
          <c:h val="0.5763780250643838"/>
        </c:manualLayout>
      </c:layout>
      <c:barChart>
        <c:barDir val="col"/>
        <c:ser>
          <c:idx val="0"/>
          <c:order val="0"/>
          <c:tx>
            <c:v>Revenue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&amp; Loss'!$L$8:$P$8</c:f>
            </c:strRef>
          </c:cat>
          <c:val>
            <c:numRef>
              <c:f>'Profit &amp; Loss'!$L$12:$P$12</c:f>
              <c:numCache/>
            </c:numRef>
          </c:val>
        </c:ser>
        <c:axId val="846299536"/>
        <c:axId val="1453534536"/>
      </c:barChart>
      <c:catAx>
        <c:axId val="84629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53534536"/>
      </c:catAx>
      <c:valAx>
        <c:axId val="1453534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6299536"/>
      </c:valAx>
    </c:plotArea>
    <c:plotVisOnly val="1"/>
  </c:chart>
  <c:spPr>
    <a:solidFill>
      <a:schemeClr val="accen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Profit after tax (million)</a:t>
            </a:r>
          </a:p>
        </c:rich>
      </c:tx>
      <c:overlay val="0"/>
    </c:title>
    <c:plotArea>
      <c:layout>
        <c:manualLayout>
          <c:xMode val="edge"/>
          <c:yMode val="edge"/>
          <c:x val="0.040827643611262884"/>
          <c:y val="0.1914013771514436"/>
          <c:w val="0.9201263161535664"/>
          <c:h val="0.643463975535367"/>
        </c:manualLayout>
      </c:layout>
      <c:barChart>
        <c:barDir val="col"/>
        <c:ser>
          <c:idx val="0"/>
          <c:order val="0"/>
          <c:tx>
            <c:v>Net Profit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'Profit &amp; Loss'!$L$8:$P$8</c:f>
            </c:strRef>
          </c:cat>
          <c:val>
            <c:numRef>
              <c:f>'Profit &amp; Loss'!$L$25:$P$25</c:f>
              <c:numCache/>
            </c:numRef>
          </c:val>
        </c:ser>
        <c:axId val="333745966"/>
        <c:axId val="1834693538"/>
      </c:barChart>
      <c:catAx>
        <c:axId val="333745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34693538"/>
      </c:catAx>
      <c:valAx>
        <c:axId val="183469353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745966"/>
      </c:valAx>
    </c:plotArea>
    <c:plotVisOnly val="1"/>
  </c:chart>
  <c:spPr>
    <a:solidFill>
      <a:schemeClr val="accent4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Participants Count </a:t>
            </a:r>
          </a:p>
        </c:rich>
      </c:tx>
      <c:layout>
        <c:manualLayout>
          <c:xMode val="edge"/>
          <c:yMode val="edge"/>
          <c:x val="0.3377160162684741"/>
          <c:y val="0.02140110687535835"/>
        </c:manualLayout>
      </c:layout>
      <c:overlay val="0"/>
    </c:title>
    <c:plotArea>
      <c:layout>
        <c:manualLayout>
          <c:xMode val="edge"/>
          <c:yMode val="edge"/>
          <c:x val="0.04437020864592285"/>
          <c:y val="0.1914013771514436"/>
          <c:w val="0.9165837511189064"/>
          <c:h val="0.5763780250643838"/>
        </c:manualLayout>
      </c:layout>
      <c:barChart>
        <c:barDir val="col"/>
        <c:ser>
          <c:idx val="0"/>
          <c:order val="0"/>
          <c:tx>
            <c:v>Participants count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Analysis!$E$6:$I$6</c:f>
            </c:strRef>
          </c:cat>
          <c:val>
            <c:numRef>
              <c:f>Analysis!$E$35:$I$35</c:f>
              <c:numCache/>
            </c:numRef>
          </c:val>
        </c:ser>
        <c:axId val="688659153"/>
        <c:axId val="1934183500"/>
      </c:barChart>
      <c:catAx>
        <c:axId val="6886591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4183500"/>
      </c:catAx>
      <c:valAx>
        <c:axId val="19341835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8659153"/>
      </c:valAx>
    </c:plotArea>
    <c:plotVisOnly val="1"/>
  </c:chart>
  <c:spPr>
    <a:solidFill>
      <a:schemeClr val="accen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Cash balance (million) </a:t>
            </a:r>
          </a:p>
        </c:rich>
      </c:tx>
      <c:layout>
        <c:manualLayout>
          <c:xMode val="edge"/>
          <c:yMode val="edge"/>
          <c:x val="0.29182116573820777"/>
          <c:y val="0.030962746371223013"/>
        </c:manualLayout>
      </c:layout>
      <c:overlay val="0"/>
    </c:title>
    <c:plotArea>
      <c:layout>
        <c:manualLayout>
          <c:xMode val="edge"/>
          <c:yMode val="edge"/>
          <c:x val="0.05145533871524276"/>
          <c:y val="0.1914013771514436"/>
          <c:w val="0.9094986210495866"/>
          <c:h val="0.5763780250643838"/>
        </c:manualLayout>
      </c:layout>
      <c:barChart>
        <c:barDir val="col"/>
        <c:ser>
          <c:idx val="0"/>
          <c:order val="0"/>
          <c:tx>
            <c:v>Closing cash balance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'Cashflow '!$L$8:$P$8</c:f>
            </c:strRef>
          </c:cat>
          <c:val>
            <c:numRef>
              <c:f>'Cashflow '!$L$42:$P$42</c:f>
              <c:numCache/>
            </c:numRef>
          </c:val>
        </c:ser>
        <c:axId val="947211082"/>
        <c:axId val="1273656775"/>
      </c:barChart>
      <c:catAx>
        <c:axId val="947211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73656775"/>
      </c:catAx>
      <c:valAx>
        <c:axId val="12736567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211082"/>
      </c:valAx>
    </c:plotArea>
    <c:plotVisOnly val="1"/>
  </c:chart>
  <c:spPr>
    <a:solidFill>
      <a:schemeClr val="accent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Total assets (million)</a:t>
            </a:r>
          </a:p>
        </c:rich>
      </c:tx>
      <c:overlay val="0"/>
    </c:title>
    <c:plotArea>
      <c:layout>
        <c:manualLayout>
          <c:xMode val="edge"/>
          <c:yMode val="edge"/>
          <c:x val="0.040827643611262884"/>
          <c:y val="0.1914013771514436"/>
          <c:w val="0.9201263161535664"/>
          <c:h val="0.643463975535367"/>
        </c:manualLayout>
      </c:layout>
      <c:barChart>
        <c:barDir val="col"/>
        <c:ser>
          <c:idx val="0"/>
          <c:order val="0"/>
          <c:tx>
            <c:v>Total assets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'Balance Sheet'!$L$8:$P$8</c:f>
            </c:strRef>
          </c:cat>
          <c:val>
            <c:numRef>
              <c:f>'Balance Sheet'!$L$21:$P$21</c:f>
              <c:numCache/>
            </c:numRef>
          </c:val>
        </c:ser>
        <c:axId val="1569711134"/>
        <c:axId val="1409350383"/>
      </c:barChart>
      <c:catAx>
        <c:axId val="1569711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9350383"/>
      </c:catAx>
      <c:valAx>
        <c:axId val="1409350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9711134"/>
      </c:valAx>
    </c:plotArea>
    <c:plotVisOnly val="1"/>
  </c:chart>
  <c:spPr>
    <a:solidFill>
      <a:schemeClr val="accent4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Calibri"/>
              </a:defRPr>
            </a:pPr>
            <a:r>
              <a:rPr b="0" i="0" sz="1400">
                <a:solidFill>
                  <a:srgbClr val="000000"/>
                </a:solidFill>
                <a:latin typeface="Calibri"/>
              </a:rPr>
              <a:t>Total equity (million)</a:t>
            </a:r>
          </a:p>
        </c:rich>
      </c:tx>
      <c:overlay val="0"/>
    </c:title>
    <c:plotArea>
      <c:layout>
        <c:manualLayout>
          <c:xMode val="edge"/>
          <c:yMode val="edge"/>
          <c:x val="0.04437020864592285"/>
          <c:y val="0.1914013771514436"/>
          <c:w val="0.9165837511189064"/>
          <c:h val="0.5763780250643838"/>
        </c:manualLayout>
      </c:layout>
      <c:barChart>
        <c:barDir val="col"/>
        <c:ser>
          <c:idx val="0"/>
          <c:order val="0"/>
          <c:tx>
            <c:v>Total equities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'Balance Sheet'!$L$38:$P$38</c:f>
              <c:numCache/>
            </c:numRef>
          </c:val>
        </c:ser>
        <c:axId val="442202923"/>
        <c:axId val="1274468151"/>
      </c:barChart>
      <c:catAx>
        <c:axId val="442202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74468151"/>
      </c:catAx>
      <c:valAx>
        <c:axId val="1274468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2202923"/>
      </c:valAx>
    </c:plotArea>
    <c:plotVisOnly val="1"/>
  </c:chart>
  <c:spPr>
    <a:solidFill>
      <a:schemeClr val="accent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</xdr:row>
      <xdr:rowOff>0</xdr:rowOff>
    </xdr:from>
    <xdr:ext cx="5267325" cy="4905375"/>
    <xdr:sp>
      <xdr:nvSpPr>
        <xdr:cNvPr id="3" name="Shape 3"/>
        <xdr:cNvSpPr/>
      </xdr:nvSpPr>
      <xdr:spPr>
        <a:xfrm>
          <a:off x="2717100" y="1332075"/>
          <a:ext cx="5257800" cy="4895850"/>
        </a:xfrm>
        <a:prstGeom prst="roundRect">
          <a:avLst>
            <a:gd fmla="val 16667" name="adj"/>
          </a:avLst>
        </a:prstGeom>
        <a:noFill/>
        <a:ln cap="flat" cmpd="sng" w="9525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" dir="54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9</xdr:row>
      <xdr:rowOff>123825</xdr:rowOff>
    </xdr:from>
    <xdr:ext cx="3581400" cy="2447925"/>
    <xdr:graphicFrame>
      <xdr:nvGraphicFramePr>
        <xdr:cNvPr id="160950303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485775</xdr:colOff>
      <xdr:row>9</xdr:row>
      <xdr:rowOff>123825</xdr:rowOff>
    </xdr:from>
    <xdr:ext cx="3571875" cy="2438400"/>
    <xdr:graphicFrame>
      <xdr:nvGraphicFramePr>
        <xdr:cNvPr id="52580124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971550</xdr:colOff>
      <xdr:row>9</xdr:row>
      <xdr:rowOff>133350</xdr:rowOff>
    </xdr:from>
    <xdr:ext cx="3590925" cy="2447925"/>
    <xdr:graphicFrame>
      <xdr:nvGraphicFramePr>
        <xdr:cNvPr id="195592949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38100</xdr:colOff>
      <xdr:row>20</xdr:row>
      <xdr:rowOff>114300</xdr:rowOff>
    </xdr:from>
    <xdr:ext cx="3609975" cy="2447925"/>
    <xdr:graphicFrame>
      <xdr:nvGraphicFramePr>
        <xdr:cNvPr id="137485643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523875</xdr:colOff>
      <xdr:row>20</xdr:row>
      <xdr:rowOff>114300</xdr:rowOff>
    </xdr:from>
    <xdr:ext cx="3571875" cy="2447925"/>
    <xdr:graphicFrame>
      <xdr:nvGraphicFramePr>
        <xdr:cNvPr id="1395085817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962025</xdr:colOff>
      <xdr:row>20</xdr:row>
      <xdr:rowOff>123825</xdr:rowOff>
    </xdr:from>
    <xdr:ext cx="3590925" cy="2447925"/>
    <xdr:graphicFrame>
      <xdr:nvGraphicFramePr>
        <xdr:cNvPr id="1471963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arlybell.com/courses/web-development-training-in-lagos/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.14"/>
    <col customWidth="1" min="3" max="3" width="2.86"/>
    <col customWidth="1" min="4" max="4" width="57.43"/>
    <col customWidth="1" min="5" max="5" width="19.14"/>
    <col customWidth="1" min="6" max="6" width="29.86"/>
    <col customWidth="1" min="7" max="7" width="19.86"/>
    <col customWidth="1" min="8" max="8" width="9.14"/>
    <col customWidth="1" min="9" max="26" width="8.71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1"/>
      <c r="B3" s="1"/>
      <c r="C3" s="1"/>
      <c r="D3" s="2" t="str">
        <f>Cover!F36</f>
        <v>Elenasy Limited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1"/>
      <c r="C4" s="1"/>
      <c r="D4" s="3" t="str">
        <f>Cover!F37</f>
        <v>Education Technology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1"/>
      <c r="B6" s="1"/>
      <c r="C6" s="1"/>
      <c r="D6" s="4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"/>
      <c r="B9" s="1"/>
      <c r="C9" s="1"/>
      <c r="D9" s="5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"/>
      <c r="B10" s="1"/>
      <c r="C10" s="1"/>
      <c r="D10" s="6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1"/>
      <c r="B11" s="1"/>
      <c r="C11" s="1"/>
      <c r="D11" s="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/>
      <c r="B12" s="1"/>
      <c r="C12" s="1"/>
      <c r="D12" s="1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"/>
      <c r="B14" s="1"/>
      <c r="C14" s="1"/>
      <c r="D14" s="6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1"/>
      <c r="B15" s="1"/>
      <c r="C15" s="1"/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"/>
      <c r="B16" s="1"/>
      <c r="C16" s="1"/>
      <c r="D16" s="1" t="s">
        <v>7</v>
      </c>
      <c r="E16" s="1"/>
      <c r="F16" s="1"/>
      <c r="G16" s="7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1"/>
      <c r="B17" s="1"/>
      <c r="C17" s="1"/>
      <c r="D17" s="1" t="s">
        <v>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1"/>
      <c r="B18" s="1"/>
      <c r="C18" s="1"/>
      <c r="D18" s="1" t="s">
        <v>10</v>
      </c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"/>
      <c r="B19" s="1"/>
      <c r="C19" s="1"/>
      <c r="D19" s="1" t="s">
        <v>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"/>
      <c r="B20" s="1"/>
      <c r="C20" s="1"/>
      <c r="D20" s="1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1"/>
      <c r="C23" s="9" t="s">
        <v>12</v>
      </c>
      <c r="D23" s="9"/>
      <c r="E23" s="9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1"/>
      <c r="C24" s="1"/>
      <c r="D24" s="10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1"/>
      <c r="C25" s="1"/>
      <c r="D25" s="1" t="s">
        <v>14</v>
      </c>
      <c r="E25" s="1"/>
      <c r="F25" s="11">
        <v>12345.0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1"/>
      <c r="C26" s="1"/>
      <c r="D26" s="1" t="s">
        <v>15</v>
      </c>
      <c r="E26" s="1"/>
      <c r="F26" s="12">
        <v>12345.0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"/>
      <c r="B27" s="1"/>
      <c r="C27" s="1"/>
      <c r="D27" s="1" t="s">
        <v>16</v>
      </c>
      <c r="E27" s="1"/>
      <c r="F27" s="13">
        <v>12345.0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1"/>
      <c r="C28" s="1"/>
      <c r="D28" s="1" t="s">
        <v>17</v>
      </c>
      <c r="E28" s="1"/>
      <c r="F28" s="14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"/>
      <c r="B29" s="1"/>
      <c r="C29" s="1"/>
      <c r="D29" s="1" t="s">
        <v>18</v>
      </c>
      <c r="E29" s="1"/>
      <c r="F29" s="15">
        <v>12345.0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"/>
      <c r="B30" s="1"/>
      <c r="C30" s="1"/>
      <c r="D30" s="1" t="s">
        <v>19</v>
      </c>
      <c r="E30" s="1"/>
      <c r="F30" s="16">
        <v>12345.0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1"/>
      <c r="B31" s="1"/>
      <c r="C31" s="1"/>
      <c r="D31" s="1" t="s">
        <v>20</v>
      </c>
      <c r="E31" s="1"/>
      <c r="F31" s="17" t="s">
        <v>21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1"/>
      <c r="B32" s="1"/>
      <c r="C32" s="1"/>
      <c r="D32" s="1" t="s">
        <v>22</v>
      </c>
      <c r="E32" s="1"/>
      <c r="F32" s="18" t="s">
        <v>21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1"/>
      <c r="B34" s="1"/>
      <c r="C34" s="9" t="s">
        <v>12</v>
      </c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1"/>
      <c r="B35" s="1"/>
      <c r="C35" s="1"/>
      <c r="D35" s="10" t="s">
        <v>23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75" customHeight="1">
      <c r="A36" s="1"/>
      <c r="B36" s="1"/>
      <c r="C36" s="1" t="s">
        <v>24</v>
      </c>
      <c r="D36" s="1"/>
      <c r="E36" s="1"/>
      <c r="F36" s="11" t="s">
        <v>25</v>
      </c>
      <c r="G36" s="1"/>
      <c r="H36" s="1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75" customHeight="1">
      <c r="A37" s="1"/>
      <c r="B37" s="1"/>
      <c r="C37" s="1" t="s">
        <v>26</v>
      </c>
      <c r="D37" s="1"/>
      <c r="E37" s="1"/>
      <c r="F37" s="11" t="s">
        <v>27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75" customHeight="1">
      <c r="A38" s="1"/>
      <c r="B38" s="1"/>
      <c r="C38" s="1" t="s">
        <v>28</v>
      </c>
      <c r="D38" s="1"/>
      <c r="E38" s="1"/>
      <c r="F38" s="11" t="s">
        <v>29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75" customHeight="1">
      <c r="A39" s="1"/>
      <c r="B39" s="1"/>
      <c r="C39" s="1" t="s">
        <v>30</v>
      </c>
      <c r="D39" s="1"/>
      <c r="E39" s="1"/>
      <c r="F39" s="11" t="s">
        <v>31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1"/>
      <c r="B40" s="1"/>
      <c r="C40" s="1" t="s">
        <v>32</v>
      </c>
      <c r="D40" s="1"/>
      <c r="E40" s="1"/>
      <c r="F40" s="20">
        <f>'Assumptions '!H23</f>
        <v>44927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75" customHeight="1">
      <c r="A41" s="1"/>
      <c r="B41" s="1"/>
      <c r="C41" s="1" t="s">
        <v>33</v>
      </c>
      <c r="D41" s="1"/>
      <c r="E41" s="1"/>
      <c r="F41" s="11">
        <f>'Assumptions '!H32</f>
        <v>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75" customHeight="1">
      <c r="A42" s="1"/>
      <c r="B42" s="1"/>
      <c r="C42" s="1" t="s">
        <v>34</v>
      </c>
      <c r="D42" s="1"/>
      <c r="E42" s="1"/>
      <c r="F42" s="11">
        <v>12.0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75" customHeight="1">
      <c r="A43" s="1"/>
      <c r="B43" s="1"/>
      <c r="C43" s="1" t="s">
        <v>35</v>
      </c>
      <c r="D43" s="1"/>
      <c r="E43" s="1"/>
      <c r="F43" s="20">
        <f>DATE(YEAR(F40)+F44,MONTH(F40),DAY(F40)-1)</f>
        <v>46752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75" customHeight="1">
      <c r="A44" s="1"/>
      <c r="B44" s="1"/>
      <c r="C44" s="1" t="s">
        <v>36</v>
      </c>
      <c r="D44" s="1"/>
      <c r="E44" s="1"/>
      <c r="F44" s="21">
        <v>5.0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75" customHeight="1">
      <c r="A45" s="1"/>
      <c r="B45" s="1"/>
      <c r="C45" s="1" t="s">
        <v>37</v>
      </c>
      <c r="D45" s="1"/>
      <c r="E45" s="1"/>
      <c r="F45" s="22">
        <f>EDATE(F40,PRODUCT(F41:F42)-1)</f>
        <v>46722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75" customHeight="1">
      <c r="A46" s="1"/>
      <c r="B46" s="1"/>
      <c r="C46" s="1" t="s">
        <v>38</v>
      </c>
      <c r="D46" s="1"/>
      <c r="E46" s="1"/>
      <c r="F46" s="11" t="s">
        <v>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"/>
      <c r="B48" s="1"/>
      <c r="C48" s="9" t="s">
        <v>40</v>
      </c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75" customHeight="1">
      <c r="A49" s="1"/>
      <c r="B49" s="1"/>
      <c r="C49" s="1"/>
      <c r="D49" s="10" t="s">
        <v>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"/>
      <c r="B51" s="1"/>
      <c r="C51" s="1"/>
      <c r="D51" s="1" t="s">
        <v>42</v>
      </c>
      <c r="E51" s="1"/>
      <c r="F51" s="1" t="s">
        <v>43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75" customHeight="1">
      <c r="A52" s="1"/>
      <c r="B52" s="1"/>
      <c r="C52" s="1"/>
      <c r="D52" s="1" t="s">
        <v>44</v>
      </c>
      <c r="E52" s="1"/>
      <c r="F52" s="1" t="s">
        <v>45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75" hidden="1" customHeight="1">
      <c r="A53" s="1"/>
      <c r="B53" s="1"/>
      <c r="C53" s="1"/>
      <c r="D53" s="1" t="s">
        <v>46</v>
      </c>
      <c r="E53" s="1"/>
      <c r="F53" s="1" t="s">
        <v>47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75" hidden="1" customHeight="1">
      <c r="A54" s="1"/>
      <c r="B54" s="1"/>
      <c r="C54" s="1"/>
      <c r="D54" s="1" t="s">
        <v>48</v>
      </c>
      <c r="E54" s="1"/>
      <c r="F54" s="1" t="s">
        <v>29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4.0"/>
    <col customWidth="1" min="3" max="3" width="2.43"/>
    <col customWidth="1" min="4" max="4" width="26.71"/>
    <col customWidth="1" min="5" max="5" width="2.86"/>
    <col customWidth="1" min="6" max="6" width="12.71"/>
    <col customWidth="1" min="7" max="7" width="12.57"/>
    <col customWidth="1" min="8" max="8" width="13.14"/>
    <col customWidth="1" min="9" max="10" width="11.57"/>
    <col customWidth="1" min="11" max="11" width="17.43"/>
    <col customWidth="1" min="12" max="12" width="9.14"/>
    <col customWidth="1" min="13" max="13" width="24.14"/>
    <col customWidth="1" min="14" max="16" width="9.14"/>
    <col customWidth="1" min="17" max="26" width="8.71"/>
  </cols>
  <sheetData>
    <row r="1" ht="1.5" customHeight="1">
      <c r="A1" s="23"/>
      <c r="B1" s="23"/>
      <c r="C1" s="23"/>
      <c r="D1" s="23"/>
      <c r="E1" s="23"/>
      <c r="F1" s="23"/>
      <c r="G1" s="24"/>
      <c r="H1" s="24"/>
      <c r="I1" s="24"/>
      <c r="J1" s="24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8.0" hidden="1" customHeight="1">
      <c r="A2" s="23"/>
      <c r="B2" s="23"/>
      <c r="C2" s="23"/>
      <c r="D2" s="25" t="s">
        <v>49</v>
      </c>
      <c r="E2" s="25"/>
      <c r="F2" s="25" t="s">
        <v>50</v>
      </c>
      <c r="G2" s="26"/>
      <c r="H2" s="26"/>
      <c r="I2" s="26" t="s">
        <v>51</v>
      </c>
      <c r="J2" s="26"/>
      <c r="K2" s="25" t="str">
        <f>VLOOKUP(F2,#REF!,2,)</f>
        <v>#REF!</v>
      </c>
      <c r="L2" s="23"/>
      <c r="M2" s="27"/>
      <c r="N2" s="28"/>
      <c r="O2" s="29"/>
      <c r="P2" s="30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8.0" hidden="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31"/>
      <c r="N3" s="31"/>
      <c r="O3" s="3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8.0" hidden="1" customHeight="1">
      <c r="A4" s="23"/>
      <c r="B4" s="23"/>
      <c r="C4" s="23"/>
      <c r="D4" s="23"/>
      <c r="E4" s="23"/>
      <c r="F4" s="23"/>
      <c r="G4" s="24"/>
      <c r="H4" s="24"/>
      <c r="I4" s="24"/>
      <c r="J4" s="24"/>
      <c r="K4" s="23"/>
      <c r="L4" s="23"/>
      <c r="M4" s="31"/>
      <c r="N4" s="31"/>
      <c r="O4" s="32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8.0" hidden="1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31"/>
      <c r="N5" s="31"/>
      <c r="O5" s="3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8.0" hidden="1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31"/>
      <c r="N6" s="31"/>
      <c r="O6" s="3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8.0" hidden="1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8.0" hidden="1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8.0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8.0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8.0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8.0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8.0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8.0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8.0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8.0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8.0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8.0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8.0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8.0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8.0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8.0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8.0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8.0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8.0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8.0" customHeight="1">
      <c r="A26" s="23"/>
      <c r="B26" s="23"/>
      <c r="C26" s="23"/>
      <c r="D26" s="23"/>
      <c r="E26" s="23"/>
      <c r="F26" s="23"/>
      <c r="G26" s="24"/>
      <c r="H26" s="24"/>
      <c r="I26" s="24"/>
      <c r="J26" s="24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8.0" customHeight="1">
      <c r="A27" s="23"/>
      <c r="B27" s="23"/>
      <c r="C27" s="23"/>
      <c r="D27" s="23"/>
      <c r="E27" s="23"/>
      <c r="F27" s="23"/>
      <c r="G27" s="24"/>
      <c r="H27" s="24"/>
      <c r="I27" s="24"/>
      <c r="J27" s="24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8.0" customHeight="1">
      <c r="A28" s="23"/>
      <c r="B28" s="23"/>
      <c r="C28" s="23"/>
      <c r="D28" s="23"/>
      <c r="E28" s="23"/>
      <c r="F28" s="23"/>
      <c r="G28" s="24"/>
      <c r="H28" s="24"/>
      <c r="I28" s="24"/>
      <c r="J28" s="24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8.0" customHeight="1">
      <c r="A29" s="23"/>
      <c r="B29" s="23"/>
      <c r="C29" s="23"/>
      <c r="D29" s="23"/>
      <c r="E29" s="23"/>
      <c r="F29" s="23"/>
      <c r="G29" s="24"/>
      <c r="H29" s="24"/>
      <c r="I29" s="24"/>
      <c r="J29" s="2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8.0" customHeight="1">
      <c r="A30" s="23"/>
      <c r="B30" s="23"/>
      <c r="C30" s="23"/>
      <c r="D30" s="23"/>
      <c r="E30" s="23"/>
      <c r="F30" s="23"/>
      <c r="G30" s="24"/>
      <c r="H30" s="24"/>
      <c r="I30" s="24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8.0" customHeight="1">
      <c r="A31" s="23"/>
      <c r="B31" s="23"/>
      <c r="C31" s="23"/>
      <c r="D31" s="23"/>
      <c r="E31" s="23"/>
      <c r="F31" s="23"/>
      <c r="G31" s="24"/>
      <c r="H31" s="24"/>
      <c r="I31" s="24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8.0" customHeight="1">
      <c r="A32" s="23"/>
      <c r="B32" s="23"/>
      <c r="C32" s="23"/>
      <c r="D32" s="23"/>
      <c r="E32" s="23"/>
      <c r="F32" s="23"/>
      <c r="G32" s="24"/>
      <c r="H32" s="24"/>
      <c r="I32" s="24"/>
      <c r="J32" s="2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8.0" customHeight="1">
      <c r="A33" s="23"/>
      <c r="B33" s="23"/>
      <c r="C33" s="23"/>
      <c r="D33" s="23"/>
      <c r="E33" s="23"/>
      <c r="F33" s="23"/>
      <c r="G33" s="24"/>
      <c r="H33" s="24"/>
      <c r="I33" s="24"/>
      <c r="J33" s="24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8.0" customHeight="1">
      <c r="A34" s="23"/>
      <c r="B34" s="23"/>
      <c r="C34" s="23"/>
      <c r="D34" s="23"/>
      <c r="E34" s="23"/>
      <c r="F34" s="23"/>
      <c r="G34" s="24"/>
      <c r="H34" s="24"/>
      <c r="I34" s="24"/>
      <c r="J34" s="24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8.0" customHeight="1">
      <c r="A35" s="23"/>
      <c r="B35" s="23"/>
      <c r="C35" s="23"/>
      <c r="D35" s="23"/>
      <c r="E35" s="23"/>
      <c r="F35" s="23"/>
      <c r="G35" s="24"/>
      <c r="H35" s="24"/>
      <c r="I35" s="24"/>
      <c r="J35" s="24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8.0" customHeight="1">
      <c r="A36" s="23"/>
      <c r="B36" s="23"/>
      <c r="C36" s="23"/>
      <c r="D36" s="23"/>
      <c r="E36" s="23"/>
      <c r="F36" s="23"/>
      <c r="G36" s="24"/>
      <c r="H36" s="24"/>
      <c r="I36" s="24"/>
      <c r="J36" s="24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8.0" customHeight="1">
      <c r="A37" s="23"/>
      <c r="B37" s="23"/>
      <c r="C37" s="23"/>
      <c r="D37" s="23"/>
      <c r="E37" s="23"/>
      <c r="F37" s="23"/>
      <c r="G37" s="24"/>
      <c r="H37" s="24"/>
      <c r="I37" s="24"/>
      <c r="J37" s="24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8.0" customHeight="1">
      <c r="A38" s="23"/>
      <c r="B38" s="23"/>
      <c r="C38" s="23"/>
      <c r="D38" s="23"/>
      <c r="E38" s="23"/>
      <c r="F38" s="23"/>
      <c r="G38" s="24"/>
      <c r="H38" s="24"/>
      <c r="I38" s="24"/>
      <c r="J38" s="24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8.0" customHeight="1">
      <c r="A39" s="23"/>
      <c r="B39" s="23"/>
      <c r="C39" s="23"/>
      <c r="D39" s="23"/>
      <c r="E39" s="23"/>
      <c r="F39" s="23"/>
      <c r="G39" s="24"/>
      <c r="H39" s="24"/>
      <c r="I39" s="24"/>
      <c r="J39" s="24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8.0" customHeight="1">
      <c r="A40" s="23"/>
      <c r="B40" s="23"/>
      <c r="C40" s="23"/>
      <c r="D40" s="23"/>
      <c r="E40" s="23"/>
      <c r="F40" s="23"/>
      <c r="G40" s="24"/>
      <c r="H40" s="24"/>
      <c r="I40" s="24"/>
      <c r="J40" s="24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8.0" customHeight="1">
      <c r="A41" s="23"/>
      <c r="B41" s="23"/>
      <c r="C41" s="23"/>
      <c r="D41" s="23"/>
      <c r="E41" s="23"/>
      <c r="F41" s="23"/>
      <c r="G41" s="24"/>
      <c r="H41" s="24"/>
      <c r="I41" s="24"/>
      <c r="J41" s="24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8.0" customHeight="1">
      <c r="A42" s="23"/>
      <c r="B42" s="23"/>
      <c r="C42" s="23"/>
      <c r="D42" s="23"/>
      <c r="E42" s="23"/>
      <c r="F42" s="23"/>
      <c r="G42" s="24"/>
      <c r="H42" s="24"/>
      <c r="I42" s="24"/>
      <c r="J42" s="24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8.0" customHeight="1">
      <c r="A43" s="23"/>
      <c r="B43" s="23"/>
      <c r="C43" s="23"/>
      <c r="D43" s="23"/>
      <c r="E43" s="23"/>
      <c r="F43" s="23"/>
      <c r="G43" s="24"/>
      <c r="H43" s="24"/>
      <c r="I43" s="24"/>
      <c r="J43" s="24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8.0" customHeight="1">
      <c r="A44" s="23"/>
      <c r="B44" s="23"/>
      <c r="C44" s="23"/>
      <c r="D44" s="23"/>
      <c r="E44" s="23"/>
      <c r="F44" s="23"/>
      <c r="G44" s="24"/>
      <c r="H44" s="24"/>
      <c r="I44" s="24"/>
      <c r="J44" s="24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8.0" customHeight="1">
      <c r="A45" s="23"/>
      <c r="B45" s="23"/>
      <c r="C45" s="23"/>
      <c r="D45" s="23"/>
      <c r="E45" s="23"/>
      <c r="F45" s="23"/>
      <c r="G45" s="24"/>
      <c r="H45" s="24"/>
      <c r="I45" s="24"/>
      <c r="J45" s="24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8.0" customHeight="1">
      <c r="A46" s="23"/>
      <c r="B46" s="23"/>
      <c r="C46" s="23"/>
      <c r="D46" s="23"/>
      <c r="E46" s="23"/>
      <c r="F46" s="23"/>
      <c r="G46" s="24"/>
      <c r="H46" s="24"/>
      <c r="I46" s="24"/>
      <c r="J46" s="24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8.0" customHeight="1">
      <c r="A47" s="23"/>
      <c r="B47" s="23"/>
      <c r="C47" s="23"/>
      <c r="D47" s="23"/>
      <c r="E47" s="23"/>
      <c r="F47" s="23"/>
      <c r="G47" s="24"/>
      <c r="H47" s="24"/>
      <c r="I47" s="24"/>
      <c r="J47" s="24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8.0" customHeight="1">
      <c r="A48" s="23"/>
      <c r="B48" s="23"/>
      <c r="C48" s="23"/>
      <c r="D48" s="23"/>
      <c r="E48" s="23"/>
      <c r="F48" s="23"/>
      <c r="G48" s="24"/>
      <c r="H48" s="24"/>
      <c r="I48" s="24"/>
      <c r="J48" s="24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8.0" customHeight="1">
      <c r="A49" s="23"/>
      <c r="B49" s="23"/>
      <c r="C49" s="23"/>
      <c r="D49" s="23"/>
      <c r="E49" s="23"/>
      <c r="F49" s="23"/>
      <c r="G49" s="24"/>
      <c r="H49" s="24"/>
      <c r="I49" s="24"/>
      <c r="J49" s="24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8.0" customHeight="1">
      <c r="A50" s="23"/>
      <c r="B50" s="23"/>
      <c r="C50" s="23"/>
      <c r="D50" s="23"/>
      <c r="E50" s="23"/>
      <c r="F50" s="23"/>
      <c r="G50" s="24"/>
      <c r="H50" s="24"/>
      <c r="I50" s="24"/>
      <c r="J50" s="24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8.0" customHeight="1">
      <c r="A51" s="23"/>
      <c r="B51" s="23"/>
      <c r="C51" s="23"/>
      <c r="D51" s="23"/>
      <c r="E51" s="23"/>
      <c r="F51" s="23"/>
      <c r="G51" s="24"/>
      <c r="H51" s="24"/>
      <c r="I51" s="24"/>
      <c r="J51" s="24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8.0" customHeight="1">
      <c r="A52" s="23"/>
      <c r="B52" s="23"/>
      <c r="C52" s="23"/>
      <c r="D52" s="23"/>
      <c r="E52" s="23"/>
      <c r="F52" s="23"/>
      <c r="G52" s="24"/>
      <c r="H52" s="24"/>
      <c r="I52" s="24"/>
      <c r="J52" s="24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8.0" customHeight="1">
      <c r="A53" s="23"/>
      <c r="B53" s="23"/>
      <c r="C53" s="23"/>
      <c r="D53" s="23"/>
      <c r="E53" s="23"/>
      <c r="F53" s="23"/>
      <c r="G53" s="24"/>
      <c r="H53" s="24"/>
      <c r="I53" s="24"/>
      <c r="J53" s="24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8.0" customHeight="1">
      <c r="A54" s="23"/>
      <c r="B54" s="23"/>
      <c r="C54" s="23"/>
      <c r="D54" s="23"/>
      <c r="E54" s="23"/>
      <c r="F54" s="23"/>
      <c r="G54" s="24"/>
      <c r="H54" s="24"/>
      <c r="I54" s="24"/>
      <c r="J54" s="24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8.0" customHeight="1">
      <c r="A55" s="23"/>
      <c r="B55" s="23"/>
      <c r="C55" s="23"/>
      <c r="D55" s="23"/>
      <c r="E55" s="23"/>
      <c r="F55" s="23"/>
      <c r="G55" s="24"/>
      <c r="H55" s="24"/>
      <c r="I55" s="24"/>
      <c r="J55" s="24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8.0" customHeight="1">
      <c r="A56" s="23"/>
      <c r="B56" s="23"/>
      <c r="C56" s="23"/>
      <c r="D56" s="23"/>
      <c r="E56" s="23"/>
      <c r="F56" s="23"/>
      <c r="G56" s="24"/>
      <c r="H56" s="24"/>
      <c r="I56" s="24"/>
      <c r="J56" s="24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8.0" customHeight="1">
      <c r="A57" s="23"/>
      <c r="B57" s="23"/>
      <c r="C57" s="23"/>
      <c r="D57" s="23"/>
      <c r="E57" s="23"/>
      <c r="F57" s="23"/>
      <c r="G57" s="24"/>
      <c r="H57" s="24"/>
      <c r="I57" s="24"/>
      <c r="J57" s="24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8.0" customHeight="1">
      <c r="A58" s="23"/>
      <c r="B58" s="23"/>
      <c r="C58" s="23"/>
      <c r="D58" s="23"/>
      <c r="E58" s="23"/>
      <c r="F58" s="23"/>
      <c r="G58" s="24"/>
      <c r="H58" s="24"/>
      <c r="I58" s="24"/>
      <c r="J58" s="24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8.0" customHeight="1">
      <c r="A59" s="23"/>
      <c r="B59" s="23"/>
      <c r="C59" s="23"/>
      <c r="D59" s="23"/>
      <c r="E59" s="23"/>
      <c r="F59" s="23"/>
      <c r="G59" s="24"/>
      <c r="H59" s="24"/>
      <c r="I59" s="24"/>
      <c r="J59" s="24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8.0" customHeight="1">
      <c r="A60" s="23"/>
      <c r="B60" s="23"/>
      <c r="C60" s="23"/>
      <c r="D60" s="23"/>
      <c r="E60" s="23"/>
      <c r="F60" s="23"/>
      <c r="G60" s="24"/>
      <c r="H60" s="24"/>
      <c r="I60" s="24"/>
      <c r="J60" s="24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8.0" customHeight="1">
      <c r="A61" s="23"/>
      <c r="B61" s="23"/>
      <c r="C61" s="23"/>
      <c r="D61" s="23"/>
      <c r="E61" s="23"/>
      <c r="F61" s="23"/>
      <c r="G61" s="24"/>
      <c r="H61" s="24"/>
      <c r="I61" s="24"/>
      <c r="J61" s="24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8.0" customHeight="1">
      <c r="A62" s="23"/>
      <c r="B62" s="23"/>
      <c r="C62" s="23"/>
      <c r="D62" s="23"/>
      <c r="E62" s="23"/>
      <c r="F62" s="23"/>
      <c r="G62" s="24"/>
      <c r="H62" s="24"/>
      <c r="I62" s="24"/>
      <c r="J62" s="24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8.0" customHeight="1">
      <c r="A63" s="23"/>
      <c r="B63" s="23"/>
      <c r="C63" s="23"/>
      <c r="D63" s="23"/>
      <c r="E63" s="23"/>
      <c r="F63" s="23"/>
      <c r="G63" s="24"/>
      <c r="H63" s="24"/>
      <c r="I63" s="24"/>
      <c r="J63" s="24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8.0" customHeight="1">
      <c r="A64" s="23"/>
      <c r="B64" s="23"/>
      <c r="C64" s="23"/>
      <c r="D64" s="23"/>
      <c r="E64" s="23"/>
      <c r="F64" s="23"/>
      <c r="G64" s="24"/>
      <c r="H64" s="24"/>
      <c r="I64" s="24"/>
      <c r="J64" s="24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8.0" customHeight="1">
      <c r="A65" s="23"/>
      <c r="B65" s="23"/>
      <c r="C65" s="23"/>
      <c r="D65" s="23"/>
      <c r="E65" s="23"/>
      <c r="F65" s="23"/>
      <c r="G65" s="24"/>
      <c r="H65" s="24"/>
      <c r="I65" s="24"/>
      <c r="J65" s="24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8.0" customHeight="1">
      <c r="A66" s="23"/>
      <c r="B66" s="23"/>
      <c r="C66" s="23"/>
      <c r="D66" s="23"/>
      <c r="E66" s="23"/>
      <c r="F66" s="23"/>
      <c r="G66" s="24"/>
      <c r="H66" s="24"/>
      <c r="I66" s="24"/>
      <c r="J66" s="24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8.0" customHeight="1">
      <c r="A67" s="23"/>
      <c r="B67" s="23"/>
      <c r="C67" s="23"/>
      <c r="D67" s="23"/>
      <c r="E67" s="23"/>
      <c r="F67" s="23"/>
      <c r="G67" s="24"/>
      <c r="H67" s="24"/>
      <c r="I67" s="24"/>
      <c r="J67" s="24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8.0" customHeight="1">
      <c r="A68" s="23"/>
      <c r="B68" s="23"/>
      <c r="C68" s="23"/>
      <c r="D68" s="23"/>
      <c r="E68" s="23"/>
      <c r="F68" s="23"/>
      <c r="G68" s="24"/>
      <c r="H68" s="24"/>
      <c r="I68" s="24"/>
      <c r="J68" s="24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8.0" customHeight="1">
      <c r="A69" s="23"/>
      <c r="B69" s="23"/>
      <c r="C69" s="23"/>
      <c r="D69" s="23"/>
      <c r="E69" s="23"/>
      <c r="F69" s="23"/>
      <c r="G69" s="24"/>
      <c r="H69" s="24"/>
      <c r="I69" s="24"/>
      <c r="J69" s="24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8.0" customHeight="1">
      <c r="A70" s="23"/>
      <c r="B70" s="23"/>
      <c r="C70" s="23"/>
      <c r="D70" s="23"/>
      <c r="E70" s="23"/>
      <c r="F70" s="23"/>
      <c r="G70" s="24"/>
      <c r="H70" s="24"/>
      <c r="I70" s="24"/>
      <c r="J70" s="24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8.0" customHeight="1">
      <c r="A71" s="23"/>
      <c r="B71" s="23"/>
      <c r="C71" s="23"/>
      <c r="D71" s="23"/>
      <c r="E71" s="23"/>
      <c r="F71" s="23"/>
      <c r="G71" s="24"/>
      <c r="H71" s="24"/>
      <c r="I71" s="24"/>
      <c r="J71" s="24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8.0" customHeight="1">
      <c r="A72" s="23"/>
      <c r="B72" s="23"/>
      <c r="C72" s="23"/>
      <c r="D72" s="23"/>
      <c r="E72" s="23"/>
      <c r="F72" s="23"/>
      <c r="G72" s="24"/>
      <c r="H72" s="24"/>
      <c r="I72" s="24"/>
      <c r="J72" s="24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8.0" customHeight="1">
      <c r="A73" s="23"/>
      <c r="B73" s="23"/>
      <c r="C73" s="23"/>
      <c r="D73" s="23"/>
      <c r="E73" s="23"/>
      <c r="F73" s="23"/>
      <c r="G73" s="24"/>
      <c r="H73" s="24"/>
      <c r="I73" s="24"/>
      <c r="J73" s="24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8.0" customHeight="1">
      <c r="A74" s="23"/>
      <c r="B74" s="23"/>
      <c r="C74" s="23"/>
      <c r="D74" s="23"/>
      <c r="E74" s="23"/>
      <c r="F74" s="23"/>
      <c r="G74" s="24"/>
      <c r="H74" s="24"/>
      <c r="I74" s="24"/>
      <c r="J74" s="24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8.0" customHeight="1">
      <c r="A75" s="23"/>
      <c r="B75" s="23"/>
      <c r="C75" s="23"/>
      <c r="D75" s="23"/>
      <c r="E75" s="23"/>
      <c r="F75" s="23"/>
      <c r="G75" s="24"/>
      <c r="H75" s="24"/>
      <c r="I75" s="24"/>
      <c r="J75" s="24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8.0" customHeight="1">
      <c r="A76" s="23"/>
      <c r="B76" s="23"/>
      <c r="C76" s="23"/>
      <c r="D76" s="23"/>
      <c r="E76" s="23"/>
      <c r="F76" s="23"/>
      <c r="G76" s="24"/>
      <c r="H76" s="24"/>
      <c r="I76" s="24"/>
      <c r="J76" s="24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8.0" customHeight="1">
      <c r="A77" s="23"/>
      <c r="B77" s="23"/>
      <c r="C77" s="23"/>
      <c r="D77" s="23"/>
      <c r="E77" s="23"/>
      <c r="F77" s="23"/>
      <c r="G77" s="24"/>
      <c r="H77" s="24"/>
      <c r="I77" s="24"/>
      <c r="J77" s="24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8.0" customHeight="1">
      <c r="A78" s="23"/>
      <c r="B78" s="23"/>
      <c r="C78" s="23"/>
      <c r="D78" s="23"/>
      <c r="E78" s="23"/>
      <c r="F78" s="23"/>
      <c r="G78" s="24"/>
      <c r="H78" s="24"/>
      <c r="I78" s="24"/>
      <c r="J78" s="24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8.0" customHeight="1">
      <c r="A79" s="23"/>
      <c r="B79" s="23"/>
      <c r="C79" s="23"/>
      <c r="D79" s="23"/>
      <c r="E79" s="23"/>
      <c r="F79" s="23"/>
      <c r="G79" s="24"/>
      <c r="H79" s="24"/>
      <c r="I79" s="24"/>
      <c r="J79" s="24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8.0" customHeight="1">
      <c r="A80" s="23"/>
      <c r="B80" s="23"/>
      <c r="C80" s="23"/>
      <c r="D80" s="23"/>
      <c r="E80" s="23"/>
      <c r="F80" s="23"/>
      <c r="G80" s="24"/>
      <c r="H80" s="24"/>
      <c r="I80" s="24"/>
      <c r="J80" s="24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8.0" customHeight="1">
      <c r="A81" s="23"/>
      <c r="B81" s="23"/>
      <c r="C81" s="23"/>
      <c r="D81" s="23"/>
      <c r="E81" s="23"/>
      <c r="F81" s="23"/>
      <c r="G81" s="24"/>
      <c r="H81" s="24"/>
      <c r="I81" s="24"/>
      <c r="J81" s="24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8.0" customHeight="1">
      <c r="A82" s="23"/>
      <c r="B82" s="23"/>
      <c r="C82" s="23"/>
      <c r="D82" s="23"/>
      <c r="E82" s="23"/>
      <c r="F82" s="23"/>
      <c r="G82" s="24"/>
      <c r="H82" s="24"/>
      <c r="I82" s="24"/>
      <c r="J82" s="24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8.0" customHeight="1">
      <c r="A83" s="23"/>
      <c r="B83" s="23"/>
      <c r="C83" s="23"/>
      <c r="D83" s="23"/>
      <c r="E83" s="23"/>
      <c r="F83" s="23"/>
      <c r="G83" s="24"/>
      <c r="H83" s="24"/>
      <c r="I83" s="24"/>
      <c r="J83" s="24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8.0" customHeight="1">
      <c r="A84" s="23"/>
      <c r="B84" s="23"/>
      <c r="C84" s="23"/>
      <c r="D84" s="23"/>
      <c r="E84" s="23"/>
      <c r="F84" s="23"/>
      <c r="G84" s="24"/>
      <c r="H84" s="24"/>
      <c r="I84" s="24"/>
      <c r="J84" s="24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8.0" customHeight="1">
      <c r="A85" s="23"/>
      <c r="B85" s="23"/>
      <c r="C85" s="23"/>
      <c r="D85" s="23"/>
      <c r="E85" s="23"/>
      <c r="F85" s="23"/>
      <c r="G85" s="24"/>
      <c r="H85" s="24"/>
      <c r="I85" s="24"/>
      <c r="J85" s="24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8.0" customHeight="1">
      <c r="A86" s="23"/>
      <c r="B86" s="23"/>
      <c r="C86" s="23"/>
      <c r="D86" s="23"/>
      <c r="E86" s="23"/>
      <c r="F86" s="23"/>
      <c r="G86" s="24"/>
      <c r="H86" s="24"/>
      <c r="I86" s="24"/>
      <c r="J86" s="24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8.0" customHeight="1">
      <c r="A87" s="23"/>
      <c r="B87" s="23"/>
      <c r="C87" s="23"/>
      <c r="D87" s="23"/>
      <c r="E87" s="23"/>
      <c r="F87" s="23"/>
      <c r="G87" s="24"/>
      <c r="H87" s="24"/>
      <c r="I87" s="24"/>
      <c r="J87" s="24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8.0" customHeight="1">
      <c r="A88" s="23"/>
      <c r="B88" s="23"/>
      <c r="C88" s="23"/>
      <c r="D88" s="23"/>
      <c r="E88" s="23"/>
      <c r="F88" s="23"/>
      <c r="G88" s="24"/>
      <c r="H88" s="24"/>
      <c r="I88" s="24"/>
      <c r="J88" s="24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8.0" customHeight="1">
      <c r="A89" s="23"/>
      <c r="B89" s="23"/>
      <c r="C89" s="23"/>
      <c r="D89" s="23"/>
      <c r="E89" s="23"/>
      <c r="F89" s="23"/>
      <c r="G89" s="24"/>
      <c r="H89" s="24"/>
      <c r="I89" s="24"/>
      <c r="J89" s="24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8.0" customHeight="1">
      <c r="A90" s="23"/>
      <c r="B90" s="23"/>
      <c r="C90" s="23"/>
      <c r="D90" s="23"/>
      <c r="E90" s="23"/>
      <c r="F90" s="23"/>
      <c r="G90" s="24"/>
      <c r="H90" s="24"/>
      <c r="I90" s="24"/>
      <c r="J90" s="24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8.0" customHeight="1">
      <c r="A91" s="23"/>
      <c r="B91" s="23"/>
      <c r="C91" s="23"/>
      <c r="D91" s="23"/>
      <c r="E91" s="23"/>
      <c r="F91" s="23"/>
      <c r="G91" s="24"/>
      <c r="H91" s="24"/>
      <c r="I91" s="24"/>
      <c r="J91" s="24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8.0" customHeight="1">
      <c r="A92" s="23"/>
      <c r="B92" s="23"/>
      <c r="C92" s="23"/>
      <c r="D92" s="23"/>
      <c r="E92" s="23"/>
      <c r="F92" s="23"/>
      <c r="G92" s="24"/>
      <c r="H92" s="24"/>
      <c r="I92" s="24"/>
      <c r="J92" s="24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8.0" customHeight="1">
      <c r="A93" s="23"/>
      <c r="B93" s="23"/>
      <c r="C93" s="23"/>
      <c r="D93" s="23"/>
      <c r="E93" s="23"/>
      <c r="F93" s="23"/>
      <c r="G93" s="24"/>
      <c r="H93" s="24"/>
      <c r="I93" s="24"/>
      <c r="J93" s="24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8.0" customHeight="1">
      <c r="A94" s="23"/>
      <c r="B94" s="23"/>
      <c r="C94" s="23"/>
      <c r="D94" s="23"/>
      <c r="E94" s="23"/>
      <c r="F94" s="23"/>
      <c r="G94" s="24"/>
      <c r="H94" s="24"/>
      <c r="I94" s="24"/>
      <c r="J94" s="24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8.0" customHeight="1">
      <c r="A95" s="23"/>
      <c r="B95" s="23"/>
      <c r="C95" s="23"/>
      <c r="D95" s="23"/>
      <c r="E95" s="23"/>
      <c r="F95" s="23"/>
      <c r="G95" s="24"/>
      <c r="H95" s="24"/>
      <c r="I95" s="24"/>
      <c r="J95" s="24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8.0" customHeight="1">
      <c r="A96" s="23"/>
      <c r="B96" s="23"/>
      <c r="C96" s="23"/>
      <c r="D96" s="23"/>
      <c r="E96" s="23"/>
      <c r="F96" s="23"/>
      <c r="G96" s="24"/>
      <c r="H96" s="24"/>
      <c r="I96" s="24"/>
      <c r="J96" s="24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8.0" customHeight="1">
      <c r="A97" s="23"/>
      <c r="B97" s="23"/>
      <c r="C97" s="23"/>
      <c r="D97" s="23"/>
      <c r="E97" s="23"/>
      <c r="F97" s="23"/>
      <c r="G97" s="24"/>
      <c r="H97" s="24"/>
      <c r="I97" s="24"/>
      <c r="J97" s="24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8.0" customHeight="1">
      <c r="A98" s="23"/>
      <c r="B98" s="23"/>
      <c r="C98" s="23"/>
      <c r="D98" s="23"/>
      <c r="E98" s="23"/>
      <c r="F98" s="23"/>
      <c r="G98" s="24"/>
      <c r="H98" s="24"/>
      <c r="I98" s="24"/>
      <c r="J98" s="24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8.0" customHeight="1">
      <c r="A99" s="23"/>
      <c r="B99" s="23"/>
      <c r="C99" s="23"/>
      <c r="D99" s="23"/>
      <c r="E99" s="23"/>
      <c r="F99" s="23"/>
      <c r="G99" s="24"/>
      <c r="H99" s="24"/>
      <c r="I99" s="24"/>
      <c r="J99" s="24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8.0" customHeight="1">
      <c r="A100" s="23"/>
      <c r="B100" s="23"/>
      <c r="C100" s="23"/>
      <c r="D100" s="23"/>
      <c r="E100" s="23"/>
      <c r="F100" s="23"/>
      <c r="G100" s="24"/>
      <c r="H100" s="24"/>
      <c r="I100" s="24"/>
      <c r="J100" s="24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8.0" customHeight="1">
      <c r="A101" s="23"/>
      <c r="B101" s="23"/>
      <c r="C101" s="23"/>
      <c r="D101" s="23"/>
      <c r="E101" s="23"/>
      <c r="F101" s="23"/>
      <c r="G101" s="24"/>
      <c r="H101" s="24"/>
      <c r="I101" s="24"/>
      <c r="J101" s="24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8.0" customHeight="1">
      <c r="A102" s="23"/>
      <c r="B102" s="23"/>
      <c r="C102" s="23"/>
      <c r="D102" s="23"/>
      <c r="E102" s="23"/>
      <c r="F102" s="23"/>
      <c r="G102" s="24"/>
      <c r="H102" s="24"/>
      <c r="I102" s="24"/>
      <c r="J102" s="24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8.0" customHeight="1">
      <c r="A103" s="23"/>
      <c r="B103" s="23"/>
      <c r="C103" s="23"/>
      <c r="D103" s="23"/>
      <c r="E103" s="23"/>
      <c r="F103" s="23"/>
      <c r="G103" s="24"/>
      <c r="H103" s="24"/>
      <c r="I103" s="24"/>
      <c r="J103" s="24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8.0" customHeight="1">
      <c r="A104" s="23"/>
      <c r="B104" s="23"/>
      <c r="C104" s="23"/>
      <c r="D104" s="23"/>
      <c r="E104" s="23"/>
      <c r="F104" s="23"/>
      <c r="G104" s="24"/>
      <c r="H104" s="24"/>
      <c r="I104" s="24"/>
      <c r="J104" s="24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8.0" customHeight="1">
      <c r="A105" s="23"/>
      <c r="B105" s="23"/>
      <c r="C105" s="23"/>
      <c r="D105" s="23"/>
      <c r="E105" s="23"/>
      <c r="F105" s="23"/>
      <c r="G105" s="24"/>
      <c r="H105" s="24"/>
      <c r="I105" s="24"/>
      <c r="J105" s="24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8.0" customHeight="1">
      <c r="A106" s="23"/>
      <c r="B106" s="23"/>
      <c r="C106" s="23"/>
      <c r="D106" s="23"/>
      <c r="E106" s="23"/>
      <c r="F106" s="23"/>
      <c r="G106" s="24"/>
      <c r="H106" s="24"/>
      <c r="I106" s="24"/>
      <c r="J106" s="24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8.0" customHeight="1">
      <c r="A107" s="23"/>
      <c r="B107" s="23"/>
      <c r="C107" s="23"/>
      <c r="D107" s="23"/>
      <c r="E107" s="23"/>
      <c r="F107" s="23"/>
      <c r="G107" s="24"/>
      <c r="H107" s="24"/>
      <c r="I107" s="24"/>
      <c r="J107" s="24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8.0" customHeight="1">
      <c r="A108" s="23"/>
      <c r="B108" s="23"/>
      <c r="C108" s="23"/>
      <c r="D108" s="23"/>
      <c r="E108" s="23"/>
      <c r="F108" s="23"/>
      <c r="G108" s="24"/>
      <c r="H108" s="24"/>
      <c r="I108" s="24"/>
      <c r="J108" s="24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8.0" customHeight="1">
      <c r="A109" s="23"/>
      <c r="B109" s="23"/>
      <c r="C109" s="23"/>
      <c r="D109" s="23"/>
      <c r="E109" s="23"/>
      <c r="F109" s="23"/>
      <c r="G109" s="24"/>
      <c r="H109" s="24"/>
      <c r="I109" s="24"/>
      <c r="J109" s="24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8.0" customHeight="1">
      <c r="A110" s="23"/>
      <c r="B110" s="23"/>
      <c r="C110" s="23"/>
      <c r="D110" s="23"/>
      <c r="E110" s="23"/>
      <c r="F110" s="23"/>
      <c r="G110" s="24"/>
      <c r="H110" s="24"/>
      <c r="I110" s="24"/>
      <c r="J110" s="24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8.0" customHeight="1">
      <c r="A111" s="23"/>
      <c r="B111" s="23"/>
      <c r="C111" s="23"/>
      <c r="D111" s="23"/>
      <c r="E111" s="23"/>
      <c r="F111" s="23"/>
      <c r="G111" s="24"/>
      <c r="H111" s="24"/>
      <c r="I111" s="24"/>
      <c r="J111" s="24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8.0" customHeight="1">
      <c r="A112" s="23"/>
      <c r="B112" s="23"/>
      <c r="C112" s="23"/>
      <c r="D112" s="23"/>
      <c r="E112" s="23"/>
      <c r="F112" s="23"/>
      <c r="G112" s="24"/>
      <c r="H112" s="24"/>
      <c r="I112" s="24"/>
      <c r="J112" s="24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8.0" customHeight="1">
      <c r="A113" s="23"/>
      <c r="B113" s="23"/>
      <c r="C113" s="23"/>
      <c r="D113" s="23"/>
      <c r="E113" s="23"/>
      <c r="F113" s="23"/>
      <c r="G113" s="24"/>
      <c r="H113" s="24"/>
      <c r="I113" s="24"/>
      <c r="J113" s="24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8.0" customHeight="1">
      <c r="A114" s="23"/>
      <c r="B114" s="23"/>
      <c r="C114" s="23"/>
      <c r="D114" s="23"/>
      <c r="E114" s="23"/>
      <c r="F114" s="23"/>
      <c r="G114" s="24"/>
      <c r="H114" s="24"/>
      <c r="I114" s="24"/>
      <c r="J114" s="24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8.0" customHeight="1">
      <c r="A115" s="23"/>
      <c r="B115" s="23"/>
      <c r="C115" s="23"/>
      <c r="D115" s="23"/>
      <c r="E115" s="23"/>
      <c r="F115" s="23"/>
      <c r="G115" s="24"/>
      <c r="H115" s="24"/>
      <c r="I115" s="24"/>
      <c r="J115" s="24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8.0" customHeight="1">
      <c r="A116" s="23"/>
      <c r="B116" s="23"/>
      <c r="C116" s="23"/>
      <c r="D116" s="23"/>
      <c r="E116" s="23"/>
      <c r="F116" s="23"/>
      <c r="G116" s="24"/>
      <c r="H116" s="24"/>
      <c r="I116" s="24"/>
      <c r="J116" s="24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8.0" customHeight="1">
      <c r="A117" s="23"/>
      <c r="B117" s="23"/>
      <c r="C117" s="23"/>
      <c r="D117" s="23"/>
      <c r="E117" s="23"/>
      <c r="F117" s="23"/>
      <c r="G117" s="24"/>
      <c r="H117" s="24"/>
      <c r="I117" s="24"/>
      <c r="J117" s="24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8.0" customHeight="1">
      <c r="A118" s="23"/>
      <c r="B118" s="23"/>
      <c r="C118" s="23"/>
      <c r="D118" s="23"/>
      <c r="E118" s="23"/>
      <c r="F118" s="23"/>
      <c r="G118" s="24"/>
      <c r="H118" s="24"/>
      <c r="I118" s="24"/>
      <c r="J118" s="24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8.0" customHeight="1">
      <c r="A119" s="23"/>
      <c r="B119" s="23"/>
      <c r="C119" s="23"/>
      <c r="D119" s="23"/>
      <c r="E119" s="23"/>
      <c r="F119" s="23"/>
      <c r="G119" s="24"/>
      <c r="H119" s="24"/>
      <c r="I119" s="24"/>
      <c r="J119" s="24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8.0" customHeight="1">
      <c r="A120" s="23"/>
      <c r="B120" s="23"/>
      <c r="C120" s="23"/>
      <c r="D120" s="23"/>
      <c r="E120" s="23"/>
      <c r="F120" s="23"/>
      <c r="G120" s="24"/>
      <c r="H120" s="24"/>
      <c r="I120" s="24"/>
      <c r="J120" s="24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8.0" customHeight="1">
      <c r="A121" s="23"/>
      <c r="B121" s="23"/>
      <c r="C121" s="23"/>
      <c r="D121" s="23"/>
      <c r="E121" s="23"/>
      <c r="F121" s="23"/>
      <c r="G121" s="24"/>
      <c r="H121" s="24"/>
      <c r="I121" s="24"/>
      <c r="J121" s="24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8.0" customHeight="1">
      <c r="A122" s="23"/>
      <c r="B122" s="23"/>
      <c r="C122" s="23"/>
      <c r="D122" s="23"/>
      <c r="E122" s="23"/>
      <c r="F122" s="23"/>
      <c r="G122" s="24"/>
      <c r="H122" s="24"/>
      <c r="I122" s="24"/>
      <c r="J122" s="24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8.0" customHeight="1">
      <c r="A123" s="23"/>
      <c r="B123" s="23"/>
      <c r="C123" s="23"/>
      <c r="D123" s="23"/>
      <c r="E123" s="23"/>
      <c r="F123" s="23"/>
      <c r="G123" s="24"/>
      <c r="H123" s="24"/>
      <c r="I123" s="24"/>
      <c r="J123" s="24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8.0" customHeight="1">
      <c r="A124" s="23"/>
      <c r="B124" s="23"/>
      <c r="C124" s="23"/>
      <c r="D124" s="23"/>
      <c r="E124" s="23"/>
      <c r="F124" s="23"/>
      <c r="G124" s="24"/>
      <c r="H124" s="24"/>
      <c r="I124" s="24"/>
      <c r="J124" s="24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8.0" customHeight="1">
      <c r="A125" s="23"/>
      <c r="B125" s="23"/>
      <c r="C125" s="23"/>
      <c r="D125" s="23"/>
      <c r="E125" s="23"/>
      <c r="F125" s="23"/>
      <c r="G125" s="24"/>
      <c r="H125" s="24"/>
      <c r="I125" s="24"/>
      <c r="J125" s="24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8.0" customHeight="1">
      <c r="A126" s="23"/>
      <c r="B126" s="23"/>
      <c r="C126" s="23"/>
      <c r="D126" s="23"/>
      <c r="E126" s="23"/>
      <c r="F126" s="23"/>
      <c r="G126" s="24"/>
      <c r="H126" s="24"/>
      <c r="I126" s="24"/>
      <c r="J126" s="24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8.0" customHeight="1">
      <c r="A127" s="23"/>
      <c r="B127" s="23"/>
      <c r="C127" s="23"/>
      <c r="D127" s="23"/>
      <c r="E127" s="23"/>
      <c r="F127" s="23"/>
      <c r="G127" s="24"/>
      <c r="H127" s="24"/>
      <c r="I127" s="24"/>
      <c r="J127" s="24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8.0" customHeight="1">
      <c r="A128" s="23"/>
      <c r="B128" s="23"/>
      <c r="C128" s="23"/>
      <c r="D128" s="23"/>
      <c r="E128" s="23"/>
      <c r="F128" s="23"/>
      <c r="G128" s="24"/>
      <c r="H128" s="24"/>
      <c r="I128" s="24"/>
      <c r="J128" s="24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8.0" customHeight="1">
      <c r="A129" s="23"/>
      <c r="B129" s="23"/>
      <c r="C129" s="23"/>
      <c r="D129" s="23"/>
      <c r="E129" s="23"/>
      <c r="F129" s="23"/>
      <c r="G129" s="24"/>
      <c r="H129" s="24"/>
      <c r="I129" s="24"/>
      <c r="J129" s="24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8.0" customHeight="1">
      <c r="A130" s="23"/>
      <c r="B130" s="23"/>
      <c r="C130" s="23"/>
      <c r="D130" s="23"/>
      <c r="E130" s="23"/>
      <c r="F130" s="23"/>
      <c r="G130" s="24"/>
      <c r="H130" s="24"/>
      <c r="I130" s="24"/>
      <c r="J130" s="24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8.0" customHeight="1">
      <c r="A131" s="23"/>
      <c r="B131" s="23"/>
      <c r="C131" s="23"/>
      <c r="D131" s="23"/>
      <c r="E131" s="23"/>
      <c r="F131" s="23"/>
      <c r="G131" s="24"/>
      <c r="H131" s="24"/>
      <c r="I131" s="24"/>
      <c r="J131" s="24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8.0" customHeight="1">
      <c r="A132" s="23"/>
      <c r="B132" s="23"/>
      <c r="C132" s="23"/>
      <c r="D132" s="23"/>
      <c r="E132" s="23"/>
      <c r="F132" s="23"/>
      <c r="G132" s="24"/>
      <c r="H132" s="24"/>
      <c r="I132" s="24"/>
      <c r="J132" s="24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8.0" customHeight="1">
      <c r="A133" s="23"/>
      <c r="B133" s="23"/>
      <c r="C133" s="23"/>
      <c r="D133" s="23"/>
      <c r="E133" s="23"/>
      <c r="F133" s="23"/>
      <c r="G133" s="24"/>
      <c r="H133" s="24"/>
      <c r="I133" s="24"/>
      <c r="J133" s="24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8.0" customHeight="1">
      <c r="A134" s="23"/>
      <c r="B134" s="23"/>
      <c r="C134" s="23"/>
      <c r="D134" s="23"/>
      <c r="E134" s="23"/>
      <c r="F134" s="23"/>
      <c r="G134" s="24"/>
      <c r="H134" s="24"/>
      <c r="I134" s="24"/>
      <c r="J134" s="24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8.0" customHeight="1">
      <c r="A135" s="23"/>
      <c r="B135" s="23"/>
      <c r="C135" s="23"/>
      <c r="D135" s="23"/>
      <c r="E135" s="23"/>
      <c r="F135" s="23"/>
      <c r="G135" s="24"/>
      <c r="H135" s="24"/>
      <c r="I135" s="24"/>
      <c r="J135" s="24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8.0" customHeight="1">
      <c r="A136" s="23"/>
      <c r="B136" s="23"/>
      <c r="C136" s="23"/>
      <c r="D136" s="23"/>
      <c r="E136" s="23"/>
      <c r="F136" s="23"/>
      <c r="G136" s="24"/>
      <c r="H136" s="24"/>
      <c r="I136" s="24"/>
      <c r="J136" s="24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8.0" customHeight="1">
      <c r="A137" s="23"/>
      <c r="B137" s="23"/>
      <c r="C137" s="23"/>
      <c r="D137" s="23"/>
      <c r="E137" s="23"/>
      <c r="F137" s="23"/>
      <c r="G137" s="24"/>
      <c r="H137" s="24"/>
      <c r="I137" s="24"/>
      <c r="J137" s="24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8.0" customHeight="1">
      <c r="A138" s="23"/>
      <c r="B138" s="23"/>
      <c r="C138" s="23"/>
      <c r="D138" s="23"/>
      <c r="E138" s="23"/>
      <c r="F138" s="23"/>
      <c r="G138" s="24"/>
      <c r="H138" s="24"/>
      <c r="I138" s="24"/>
      <c r="J138" s="24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8.0" customHeight="1">
      <c r="A139" s="23"/>
      <c r="B139" s="23"/>
      <c r="C139" s="23"/>
      <c r="D139" s="23"/>
      <c r="E139" s="23"/>
      <c r="F139" s="23"/>
      <c r="G139" s="24"/>
      <c r="H139" s="24"/>
      <c r="I139" s="24"/>
      <c r="J139" s="24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8.0" customHeight="1">
      <c r="A140" s="23"/>
      <c r="B140" s="23"/>
      <c r="C140" s="23"/>
      <c r="D140" s="23"/>
      <c r="E140" s="23"/>
      <c r="F140" s="23"/>
      <c r="G140" s="24"/>
      <c r="H140" s="24"/>
      <c r="I140" s="24"/>
      <c r="J140" s="24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8.0" customHeight="1">
      <c r="A141" s="23"/>
      <c r="B141" s="23"/>
      <c r="C141" s="23"/>
      <c r="D141" s="23"/>
      <c r="E141" s="23"/>
      <c r="F141" s="23"/>
      <c r="G141" s="24"/>
      <c r="H141" s="24"/>
      <c r="I141" s="24"/>
      <c r="J141" s="24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8.0" customHeight="1">
      <c r="A142" s="23"/>
      <c r="B142" s="23"/>
      <c r="C142" s="23"/>
      <c r="D142" s="23"/>
      <c r="E142" s="23"/>
      <c r="F142" s="23"/>
      <c r="G142" s="24"/>
      <c r="H142" s="24"/>
      <c r="I142" s="24"/>
      <c r="J142" s="24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8.0" customHeight="1">
      <c r="A143" s="23"/>
      <c r="B143" s="23"/>
      <c r="C143" s="23"/>
      <c r="D143" s="23"/>
      <c r="E143" s="23"/>
      <c r="F143" s="23"/>
      <c r="G143" s="24"/>
      <c r="H143" s="24"/>
      <c r="I143" s="24"/>
      <c r="J143" s="24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8.0" customHeight="1">
      <c r="A144" s="23"/>
      <c r="B144" s="23"/>
      <c r="C144" s="23"/>
      <c r="D144" s="23"/>
      <c r="E144" s="23"/>
      <c r="F144" s="23"/>
      <c r="G144" s="24"/>
      <c r="H144" s="24"/>
      <c r="I144" s="24"/>
      <c r="J144" s="24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8.0" customHeight="1">
      <c r="A145" s="23"/>
      <c r="B145" s="23"/>
      <c r="C145" s="23"/>
      <c r="D145" s="23"/>
      <c r="E145" s="23"/>
      <c r="F145" s="23"/>
      <c r="G145" s="24"/>
      <c r="H145" s="24"/>
      <c r="I145" s="24"/>
      <c r="J145" s="24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8.0" customHeight="1">
      <c r="A146" s="23"/>
      <c r="B146" s="23"/>
      <c r="C146" s="23"/>
      <c r="D146" s="23"/>
      <c r="E146" s="23"/>
      <c r="F146" s="23"/>
      <c r="G146" s="24"/>
      <c r="H146" s="24"/>
      <c r="I146" s="24"/>
      <c r="J146" s="24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8.0" customHeight="1">
      <c r="A147" s="23"/>
      <c r="B147" s="23"/>
      <c r="C147" s="23"/>
      <c r="D147" s="23"/>
      <c r="E147" s="23"/>
      <c r="F147" s="23"/>
      <c r="G147" s="24"/>
      <c r="H147" s="24"/>
      <c r="I147" s="24"/>
      <c r="J147" s="24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8.0" customHeight="1">
      <c r="A148" s="23"/>
      <c r="B148" s="23"/>
      <c r="C148" s="23"/>
      <c r="D148" s="23"/>
      <c r="E148" s="23"/>
      <c r="F148" s="23"/>
      <c r="G148" s="24"/>
      <c r="H148" s="24"/>
      <c r="I148" s="24"/>
      <c r="J148" s="24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8.0" customHeight="1">
      <c r="A149" s="23"/>
      <c r="B149" s="23"/>
      <c r="C149" s="23"/>
      <c r="D149" s="23"/>
      <c r="E149" s="23"/>
      <c r="F149" s="23"/>
      <c r="G149" s="24"/>
      <c r="H149" s="24"/>
      <c r="I149" s="24"/>
      <c r="J149" s="24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8.0" customHeight="1">
      <c r="A150" s="23"/>
      <c r="B150" s="23"/>
      <c r="C150" s="23"/>
      <c r="D150" s="23"/>
      <c r="E150" s="23"/>
      <c r="F150" s="23"/>
      <c r="G150" s="24"/>
      <c r="H150" s="24"/>
      <c r="I150" s="24"/>
      <c r="J150" s="24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8.0" customHeight="1">
      <c r="A151" s="23"/>
      <c r="B151" s="23"/>
      <c r="C151" s="23"/>
      <c r="D151" s="23"/>
      <c r="E151" s="23"/>
      <c r="F151" s="23"/>
      <c r="G151" s="24"/>
      <c r="H151" s="24"/>
      <c r="I151" s="24"/>
      <c r="J151" s="24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8.0" customHeight="1">
      <c r="A152" s="23"/>
      <c r="B152" s="23"/>
      <c r="C152" s="23"/>
      <c r="D152" s="23"/>
      <c r="E152" s="23"/>
      <c r="F152" s="23"/>
      <c r="G152" s="24"/>
      <c r="H152" s="24"/>
      <c r="I152" s="24"/>
      <c r="J152" s="24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8.0" customHeight="1">
      <c r="A153" s="23"/>
      <c r="B153" s="23"/>
      <c r="C153" s="23"/>
      <c r="D153" s="23"/>
      <c r="E153" s="23"/>
      <c r="F153" s="23"/>
      <c r="G153" s="24"/>
      <c r="H153" s="24"/>
      <c r="I153" s="24"/>
      <c r="J153" s="24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8.0" customHeight="1">
      <c r="A154" s="23"/>
      <c r="B154" s="23"/>
      <c r="C154" s="23"/>
      <c r="D154" s="23"/>
      <c r="E154" s="23"/>
      <c r="F154" s="23"/>
      <c r="G154" s="24"/>
      <c r="H154" s="24"/>
      <c r="I154" s="24"/>
      <c r="J154" s="24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8.0" customHeight="1">
      <c r="A155" s="23"/>
      <c r="B155" s="23"/>
      <c r="C155" s="23"/>
      <c r="D155" s="23"/>
      <c r="E155" s="23"/>
      <c r="F155" s="23"/>
      <c r="G155" s="24"/>
      <c r="H155" s="24"/>
      <c r="I155" s="24"/>
      <c r="J155" s="24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8.0" customHeight="1">
      <c r="A156" s="23"/>
      <c r="B156" s="23"/>
      <c r="C156" s="23"/>
      <c r="D156" s="23"/>
      <c r="E156" s="23"/>
      <c r="F156" s="23"/>
      <c r="G156" s="24"/>
      <c r="H156" s="24"/>
      <c r="I156" s="24"/>
      <c r="J156" s="24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8.0" customHeight="1">
      <c r="A157" s="23"/>
      <c r="B157" s="23"/>
      <c r="C157" s="23"/>
      <c r="D157" s="23"/>
      <c r="E157" s="23"/>
      <c r="F157" s="23"/>
      <c r="G157" s="24"/>
      <c r="H157" s="24"/>
      <c r="I157" s="24"/>
      <c r="J157" s="24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8.0" customHeight="1">
      <c r="A158" s="23"/>
      <c r="B158" s="23"/>
      <c r="C158" s="23"/>
      <c r="D158" s="23"/>
      <c r="E158" s="23"/>
      <c r="F158" s="23"/>
      <c r="G158" s="24"/>
      <c r="H158" s="24"/>
      <c r="I158" s="24"/>
      <c r="J158" s="24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8.0" customHeight="1">
      <c r="A159" s="23"/>
      <c r="B159" s="23"/>
      <c r="C159" s="23"/>
      <c r="D159" s="23"/>
      <c r="E159" s="23"/>
      <c r="F159" s="23"/>
      <c r="G159" s="24"/>
      <c r="H159" s="24"/>
      <c r="I159" s="24"/>
      <c r="J159" s="24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8.0" customHeight="1">
      <c r="A160" s="23"/>
      <c r="B160" s="23"/>
      <c r="C160" s="23"/>
      <c r="D160" s="23"/>
      <c r="E160" s="23"/>
      <c r="F160" s="23"/>
      <c r="G160" s="24"/>
      <c r="H160" s="24"/>
      <c r="I160" s="24"/>
      <c r="J160" s="24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8.0" customHeight="1">
      <c r="A161" s="23"/>
      <c r="B161" s="23"/>
      <c r="C161" s="23"/>
      <c r="D161" s="23"/>
      <c r="E161" s="23"/>
      <c r="F161" s="23"/>
      <c r="G161" s="24"/>
      <c r="H161" s="24"/>
      <c r="I161" s="24"/>
      <c r="J161" s="24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8.0" customHeight="1">
      <c r="A162" s="23"/>
      <c r="B162" s="23"/>
      <c r="C162" s="23"/>
      <c r="D162" s="23"/>
      <c r="E162" s="23"/>
      <c r="F162" s="23"/>
      <c r="G162" s="24"/>
      <c r="H162" s="24"/>
      <c r="I162" s="24"/>
      <c r="J162" s="24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8.0" customHeight="1">
      <c r="A163" s="23"/>
      <c r="B163" s="23"/>
      <c r="C163" s="23"/>
      <c r="D163" s="23"/>
      <c r="E163" s="23"/>
      <c r="F163" s="23"/>
      <c r="G163" s="24"/>
      <c r="H163" s="24"/>
      <c r="I163" s="24"/>
      <c r="J163" s="24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8.0" customHeight="1">
      <c r="A164" s="23"/>
      <c r="B164" s="23"/>
      <c r="C164" s="23"/>
      <c r="D164" s="23"/>
      <c r="E164" s="23"/>
      <c r="F164" s="23"/>
      <c r="G164" s="24"/>
      <c r="H164" s="24"/>
      <c r="I164" s="24"/>
      <c r="J164" s="24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8.0" customHeight="1">
      <c r="A165" s="23"/>
      <c r="B165" s="23"/>
      <c r="C165" s="23"/>
      <c r="D165" s="23"/>
      <c r="E165" s="23"/>
      <c r="F165" s="23"/>
      <c r="G165" s="24"/>
      <c r="H165" s="24"/>
      <c r="I165" s="24"/>
      <c r="J165" s="24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8.0" customHeight="1">
      <c r="A166" s="23"/>
      <c r="B166" s="23"/>
      <c r="C166" s="23"/>
      <c r="D166" s="23"/>
      <c r="E166" s="23"/>
      <c r="F166" s="23"/>
      <c r="G166" s="24"/>
      <c r="H166" s="24"/>
      <c r="I166" s="24"/>
      <c r="J166" s="24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8.0" customHeight="1">
      <c r="A167" s="23"/>
      <c r="B167" s="23"/>
      <c r="C167" s="23"/>
      <c r="D167" s="23"/>
      <c r="E167" s="23"/>
      <c r="F167" s="23"/>
      <c r="G167" s="24"/>
      <c r="H167" s="24"/>
      <c r="I167" s="24"/>
      <c r="J167" s="24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8.0" customHeight="1">
      <c r="A168" s="23"/>
      <c r="B168" s="23"/>
      <c r="C168" s="23"/>
      <c r="D168" s="23"/>
      <c r="E168" s="23"/>
      <c r="F168" s="23"/>
      <c r="G168" s="24"/>
      <c r="H168" s="24"/>
      <c r="I168" s="24"/>
      <c r="J168" s="24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8.0" customHeight="1">
      <c r="A169" s="23"/>
      <c r="B169" s="23"/>
      <c r="C169" s="23"/>
      <c r="D169" s="23"/>
      <c r="E169" s="23"/>
      <c r="F169" s="23"/>
      <c r="G169" s="24"/>
      <c r="H169" s="24"/>
      <c r="I169" s="24"/>
      <c r="J169" s="24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8.0" customHeight="1">
      <c r="A170" s="23"/>
      <c r="B170" s="23"/>
      <c r="C170" s="23"/>
      <c r="D170" s="23"/>
      <c r="E170" s="23"/>
      <c r="F170" s="23"/>
      <c r="G170" s="24"/>
      <c r="H170" s="24"/>
      <c r="I170" s="24"/>
      <c r="J170" s="24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8.0" customHeight="1">
      <c r="A171" s="23"/>
      <c r="B171" s="23"/>
      <c r="C171" s="23"/>
      <c r="D171" s="23"/>
      <c r="E171" s="23"/>
      <c r="F171" s="23"/>
      <c r="G171" s="24"/>
      <c r="H171" s="24"/>
      <c r="I171" s="24"/>
      <c r="J171" s="24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8.0" customHeight="1">
      <c r="A172" s="23"/>
      <c r="B172" s="23"/>
      <c r="C172" s="23"/>
      <c r="D172" s="23"/>
      <c r="E172" s="23"/>
      <c r="F172" s="23"/>
      <c r="G172" s="24"/>
      <c r="H172" s="24"/>
      <c r="I172" s="24"/>
      <c r="J172" s="24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8.0" customHeight="1">
      <c r="A173" s="23"/>
      <c r="B173" s="23"/>
      <c r="C173" s="23"/>
      <c r="D173" s="23"/>
      <c r="E173" s="23"/>
      <c r="F173" s="23"/>
      <c r="G173" s="24"/>
      <c r="H173" s="24"/>
      <c r="I173" s="24"/>
      <c r="J173" s="24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8.0" customHeight="1">
      <c r="A174" s="23"/>
      <c r="B174" s="23"/>
      <c r="C174" s="23"/>
      <c r="D174" s="23"/>
      <c r="E174" s="23"/>
      <c r="F174" s="23"/>
      <c r="G174" s="24"/>
      <c r="H174" s="24"/>
      <c r="I174" s="24"/>
      <c r="J174" s="24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8.0" customHeight="1">
      <c r="A175" s="23"/>
      <c r="B175" s="23"/>
      <c r="C175" s="23"/>
      <c r="D175" s="23"/>
      <c r="E175" s="23"/>
      <c r="F175" s="23"/>
      <c r="G175" s="24"/>
      <c r="H175" s="24"/>
      <c r="I175" s="24"/>
      <c r="J175" s="24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8.0" customHeight="1">
      <c r="A176" s="23"/>
      <c r="B176" s="23"/>
      <c r="C176" s="23"/>
      <c r="D176" s="23"/>
      <c r="E176" s="23"/>
      <c r="F176" s="23"/>
      <c r="G176" s="24"/>
      <c r="H176" s="24"/>
      <c r="I176" s="24"/>
      <c r="J176" s="24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8.0" customHeight="1">
      <c r="A177" s="23"/>
      <c r="B177" s="23"/>
      <c r="C177" s="23"/>
      <c r="D177" s="23"/>
      <c r="E177" s="23"/>
      <c r="F177" s="23"/>
      <c r="G177" s="24"/>
      <c r="H177" s="24"/>
      <c r="I177" s="24"/>
      <c r="J177" s="24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8.0" customHeight="1">
      <c r="A178" s="23"/>
      <c r="B178" s="23"/>
      <c r="C178" s="23"/>
      <c r="D178" s="23"/>
      <c r="E178" s="23"/>
      <c r="F178" s="23"/>
      <c r="G178" s="24"/>
      <c r="H178" s="24"/>
      <c r="I178" s="24"/>
      <c r="J178" s="24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8.0" customHeight="1">
      <c r="A179" s="23"/>
      <c r="B179" s="23"/>
      <c r="C179" s="23"/>
      <c r="D179" s="23"/>
      <c r="E179" s="23"/>
      <c r="F179" s="23"/>
      <c r="G179" s="24"/>
      <c r="H179" s="24"/>
      <c r="I179" s="24"/>
      <c r="J179" s="24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8.0" customHeight="1">
      <c r="A180" s="23"/>
      <c r="B180" s="23"/>
      <c r="C180" s="23"/>
      <c r="D180" s="23"/>
      <c r="E180" s="23"/>
      <c r="F180" s="23"/>
      <c r="G180" s="24"/>
      <c r="H180" s="24"/>
      <c r="I180" s="24"/>
      <c r="J180" s="24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8.0" customHeight="1">
      <c r="A181" s="23"/>
      <c r="B181" s="23"/>
      <c r="C181" s="23"/>
      <c r="D181" s="23"/>
      <c r="E181" s="23"/>
      <c r="F181" s="23"/>
      <c r="G181" s="24"/>
      <c r="H181" s="24"/>
      <c r="I181" s="24"/>
      <c r="J181" s="24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8.0" customHeight="1">
      <c r="A182" s="23"/>
      <c r="B182" s="23"/>
      <c r="C182" s="23"/>
      <c r="D182" s="23"/>
      <c r="E182" s="23"/>
      <c r="F182" s="23"/>
      <c r="G182" s="24"/>
      <c r="H182" s="24"/>
      <c r="I182" s="24"/>
      <c r="J182" s="24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8.0" customHeight="1">
      <c r="A183" s="23"/>
      <c r="B183" s="23"/>
      <c r="C183" s="23"/>
      <c r="D183" s="23"/>
      <c r="E183" s="23"/>
      <c r="F183" s="23"/>
      <c r="G183" s="24"/>
      <c r="H183" s="24"/>
      <c r="I183" s="24"/>
      <c r="J183" s="24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8.0" customHeight="1">
      <c r="A184" s="23"/>
      <c r="B184" s="23"/>
      <c r="C184" s="23"/>
      <c r="D184" s="23"/>
      <c r="E184" s="23"/>
      <c r="F184" s="23"/>
      <c r="G184" s="24"/>
      <c r="H184" s="24"/>
      <c r="I184" s="24"/>
      <c r="J184" s="24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8.0" customHeight="1">
      <c r="A185" s="23"/>
      <c r="B185" s="23"/>
      <c r="C185" s="23"/>
      <c r="D185" s="23"/>
      <c r="E185" s="23"/>
      <c r="F185" s="23"/>
      <c r="G185" s="24"/>
      <c r="H185" s="24"/>
      <c r="I185" s="24"/>
      <c r="J185" s="24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8.0" customHeight="1">
      <c r="A186" s="23"/>
      <c r="B186" s="23"/>
      <c r="C186" s="23"/>
      <c r="D186" s="23"/>
      <c r="E186" s="23"/>
      <c r="F186" s="23"/>
      <c r="G186" s="24"/>
      <c r="H186" s="24"/>
      <c r="I186" s="24"/>
      <c r="J186" s="24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8.0" customHeight="1">
      <c r="A187" s="23"/>
      <c r="B187" s="23"/>
      <c r="C187" s="23"/>
      <c r="D187" s="23"/>
      <c r="E187" s="23"/>
      <c r="F187" s="23"/>
      <c r="G187" s="24"/>
      <c r="H187" s="24"/>
      <c r="I187" s="24"/>
      <c r="J187" s="24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8.0" customHeight="1">
      <c r="A188" s="23"/>
      <c r="B188" s="23"/>
      <c r="C188" s="23"/>
      <c r="D188" s="23"/>
      <c r="E188" s="23"/>
      <c r="F188" s="23"/>
      <c r="G188" s="24"/>
      <c r="H188" s="24"/>
      <c r="I188" s="24"/>
      <c r="J188" s="24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8.0" customHeight="1">
      <c r="A189" s="23"/>
      <c r="B189" s="23"/>
      <c r="C189" s="23"/>
      <c r="D189" s="23"/>
      <c r="E189" s="23"/>
      <c r="F189" s="23"/>
      <c r="G189" s="24"/>
      <c r="H189" s="24"/>
      <c r="I189" s="24"/>
      <c r="J189" s="24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8.0" customHeight="1">
      <c r="A190" s="23"/>
      <c r="B190" s="23"/>
      <c r="C190" s="23"/>
      <c r="D190" s="23"/>
      <c r="E190" s="23"/>
      <c r="F190" s="23"/>
      <c r="G190" s="24"/>
      <c r="H190" s="24"/>
      <c r="I190" s="24"/>
      <c r="J190" s="24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8.0" customHeight="1">
      <c r="A191" s="23"/>
      <c r="B191" s="23"/>
      <c r="C191" s="23"/>
      <c r="D191" s="23"/>
      <c r="E191" s="23"/>
      <c r="F191" s="23"/>
      <c r="G191" s="24"/>
      <c r="H191" s="24"/>
      <c r="I191" s="24"/>
      <c r="J191" s="24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8.0" customHeight="1">
      <c r="A192" s="23"/>
      <c r="B192" s="23"/>
      <c r="C192" s="23"/>
      <c r="D192" s="23"/>
      <c r="E192" s="23"/>
      <c r="F192" s="23"/>
      <c r="G192" s="24"/>
      <c r="H192" s="24"/>
      <c r="I192" s="24"/>
      <c r="J192" s="24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8.0" customHeight="1">
      <c r="A193" s="23"/>
      <c r="B193" s="23"/>
      <c r="C193" s="23"/>
      <c r="D193" s="23"/>
      <c r="E193" s="23"/>
      <c r="F193" s="23"/>
      <c r="G193" s="24"/>
      <c r="H193" s="24"/>
      <c r="I193" s="24"/>
      <c r="J193" s="24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8.0" customHeight="1">
      <c r="A194" s="23"/>
      <c r="B194" s="23"/>
      <c r="C194" s="23"/>
      <c r="D194" s="23"/>
      <c r="E194" s="23"/>
      <c r="F194" s="23"/>
      <c r="G194" s="24"/>
      <c r="H194" s="24"/>
      <c r="I194" s="24"/>
      <c r="J194" s="24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8.0" customHeight="1">
      <c r="A195" s="23"/>
      <c r="B195" s="23"/>
      <c r="C195" s="23"/>
      <c r="D195" s="23"/>
      <c r="E195" s="23"/>
      <c r="F195" s="23"/>
      <c r="G195" s="24"/>
      <c r="H195" s="24"/>
      <c r="I195" s="24"/>
      <c r="J195" s="24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8.0" customHeight="1">
      <c r="A196" s="23"/>
      <c r="B196" s="23"/>
      <c r="C196" s="23"/>
      <c r="D196" s="23"/>
      <c r="E196" s="23"/>
      <c r="F196" s="23"/>
      <c r="G196" s="24"/>
      <c r="H196" s="24"/>
      <c r="I196" s="24"/>
      <c r="J196" s="24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8.0" customHeight="1">
      <c r="A197" s="23"/>
      <c r="B197" s="23"/>
      <c r="C197" s="23"/>
      <c r="D197" s="23"/>
      <c r="E197" s="23"/>
      <c r="F197" s="23"/>
      <c r="G197" s="24"/>
      <c r="H197" s="24"/>
      <c r="I197" s="24"/>
      <c r="J197" s="24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8.0" customHeight="1">
      <c r="A198" s="23"/>
      <c r="B198" s="23"/>
      <c r="C198" s="23"/>
      <c r="D198" s="23"/>
      <c r="E198" s="23"/>
      <c r="F198" s="23"/>
      <c r="G198" s="24"/>
      <c r="H198" s="24"/>
      <c r="I198" s="24"/>
      <c r="J198" s="24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8.0" customHeight="1">
      <c r="A199" s="23"/>
      <c r="B199" s="23"/>
      <c r="C199" s="23"/>
      <c r="D199" s="23"/>
      <c r="E199" s="23"/>
      <c r="F199" s="23"/>
      <c r="G199" s="24"/>
      <c r="H199" s="24"/>
      <c r="I199" s="24"/>
      <c r="J199" s="24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8.0" customHeight="1">
      <c r="A200" s="23"/>
      <c r="B200" s="23"/>
      <c r="C200" s="23"/>
      <c r="D200" s="23"/>
      <c r="E200" s="23"/>
      <c r="F200" s="23"/>
      <c r="G200" s="24"/>
      <c r="H200" s="24"/>
      <c r="I200" s="24"/>
      <c r="J200" s="24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8.0" customHeight="1">
      <c r="A201" s="23"/>
      <c r="B201" s="23"/>
      <c r="C201" s="23"/>
      <c r="D201" s="23"/>
      <c r="E201" s="23"/>
      <c r="F201" s="23"/>
      <c r="G201" s="24"/>
      <c r="H201" s="24"/>
      <c r="I201" s="24"/>
      <c r="J201" s="24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8.0" customHeight="1">
      <c r="A202" s="23"/>
      <c r="B202" s="23"/>
      <c r="C202" s="23"/>
      <c r="D202" s="23"/>
      <c r="E202" s="23"/>
      <c r="F202" s="23"/>
      <c r="G202" s="24"/>
      <c r="H202" s="24"/>
      <c r="I202" s="24"/>
      <c r="J202" s="24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8.0" customHeight="1">
      <c r="A203" s="23"/>
      <c r="B203" s="23"/>
      <c r="C203" s="23"/>
      <c r="D203" s="23"/>
      <c r="E203" s="23"/>
      <c r="F203" s="23"/>
      <c r="G203" s="24"/>
      <c r="H203" s="24"/>
      <c r="I203" s="24"/>
      <c r="J203" s="24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8.0" customHeight="1">
      <c r="A204" s="23"/>
      <c r="B204" s="23"/>
      <c r="C204" s="23"/>
      <c r="D204" s="23"/>
      <c r="E204" s="23"/>
      <c r="F204" s="23"/>
      <c r="G204" s="24"/>
      <c r="H204" s="24"/>
      <c r="I204" s="24"/>
      <c r="J204" s="24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8.0" customHeight="1">
      <c r="A205" s="23"/>
      <c r="B205" s="23"/>
      <c r="C205" s="23"/>
      <c r="D205" s="23"/>
      <c r="E205" s="23"/>
      <c r="F205" s="23"/>
      <c r="G205" s="24"/>
      <c r="H205" s="24"/>
      <c r="I205" s="24"/>
      <c r="J205" s="24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8.0" customHeight="1">
      <c r="A206" s="23"/>
      <c r="B206" s="23"/>
      <c r="C206" s="23"/>
      <c r="D206" s="23"/>
      <c r="E206" s="23"/>
      <c r="F206" s="23"/>
      <c r="G206" s="24"/>
      <c r="H206" s="24"/>
      <c r="I206" s="24"/>
      <c r="J206" s="24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8.0" customHeight="1">
      <c r="A207" s="23"/>
      <c r="B207" s="23"/>
      <c r="C207" s="23"/>
      <c r="D207" s="23"/>
      <c r="E207" s="23"/>
      <c r="F207" s="23"/>
      <c r="G207" s="24"/>
      <c r="H207" s="24"/>
      <c r="I207" s="24"/>
      <c r="J207" s="24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8.0" customHeight="1">
      <c r="A208" s="23"/>
      <c r="B208" s="23"/>
      <c r="C208" s="23"/>
      <c r="D208" s="23"/>
      <c r="E208" s="23"/>
      <c r="F208" s="23"/>
      <c r="G208" s="24"/>
      <c r="H208" s="24"/>
      <c r="I208" s="24"/>
      <c r="J208" s="24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8.0" customHeight="1">
      <c r="A209" s="23"/>
      <c r="B209" s="23"/>
      <c r="C209" s="23"/>
      <c r="D209" s="23"/>
      <c r="E209" s="23"/>
      <c r="F209" s="23"/>
      <c r="G209" s="24"/>
      <c r="H209" s="24"/>
      <c r="I209" s="24"/>
      <c r="J209" s="24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8.0" customHeight="1">
      <c r="A210" s="23"/>
      <c r="B210" s="23"/>
      <c r="C210" s="23"/>
      <c r="D210" s="23"/>
      <c r="E210" s="23"/>
      <c r="F210" s="23"/>
      <c r="G210" s="24"/>
      <c r="H210" s="24"/>
      <c r="I210" s="24"/>
      <c r="J210" s="24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8.0" customHeight="1">
      <c r="A211" s="23"/>
      <c r="B211" s="23"/>
      <c r="C211" s="23"/>
      <c r="D211" s="23"/>
      <c r="E211" s="23"/>
      <c r="F211" s="23"/>
      <c r="G211" s="24"/>
      <c r="H211" s="24"/>
      <c r="I211" s="24"/>
      <c r="J211" s="24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8.0" customHeight="1">
      <c r="A212" s="23"/>
      <c r="B212" s="23"/>
      <c r="C212" s="23"/>
      <c r="D212" s="23"/>
      <c r="E212" s="23"/>
      <c r="F212" s="23"/>
      <c r="G212" s="24"/>
      <c r="H212" s="24"/>
      <c r="I212" s="24"/>
      <c r="J212" s="24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8.0" customHeight="1">
      <c r="A213" s="23"/>
      <c r="B213" s="23"/>
      <c r="C213" s="23"/>
      <c r="D213" s="23"/>
      <c r="E213" s="23"/>
      <c r="F213" s="23"/>
      <c r="G213" s="24"/>
      <c r="H213" s="24"/>
      <c r="I213" s="24"/>
      <c r="J213" s="24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8.0" customHeight="1">
      <c r="A214" s="23"/>
      <c r="B214" s="23"/>
      <c r="C214" s="23"/>
      <c r="D214" s="23"/>
      <c r="E214" s="23"/>
      <c r="F214" s="23"/>
      <c r="G214" s="24"/>
      <c r="H214" s="24"/>
      <c r="I214" s="24"/>
      <c r="J214" s="24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8.0" customHeight="1">
      <c r="A215" s="23"/>
      <c r="B215" s="23"/>
      <c r="C215" s="23"/>
      <c r="D215" s="23"/>
      <c r="E215" s="23"/>
      <c r="F215" s="23"/>
      <c r="G215" s="24"/>
      <c r="H215" s="24"/>
      <c r="I215" s="24"/>
      <c r="J215" s="24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8.0" customHeight="1">
      <c r="A216" s="23"/>
      <c r="B216" s="23"/>
      <c r="C216" s="23"/>
      <c r="D216" s="23"/>
      <c r="E216" s="23"/>
      <c r="F216" s="23"/>
      <c r="G216" s="24"/>
      <c r="H216" s="24"/>
      <c r="I216" s="24"/>
      <c r="J216" s="24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8.0" customHeight="1">
      <c r="A217" s="23"/>
      <c r="B217" s="23"/>
      <c r="C217" s="23"/>
      <c r="D217" s="23"/>
      <c r="E217" s="23"/>
      <c r="F217" s="23"/>
      <c r="G217" s="24"/>
      <c r="H217" s="24"/>
      <c r="I217" s="24"/>
      <c r="J217" s="24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8.0" customHeight="1">
      <c r="A218" s="23"/>
      <c r="B218" s="23"/>
      <c r="C218" s="23"/>
      <c r="D218" s="23"/>
      <c r="E218" s="23"/>
      <c r="F218" s="23"/>
      <c r="G218" s="24"/>
      <c r="H218" s="24"/>
      <c r="I218" s="24"/>
      <c r="J218" s="24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8.0" customHeight="1">
      <c r="A219" s="23"/>
      <c r="B219" s="23"/>
      <c r="C219" s="23"/>
      <c r="D219" s="23"/>
      <c r="E219" s="23"/>
      <c r="F219" s="23"/>
      <c r="G219" s="24"/>
      <c r="H219" s="24"/>
      <c r="I219" s="24"/>
      <c r="J219" s="24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8.0" customHeight="1">
      <c r="A220" s="23"/>
      <c r="B220" s="23"/>
      <c r="C220" s="23"/>
      <c r="D220" s="23"/>
      <c r="E220" s="23"/>
      <c r="F220" s="23"/>
      <c r="G220" s="24"/>
      <c r="H220" s="24"/>
      <c r="I220" s="24"/>
      <c r="J220" s="24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8.0" customHeight="1">
      <c r="A221" s="23"/>
      <c r="B221" s="23"/>
      <c r="C221" s="23"/>
      <c r="D221" s="23"/>
      <c r="E221" s="23"/>
      <c r="F221" s="23"/>
      <c r="G221" s="24"/>
      <c r="H221" s="24"/>
      <c r="I221" s="24"/>
      <c r="J221" s="24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8.0" customHeight="1">
      <c r="A222" s="23"/>
      <c r="B222" s="23"/>
      <c r="C222" s="23"/>
      <c r="D222" s="23"/>
      <c r="E222" s="23"/>
      <c r="F222" s="23"/>
      <c r="G222" s="24"/>
      <c r="H222" s="24"/>
      <c r="I222" s="24"/>
      <c r="J222" s="24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8.0" customHeight="1">
      <c r="A223" s="23"/>
      <c r="B223" s="23"/>
      <c r="C223" s="23"/>
      <c r="D223" s="23"/>
      <c r="E223" s="23"/>
      <c r="F223" s="23"/>
      <c r="G223" s="24"/>
      <c r="H223" s="24"/>
      <c r="I223" s="24"/>
      <c r="J223" s="24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8.0" customHeight="1">
      <c r="A224" s="23"/>
      <c r="B224" s="23"/>
      <c r="C224" s="23"/>
      <c r="D224" s="23"/>
      <c r="E224" s="23"/>
      <c r="F224" s="23"/>
      <c r="G224" s="24"/>
      <c r="H224" s="24"/>
      <c r="I224" s="24"/>
      <c r="J224" s="24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8.0" customHeight="1">
      <c r="A225" s="23"/>
      <c r="B225" s="23"/>
      <c r="C225" s="23"/>
      <c r="D225" s="23"/>
      <c r="E225" s="23"/>
      <c r="F225" s="23"/>
      <c r="G225" s="24"/>
      <c r="H225" s="24"/>
      <c r="I225" s="24"/>
      <c r="J225" s="24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8.0" customHeight="1">
      <c r="A226" s="23"/>
      <c r="B226" s="23"/>
      <c r="C226" s="23"/>
      <c r="D226" s="23"/>
      <c r="E226" s="23"/>
      <c r="F226" s="23"/>
      <c r="G226" s="24"/>
      <c r="H226" s="24"/>
      <c r="I226" s="24"/>
      <c r="J226" s="24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8.0" customHeight="1">
      <c r="A227" s="23"/>
      <c r="B227" s="23"/>
      <c r="C227" s="23"/>
      <c r="D227" s="23"/>
      <c r="E227" s="23"/>
      <c r="F227" s="23"/>
      <c r="G227" s="24"/>
      <c r="H227" s="24"/>
      <c r="I227" s="24"/>
      <c r="J227" s="24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8.0" customHeight="1">
      <c r="A228" s="23"/>
      <c r="B228" s="23"/>
      <c r="C228" s="23"/>
      <c r="D228" s="23"/>
      <c r="E228" s="23"/>
      <c r="F228" s="23"/>
      <c r="G228" s="24"/>
      <c r="H228" s="24"/>
      <c r="I228" s="24"/>
      <c r="J228" s="24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8.0" customHeight="1">
      <c r="A229" s="23"/>
      <c r="B229" s="23"/>
      <c r="C229" s="23"/>
      <c r="D229" s="23"/>
      <c r="E229" s="23"/>
      <c r="F229" s="23"/>
      <c r="G229" s="24"/>
      <c r="H229" s="24"/>
      <c r="I229" s="24"/>
      <c r="J229" s="24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8.0" customHeight="1">
      <c r="A230" s="23"/>
      <c r="B230" s="23"/>
      <c r="C230" s="23"/>
      <c r="D230" s="23"/>
      <c r="E230" s="23"/>
      <c r="F230" s="23"/>
      <c r="G230" s="24"/>
      <c r="H230" s="24"/>
      <c r="I230" s="24"/>
      <c r="J230" s="24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8.0" customHeight="1">
      <c r="A231" s="23"/>
      <c r="B231" s="23"/>
      <c r="C231" s="23"/>
      <c r="D231" s="23"/>
      <c r="E231" s="23"/>
      <c r="F231" s="23"/>
      <c r="G231" s="24"/>
      <c r="H231" s="24"/>
      <c r="I231" s="24"/>
      <c r="J231" s="24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8.0" customHeight="1">
      <c r="A232" s="23"/>
      <c r="B232" s="23"/>
      <c r="C232" s="23"/>
      <c r="D232" s="23"/>
      <c r="E232" s="23"/>
      <c r="F232" s="23"/>
      <c r="G232" s="24"/>
      <c r="H232" s="24"/>
      <c r="I232" s="24"/>
      <c r="J232" s="24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8.0" customHeight="1">
      <c r="A233" s="23"/>
      <c r="B233" s="23"/>
      <c r="C233" s="23"/>
      <c r="D233" s="23"/>
      <c r="E233" s="23"/>
      <c r="F233" s="23"/>
      <c r="G233" s="24"/>
      <c r="H233" s="24"/>
      <c r="I233" s="24"/>
      <c r="J233" s="24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8.0" customHeight="1">
      <c r="A234" s="23"/>
      <c r="B234" s="23"/>
      <c r="C234" s="23"/>
      <c r="D234" s="23"/>
      <c r="E234" s="23"/>
      <c r="F234" s="23"/>
      <c r="G234" s="24"/>
      <c r="H234" s="24"/>
      <c r="I234" s="24"/>
      <c r="J234" s="24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8.0" customHeight="1">
      <c r="A235" s="23"/>
      <c r="B235" s="23"/>
      <c r="C235" s="23"/>
      <c r="D235" s="23"/>
      <c r="E235" s="23"/>
      <c r="F235" s="23"/>
      <c r="G235" s="24"/>
      <c r="H235" s="24"/>
      <c r="I235" s="24"/>
      <c r="J235" s="24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8.0" customHeight="1">
      <c r="A236" s="23"/>
      <c r="B236" s="23"/>
      <c r="C236" s="23"/>
      <c r="D236" s="23"/>
      <c r="E236" s="23"/>
      <c r="F236" s="23"/>
      <c r="G236" s="24"/>
      <c r="H236" s="24"/>
      <c r="I236" s="24"/>
      <c r="J236" s="24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8.0" customHeight="1">
      <c r="A237" s="23"/>
      <c r="B237" s="23"/>
      <c r="C237" s="23"/>
      <c r="D237" s="23"/>
      <c r="E237" s="23"/>
      <c r="F237" s="23"/>
      <c r="G237" s="24"/>
      <c r="H237" s="24"/>
      <c r="I237" s="24"/>
      <c r="J237" s="24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8.0" customHeight="1">
      <c r="A238" s="23"/>
      <c r="B238" s="23"/>
      <c r="C238" s="23"/>
      <c r="D238" s="23"/>
      <c r="E238" s="23"/>
      <c r="F238" s="23"/>
      <c r="G238" s="24"/>
      <c r="H238" s="24"/>
      <c r="I238" s="24"/>
      <c r="J238" s="24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8.0" customHeight="1">
      <c r="A239" s="23"/>
      <c r="B239" s="23"/>
      <c r="C239" s="23"/>
      <c r="D239" s="23"/>
      <c r="E239" s="23"/>
      <c r="F239" s="23"/>
      <c r="G239" s="24"/>
      <c r="H239" s="24"/>
      <c r="I239" s="24"/>
      <c r="J239" s="24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8.0" customHeight="1">
      <c r="A240" s="23"/>
      <c r="B240" s="23"/>
      <c r="C240" s="23"/>
      <c r="D240" s="23"/>
      <c r="E240" s="23"/>
      <c r="F240" s="23"/>
      <c r="G240" s="24"/>
      <c r="H240" s="24"/>
      <c r="I240" s="24"/>
      <c r="J240" s="24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8.0" customHeight="1">
      <c r="A241" s="23"/>
      <c r="B241" s="23"/>
      <c r="C241" s="23"/>
      <c r="D241" s="23"/>
      <c r="E241" s="23"/>
      <c r="F241" s="23"/>
      <c r="G241" s="24"/>
      <c r="H241" s="24"/>
      <c r="I241" s="24"/>
      <c r="J241" s="24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8.0" customHeight="1">
      <c r="A242" s="23"/>
      <c r="B242" s="23"/>
      <c r="C242" s="23"/>
      <c r="D242" s="23"/>
      <c r="E242" s="23"/>
      <c r="F242" s="23"/>
      <c r="G242" s="24"/>
      <c r="H242" s="24"/>
      <c r="I242" s="24"/>
      <c r="J242" s="24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8.0" customHeight="1">
      <c r="A243" s="23"/>
      <c r="B243" s="23"/>
      <c r="C243" s="23"/>
      <c r="D243" s="23"/>
      <c r="E243" s="23"/>
      <c r="F243" s="23"/>
      <c r="G243" s="24"/>
      <c r="H243" s="24"/>
      <c r="I243" s="24"/>
      <c r="J243" s="24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8.0" customHeight="1">
      <c r="A244" s="23"/>
      <c r="B244" s="23"/>
      <c r="C244" s="23"/>
      <c r="D244" s="23"/>
      <c r="E244" s="23"/>
      <c r="F244" s="23"/>
      <c r="G244" s="24"/>
      <c r="H244" s="24"/>
      <c r="I244" s="24"/>
      <c r="J244" s="24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8.0" customHeight="1">
      <c r="A245" s="23"/>
      <c r="B245" s="23"/>
      <c r="C245" s="23"/>
      <c r="D245" s="23"/>
      <c r="E245" s="23"/>
      <c r="F245" s="23"/>
      <c r="G245" s="24"/>
      <c r="H245" s="24"/>
      <c r="I245" s="24"/>
      <c r="J245" s="24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8.0" customHeight="1">
      <c r="A246" s="23"/>
      <c r="B246" s="23"/>
      <c r="C246" s="23"/>
      <c r="D246" s="23"/>
      <c r="E246" s="23"/>
      <c r="F246" s="23"/>
      <c r="G246" s="24"/>
      <c r="H246" s="24"/>
      <c r="I246" s="24"/>
      <c r="J246" s="24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8.0" customHeight="1">
      <c r="A247" s="23"/>
      <c r="B247" s="23"/>
      <c r="C247" s="23"/>
      <c r="D247" s="23"/>
      <c r="E247" s="23"/>
      <c r="F247" s="23"/>
      <c r="G247" s="24"/>
      <c r="H247" s="24"/>
      <c r="I247" s="24"/>
      <c r="J247" s="24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8.0" customHeight="1">
      <c r="A248" s="23"/>
      <c r="B248" s="23"/>
      <c r="C248" s="23"/>
      <c r="D248" s="23"/>
      <c r="E248" s="23"/>
      <c r="F248" s="23"/>
      <c r="G248" s="24"/>
      <c r="H248" s="24"/>
      <c r="I248" s="24"/>
      <c r="J248" s="24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8.0" customHeight="1">
      <c r="A249" s="23"/>
      <c r="B249" s="23"/>
      <c r="C249" s="23"/>
      <c r="D249" s="23"/>
      <c r="E249" s="23"/>
      <c r="F249" s="23"/>
      <c r="G249" s="24"/>
      <c r="H249" s="24"/>
      <c r="I249" s="24"/>
      <c r="J249" s="24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8.0" customHeight="1">
      <c r="A250" s="23"/>
      <c r="B250" s="23"/>
      <c r="C250" s="23"/>
      <c r="D250" s="23"/>
      <c r="E250" s="23"/>
      <c r="F250" s="23"/>
      <c r="G250" s="24"/>
      <c r="H250" s="24"/>
      <c r="I250" s="24"/>
      <c r="J250" s="24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8.0" customHeight="1">
      <c r="A251" s="23"/>
      <c r="B251" s="23"/>
      <c r="C251" s="23"/>
      <c r="D251" s="23"/>
      <c r="E251" s="23"/>
      <c r="F251" s="23"/>
      <c r="G251" s="24"/>
      <c r="H251" s="24"/>
      <c r="I251" s="24"/>
      <c r="J251" s="24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8.0" customHeight="1">
      <c r="A252" s="23"/>
      <c r="B252" s="23"/>
      <c r="C252" s="23"/>
      <c r="D252" s="23"/>
      <c r="E252" s="23"/>
      <c r="F252" s="23"/>
      <c r="G252" s="24"/>
      <c r="H252" s="24"/>
      <c r="I252" s="24"/>
      <c r="J252" s="24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8.0" customHeight="1">
      <c r="A253" s="23"/>
      <c r="B253" s="23"/>
      <c r="C253" s="23"/>
      <c r="D253" s="23"/>
      <c r="E253" s="23"/>
      <c r="F253" s="23"/>
      <c r="G253" s="24"/>
      <c r="H253" s="24"/>
      <c r="I253" s="24"/>
      <c r="J253" s="24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8.0" customHeight="1">
      <c r="A254" s="23"/>
      <c r="B254" s="23"/>
      <c r="C254" s="23"/>
      <c r="D254" s="23"/>
      <c r="E254" s="23"/>
      <c r="F254" s="23"/>
      <c r="G254" s="24"/>
      <c r="H254" s="24"/>
      <c r="I254" s="24"/>
      <c r="J254" s="24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8.0" customHeight="1">
      <c r="A255" s="23"/>
      <c r="B255" s="23"/>
      <c r="C255" s="23"/>
      <c r="D255" s="23"/>
      <c r="E255" s="23"/>
      <c r="F255" s="23"/>
      <c r="G255" s="24"/>
      <c r="H255" s="24"/>
      <c r="I255" s="24"/>
      <c r="J255" s="24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8.0" customHeight="1">
      <c r="A256" s="23"/>
      <c r="B256" s="23"/>
      <c r="C256" s="23"/>
      <c r="D256" s="23"/>
      <c r="E256" s="23"/>
      <c r="F256" s="23"/>
      <c r="G256" s="24"/>
      <c r="H256" s="24"/>
      <c r="I256" s="24"/>
      <c r="J256" s="24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8.0" customHeight="1">
      <c r="A257" s="23"/>
      <c r="B257" s="23"/>
      <c r="C257" s="23"/>
      <c r="D257" s="23"/>
      <c r="E257" s="23"/>
      <c r="F257" s="23"/>
      <c r="G257" s="24"/>
      <c r="H257" s="24"/>
      <c r="I257" s="24"/>
      <c r="J257" s="24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8.0" customHeight="1">
      <c r="A258" s="23"/>
      <c r="B258" s="23"/>
      <c r="C258" s="23"/>
      <c r="D258" s="23"/>
      <c r="E258" s="23"/>
      <c r="F258" s="23"/>
      <c r="G258" s="24"/>
      <c r="H258" s="24"/>
      <c r="I258" s="24"/>
      <c r="J258" s="24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8.0" customHeight="1">
      <c r="A259" s="23"/>
      <c r="B259" s="23"/>
      <c r="C259" s="23"/>
      <c r="D259" s="23"/>
      <c r="E259" s="23"/>
      <c r="F259" s="23"/>
      <c r="G259" s="24"/>
      <c r="H259" s="24"/>
      <c r="I259" s="24"/>
      <c r="J259" s="24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8.0" customHeight="1">
      <c r="A260" s="23"/>
      <c r="B260" s="23"/>
      <c r="C260" s="23"/>
      <c r="D260" s="23"/>
      <c r="E260" s="23"/>
      <c r="F260" s="23"/>
      <c r="G260" s="24"/>
      <c r="H260" s="24"/>
      <c r="I260" s="24"/>
      <c r="J260" s="24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8.0" customHeight="1">
      <c r="A261" s="23"/>
      <c r="B261" s="23"/>
      <c r="C261" s="23"/>
      <c r="D261" s="23"/>
      <c r="E261" s="23"/>
      <c r="F261" s="23"/>
      <c r="G261" s="24"/>
      <c r="H261" s="24"/>
      <c r="I261" s="24"/>
      <c r="J261" s="24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8.0" customHeight="1">
      <c r="A262" s="23"/>
      <c r="B262" s="23"/>
      <c r="C262" s="23"/>
      <c r="D262" s="23"/>
      <c r="E262" s="23"/>
      <c r="F262" s="23"/>
      <c r="G262" s="24"/>
      <c r="H262" s="24"/>
      <c r="I262" s="24"/>
      <c r="J262" s="24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8.0" customHeight="1">
      <c r="A263" s="23"/>
      <c r="B263" s="23"/>
      <c r="C263" s="23"/>
      <c r="D263" s="23"/>
      <c r="E263" s="23"/>
      <c r="F263" s="23"/>
      <c r="G263" s="24"/>
      <c r="H263" s="24"/>
      <c r="I263" s="24"/>
      <c r="J263" s="24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8.0" customHeight="1">
      <c r="A264" s="23"/>
      <c r="B264" s="23"/>
      <c r="C264" s="23"/>
      <c r="D264" s="23"/>
      <c r="E264" s="23"/>
      <c r="F264" s="23"/>
      <c r="G264" s="24"/>
      <c r="H264" s="24"/>
      <c r="I264" s="24"/>
      <c r="J264" s="24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8.0" customHeight="1">
      <c r="A265" s="23"/>
      <c r="B265" s="23"/>
      <c r="C265" s="23"/>
      <c r="D265" s="23"/>
      <c r="E265" s="23"/>
      <c r="F265" s="23"/>
      <c r="G265" s="24"/>
      <c r="H265" s="24"/>
      <c r="I265" s="24"/>
      <c r="J265" s="24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8.0" customHeight="1">
      <c r="A266" s="23"/>
      <c r="B266" s="23"/>
      <c r="C266" s="23"/>
      <c r="D266" s="23"/>
      <c r="E266" s="23"/>
      <c r="F266" s="23"/>
      <c r="G266" s="24"/>
      <c r="H266" s="24"/>
      <c r="I266" s="24"/>
      <c r="J266" s="24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8.0" customHeight="1">
      <c r="A267" s="23"/>
      <c r="B267" s="23"/>
      <c r="C267" s="23"/>
      <c r="D267" s="23"/>
      <c r="E267" s="23"/>
      <c r="F267" s="23"/>
      <c r="G267" s="24"/>
      <c r="H267" s="24"/>
      <c r="I267" s="24"/>
      <c r="J267" s="24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8.0" customHeight="1">
      <c r="A268" s="23"/>
      <c r="B268" s="23"/>
      <c r="C268" s="23"/>
      <c r="D268" s="23"/>
      <c r="E268" s="23"/>
      <c r="F268" s="23"/>
      <c r="G268" s="24"/>
      <c r="H268" s="24"/>
      <c r="I268" s="24"/>
      <c r="J268" s="24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8.0" customHeight="1">
      <c r="A269" s="23"/>
      <c r="B269" s="23"/>
      <c r="C269" s="23"/>
      <c r="D269" s="23"/>
      <c r="E269" s="23"/>
      <c r="F269" s="23"/>
      <c r="G269" s="24"/>
      <c r="H269" s="24"/>
      <c r="I269" s="24"/>
      <c r="J269" s="24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8.0" customHeight="1">
      <c r="A270" s="23"/>
      <c r="B270" s="23"/>
      <c r="C270" s="23"/>
      <c r="D270" s="23"/>
      <c r="E270" s="23"/>
      <c r="F270" s="23"/>
      <c r="G270" s="24"/>
      <c r="H270" s="24"/>
      <c r="I270" s="24"/>
      <c r="J270" s="24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8.0" customHeight="1">
      <c r="A271" s="23"/>
      <c r="B271" s="23"/>
      <c r="C271" s="23"/>
      <c r="D271" s="23"/>
      <c r="E271" s="23"/>
      <c r="F271" s="23"/>
      <c r="G271" s="24"/>
      <c r="H271" s="24"/>
      <c r="I271" s="24"/>
      <c r="J271" s="24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8.0" customHeight="1">
      <c r="A272" s="23"/>
      <c r="B272" s="23"/>
      <c r="C272" s="23"/>
      <c r="D272" s="23"/>
      <c r="E272" s="23"/>
      <c r="F272" s="23"/>
      <c r="G272" s="24"/>
      <c r="H272" s="24"/>
      <c r="I272" s="24"/>
      <c r="J272" s="24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8.0" customHeight="1">
      <c r="A273" s="23"/>
      <c r="B273" s="23"/>
      <c r="C273" s="23"/>
      <c r="D273" s="23"/>
      <c r="E273" s="23"/>
      <c r="F273" s="23"/>
      <c r="G273" s="24"/>
      <c r="H273" s="24"/>
      <c r="I273" s="24"/>
      <c r="J273" s="24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8.0" customHeight="1">
      <c r="A274" s="23"/>
      <c r="B274" s="23"/>
      <c r="C274" s="23"/>
      <c r="D274" s="23"/>
      <c r="E274" s="23"/>
      <c r="F274" s="23"/>
      <c r="G274" s="24"/>
      <c r="H274" s="24"/>
      <c r="I274" s="24"/>
      <c r="J274" s="24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8.0" customHeight="1">
      <c r="A275" s="23"/>
      <c r="B275" s="23"/>
      <c r="C275" s="23"/>
      <c r="D275" s="23"/>
      <c r="E275" s="23"/>
      <c r="F275" s="23"/>
      <c r="G275" s="24"/>
      <c r="H275" s="24"/>
      <c r="I275" s="24"/>
      <c r="J275" s="24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8.0" customHeight="1">
      <c r="A276" s="23"/>
      <c r="B276" s="23"/>
      <c r="C276" s="23"/>
      <c r="D276" s="23"/>
      <c r="E276" s="23"/>
      <c r="F276" s="23"/>
      <c r="G276" s="24"/>
      <c r="H276" s="24"/>
      <c r="I276" s="24"/>
      <c r="J276" s="24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8.0" customHeight="1">
      <c r="A277" s="23"/>
      <c r="B277" s="23"/>
      <c r="C277" s="23"/>
      <c r="D277" s="23"/>
      <c r="E277" s="23"/>
      <c r="F277" s="23"/>
      <c r="G277" s="24"/>
      <c r="H277" s="24"/>
      <c r="I277" s="24"/>
      <c r="J277" s="24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8.0" customHeight="1">
      <c r="A278" s="23"/>
      <c r="B278" s="23"/>
      <c r="C278" s="23"/>
      <c r="D278" s="23"/>
      <c r="E278" s="23"/>
      <c r="F278" s="23"/>
      <c r="G278" s="24"/>
      <c r="H278" s="24"/>
      <c r="I278" s="24"/>
      <c r="J278" s="24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8.0" customHeight="1">
      <c r="A279" s="23"/>
      <c r="B279" s="23"/>
      <c r="C279" s="23"/>
      <c r="D279" s="23"/>
      <c r="E279" s="23"/>
      <c r="F279" s="23"/>
      <c r="G279" s="24"/>
      <c r="H279" s="24"/>
      <c r="I279" s="24"/>
      <c r="J279" s="24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8.0" customHeight="1">
      <c r="A280" s="23"/>
      <c r="B280" s="23"/>
      <c r="C280" s="23"/>
      <c r="D280" s="23"/>
      <c r="E280" s="23"/>
      <c r="F280" s="23"/>
      <c r="G280" s="24"/>
      <c r="H280" s="24"/>
      <c r="I280" s="24"/>
      <c r="J280" s="24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8.0" customHeight="1">
      <c r="A281" s="23"/>
      <c r="B281" s="23"/>
      <c r="C281" s="23"/>
      <c r="D281" s="23"/>
      <c r="E281" s="23"/>
      <c r="F281" s="23"/>
      <c r="G281" s="24"/>
      <c r="H281" s="24"/>
      <c r="I281" s="24"/>
      <c r="J281" s="24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8.0" customHeight="1">
      <c r="A282" s="23"/>
      <c r="B282" s="23"/>
      <c r="C282" s="23"/>
      <c r="D282" s="23"/>
      <c r="E282" s="23"/>
      <c r="F282" s="23"/>
      <c r="G282" s="24"/>
      <c r="H282" s="24"/>
      <c r="I282" s="24"/>
      <c r="J282" s="24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8.0" customHeight="1">
      <c r="A283" s="23"/>
      <c r="B283" s="23"/>
      <c r="C283" s="23"/>
      <c r="D283" s="23"/>
      <c r="E283" s="23"/>
      <c r="F283" s="23"/>
      <c r="G283" s="24"/>
      <c r="H283" s="24"/>
      <c r="I283" s="24"/>
      <c r="J283" s="24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8.0" customHeight="1">
      <c r="A284" s="23"/>
      <c r="B284" s="23"/>
      <c r="C284" s="23"/>
      <c r="D284" s="23"/>
      <c r="E284" s="23"/>
      <c r="F284" s="23"/>
      <c r="G284" s="24"/>
      <c r="H284" s="24"/>
      <c r="I284" s="24"/>
      <c r="J284" s="24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8.0" customHeight="1">
      <c r="A285" s="23"/>
      <c r="B285" s="23"/>
      <c r="C285" s="23"/>
      <c r="D285" s="23"/>
      <c r="E285" s="23"/>
      <c r="F285" s="23"/>
      <c r="G285" s="24"/>
      <c r="H285" s="24"/>
      <c r="I285" s="24"/>
      <c r="J285" s="24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8.0" customHeight="1">
      <c r="A286" s="23"/>
      <c r="B286" s="23"/>
      <c r="C286" s="23"/>
      <c r="D286" s="23"/>
      <c r="E286" s="23"/>
      <c r="F286" s="23"/>
      <c r="G286" s="24"/>
      <c r="H286" s="24"/>
      <c r="I286" s="24"/>
      <c r="J286" s="24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8.0" customHeight="1">
      <c r="A287" s="23"/>
      <c r="B287" s="23"/>
      <c r="C287" s="23"/>
      <c r="D287" s="23"/>
      <c r="E287" s="23"/>
      <c r="F287" s="23"/>
      <c r="G287" s="24"/>
      <c r="H287" s="24"/>
      <c r="I287" s="24"/>
      <c r="J287" s="24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8.0" customHeight="1">
      <c r="A288" s="23"/>
      <c r="B288" s="23"/>
      <c r="C288" s="23"/>
      <c r="D288" s="23"/>
      <c r="E288" s="23"/>
      <c r="F288" s="23"/>
      <c r="G288" s="24"/>
      <c r="H288" s="24"/>
      <c r="I288" s="24"/>
      <c r="J288" s="24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8.0" customHeight="1">
      <c r="A289" s="23"/>
      <c r="B289" s="23"/>
      <c r="C289" s="23"/>
      <c r="D289" s="23"/>
      <c r="E289" s="23"/>
      <c r="F289" s="23"/>
      <c r="G289" s="24"/>
      <c r="H289" s="24"/>
      <c r="I289" s="24"/>
      <c r="J289" s="24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8.0" customHeight="1">
      <c r="A290" s="23"/>
      <c r="B290" s="23"/>
      <c r="C290" s="23"/>
      <c r="D290" s="23"/>
      <c r="E290" s="23"/>
      <c r="F290" s="23"/>
      <c r="G290" s="24"/>
      <c r="H290" s="24"/>
      <c r="I290" s="24"/>
      <c r="J290" s="24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8.0" customHeight="1">
      <c r="A291" s="23"/>
      <c r="B291" s="23"/>
      <c r="C291" s="23"/>
      <c r="D291" s="23"/>
      <c r="E291" s="23"/>
      <c r="F291" s="23"/>
      <c r="G291" s="24"/>
      <c r="H291" s="24"/>
      <c r="I291" s="24"/>
      <c r="J291" s="24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8.0" customHeight="1">
      <c r="A292" s="23"/>
      <c r="B292" s="23"/>
      <c r="C292" s="23"/>
      <c r="D292" s="23"/>
      <c r="E292" s="23"/>
      <c r="F292" s="23"/>
      <c r="G292" s="24"/>
      <c r="H292" s="24"/>
      <c r="I292" s="24"/>
      <c r="J292" s="24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8.0" customHeight="1">
      <c r="A293" s="23"/>
      <c r="B293" s="23"/>
      <c r="C293" s="23"/>
      <c r="D293" s="23"/>
      <c r="E293" s="23"/>
      <c r="F293" s="23"/>
      <c r="G293" s="24"/>
      <c r="H293" s="24"/>
      <c r="I293" s="24"/>
      <c r="J293" s="24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8.0" customHeight="1">
      <c r="A294" s="23"/>
      <c r="B294" s="23"/>
      <c r="C294" s="23"/>
      <c r="D294" s="23"/>
      <c r="E294" s="23"/>
      <c r="F294" s="23"/>
      <c r="G294" s="24"/>
      <c r="H294" s="24"/>
      <c r="I294" s="24"/>
      <c r="J294" s="24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8.0" customHeight="1">
      <c r="A295" s="23"/>
      <c r="B295" s="23"/>
      <c r="C295" s="23"/>
      <c r="D295" s="23"/>
      <c r="E295" s="23"/>
      <c r="F295" s="23"/>
      <c r="G295" s="24"/>
      <c r="H295" s="24"/>
      <c r="I295" s="24"/>
      <c r="J295" s="24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8.0" customHeight="1">
      <c r="A296" s="23"/>
      <c r="B296" s="23"/>
      <c r="C296" s="23"/>
      <c r="D296" s="23"/>
      <c r="E296" s="23"/>
      <c r="F296" s="23"/>
      <c r="G296" s="24"/>
      <c r="H296" s="24"/>
      <c r="I296" s="24"/>
      <c r="J296" s="24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8.0" customHeight="1">
      <c r="A297" s="23"/>
      <c r="B297" s="23"/>
      <c r="C297" s="23"/>
      <c r="D297" s="23"/>
      <c r="E297" s="23"/>
      <c r="F297" s="23"/>
      <c r="G297" s="24"/>
      <c r="H297" s="24"/>
      <c r="I297" s="24"/>
      <c r="J297" s="24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8.0" customHeight="1">
      <c r="A298" s="23"/>
      <c r="B298" s="23"/>
      <c r="C298" s="23"/>
      <c r="D298" s="23"/>
      <c r="E298" s="23"/>
      <c r="F298" s="23"/>
      <c r="G298" s="24"/>
      <c r="H298" s="24"/>
      <c r="I298" s="24"/>
      <c r="J298" s="24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8.0" customHeight="1">
      <c r="A299" s="23"/>
      <c r="B299" s="23"/>
      <c r="C299" s="23"/>
      <c r="D299" s="23"/>
      <c r="E299" s="23"/>
      <c r="F299" s="23"/>
      <c r="G299" s="24"/>
      <c r="H299" s="24"/>
      <c r="I299" s="24"/>
      <c r="J299" s="24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8.0" customHeight="1">
      <c r="A300" s="23"/>
      <c r="B300" s="23"/>
      <c r="C300" s="23"/>
      <c r="D300" s="23"/>
      <c r="E300" s="23"/>
      <c r="F300" s="23"/>
      <c r="G300" s="24"/>
      <c r="H300" s="24"/>
      <c r="I300" s="24"/>
      <c r="J300" s="24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8.0" customHeight="1">
      <c r="A301" s="23"/>
      <c r="B301" s="23"/>
      <c r="C301" s="23"/>
      <c r="D301" s="23"/>
      <c r="E301" s="23"/>
      <c r="F301" s="23"/>
      <c r="G301" s="24"/>
      <c r="H301" s="24"/>
      <c r="I301" s="24"/>
      <c r="J301" s="24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8.0" customHeight="1">
      <c r="A302" s="23"/>
      <c r="B302" s="23"/>
      <c r="C302" s="23"/>
      <c r="D302" s="23"/>
      <c r="E302" s="23"/>
      <c r="F302" s="23"/>
      <c r="G302" s="24"/>
      <c r="H302" s="24"/>
      <c r="I302" s="24"/>
      <c r="J302" s="24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8.0" customHeight="1">
      <c r="A303" s="23"/>
      <c r="B303" s="23"/>
      <c r="C303" s="23"/>
      <c r="D303" s="23"/>
      <c r="E303" s="23"/>
      <c r="F303" s="23"/>
      <c r="G303" s="24"/>
      <c r="H303" s="24"/>
      <c r="I303" s="24"/>
      <c r="J303" s="24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8.0" customHeight="1">
      <c r="A304" s="23"/>
      <c r="B304" s="23"/>
      <c r="C304" s="23"/>
      <c r="D304" s="23"/>
      <c r="E304" s="23"/>
      <c r="F304" s="23"/>
      <c r="G304" s="24"/>
      <c r="H304" s="24"/>
      <c r="I304" s="24"/>
      <c r="J304" s="24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8.0" customHeight="1">
      <c r="A305" s="23"/>
      <c r="B305" s="23"/>
      <c r="C305" s="23"/>
      <c r="D305" s="23"/>
      <c r="E305" s="23"/>
      <c r="F305" s="23"/>
      <c r="G305" s="24"/>
      <c r="H305" s="24"/>
      <c r="I305" s="24"/>
      <c r="J305" s="24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8.0" customHeight="1">
      <c r="A306" s="23"/>
      <c r="B306" s="23"/>
      <c r="C306" s="23"/>
      <c r="D306" s="23"/>
      <c r="E306" s="23"/>
      <c r="F306" s="23"/>
      <c r="G306" s="24"/>
      <c r="H306" s="24"/>
      <c r="I306" s="24"/>
      <c r="J306" s="24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8.0" customHeight="1">
      <c r="A307" s="23"/>
      <c r="B307" s="23"/>
      <c r="C307" s="23"/>
      <c r="D307" s="23"/>
      <c r="E307" s="23"/>
      <c r="F307" s="23"/>
      <c r="G307" s="24"/>
      <c r="H307" s="24"/>
      <c r="I307" s="24"/>
      <c r="J307" s="24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8.0" customHeight="1">
      <c r="A308" s="23"/>
      <c r="B308" s="23"/>
      <c r="C308" s="23"/>
      <c r="D308" s="23"/>
      <c r="E308" s="23"/>
      <c r="F308" s="23"/>
      <c r="G308" s="24"/>
      <c r="H308" s="24"/>
      <c r="I308" s="24"/>
      <c r="J308" s="24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8.0" customHeight="1">
      <c r="A309" s="23"/>
      <c r="B309" s="23"/>
      <c r="C309" s="23"/>
      <c r="D309" s="23"/>
      <c r="E309" s="23"/>
      <c r="F309" s="23"/>
      <c r="G309" s="24"/>
      <c r="H309" s="24"/>
      <c r="I309" s="24"/>
      <c r="J309" s="24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8.0" customHeight="1">
      <c r="A310" s="23"/>
      <c r="B310" s="23"/>
      <c r="C310" s="23"/>
      <c r="D310" s="23"/>
      <c r="E310" s="23"/>
      <c r="F310" s="23"/>
      <c r="G310" s="24"/>
      <c r="H310" s="24"/>
      <c r="I310" s="24"/>
      <c r="J310" s="24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8.0" customHeight="1">
      <c r="A311" s="23"/>
      <c r="B311" s="23"/>
      <c r="C311" s="23"/>
      <c r="D311" s="23"/>
      <c r="E311" s="23"/>
      <c r="F311" s="23"/>
      <c r="G311" s="24"/>
      <c r="H311" s="24"/>
      <c r="I311" s="24"/>
      <c r="J311" s="24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8.0" customHeight="1">
      <c r="A312" s="23"/>
      <c r="B312" s="23"/>
      <c r="C312" s="23"/>
      <c r="D312" s="23"/>
      <c r="E312" s="23"/>
      <c r="F312" s="23"/>
      <c r="G312" s="24"/>
      <c r="H312" s="24"/>
      <c r="I312" s="24"/>
      <c r="J312" s="24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8.0" customHeight="1">
      <c r="A313" s="23"/>
      <c r="B313" s="23"/>
      <c r="C313" s="23"/>
      <c r="D313" s="23"/>
      <c r="E313" s="23"/>
      <c r="F313" s="23"/>
      <c r="G313" s="24"/>
      <c r="H313" s="24"/>
      <c r="I313" s="24"/>
      <c r="J313" s="24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8.0" customHeight="1">
      <c r="A314" s="23"/>
      <c r="B314" s="23"/>
      <c r="C314" s="23"/>
      <c r="D314" s="23"/>
      <c r="E314" s="23"/>
      <c r="F314" s="23"/>
      <c r="G314" s="24"/>
      <c r="H314" s="24"/>
      <c r="I314" s="24"/>
      <c r="J314" s="24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8.0" customHeight="1">
      <c r="A315" s="23"/>
      <c r="B315" s="23"/>
      <c r="C315" s="23"/>
      <c r="D315" s="23"/>
      <c r="E315" s="23"/>
      <c r="F315" s="23"/>
      <c r="G315" s="24"/>
      <c r="H315" s="24"/>
      <c r="I315" s="24"/>
      <c r="J315" s="24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8.0" customHeight="1">
      <c r="A316" s="23"/>
      <c r="B316" s="23"/>
      <c r="C316" s="23"/>
      <c r="D316" s="23"/>
      <c r="E316" s="23"/>
      <c r="F316" s="23"/>
      <c r="G316" s="24"/>
      <c r="H316" s="24"/>
      <c r="I316" s="24"/>
      <c r="J316" s="24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8.0" customHeight="1">
      <c r="A317" s="23"/>
      <c r="B317" s="23"/>
      <c r="C317" s="23"/>
      <c r="D317" s="23"/>
      <c r="E317" s="23"/>
      <c r="F317" s="23"/>
      <c r="G317" s="24"/>
      <c r="H317" s="24"/>
      <c r="I317" s="24"/>
      <c r="J317" s="24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8.0" customHeight="1">
      <c r="A318" s="23"/>
      <c r="B318" s="23"/>
      <c r="C318" s="23"/>
      <c r="D318" s="23"/>
      <c r="E318" s="23"/>
      <c r="F318" s="23"/>
      <c r="G318" s="24"/>
      <c r="H318" s="24"/>
      <c r="I318" s="24"/>
      <c r="J318" s="24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8.0" customHeight="1">
      <c r="A319" s="23"/>
      <c r="B319" s="23"/>
      <c r="C319" s="23"/>
      <c r="D319" s="23"/>
      <c r="E319" s="23"/>
      <c r="F319" s="23"/>
      <c r="G319" s="24"/>
      <c r="H319" s="24"/>
      <c r="I319" s="24"/>
      <c r="J319" s="24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8.0" customHeight="1">
      <c r="A320" s="23"/>
      <c r="B320" s="23"/>
      <c r="C320" s="23"/>
      <c r="D320" s="23"/>
      <c r="E320" s="23"/>
      <c r="F320" s="23"/>
      <c r="G320" s="24"/>
      <c r="H320" s="24"/>
      <c r="I320" s="24"/>
      <c r="J320" s="24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8.0" customHeight="1">
      <c r="A321" s="23"/>
      <c r="B321" s="23"/>
      <c r="C321" s="23"/>
      <c r="D321" s="23"/>
      <c r="E321" s="23"/>
      <c r="F321" s="23"/>
      <c r="G321" s="24"/>
      <c r="H321" s="24"/>
      <c r="I321" s="24"/>
      <c r="J321" s="24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8.0" customHeight="1">
      <c r="A322" s="23"/>
      <c r="B322" s="23"/>
      <c r="C322" s="23"/>
      <c r="D322" s="23"/>
      <c r="E322" s="23"/>
      <c r="F322" s="23"/>
      <c r="G322" s="24"/>
      <c r="H322" s="24"/>
      <c r="I322" s="24"/>
      <c r="J322" s="24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8.0" customHeight="1">
      <c r="A323" s="23"/>
      <c r="B323" s="23"/>
      <c r="C323" s="23"/>
      <c r="D323" s="23"/>
      <c r="E323" s="23"/>
      <c r="F323" s="23"/>
      <c r="G323" s="24"/>
      <c r="H323" s="24"/>
      <c r="I323" s="24"/>
      <c r="J323" s="24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8.0" customHeight="1">
      <c r="A324" s="23"/>
      <c r="B324" s="23"/>
      <c r="C324" s="23"/>
      <c r="D324" s="23"/>
      <c r="E324" s="23"/>
      <c r="F324" s="23"/>
      <c r="G324" s="24"/>
      <c r="H324" s="24"/>
      <c r="I324" s="24"/>
      <c r="J324" s="24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8.0" customHeight="1">
      <c r="A325" s="23"/>
      <c r="B325" s="23"/>
      <c r="C325" s="23"/>
      <c r="D325" s="23"/>
      <c r="E325" s="23"/>
      <c r="F325" s="23"/>
      <c r="G325" s="24"/>
      <c r="H325" s="24"/>
      <c r="I325" s="24"/>
      <c r="J325" s="24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8.0" customHeight="1">
      <c r="A326" s="23"/>
      <c r="B326" s="23"/>
      <c r="C326" s="23"/>
      <c r="D326" s="23"/>
      <c r="E326" s="23"/>
      <c r="F326" s="23"/>
      <c r="G326" s="24"/>
      <c r="H326" s="24"/>
      <c r="I326" s="24"/>
      <c r="J326" s="24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8.0" customHeight="1">
      <c r="A327" s="23"/>
      <c r="B327" s="23"/>
      <c r="C327" s="23"/>
      <c r="D327" s="23"/>
      <c r="E327" s="23"/>
      <c r="F327" s="23"/>
      <c r="G327" s="24"/>
      <c r="H327" s="24"/>
      <c r="I327" s="24"/>
      <c r="J327" s="24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8.0" customHeight="1">
      <c r="A328" s="23"/>
      <c r="B328" s="23"/>
      <c r="C328" s="23"/>
      <c r="D328" s="23"/>
      <c r="E328" s="23"/>
      <c r="F328" s="23"/>
      <c r="G328" s="24"/>
      <c r="H328" s="24"/>
      <c r="I328" s="24"/>
      <c r="J328" s="24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8.0" customHeight="1">
      <c r="A329" s="23"/>
      <c r="B329" s="23"/>
      <c r="C329" s="23"/>
      <c r="D329" s="23"/>
      <c r="E329" s="23"/>
      <c r="F329" s="23"/>
      <c r="G329" s="24"/>
      <c r="H329" s="24"/>
      <c r="I329" s="24"/>
      <c r="J329" s="24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8.0" customHeight="1">
      <c r="A330" s="23"/>
      <c r="B330" s="23"/>
      <c r="C330" s="23"/>
      <c r="D330" s="23"/>
      <c r="E330" s="23"/>
      <c r="F330" s="23"/>
      <c r="G330" s="24"/>
      <c r="H330" s="24"/>
      <c r="I330" s="24"/>
      <c r="J330" s="24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8.0" customHeight="1">
      <c r="A331" s="23"/>
      <c r="B331" s="23"/>
      <c r="C331" s="23"/>
      <c r="D331" s="23"/>
      <c r="E331" s="23"/>
      <c r="F331" s="23"/>
      <c r="G331" s="24"/>
      <c r="H331" s="24"/>
      <c r="I331" s="24"/>
      <c r="J331" s="24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8.0" customHeight="1">
      <c r="A332" s="23"/>
      <c r="B332" s="23"/>
      <c r="C332" s="23"/>
      <c r="D332" s="23"/>
      <c r="E332" s="23"/>
      <c r="F332" s="23"/>
      <c r="G332" s="24"/>
      <c r="H332" s="24"/>
      <c r="I332" s="24"/>
      <c r="J332" s="24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8.0" customHeight="1">
      <c r="A333" s="23"/>
      <c r="B333" s="23"/>
      <c r="C333" s="23"/>
      <c r="D333" s="23"/>
      <c r="E333" s="23"/>
      <c r="F333" s="23"/>
      <c r="G333" s="24"/>
      <c r="H333" s="24"/>
      <c r="I333" s="24"/>
      <c r="J333" s="24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8.0" customHeight="1">
      <c r="A334" s="23"/>
      <c r="B334" s="23"/>
      <c r="C334" s="23"/>
      <c r="D334" s="23"/>
      <c r="E334" s="23"/>
      <c r="F334" s="23"/>
      <c r="G334" s="24"/>
      <c r="H334" s="24"/>
      <c r="I334" s="24"/>
      <c r="J334" s="24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8.0" customHeight="1">
      <c r="A335" s="23"/>
      <c r="B335" s="23"/>
      <c r="C335" s="23"/>
      <c r="D335" s="23"/>
      <c r="E335" s="23"/>
      <c r="F335" s="23"/>
      <c r="G335" s="24"/>
      <c r="H335" s="24"/>
      <c r="I335" s="24"/>
      <c r="J335" s="24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8.0" customHeight="1">
      <c r="A336" s="23"/>
      <c r="B336" s="23"/>
      <c r="C336" s="23"/>
      <c r="D336" s="23"/>
      <c r="E336" s="23"/>
      <c r="F336" s="23"/>
      <c r="G336" s="24"/>
      <c r="H336" s="24"/>
      <c r="I336" s="24"/>
      <c r="J336" s="24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8.0" customHeight="1">
      <c r="A337" s="23"/>
      <c r="B337" s="23"/>
      <c r="C337" s="23"/>
      <c r="D337" s="23"/>
      <c r="E337" s="23"/>
      <c r="F337" s="23"/>
      <c r="G337" s="24"/>
      <c r="H337" s="24"/>
      <c r="I337" s="24"/>
      <c r="J337" s="24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8.0" customHeight="1">
      <c r="A338" s="23"/>
      <c r="B338" s="23"/>
      <c r="C338" s="23"/>
      <c r="D338" s="23"/>
      <c r="E338" s="23"/>
      <c r="F338" s="23"/>
      <c r="G338" s="24"/>
      <c r="H338" s="24"/>
      <c r="I338" s="24"/>
      <c r="J338" s="24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8.0" customHeight="1">
      <c r="A339" s="23"/>
      <c r="B339" s="23"/>
      <c r="C339" s="23"/>
      <c r="D339" s="23"/>
      <c r="E339" s="23"/>
      <c r="F339" s="23"/>
      <c r="G339" s="24"/>
      <c r="H339" s="24"/>
      <c r="I339" s="24"/>
      <c r="J339" s="24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8.0" customHeight="1">
      <c r="A340" s="23"/>
      <c r="B340" s="23"/>
      <c r="C340" s="23"/>
      <c r="D340" s="23"/>
      <c r="E340" s="23"/>
      <c r="F340" s="23"/>
      <c r="G340" s="24"/>
      <c r="H340" s="24"/>
      <c r="I340" s="24"/>
      <c r="J340" s="24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8.0" customHeight="1">
      <c r="A341" s="23"/>
      <c r="B341" s="23"/>
      <c r="C341" s="23"/>
      <c r="D341" s="23"/>
      <c r="E341" s="23"/>
      <c r="F341" s="23"/>
      <c r="G341" s="24"/>
      <c r="H341" s="24"/>
      <c r="I341" s="24"/>
      <c r="J341" s="24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8.0" customHeight="1">
      <c r="A342" s="23"/>
      <c r="B342" s="23"/>
      <c r="C342" s="23"/>
      <c r="D342" s="23"/>
      <c r="E342" s="23"/>
      <c r="F342" s="23"/>
      <c r="G342" s="24"/>
      <c r="H342" s="24"/>
      <c r="I342" s="24"/>
      <c r="J342" s="24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8.0" customHeight="1">
      <c r="A343" s="23"/>
      <c r="B343" s="23"/>
      <c r="C343" s="23"/>
      <c r="D343" s="23"/>
      <c r="E343" s="23"/>
      <c r="F343" s="23"/>
      <c r="G343" s="24"/>
      <c r="H343" s="24"/>
      <c r="I343" s="24"/>
      <c r="J343" s="24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8.0" customHeight="1">
      <c r="A344" s="23"/>
      <c r="B344" s="23"/>
      <c r="C344" s="23"/>
      <c r="D344" s="23"/>
      <c r="E344" s="23"/>
      <c r="F344" s="23"/>
      <c r="G344" s="24"/>
      <c r="H344" s="24"/>
      <c r="I344" s="24"/>
      <c r="J344" s="24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8.0" customHeight="1">
      <c r="A345" s="23"/>
      <c r="B345" s="23"/>
      <c r="C345" s="23"/>
      <c r="D345" s="23"/>
      <c r="E345" s="23"/>
      <c r="F345" s="23"/>
      <c r="G345" s="24"/>
      <c r="H345" s="24"/>
      <c r="I345" s="24"/>
      <c r="J345" s="24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8.0" customHeight="1">
      <c r="A346" s="23"/>
      <c r="B346" s="23"/>
      <c r="C346" s="23"/>
      <c r="D346" s="23"/>
      <c r="E346" s="23"/>
      <c r="F346" s="23"/>
      <c r="G346" s="24"/>
      <c r="H346" s="24"/>
      <c r="I346" s="24"/>
      <c r="J346" s="24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8.0" customHeight="1">
      <c r="A347" s="23"/>
      <c r="B347" s="23"/>
      <c r="C347" s="23"/>
      <c r="D347" s="23"/>
      <c r="E347" s="23"/>
      <c r="F347" s="23"/>
      <c r="G347" s="24"/>
      <c r="H347" s="24"/>
      <c r="I347" s="24"/>
      <c r="J347" s="24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8.0" customHeight="1">
      <c r="A348" s="23"/>
      <c r="B348" s="23"/>
      <c r="C348" s="23"/>
      <c r="D348" s="23"/>
      <c r="E348" s="23"/>
      <c r="F348" s="23"/>
      <c r="G348" s="24"/>
      <c r="H348" s="24"/>
      <c r="I348" s="24"/>
      <c r="J348" s="24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8.0" customHeight="1">
      <c r="A349" s="23"/>
      <c r="B349" s="23"/>
      <c r="C349" s="23"/>
      <c r="D349" s="23"/>
      <c r="E349" s="23"/>
      <c r="F349" s="23"/>
      <c r="G349" s="24"/>
      <c r="H349" s="24"/>
      <c r="I349" s="24"/>
      <c r="J349" s="24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8.0" customHeight="1">
      <c r="A350" s="23"/>
      <c r="B350" s="23"/>
      <c r="C350" s="23"/>
      <c r="D350" s="23"/>
      <c r="E350" s="23"/>
      <c r="F350" s="23"/>
      <c r="G350" s="24"/>
      <c r="H350" s="24"/>
      <c r="I350" s="24"/>
      <c r="J350" s="24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8.0" customHeight="1">
      <c r="A351" s="23"/>
      <c r="B351" s="23"/>
      <c r="C351" s="23"/>
      <c r="D351" s="23"/>
      <c r="E351" s="23"/>
      <c r="F351" s="23"/>
      <c r="G351" s="24"/>
      <c r="H351" s="24"/>
      <c r="I351" s="24"/>
      <c r="J351" s="24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8.0" customHeight="1">
      <c r="A352" s="23"/>
      <c r="B352" s="23"/>
      <c r="C352" s="23"/>
      <c r="D352" s="23"/>
      <c r="E352" s="23"/>
      <c r="F352" s="23"/>
      <c r="G352" s="24"/>
      <c r="H352" s="24"/>
      <c r="I352" s="24"/>
      <c r="J352" s="24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8.0" customHeight="1">
      <c r="A353" s="23"/>
      <c r="B353" s="23"/>
      <c r="C353" s="23"/>
      <c r="D353" s="23"/>
      <c r="E353" s="23"/>
      <c r="F353" s="23"/>
      <c r="G353" s="24"/>
      <c r="H353" s="24"/>
      <c r="I353" s="24"/>
      <c r="J353" s="24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8.0" customHeight="1">
      <c r="A354" s="23"/>
      <c r="B354" s="23"/>
      <c r="C354" s="23"/>
      <c r="D354" s="23"/>
      <c r="E354" s="23"/>
      <c r="F354" s="23"/>
      <c r="G354" s="24"/>
      <c r="H354" s="24"/>
      <c r="I354" s="24"/>
      <c r="J354" s="24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8.0" customHeight="1">
      <c r="A355" s="23"/>
      <c r="B355" s="23"/>
      <c r="C355" s="23"/>
      <c r="D355" s="23"/>
      <c r="E355" s="23"/>
      <c r="F355" s="23"/>
      <c r="G355" s="24"/>
      <c r="H355" s="24"/>
      <c r="I355" s="24"/>
      <c r="J355" s="24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8.0" customHeight="1">
      <c r="A356" s="23"/>
      <c r="B356" s="23"/>
      <c r="C356" s="23"/>
      <c r="D356" s="23"/>
      <c r="E356" s="23"/>
      <c r="F356" s="23"/>
      <c r="G356" s="24"/>
      <c r="H356" s="24"/>
      <c r="I356" s="24"/>
      <c r="J356" s="24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8.0" customHeight="1">
      <c r="A357" s="23"/>
      <c r="B357" s="23"/>
      <c r="C357" s="23"/>
      <c r="D357" s="23"/>
      <c r="E357" s="23"/>
      <c r="F357" s="23"/>
      <c r="G357" s="24"/>
      <c r="H357" s="24"/>
      <c r="I357" s="24"/>
      <c r="J357" s="24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8.0" customHeight="1">
      <c r="A358" s="23"/>
      <c r="B358" s="23"/>
      <c r="C358" s="23"/>
      <c r="D358" s="23"/>
      <c r="E358" s="23"/>
      <c r="F358" s="23"/>
      <c r="G358" s="24"/>
      <c r="H358" s="24"/>
      <c r="I358" s="24"/>
      <c r="J358" s="24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8.0" customHeight="1">
      <c r="A359" s="23"/>
      <c r="B359" s="23"/>
      <c r="C359" s="23"/>
      <c r="D359" s="23"/>
      <c r="E359" s="23"/>
      <c r="F359" s="23"/>
      <c r="G359" s="24"/>
      <c r="H359" s="24"/>
      <c r="I359" s="24"/>
      <c r="J359" s="24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8.0" customHeight="1">
      <c r="A360" s="23"/>
      <c r="B360" s="23"/>
      <c r="C360" s="23"/>
      <c r="D360" s="23"/>
      <c r="E360" s="23"/>
      <c r="F360" s="23"/>
      <c r="G360" s="24"/>
      <c r="H360" s="24"/>
      <c r="I360" s="24"/>
      <c r="J360" s="24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8.0" customHeight="1">
      <c r="A361" s="23"/>
      <c r="B361" s="23"/>
      <c r="C361" s="23"/>
      <c r="D361" s="23"/>
      <c r="E361" s="23"/>
      <c r="F361" s="23"/>
      <c r="G361" s="24"/>
      <c r="H361" s="24"/>
      <c r="I361" s="24"/>
      <c r="J361" s="24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8.0" customHeight="1">
      <c r="A362" s="23"/>
      <c r="B362" s="23"/>
      <c r="C362" s="23"/>
      <c r="D362" s="23"/>
      <c r="E362" s="23"/>
      <c r="F362" s="23"/>
      <c r="G362" s="24"/>
      <c r="H362" s="24"/>
      <c r="I362" s="24"/>
      <c r="J362" s="24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8.0" customHeight="1">
      <c r="A363" s="23"/>
      <c r="B363" s="23"/>
      <c r="C363" s="23"/>
      <c r="D363" s="23"/>
      <c r="E363" s="23"/>
      <c r="F363" s="23"/>
      <c r="G363" s="24"/>
      <c r="H363" s="24"/>
      <c r="I363" s="24"/>
      <c r="J363" s="24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8.0" customHeight="1">
      <c r="A364" s="23"/>
      <c r="B364" s="23"/>
      <c r="C364" s="23"/>
      <c r="D364" s="23"/>
      <c r="E364" s="23"/>
      <c r="F364" s="23"/>
      <c r="G364" s="24"/>
      <c r="H364" s="24"/>
      <c r="I364" s="24"/>
      <c r="J364" s="24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8.0" customHeight="1">
      <c r="A365" s="23"/>
      <c r="B365" s="23"/>
      <c r="C365" s="23"/>
      <c r="D365" s="23"/>
      <c r="E365" s="23"/>
      <c r="F365" s="23"/>
      <c r="G365" s="24"/>
      <c r="H365" s="24"/>
      <c r="I365" s="24"/>
      <c r="J365" s="24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8.0" customHeight="1">
      <c r="A366" s="23"/>
      <c r="B366" s="23"/>
      <c r="C366" s="23"/>
      <c r="D366" s="23"/>
      <c r="E366" s="23"/>
      <c r="F366" s="23"/>
      <c r="G366" s="24"/>
      <c r="H366" s="24"/>
      <c r="I366" s="24"/>
      <c r="J366" s="24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8.0" customHeight="1">
      <c r="A367" s="23"/>
      <c r="B367" s="23"/>
      <c r="C367" s="23"/>
      <c r="D367" s="23"/>
      <c r="E367" s="23"/>
      <c r="F367" s="23"/>
      <c r="G367" s="24"/>
      <c r="H367" s="24"/>
      <c r="I367" s="24"/>
      <c r="J367" s="24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8.0" customHeight="1">
      <c r="A368" s="23"/>
      <c r="B368" s="23"/>
      <c r="C368" s="23"/>
      <c r="D368" s="23"/>
      <c r="E368" s="23"/>
      <c r="F368" s="23"/>
      <c r="G368" s="24"/>
      <c r="H368" s="24"/>
      <c r="I368" s="24"/>
      <c r="J368" s="24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8.0" customHeight="1">
      <c r="A369" s="23"/>
      <c r="B369" s="23"/>
      <c r="C369" s="23"/>
      <c r="D369" s="23"/>
      <c r="E369" s="23"/>
      <c r="F369" s="23"/>
      <c r="G369" s="24"/>
      <c r="H369" s="24"/>
      <c r="I369" s="24"/>
      <c r="J369" s="24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8.0" customHeight="1">
      <c r="A370" s="23"/>
      <c r="B370" s="23"/>
      <c r="C370" s="23"/>
      <c r="D370" s="23"/>
      <c r="E370" s="23"/>
      <c r="F370" s="23"/>
      <c r="G370" s="24"/>
      <c r="H370" s="24"/>
      <c r="I370" s="24"/>
      <c r="J370" s="24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8.0" customHeight="1">
      <c r="A371" s="23"/>
      <c r="B371" s="23"/>
      <c r="C371" s="23"/>
      <c r="D371" s="23"/>
      <c r="E371" s="23"/>
      <c r="F371" s="23"/>
      <c r="G371" s="24"/>
      <c r="H371" s="24"/>
      <c r="I371" s="24"/>
      <c r="J371" s="24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8.0" customHeight="1">
      <c r="A372" s="23"/>
      <c r="B372" s="23"/>
      <c r="C372" s="23"/>
      <c r="D372" s="23"/>
      <c r="E372" s="23"/>
      <c r="F372" s="23"/>
      <c r="G372" s="24"/>
      <c r="H372" s="24"/>
      <c r="I372" s="24"/>
      <c r="J372" s="24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8.0" customHeight="1">
      <c r="A373" s="23"/>
      <c r="B373" s="23"/>
      <c r="C373" s="23"/>
      <c r="D373" s="23"/>
      <c r="E373" s="23"/>
      <c r="F373" s="23"/>
      <c r="G373" s="24"/>
      <c r="H373" s="24"/>
      <c r="I373" s="24"/>
      <c r="J373" s="24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8.0" customHeight="1">
      <c r="A374" s="23"/>
      <c r="B374" s="23"/>
      <c r="C374" s="23"/>
      <c r="D374" s="23"/>
      <c r="E374" s="23"/>
      <c r="F374" s="23"/>
      <c r="G374" s="24"/>
      <c r="H374" s="24"/>
      <c r="I374" s="24"/>
      <c r="J374" s="24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8.0" customHeight="1">
      <c r="A375" s="23"/>
      <c r="B375" s="23"/>
      <c r="C375" s="23"/>
      <c r="D375" s="23"/>
      <c r="E375" s="23"/>
      <c r="F375" s="23"/>
      <c r="G375" s="24"/>
      <c r="H375" s="24"/>
      <c r="I375" s="24"/>
      <c r="J375" s="24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8.0" customHeight="1">
      <c r="A376" s="23"/>
      <c r="B376" s="23"/>
      <c r="C376" s="23"/>
      <c r="D376" s="23"/>
      <c r="E376" s="23"/>
      <c r="F376" s="23"/>
      <c r="G376" s="24"/>
      <c r="H376" s="24"/>
      <c r="I376" s="24"/>
      <c r="J376" s="24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8.0" customHeight="1">
      <c r="A377" s="23"/>
      <c r="B377" s="23"/>
      <c r="C377" s="23"/>
      <c r="D377" s="23"/>
      <c r="E377" s="23"/>
      <c r="F377" s="23"/>
      <c r="G377" s="24"/>
      <c r="H377" s="24"/>
      <c r="I377" s="24"/>
      <c r="J377" s="24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8.0" customHeight="1">
      <c r="A378" s="23"/>
      <c r="B378" s="23"/>
      <c r="C378" s="23"/>
      <c r="D378" s="23"/>
      <c r="E378" s="23"/>
      <c r="F378" s="23"/>
      <c r="G378" s="24"/>
      <c r="H378" s="24"/>
      <c r="I378" s="24"/>
      <c r="J378" s="24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8.0" customHeight="1">
      <c r="A379" s="23"/>
      <c r="B379" s="23"/>
      <c r="C379" s="23"/>
      <c r="D379" s="23"/>
      <c r="E379" s="23"/>
      <c r="F379" s="23"/>
      <c r="G379" s="24"/>
      <c r="H379" s="24"/>
      <c r="I379" s="24"/>
      <c r="J379" s="24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8.0" customHeight="1">
      <c r="A380" s="23"/>
      <c r="B380" s="23"/>
      <c r="C380" s="23"/>
      <c r="D380" s="23"/>
      <c r="E380" s="23"/>
      <c r="F380" s="23"/>
      <c r="G380" s="24"/>
      <c r="H380" s="24"/>
      <c r="I380" s="24"/>
      <c r="J380" s="24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8.0" customHeight="1">
      <c r="A381" s="23"/>
      <c r="B381" s="23"/>
      <c r="C381" s="23"/>
      <c r="D381" s="23"/>
      <c r="E381" s="23"/>
      <c r="F381" s="23"/>
      <c r="G381" s="24"/>
      <c r="H381" s="24"/>
      <c r="I381" s="24"/>
      <c r="J381" s="24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8.0" customHeight="1">
      <c r="A382" s="23"/>
      <c r="B382" s="23"/>
      <c r="C382" s="23"/>
      <c r="D382" s="23"/>
      <c r="E382" s="23"/>
      <c r="F382" s="23"/>
      <c r="G382" s="24"/>
      <c r="H382" s="24"/>
      <c r="I382" s="24"/>
      <c r="J382" s="24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8.0" customHeight="1">
      <c r="A383" s="23"/>
      <c r="B383" s="23"/>
      <c r="C383" s="23"/>
      <c r="D383" s="23"/>
      <c r="E383" s="23"/>
      <c r="F383" s="23"/>
      <c r="G383" s="24"/>
      <c r="H383" s="24"/>
      <c r="I383" s="24"/>
      <c r="J383" s="24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8.0" customHeight="1">
      <c r="A384" s="23"/>
      <c r="B384" s="23"/>
      <c r="C384" s="23"/>
      <c r="D384" s="23"/>
      <c r="E384" s="23"/>
      <c r="F384" s="23"/>
      <c r="G384" s="24"/>
      <c r="H384" s="24"/>
      <c r="I384" s="24"/>
      <c r="J384" s="24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8.0" customHeight="1">
      <c r="A385" s="23"/>
      <c r="B385" s="23"/>
      <c r="C385" s="23"/>
      <c r="D385" s="23"/>
      <c r="E385" s="23"/>
      <c r="F385" s="23"/>
      <c r="G385" s="24"/>
      <c r="H385" s="24"/>
      <c r="I385" s="24"/>
      <c r="J385" s="24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8.0" customHeight="1">
      <c r="A386" s="23"/>
      <c r="B386" s="23"/>
      <c r="C386" s="23"/>
      <c r="D386" s="23"/>
      <c r="E386" s="23"/>
      <c r="F386" s="23"/>
      <c r="G386" s="24"/>
      <c r="H386" s="24"/>
      <c r="I386" s="24"/>
      <c r="J386" s="24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8.0" customHeight="1">
      <c r="A387" s="23"/>
      <c r="B387" s="23"/>
      <c r="C387" s="23"/>
      <c r="D387" s="23"/>
      <c r="E387" s="23"/>
      <c r="F387" s="23"/>
      <c r="G387" s="24"/>
      <c r="H387" s="24"/>
      <c r="I387" s="24"/>
      <c r="J387" s="24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8.0" customHeight="1">
      <c r="A388" s="23"/>
      <c r="B388" s="23"/>
      <c r="C388" s="23"/>
      <c r="D388" s="23"/>
      <c r="E388" s="23"/>
      <c r="F388" s="23"/>
      <c r="G388" s="24"/>
      <c r="H388" s="24"/>
      <c r="I388" s="24"/>
      <c r="J388" s="24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8.0" customHeight="1">
      <c r="A389" s="23"/>
      <c r="B389" s="23"/>
      <c r="C389" s="23"/>
      <c r="D389" s="23"/>
      <c r="E389" s="23"/>
      <c r="F389" s="23"/>
      <c r="G389" s="24"/>
      <c r="H389" s="24"/>
      <c r="I389" s="24"/>
      <c r="J389" s="24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8.0" customHeight="1">
      <c r="A390" s="23"/>
      <c r="B390" s="23"/>
      <c r="C390" s="23"/>
      <c r="D390" s="23"/>
      <c r="E390" s="23"/>
      <c r="F390" s="23"/>
      <c r="G390" s="24"/>
      <c r="H390" s="24"/>
      <c r="I390" s="24"/>
      <c r="J390" s="24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8.0" customHeight="1">
      <c r="A391" s="23"/>
      <c r="B391" s="23"/>
      <c r="C391" s="23"/>
      <c r="D391" s="23"/>
      <c r="E391" s="23"/>
      <c r="F391" s="23"/>
      <c r="G391" s="24"/>
      <c r="H391" s="24"/>
      <c r="I391" s="24"/>
      <c r="J391" s="24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8.0" customHeight="1">
      <c r="A392" s="23"/>
      <c r="B392" s="23"/>
      <c r="C392" s="23"/>
      <c r="D392" s="23"/>
      <c r="E392" s="23"/>
      <c r="F392" s="23"/>
      <c r="G392" s="24"/>
      <c r="H392" s="24"/>
      <c r="I392" s="24"/>
      <c r="J392" s="24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8.0" customHeight="1">
      <c r="A393" s="23"/>
      <c r="B393" s="23"/>
      <c r="C393" s="23"/>
      <c r="D393" s="23"/>
      <c r="E393" s="23"/>
      <c r="F393" s="23"/>
      <c r="G393" s="24"/>
      <c r="H393" s="24"/>
      <c r="I393" s="24"/>
      <c r="J393" s="24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8.0" customHeight="1">
      <c r="A394" s="23"/>
      <c r="B394" s="23"/>
      <c r="C394" s="23"/>
      <c r="D394" s="23"/>
      <c r="E394" s="23"/>
      <c r="F394" s="23"/>
      <c r="G394" s="24"/>
      <c r="H394" s="24"/>
      <c r="I394" s="24"/>
      <c r="J394" s="24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8.0" customHeight="1">
      <c r="A395" s="23"/>
      <c r="B395" s="23"/>
      <c r="C395" s="23"/>
      <c r="D395" s="23"/>
      <c r="E395" s="23"/>
      <c r="F395" s="23"/>
      <c r="G395" s="24"/>
      <c r="H395" s="24"/>
      <c r="I395" s="24"/>
      <c r="J395" s="24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8.0" customHeight="1">
      <c r="A396" s="23"/>
      <c r="B396" s="23"/>
      <c r="C396" s="23"/>
      <c r="D396" s="23"/>
      <c r="E396" s="23"/>
      <c r="F396" s="23"/>
      <c r="G396" s="24"/>
      <c r="H396" s="24"/>
      <c r="I396" s="24"/>
      <c r="J396" s="24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8.0" customHeight="1">
      <c r="A397" s="23"/>
      <c r="B397" s="23"/>
      <c r="C397" s="23"/>
      <c r="D397" s="23"/>
      <c r="E397" s="23"/>
      <c r="F397" s="23"/>
      <c r="G397" s="24"/>
      <c r="H397" s="24"/>
      <c r="I397" s="24"/>
      <c r="J397" s="24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8.0" customHeight="1">
      <c r="A398" s="23"/>
      <c r="B398" s="23"/>
      <c r="C398" s="23"/>
      <c r="D398" s="23"/>
      <c r="E398" s="23"/>
      <c r="F398" s="23"/>
      <c r="G398" s="24"/>
      <c r="H398" s="24"/>
      <c r="I398" s="24"/>
      <c r="J398" s="24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8.0" customHeight="1">
      <c r="A399" s="23"/>
      <c r="B399" s="23"/>
      <c r="C399" s="23"/>
      <c r="D399" s="23"/>
      <c r="E399" s="23"/>
      <c r="F399" s="23"/>
      <c r="G399" s="24"/>
      <c r="H399" s="24"/>
      <c r="I399" s="24"/>
      <c r="J399" s="24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8.0" customHeight="1">
      <c r="A400" s="23"/>
      <c r="B400" s="23"/>
      <c r="C400" s="23"/>
      <c r="D400" s="23"/>
      <c r="E400" s="23"/>
      <c r="F400" s="23"/>
      <c r="G400" s="24"/>
      <c r="H400" s="24"/>
      <c r="I400" s="24"/>
      <c r="J400" s="24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8.0" customHeight="1">
      <c r="A401" s="23"/>
      <c r="B401" s="23"/>
      <c r="C401" s="23"/>
      <c r="D401" s="23"/>
      <c r="E401" s="23"/>
      <c r="F401" s="23"/>
      <c r="G401" s="24"/>
      <c r="H401" s="24"/>
      <c r="I401" s="24"/>
      <c r="J401" s="24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8.0" customHeight="1">
      <c r="A402" s="23"/>
      <c r="B402" s="23"/>
      <c r="C402" s="23"/>
      <c r="D402" s="23"/>
      <c r="E402" s="23"/>
      <c r="F402" s="23"/>
      <c r="G402" s="24"/>
      <c r="H402" s="24"/>
      <c r="I402" s="24"/>
      <c r="J402" s="24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8.0" customHeight="1">
      <c r="A403" s="23"/>
      <c r="B403" s="23"/>
      <c r="C403" s="23"/>
      <c r="D403" s="23"/>
      <c r="E403" s="23"/>
      <c r="F403" s="23"/>
      <c r="G403" s="24"/>
      <c r="H403" s="24"/>
      <c r="I403" s="24"/>
      <c r="J403" s="24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8.0" customHeight="1">
      <c r="A404" s="23"/>
      <c r="B404" s="23"/>
      <c r="C404" s="23"/>
      <c r="D404" s="23"/>
      <c r="E404" s="23"/>
      <c r="F404" s="23"/>
      <c r="G404" s="24"/>
      <c r="H404" s="24"/>
      <c r="I404" s="24"/>
      <c r="J404" s="24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8.0" customHeight="1">
      <c r="A405" s="23"/>
      <c r="B405" s="23"/>
      <c r="C405" s="23"/>
      <c r="D405" s="23"/>
      <c r="E405" s="23"/>
      <c r="F405" s="23"/>
      <c r="G405" s="24"/>
      <c r="H405" s="24"/>
      <c r="I405" s="24"/>
      <c r="J405" s="24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8.0" customHeight="1">
      <c r="A406" s="23"/>
      <c r="B406" s="23"/>
      <c r="C406" s="23"/>
      <c r="D406" s="23"/>
      <c r="E406" s="23"/>
      <c r="F406" s="23"/>
      <c r="G406" s="24"/>
      <c r="H406" s="24"/>
      <c r="I406" s="24"/>
      <c r="J406" s="24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8.0" customHeight="1">
      <c r="A407" s="23"/>
      <c r="B407" s="23"/>
      <c r="C407" s="23"/>
      <c r="D407" s="23"/>
      <c r="E407" s="23"/>
      <c r="F407" s="23"/>
      <c r="G407" s="24"/>
      <c r="H407" s="24"/>
      <c r="I407" s="24"/>
      <c r="J407" s="24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8.0" customHeight="1">
      <c r="A408" s="23"/>
      <c r="B408" s="23"/>
      <c r="C408" s="23"/>
      <c r="D408" s="23"/>
      <c r="E408" s="23"/>
      <c r="F408" s="23"/>
      <c r="G408" s="24"/>
      <c r="H408" s="24"/>
      <c r="I408" s="24"/>
      <c r="J408" s="24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8.0" customHeight="1">
      <c r="A409" s="23"/>
      <c r="B409" s="23"/>
      <c r="C409" s="23"/>
      <c r="D409" s="23"/>
      <c r="E409" s="23"/>
      <c r="F409" s="23"/>
      <c r="G409" s="24"/>
      <c r="H409" s="24"/>
      <c r="I409" s="24"/>
      <c r="J409" s="24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8.0" customHeight="1">
      <c r="A410" s="23"/>
      <c r="B410" s="23"/>
      <c r="C410" s="23"/>
      <c r="D410" s="23"/>
      <c r="E410" s="23"/>
      <c r="F410" s="23"/>
      <c r="G410" s="24"/>
      <c r="H410" s="24"/>
      <c r="I410" s="24"/>
      <c r="J410" s="24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8.0" customHeight="1">
      <c r="A411" s="23"/>
      <c r="B411" s="23"/>
      <c r="C411" s="23"/>
      <c r="D411" s="23"/>
      <c r="E411" s="23"/>
      <c r="F411" s="23"/>
      <c r="G411" s="24"/>
      <c r="H411" s="24"/>
      <c r="I411" s="24"/>
      <c r="J411" s="24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8.0" customHeight="1">
      <c r="A412" s="23"/>
      <c r="B412" s="23"/>
      <c r="C412" s="23"/>
      <c r="D412" s="23"/>
      <c r="E412" s="23"/>
      <c r="F412" s="23"/>
      <c r="G412" s="24"/>
      <c r="H412" s="24"/>
      <c r="I412" s="24"/>
      <c r="J412" s="24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8.0" customHeight="1">
      <c r="A413" s="23"/>
      <c r="B413" s="23"/>
      <c r="C413" s="23"/>
      <c r="D413" s="23"/>
      <c r="E413" s="23"/>
      <c r="F413" s="23"/>
      <c r="G413" s="24"/>
      <c r="H413" s="24"/>
      <c r="I413" s="24"/>
      <c r="J413" s="24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8.0" customHeight="1">
      <c r="A414" s="23"/>
      <c r="B414" s="23"/>
      <c r="C414" s="23"/>
      <c r="D414" s="23"/>
      <c r="E414" s="23"/>
      <c r="F414" s="23"/>
      <c r="G414" s="24"/>
      <c r="H414" s="24"/>
      <c r="I414" s="24"/>
      <c r="J414" s="24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8.0" customHeight="1">
      <c r="A415" s="23"/>
      <c r="B415" s="23"/>
      <c r="C415" s="23"/>
      <c r="D415" s="23"/>
      <c r="E415" s="23"/>
      <c r="F415" s="23"/>
      <c r="G415" s="24"/>
      <c r="H415" s="24"/>
      <c r="I415" s="24"/>
      <c r="J415" s="24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8.0" customHeight="1">
      <c r="A416" s="23"/>
      <c r="B416" s="23"/>
      <c r="C416" s="23"/>
      <c r="D416" s="23"/>
      <c r="E416" s="23"/>
      <c r="F416" s="23"/>
      <c r="G416" s="24"/>
      <c r="H416" s="24"/>
      <c r="I416" s="24"/>
      <c r="J416" s="24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8.0" customHeight="1">
      <c r="A417" s="23"/>
      <c r="B417" s="23"/>
      <c r="C417" s="23"/>
      <c r="D417" s="23"/>
      <c r="E417" s="23"/>
      <c r="F417" s="23"/>
      <c r="G417" s="24"/>
      <c r="H417" s="24"/>
      <c r="I417" s="24"/>
      <c r="J417" s="24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8.0" customHeight="1">
      <c r="A418" s="23"/>
      <c r="B418" s="23"/>
      <c r="C418" s="23"/>
      <c r="D418" s="23"/>
      <c r="E418" s="23"/>
      <c r="F418" s="23"/>
      <c r="G418" s="24"/>
      <c r="H418" s="24"/>
      <c r="I418" s="24"/>
      <c r="J418" s="24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8.0" customHeight="1">
      <c r="A419" s="23"/>
      <c r="B419" s="23"/>
      <c r="C419" s="23"/>
      <c r="D419" s="23"/>
      <c r="E419" s="23"/>
      <c r="F419" s="23"/>
      <c r="G419" s="24"/>
      <c r="H419" s="24"/>
      <c r="I419" s="24"/>
      <c r="J419" s="24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8.0" customHeight="1">
      <c r="A420" s="23"/>
      <c r="B420" s="23"/>
      <c r="C420" s="23"/>
      <c r="D420" s="23"/>
      <c r="E420" s="23"/>
      <c r="F420" s="23"/>
      <c r="G420" s="24"/>
      <c r="H420" s="24"/>
      <c r="I420" s="24"/>
      <c r="J420" s="24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8.0" customHeight="1">
      <c r="A421" s="23"/>
      <c r="B421" s="23"/>
      <c r="C421" s="23"/>
      <c r="D421" s="23"/>
      <c r="E421" s="23"/>
      <c r="F421" s="23"/>
      <c r="G421" s="24"/>
      <c r="H421" s="24"/>
      <c r="I421" s="24"/>
      <c r="J421" s="24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8.0" customHeight="1">
      <c r="A422" s="23"/>
      <c r="B422" s="23"/>
      <c r="C422" s="23"/>
      <c r="D422" s="23"/>
      <c r="E422" s="23"/>
      <c r="F422" s="23"/>
      <c r="G422" s="24"/>
      <c r="H422" s="24"/>
      <c r="I422" s="24"/>
      <c r="J422" s="24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8.0" customHeight="1">
      <c r="A423" s="23"/>
      <c r="B423" s="23"/>
      <c r="C423" s="23"/>
      <c r="D423" s="23"/>
      <c r="E423" s="23"/>
      <c r="F423" s="23"/>
      <c r="G423" s="24"/>
      <c r="H423" s="24"/>
      <c r="I423" s="24"/>
      <c r="J423" s="24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8.0" customHeight="1">
      <c r="A424" s="23"/>
      <c r="B424" s="23"/>
      <c r="C424" s="23"/>
      <c r="D424" s="23"/>
      <c r="E424" s="23"/>
      <c r="F424" s="23"/>
      <c r="G424" s="24"/>
      <c r="H424" s="24"/>
      <c r="I424" s="24"/>
      <c r="J424" s="24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8.0" customHeight="1">
      <c r="A425" s="23"/>
      <c r="B425" s="23"/>
      <c r="C425" s="23"/>
      <c r="D425" s="23"/>
      <c r="E425" s="23"/>
      <c r="F425" s="23"/>
      <c r="G425" s="24"/>
      <c r="H425" s="24"/>
      <c r="I425" s="24"/>
      <c r="J425" s="24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8.0" customHeight="1">
      <c r="A426" s="23"/>
      <c r="B426" s="23"/>
      <c r="C426" s="23"/>
      <c r="D426" s="23"/>
      <c r="E426" s="23"/>
      <c r="F426" s="23"/>
      <c r="G426" s="24"/>
      <c r="H426" s="24"/>
      <c r="I426" s="24"/>
      <c r="J426" s="24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8.0" customHeight="1">
      <c r="A427" s="23"/>
      <c r="B427" s="23"/>
      <c r="C427" s="23"/>
      <c r="D427" s="23"/>
      <c r="E427" s="23"/>
      <c r="F427" s="23"/>
      <c r="G427" s="24"/>
      <c r="H427" s="24"/>
      <c r="I427" s="24"/>
      <c r="J427" s="24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8.0" customHeight="1">
      <c r="A428" s="23"/>
      <c r="B428" s="23"/>
      <c r="C428" s="23"/>
      <c r="D428" s="23"/>
      <c r="E428" s="23"/>
      <c r="F428" s="23"/>
      <c r="G428" s="24"/>
      <c r="H428" s="24"/>
      <c r="I428" s="24"/>
      <c r="J428" s="24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8.0" customHeight="1">
      <c r="A429" s="23"/>
      <c r="B429" s="23"/>
      <c r="C429" s="23"/>
      <c r="D429" s="23"/>
      <c r="E429" s="23"/>
      <c r="F429" s="23"/>
      <c r="G429" s="24"/>
      <c r="H429" s="24"/>
      <c r="I429" s="24"/>
      <c r="J429" s="24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8.0" customHeight="1">
      <c r="A430" s="23"/>
      <c r="B430" s="23"/>
      <c r="C430" s="23"/>
      <c r="D430" s="23"/>
      <c r="E430" s="23"/>
      <c r="F430" s="23"/>
      <c r="G430" s="24"/>
      <c r="H430" s="24"/>
      <c r="I430" s="24"/>
      <c r="J430" s="24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8.0" customHeight="1">
      <c r="A431" s="23"/>
      <c r="B431" s="23"/>
      <c r="C431" s="23"/>
      <c r="D431" s="23"/>
      <c r="E431" s="23"/>
      <c r="F431" s="23"/>
      <c r="G431" s="24"/>
      <c r="H431" s="24"/>
      <c r="I431" s="24"/>
      <c r="J431" s="24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8.0" customHeight="1">
      <c r="A432" s="23"/>
      <c r="B432" s="23"/>
      <c r="C432" s="23"/>
      <c r="D432" s="23"/>
      <c r="E432" s="23"/>
      <c r="F432" s="23"/>
      <c r="G432" s="24"/>
      <c r="H432" s="24"/>
      <c r="I432" s="24"/>
      <c r="J432" s="24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8.0" customHeight="1">
      <c r="A433" s="23"/>
      <c r="B433" s="23"/>
      <c r="C433" s="23"/>
      <c r="D433" s="23"/>
      <c r="E433" s="23"/>
      <c r="F433" s="23"/>
      <c r="G433" s="24"/>
      <c r="H433" s="24"/>
      <c r="I433" s="24"/>
      <c r="J433" s="24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8.0" customHeight="1">
      <c r="A434" s="23"/>
      <c r="B434" s="23"/>
      <c r="C434" s="23"/>
      <c r="D434" s="23"/>
      <c r="E434" s="23"/>
      <c r="F434" s="23"/>
      <c r="G434" s="24"/>
      <c r="H434" s="24"/>
      <c r="I434" s="24"/>
      <c r="J434" s="24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8.0" customHeight="1">
      <c r="A435" s="23"/>
      <c r="B435" s="23"/>
      <c r="C435" s="23"/>
      <c r="D435" s="23"/>
      <c r="E435" s="23"/>
      <c r="F435" s="23"/>
      <c r="G435" s="24"/>
      <c r="H435" s="24"/>
      <c r="I435" s="24"/>
      <c r="J435" s="24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8.0" customHeight="1">
      <c r="A436" s="23"/>
      <c r="B436" s="23"/>
      <c r="C436" s="23"/>
      <c r="D436" s="23"/>
      <c r="E436" s="23"/>
      <c r="F436" s="23"/>
      <c r="G436" s="24"/>
      <c r="H436" s="24"/>
      <c r="I436" s="24"/>
      <c r="J436" s="24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8.0" customHeight="1">
      <c r="A437" s="23"/>
      <c r="B437" s="23"/>
      <c r="C437" s="23"/>
      <c r="D437" s="23"/>
      <c r="E437" s="23"/>
      <c r="F437" s="23"/>
      <c r="G437" s="24"/>
      <c r="H437" s="24"/>
      <c r="I437" s="24"/>
      <c r="J437" s="24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8.0" customHeight="1">
      <c r="A438" s="23"/>
      <c r="B438" s="23"/>
      <c r="C438" s="23"/>
      <c r="D438" s="23"/>
      <c r="E438" s="23"/>
      <c r="F438" s="23"/>
      <c r="G438" s="24"/>
      <c r="H438" s="24"/>
      <c r="I438" s="24"/>
      <c r="J438" s="24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8.0" customHeight="1">
      <c r="A439" s="23"/>
      <c r="B439" s="23"/>
      <c r="C439" s="23"/>
      <c r="D439" s="23"/>
      <c r="E439" s="23"/>
      <c r="F439" s="23"/>
      <c r="G439" s="24"/>
      <c r="H439" s="24"/>
      <c r="I439" s="24"/>
      <c r="J439" s="24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8.0" customHeight="1">
      <c r="A440" s="23"/>
      <c r="B440" s="23"/>
      <c r="C440" s="23"/>
      <c r="D440" s="23"/>
      <c r="E440" s="23"/>
      <c r="F440" s="23"/>
      <c r="G440" s="24"/>
      <c r="H440" s="24"/>
      <c r="I440" s="24"/>
      <c r="J440" s="24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8.0" customHeight="1">
      <c r="A441" s="23"/>
      <c r="B441" s="23"/>
      <c r="C441" s="23"/>
      <c r="D441" s="23"/>
      <c r="E441" s="23"/>
      <c r="F441" s="23"/>
      <c r="G441" s="24"/>
      <c r="H441" s="24"/>
      <c r="I441" s="24"/>
      <c r="J441" s="24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8.0" customHeight="1">
      <c r="A442" s="23"/>
      <c r="B442" s="23"/>
      <c r="C442" s="23"/>
      <c r="D442" s="23"/>
      <c r="E442" s="23"/>
      <c r="F442" s="23"/>
      <c r="G442" s="24"/>
      <c r="H442" s="24"/>
      <c r="I442" s="24"/>
      <c r="J442" s="24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8.0" customHeight="1">
      <c r="A443" s="23"/>
      <c r="B443" s="23"/>
      <c r="C443" s="23"/>
      <c r="D443" s="23"/>
      <c r="E443" s="23"/>
      <c r="F443" s="23"/>
      <c r="G443" s="24"/>
      <c r="H443" s="24"/>
      <c r="I443" s="24"/>
      <c r="J443" s="24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8.0" customHeight="1">
      <c r="A444" s="23"/>
      <c r="B444" s="23"/>
      <c r="C444" s="23"/>
      <c r="D444" s="23"/>
      <c r="E444" s="23"/>
      <c r="F444" s="23"/>
      <c r="G444" s="24"/>
      <c r="H444" s="24"/>
      <c r="I444" s="24"/>
      <c r="J444" s="24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8.0" customHeight="1">
      <c r="A445" s="23"/>
      <c r="B445" s="23"/>
      <c r="C445" s="23"/>
      <c r="D445" s="23"/>
      <c r="E445" s="23"/>
      <c r="F445" s="23"/>
      <c r="G445" s="24"/>
      <c r="H445" s="24"/>
      <c r="I445" s="24"/>
      <c r="J445" s="24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8.0" customHeight="1">
      <c r="A446" s="23"/>
      <c r="B446" s="23"/>
      <c r="C446" s="23"/>
      <c r="D446" s="23"/>
      <c r="E446" s="23"/>
      <c r="F446" s="23"/>
      <c r="G446" s="24"/>
      <c r="H446" s="24"/>
      <c r="I446" s="24"/>
      <c r="J446" s="24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8.0" customHeight="1">
      <c r="A447" s="23"/>
      <c r="B447" s="23"/>
      <c r="C447" s="23"/>
      <c r="D447" s="23"/>
      <c r="E447" s="23"/>
      <c r="F447" s="23"/>
      <c r="G447" s="24"/>
      <c r="H447" s="24"/>
      <c r="I447" s="24"/>
      <c r="J447" s="24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8.0" customHeight="1">
      <c r="A448" s="23"/>
      <c r="B448" s="23"/>
      <c r="C448" s="23"/>
      <c r="D448" s="23"/>
      <c r="E448" s="23"/>
      <c r="F448" s="23"/>
      <c r="G448" s="24"/>
      <c r="H448" s="24"/>
      <c r="I448" s="24"/>
      <c r="J448" s="24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8.0" customHeight="1">
      <c r="A449" s="23"/>
      <c r="B449" s="23"/>
      <c r="C449" s="23"/>
      <c r="D449" s="23"/>
      <c r="E449" s="23"/>
      <c r="F449" s="23"/>
      <c r="G449" s="24"/>
      <c r="H449" s="24"/>
      <c r="I449" s="24"/>
      <c r="J449" s="24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8.0" customHeight="1">
      <c r="A450" s="23"/>
      <c r="B450" s="23"/>
      <c r="C450" s="23"/>
      <c r="D450" s="23"/>
      <c r="E450" s="23"/>
      <c r="F450" s="23"/>
      <c r="G450" s="24"/>
      <c r="H450" s="24"/>
      <c r="I450" s="24"/>
      <c r="J450" s="24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8.0" customHeight="1">
      <c r="A451" s="23"/>
      <c r="B451" s="23"/>
      <c r="C451" s="23"/>
      <c r="D451" s="23"/>
      <c r="E451" s="23"/>
      <c r="F451" s="23"/>
      <c r="G451" s="24"/>
      <c r="H451" s="24"/>
      <c r="I451" s="24"/>
      <c r="J451" s="24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8.0" customHeight="1">
      <c r="A452" s="23"/>
      <c r="B452" s="23"/>
      <c r="C452" s="23"/>
      <c r="D452" s="23"/>
      <c r="E452" s="23"/>
      <c r="F452" s="23"/>
      <c r="G452" s="24"/>
      <c r="H452" s="24"/>
      <c r="I452" s="24"/>
      <c r="J452" s="24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8.0" customHeight="1">
      <c r="A453" s="23"/>
      <c r="B453" s="23"/>
      <c r="C453" s="23"/>
      <c r="D453" s="23"/>
      <c r="E453" s="23"/>
      <c r="F453" s="23"/>
      <c r="G453" s="24"/>
      <c r="H453" s="24"/>
      <c r="I453" s="24"/>
      <c r="J453" s="24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8.0" customHeight="1">
      <c r="A454" s="23"/>
      <c r="B454" s="23"/>
      <c r="C454" s="23"/>
      <c r="D454" s="23"/>
      <c r="E454" s="23"/>
      <c r="F454" s="23"/>
      <c r="G454" s="24"/>
      <c r="H454" s="24"/>
      <c r="I454" s="24"/>
      <c r="J454" s="24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8.0" customHeight="1">
      <c r="A455" s="23"/>
      <c r="B455" s="23"/>
      <c r="C455" s="23"/>
      <c r="D455" s="23"/>
      <c r="E455" s="23"/>
      <c r="F455" s="23"/>
      <c r="G455" s="24"/>
      <c r="H455" s="24"/>
      <c r="I455" s="24"/>
      <c r="J455" s="24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8.0" customHeight="1">
      <c r="A456" s="23"/>
      <c r="B456" s="23"/>
      <c r="C456" s="23"/>
      <c r="D456" s="23"/>
      <c r="E456" s="23"/>
      <c r="F456" s="23"/>
      <c r="G456" s="24"/>
      <c r="H456" s="24"/>
      <c r="I456" s="24"/>
      <c r="J456" s="24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8.0" customHeight="1">
      <c r="A457" s="23"/>
      <c r="B457" s="23"/>
      <c r="C457" s="23"/>
      <c r="D457" s="23"/>
      <c r="E457" s="23"/>
      <c r="F457" s="23"/>
      <c r="G457" s="24"/>
      <c r="H457" s="24"/>
      <c r="I457" s="24"/>
      <c r="J457" s="24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8.0" customHeight="1">
      <c r="A458" s="23"/>
      <c r="B458" s="23"/>
      <c r="C458" s="23"/>
      <c r="D458" s="23"/>
      <c r="E458" s="23"/>
      <c r="F458" s="23"/>
      <c r="G458" s="24"/>
      <c r="H458" s="24"/>
      <c r="I458" s="24"/>
      <c r="J458" s="24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8.0" customHeight="1">
      <c r="A459" s="23"/>
      <c r="B459" s="23"/>
      <c r="C459" s="23"/>
      <c r="D459" s="23"/>
      <c r="E459" s="23"/>
      <c r="F459" s="23"/>
      <c r="G459" s="24"/>
      <c r="H459" s="24"/>
      <c r="I459" s="24"/>
      <c r="J459" s="24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8.0" customHeight="1">
      <c r="A460" s="23"/>
      <c r="B460" s="23"/>
      <c r="C460" s="23"/>
      <c r="D460" s="23"/>
      <c r="E460" s="23"/>
      <c r="F460" s="23"/>
      <c r="G460" s="24"/>
      <c r="H460" s="24"/>
      <c r="I460" s="24"/>
      <c r="J460" s="24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8.0" customHeight="1">
      <c r="A461" s="23"/>
      <c r="B461" s="23"/>
      <c r="C461" s="23"/>
      <c r="D461" s="23"/>
      <c r="E461" s="23"/>
      <c r="F461" s="23"/>
      <c r="G461" s="24"/>
      <c r="H461" s="24"/>
      <c r="I461" s="24"/>
      <c r="J461" s="24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8.0" customHeight="1">
      <c r="A462" s="23"/>
      <c r="B462" s="23"/>
      <c r="C462" s="23"/>
      <c r="D462" s="23"/>
      <c r="E462" s="23"/>
      <c r="F462" s="23"/>
      <c r="G462" s="24"/>
      <c r="H462" s="24"/>
      <c r="I462" s="24"/>
      <c r="J462" s="24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8.0" customHeight="1">
      <c r="A463" s="23"/>
      <c r="B463" s="23"/>
      <c r="C463" s="23"/>
      <c r="D463" s="23"/>
      <c r="E463" s="23"/>
      <c r="F463" s="23"/>
      <c r="G463" s="24"/>
      <c r="H463" s="24"/>
      <c r="I463" s="24"/>
      <c r="J463" s="24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8.0" customHeight="1">
      <c r="A464" s="23"/>
      <c r="B464" s="23"/>
      <c r="C464" s="23"/>
      <c r="D464" s="23"/>
      <c r="E464" s="23"/>
      <c r="F464" s="23"/>
      <c r="G464" s="24"/>
      <c r="H464" s="24"/>
      <c r="I464" s="24"/>
      <c r="J464" s="24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8.0" customHeight="1">
      <c r="A465" s="23"/>
      <c r="B465" s="23"/>
      <c r="C465" s="23"/>
      <c r="D465" s="23"/>
      <c r="E465" s="23"/>
      <c r="F465" s="23"/>
      <c r="G465" s="24"/>
      <c r="H465" s="24"/>
      <c r="I465" s="24"/>
      <c r="J465" s="24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8.0" customHeight="1">
      <c r="A466" s="23"/>
      <c r="B466" s="23"/>
      <c r="C466" s="23"/>
      <c r="D466" s="23"/>
      <c r="E466" s="23"/>
      <c r="F466" s="23"/>
      <c r="G466" s="24"/>
      <c r="H466" s="24"/>
      <c r="I466" s="24"/>
      <c r="J466" s="24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8.0" customHeight="1">
      <c r="A467" s="23"/>
      <c r="B467" s="23"/>
      <c r="C467" s="23"/>
      <c r="D467" s="23"/>
      <c r="E467" s="23"/>
      <c r="F467" s="23"/>
      <c r="G467" s="24"/>
      <c r="H467" s="24"/>
      <c r="I467" s="24"/>
      <c r="J467" s="24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8.0" customHeight="1">
      <c r="A468" s="23"/>
      <c r="B468" s="23"/>
      <c r="C468" s="23"/>
      <c r="D468" s="23"/>
      <c r="E468" s="23"/>
      <c r="F468" s="23"/>
      <c r="G468" s="24"/>
      <c r="H468" s="24"/>
      <c r="I468" s="24"/>
      <c r="J468" s="24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8.0" customHeight="1">
      <c r="A469" s="23"/>
      <c r="B469" s="23"/>
      <c r="C469" s="23"/>
      <c r="D469" s="23"/>
      <c r="E469" s="23"/>
      <c r="F469" s="23"/>
      <c r="G469" s="24"/>
      <c r="H469" s="24"/>
      <c r="I469" s="24"/>
      <c r="J469" s="24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8.0" customHeight="1">
      <c r="A470" s="23"/>
      <c r="B470" s="23"/>
      <c r="C470" s="23"/>
      <c r="D470" s="23"/>
      <c r="E470" s="23"/>
      <c r="F470" s="23"/>
      <c r="G470" s="24"/>
      <c r="H470" s="24"/>
      <c r="I470" s="24"/>
      <c r="J470" s="24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8.0" customHeight="1">
      <c r="A471" s="23"/>
      <c r="B471" s="23"/>
      <c r="C471" s="23"/>
      <c r="D471" s="23"/>
      <c r="E471" s="23"/>
      <c r="F471" s="23"/>
      <c r="G471" s="24"/>
      <c r="H471" s="24"/>
      <c r="I471" s="24"/>
      <c r="J471" s="24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8.0" customHeight="1">
      <c r="A472" s="23"/>
      <c r="B472" s="23"/>
      <c r="C472" s="23"/>
      <c r="D472" s="23"/>
      <c r="E472" s="23"/>
      <c r="F472" s="23"/>
      <c r="G472" s="24"/>
      <c r="H472" s="24"/>
      <c r="I472" s="24"/>
      <c r="J472" s="24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8.0" customHeight="1">
      <c r="A473" s="23"/>
      <c r="B473" s="23"/>
      <c r="C473" s="23"/>
      <c r="D473" s="23"/>
      <c r="E473" s="23"/>
      <c r="F473" s="23"/>
      <c r="G473" s="24"/>
      <c r="H473" s="24"/>
      <c r="I473" s="24"/>
      <c r="J473" s="24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8.0" customHeight="1">
      <c r="A474" s="23"/>
      <c r="B474" s="23"/>
      <c r="C474" s="23"/>
      <c r="D474" s="23"/>
      <c r="E474" s="23"/>
      <c r="F474" s="23"/>
      <c r="G474" s="24"/>
      <c r="H474" s="24"/>
      <c r="I474" s="24"/>
      <c r="J474" s="24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8.0" customHeight="1">
      <c r="A475" s="23"/>
      <c r="B475" s="23"/>
      <c r="C475" s="23"/>
      <c r="D475" s="23"/>
      <c r="E475" s="23"/>
      <c r="F475" s="23"/>
      <c r="G475" s="24"/>
      <c r="H475" s="24"/>
      <c r="I475" s="24"/>
      <c r="J475" s="24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8.0" customHeight="1">
      <c r="A476" s="23"/>
      <c r="B476" s="23"/>
      <c r="C476" s="23"/>
      <c r="D476" s="23"/>
      <c r="E476" s="23"/>
      <c r="F476" s="23"/>
      <c r="G476" s="24"/>
      <c r="H476" s="24"/>
      <c r="I476" s="24"/>
      <c r="J476" s="24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8.0" customHeight="1">
      <c r="A477" s="23"/>
      <c r="B477" s="23"/>
      <c r="C477" s="23"/>
      <c r="D477" s="23"/>
      <c r="E477" s="23"/>
      <c r="F477" s="23"/>
      <c r="G477" s="24"/>
      <c r="H477" s="24"/>
      <c r="I477" s="24"/>
      <c r="J477" s="24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8.0" customHeight="1">
      <c r="A478" s="23"/>
      <c r="B478" s="23"/>
      <c r="C478" s="23"/>
      <c r="D478" s="23"/>
      <c r="E478" s="23"/>
      <c r="F478" s="23"/>
      <c r="G478" s="24"/>
      <c r="H478" s="24"/>
      <c r="I478" s="24"/>
      <c r="J478" s="24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8.0" customHeight="1">
      <c r="A479" s="23"/>
      <c r="B479" s="23"/>
      <c r="C479" s="23"/>
      <c r="D479" s="23"/>
      <c r="E479" s="23"/>
      <c r="F479" s="23"/>
      <c r="G479" s="24"/>
      <c r="H479" s="24"/>
      <c r="I479" s="24"/>
      <c r="J479" s="24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8.0" customHeight="1">
      <c r="A480" s="23"/>
      <c r="B480" s="23"/>
      <c r="C480" s="23"/>
      <c r="D480" s="23"/>
      <c r="E480" s="23"/>
      <c r="F480" s="23"/>
      <c r="G480" s="24"/>
      <c r="H480" s="24"/>
      <c r="I480" s="24"/>
      <c r="J480" s="24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8.0" customHeight="1">
      <c r="A481" s="23"/>
      <c r="B481" s="23"/>
      <c r="C481" s="23"/>
      <c r="D481" s="23"/>
      <c r="E481" s="23"/>
      <c r="F481" s="23"/>
      <c r="G481" s="24"/>
      <c r="H481" s="24"/>
      <c r="I481" s="24"/>
      <c r="J481" s="24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8.0" customHeight="1">
      <c r="A482" s="23"/>
      <c r="B482" s="23"/>
      <c r="C482" s="23"/>
      <c r="D482" s="23"/>
      <c r="E482" s="23"/>
      <c r="F482" s="23"/>
      <c r="G482" s="24"/>
      <c r="H482" s="24"/>
      <c r="I482" s="24"/>
      <c r="J482" s="24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8.0" customHeight="1">
      <c r="A483" s="23"/>
      <c r="B483" s="23"/>
      <c r="C483" s="23"/>
      <c r="D483" s="23"/>
      <c r="E483" s="23"/>
      <c r="F483" s="23"/>
      <c r="G483" s="24"/>
      <c r="H483" s="24"/>
      <c r="I483" s="24"/>
      <c r="J483" s="24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8.0" customHeight="1">
      <c r="A484" s="23"/>
      <c r="B484" s="23"/>
      <c r="C484" s="23"/>
      <c r="D484" s="23"/>
      <c r="E484" s="23"/>
      <c r="F484" s="23"/>
      <c r="G484" s="24"/>
      <c r="H484" s="24"/>
      <c r="I484" s="24"/>
      <c r="J484" s="24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8.0" customHeight="1">
      <c r="A485" s="23"/>
      <c r="B485" s="23"/>
      <c r="C485" s="23"/>
      <c r="D485" s="23"/>
      <c r="E485" s="23"/>
      <c r="F485" s="23"/>
      <c r="G485" s="24"/>
      <c r="H485" s="24"/>
      <c r="I485" s="24"/>
      <c r="J485" s="24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8.0" customHeight="1">
      <c r="A486" s="23"/>
      <c r="B486" s="23"/>
      <c r="C486" s="23"/>
      <c r="D486" s="23"/>
      <c r="E486" s="23"/>
      <c r="F486" s="23"/>
      <c r="G486" s="24"/>
      <c r="H486" s="24"/>
      <c r="I486" s="24"/>
      <c r="J486" s="24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8.0" customHeight="1">
      <c r="A487" s="23"/>
      <c r="B487" s="23"/>
      <c r="C487" s="23"/>
      <c r="D487" s="23"/>
      <c r="E487" s="23"/>
      <c r="F487" s="23"/>
      <c r="G487" s="24"/>
      <c r="H487" s="24"/>
      <c r="I487" s="24"/>
      <c r="J487" s="24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8.0" customHeight="1">
      <c r="A488" s="23"/>
      <c r="B488" s="23"/>
      <c r="C488" s="23"/>
      <c r="D488" s="23"/>
      <c r="E488" s="23"/>
      <c r="F488" s="23"/>
      <c r="G488" s="24"/>
      <c r="H488" s="24"/>
      <c r="I488" s="24"/>
      <c r="J488" s="24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8.0" customHeight="1">
      <c r="A489" s="23"/>
      <c r="B489" s="23"/>
      <c r="C489" s="23"/>
      <c r="D489" s="23"/>
      <c r="E489" s="23"/>
      <c r="F489" s="23"/>
      <c r="G489" s="24"/>
      <c r="H489" s="24"/>
      <c r="I489" s="24"/>
      <c r="J489" s="24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8.0" customHeight="1">
      <c r="A490" s="23"/>
      <c r="B490" s="23"/>
      <c r="C490" s="23"/>
      <c r="D490" s="23"/>
      <c r="E490" s="23"/>
      <c r="F490" s="23"/>
      <c r="G490" s="24"/>
      <c r="H490" s="24"/>
      <c r="I490" s="24"/>
      <c r="J490" s="24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8.0" customHeight="1">
      <c r="A491" s="23"/>
      <c r="B491" s="23"/>
      <c r="C491" s="23"/>
      <c r="D491" s="23"/>
      <c r="E491" s="23"/>
      <c r="F491" s="23"/>
      <c r="G491" s="24"/>
      <c r="H491" s="24"/>
      <c r="I491" s="24"/>
      <c r="J491" s="24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8.0" customHeight="1">
      <c r="A492" s="23"/>
      <c r="B492" s="23"/>
      <c r="C492" s="23"/>
      <c r="D492" s="23"/>
      <c r="E492" s="23"/>
      <c r="F492" s="23"/>
      <c r="G492" s="24"/>
      <c r="H492" s="24"/>
      <c r="I492" s="24"/>
      <c r="J492" s="24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8.0" customHeight="1">
      <c r="A493" s="23"/>
      <c r="B493" s="23"/>
      <c r="C493" s="23"/>
      <c r="D493" s="23"/>
      <c r="E493" s="23"/>
      <c r="F493" s="23"/>
      <c r="G493" s="24"/>
      <c r="H493" s="24"/>
      <c r="I493" s="24"/>
      <c r="J493" s="24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8.0" customHeight="1">
      <c r="A494" s="23"/>
      <c r="B494" s="23"/>
      <c r="C494" s="23"/>
      <c r="D494" s="23"/>
      <c r="E494" s="23"/>
      <c r="F494" s="23"/>
      <c r="G494" s="24"/>
      <c r="H494" s="24"/>
      <c r="I494" s="24"/>
      <c r="J494" s="24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8.0" customHeight="1">
      <c r="A495" s="23"/>
      <c r="B495" s="23"/>
      <c r="C495" s="23"/>
      <c r="D495" s="23"/>
      <c r="E495" s="23"/>
      <c r="F495" s="23"/>
      <c r="G495" s="24"/>
      <c r="H495" s="24"/>
      <c r="I495" s="24"/>
      <c r="J495" s="24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8.0" customHeight="1">
      <c r="A496" s="23"/>
      <c r="B496" s="23"/>
      <c r="C496" s="23"/>
      <c r="D496" s="23"/>
      <c r="E496" s="23"/>
      <c r="F496" s="23"/>
      <c r="G496" s="24"/>
      <c r="H496" s="24"/>
      <c r="I496" s="24"/>
      <c r="J496" s="24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8.0" customHeight="1">
      <c r="A497" s="23"/>
      <c r="B497" s="23"/>
      <c r="C497" s="23"/>
      <c r="D497" s="23"/>
      <c r="E497" s="23"/>
      <c r="F497" s="23"/>
      <c r="G497" s="24"/>
      <c r="H497" s="24"/>
      <c r="I497" s="24"/>
      <c r="J497" s="24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8.0" customHeight="1">
      <c r="A498" s="23"/>
      <c r="B498" s="23"/>
      <c r="C498" s="23"/>
      <c r="D498" s="23"/>
      <c r="E498" s="23"/>
      <c r="F498" s="23"/>
      <c r="G498" s="24"/>
      <c r="H498" s="24"/>
      <c r="I498" s="24"/>
      <c r="J498" s="24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8.0" customHeight="1">
      <c r="A499" s="23"/>
      <c r="B499" s="23"/>
      <c r="C499" s="23"/>
      <c r="D499" s="23"/>
      <c r="E499" s="23"/>
      <c r="F499" s="23"/>
      <c r="G499" s="24"/>
      <c r="H499" s="24"/>
      <c r="I499" s="24"/>
      <c r="J499" s="24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8.0" customHeight="1">
      <c r="A500" s="23"/>
      <c r="B500" s="23"/>
      <c r="C500" s="23"/>
      <c r="D500" s="23"/>
      <c r="E500" s="23"/>
      <c r="F500" s="23"/>
      <c r="G500" s="24"/>
      <c r="H500" s="24"/>
      <c r="I500" s="24"/>
      <c r="J500" s="24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8.0" customHeight="1">
      <c r="A501" s="23"/>
      <c r="B501" s="23"/>
      <c r="C501" s="23"/>
      <c r="D501" s="23"/>
      <c r="E501" s="23"/>
      <c r="F501" s="23"/>
      <c r="G501" s="24"/>
      <c r="H501" s="24"/>
      <c r="I501" s="24"/>
      <c r="J501" s="24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8.0" customHeight="1">
      <c r="A502" s="23"/>
      <c r="B502" s="23"/>
      <c r="C502" s="23"/>
      <c r="D502" s="23"/>
      <c r="E502" s="23"/>
      <c r="F502" s="23"/>
      <c r="G502" s="24"/>
      <c r="H502" s="24"/>
      <c r="I502" s="24"/>
      <c r="J502" s="24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8.0" customHeight="1">
      <c r="A503" s="23"/>
      <c r="B503" s="23"/>
      <c r="C503" s="23"/>
      <c r="D503" s="23"/>
      <c r="E503" s="23"/>
      <c r="F503" s="23"/>
      <c r="G503" s="24"/>
      <c r="H503" s="24"/>
      <c r="I503" s="24"/>
      <c r="J503" s="24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8.0" customHeight="1">
      <c r="A504" s="23"/>
      <c r="B504" s="23"/>
      <c r="C504" s="23"/>
      <c r="D504" s="23"/>
      <c r="E504" s="23"/>
      <c r="F504" s="23"/>
      <c r="G504" s="24"/>
      <c r="H504" s="24"/>
      <c r="I504" s="24"/>
      <c r="J504" s="24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8.0" customHeight="1">
      <c r="A505" s="23"/>
      <c r="B505" s="23"/>
      <c r="C505" s="23"/>
      <c r="D505" s="23"/>
      <c r="E505" s="23"/>
      <c r="F505" s="23"/>
      <c r="G505" s="24"/>
      <c r="H505" s="24"/>
      <c r="I505" s="24"/>
      <c r="J505" s="24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8.0" customHeight="1">
      <c r="A506" s="23"/>
      <c r="B506" s="23"/>
      <c r="C506" s="23"/>
      <c r="D506" s="23"/>
      <c r="E506" s="23"/>
      <c r="F506" s="23"/>
      <c r="G506" s="24"/>
      <c r="H506" s="24"/>
      <c r="I506" s="24"/>
      <c r="J506" s="24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8.0" customHeight="1">
      <c r="A507" s="23"/>
      <c r="B507" s="23"/>
      <c r="C507" s="23"/>
      <c r="D507" s="23"/>
      <c r="E507" s="23"/>
      <c r="F507" s="23"/>
      <c r="G507" s="24"/>
      <c r="H507" s="24"/>
      <c r="I507" s="24"/>
      <c r="J507" s="24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8.0" customHeight="1">
      <c r="A508" s="23"/>
      <c r="B508" s="23"/>
      <c r="C508" s="23"/>
      <c r="D508" s="23"/>
      <c r="E508" s="23"/>
      <c r="F508" s="23"/>
      <c r="G508" s="24"/>
      <c r="H508" s="24"/>
      <c r="I508" s="24"/>
      <c r="J508" s="24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8.0" customHeight="1">
      <c r="A509" s="23"/>
      <c r="B509" s="23"/>
      <c r="C509" s="23"/>
      <c r="D509" s="23"/>
      <c r="E509" s="23"/>
      <c r="F509" s="23"/>
      <c r="G509" s="24"/>
      <c r="H509" s="24"/>
      <c r="I509" s="24"/>
      <c r="J509" s="24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8.0" customHeight="1">
      <c r="A510" s="23"/>
      <c r="B510" s="23"/>
      <c r="C510" s="23"/>
      <c r="D510" s="23"/>
      <c r="E510" s="23"/>
      <c r="F510" s="23"/>
      <c r="G510" s="24"/>
      <c r="H510" s="24"/>
      <c r="I510" s="24"/>
      <c r="J510" s="24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8.0" customHeight="1">
      <c r="A511" s="23"/>
      <c r="B511" s="23"/>
      <c r="C511" s="23"/>
      <c r="D511" s="23"/>
      <c r="E511" s="23"/>
      <c r="F511" s="23"/>
      <c r="G511" s="24"/>
      <c r="H511" s="24"/>
      <c r="I511" s="24"/>
      <c r="J511" s="24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8.0" customHeight="1">
      <c r="A512" s="23"/>
      <c r="B512" s="23"/>
      <c r="C512" s="23"/>
      <c r="D512" s="23"/>
      <c r="E512" s="23"/>
      <c r="F512" s="23"/>
      <c r="G512" s="24"/>
      <c r="H512" s="24"/>
      <c r="I512" s="24"/>
      <c r="J512" s="24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8.0" customHeight="1">
      <c r="A513" s="23"/>
      <c r="B513" s="23"/>
      <c r="C513" s="23"/>
      <c r="D513" s="23"/>
      <c r="E513" s="23"/>
      <c r="F513" s="23"/>
      <c r="G513" s="24"/>
      <c r="H513" s="24"/>
      <c r="I513" s="24"/>
      <c r="J513" s="24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8.0" customHeight="1">
      <c r="A514" s="23"/>
      <c r="B514" s="23"/>
      <c r="C514" s="23"/>
      <c r="D514" s="23"/>
      <c r="E514" s="23"/>
      <c r="F514" s="23"/>
      <c r="G514" s="24"/>
      <c r="H514" s="24"/>
      <c r="I514" s="24"/>
      <c r="J514" s="24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8.0" customHeight="1">
      <c r="A515" s="23"/>
      <c r="B515" s="23"/>
      <c r="C515" s="23"/>
      <c r="D515" s="23"/>
      <c r="E515" s="23"/>
      <c r="F515" s="23"/>
      <c r="G515" s="24"/>
      <c r="H515" s="24"/>
      <c r="I515" s="24"/>
      <c r="J515" s="24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8.0" customHeight="1">
      <c r="A516" s="23"/>
      <c r="B516" s="23"/>
      <c r="C516" s="23"/>
      <c r="D516" s="23"/>
      <c r="E516" s="23"/>
      <c r="F516" s="23"/>
      <c r="G516" s="24"/>
      <c r="H516" s="24"/>
      <c r="I516" s="24"/>
      <c r="J516" s="24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8.0" customHeight="1">
      <c r="A517" s="23"/>
      <c r="B517" s="23"/>
      <c r="C517" s="23"/>
      <c r="D517" s="23"/>
      <c r="E517" s="23"/>
      <c r="F517" s="23"/>
      <c r="G517" s="24"/>
      <c r="H517" s="24"/>
      <c r="I517" s="24"/>
      <c r="J517" s="24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8.0" customHeight="1">
      <c r="A518" s="23"/>
      <c r="B518" s="23"/>
      <c r="C518" s="23"/>
      <c r="D518" s="23"/>
      <c r="E518" s="23"/>
      <c r="F518" s="23"/>
      <c r="G518" s="24"/>
      <c r="H518" s="24"/>
      <c r="I518" s="24"/>
      <c r="J518" s="24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8.0" customHeight="1">
      <c r="A519" s="23"/>
      <c r="B519" s="23"/>
      <c r="C519" s="23"/>
      <c r="D519" s="23"/>
      <c r="E519" s="23"/>
      <c r="F519" s="23"/>
      <c r="G519" s="24"/>
      <c r="H519" s="24"/>
      <c r="I519" s="24"/>
      <c r="J519" s="24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8.0" customHeight="1">
      <c r="A520" s="23"/>
      <c r="B520" s="23"/>
      <c r="C520" s="23"/>
      <c r="D520" s="23"/>
      <c r="E520" s="23"/>
      <c r="F520" s="23"/>
      <c r="G520" s="24"/>
      <c r="H520" s="24"/>
      <c r="I520" s="24"/>
      <c r="J520" s="24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8.0" customHeight="1">
      <c r="A521" s="23"/>
      <c r="B521" s="23"/>
      <c r="C521" s="23"/>
      <c r="D521" s="23"/>
      <c r="E521" s="23"/>
      <c r="F521" s="23"/>
      <c r="G521" s="24"/>
      <c r="H521" s="24"/>
      <c r="I521" s="24"/>
      <c r="J521" s="24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8.0" customHeight="1">
      <c r="A522" s="23"/>
      <c r="B522" s="23"/>
      <c r="C522" s="23"/>
      <c r="D522" s="23"/>
      <c r="E522" s="23"/>
      <c r="F522" s="23"/>
      <c r="G522" s="24"/>
      <c r="H522" s="24"/>
      <c r="I522" s="24"/>
      <c r="J522" s="24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8.0" customHeight="1">
      <c r="A523" s="23"/>
      <c r="B523" s="23"/>
      <c r="C523" s="23"/>
      <c r="D523" s="23"/>
      <c r="E523" s="23"/>
      <c r="F523" s="23"/>
      <c r="G523" s="24"/>
      <c r="H523" s="24"/>
      <c r="I523" s="24"/>
      <c r="J523" s="24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8.0" customHeight="1">
      <c r="A524" s="23"/>
      <c r="B524" s="23"/>
      <c r="C524" s="23"/>
      <c r="D524" s="23"/>
      <c r="E524" s="23"/>
      <c r="F524" s="23"/>
      <c r="G524" s="24"/>
      <c r="H524" s="24"/>
      <c r="I524" s="24"/>
      <c r="J524" s="24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8.0" customHeight="1">
      <c r="A525" s="23"/>
      <c r="B525" s="23"/>
      <c r="C525" s="23"/>
      <c r="D525" s="23"/>
      <c r="E525" s="23"/>
      <c r="F525" s="23"/>
      <c r="G525" s="24"/>
      <c r="H525" s="24"/>
      <c r="I525" s="24"/>
      <c r="J525" s="24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8.0" customHeight="1">
      <c r="A526" s="23"/>
      <c r="B526" s="23"/>
      <c r="C526" s="23"/>
      <c r="D526" s="23"/>
      <c r="E526" s="23"/>
      <c r="F526" s="23"/>
      <c r="G526" s="24"/>
      <c r="H526" s="24"/>
      <c r="I526" s="24"/>
      <c r="J526" s="24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8.0" customHeight="1">
      <c r="A527" s="23"/>
      <c r="B527" s="23"/>
      <c r="C527" s="23"/>
      <c r="D527" s="23"/>
      <c r="E527" s="23"/>
      <c r="F527" s="23"/>
      <c r="G527" s="24"/>
      <c r="H527" s="24"/>
      <c r="I527" s="24"/>
      <c r="J527" s="24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8.0" customHeight="1">
      <c r="A528" s="23"/>
      <c r="B528" s="23"/>
      <c r="C528" s="23"/>
      <c r="D528" s="23"/>
      <c r="E528" s="23"/>
      <c r="F528" s="23"/>
      <c r="G528" s="24"/>
      <c r="H528" s="24"/>
      <c r="I528" s="24"/>
      <c r="J528" s="24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8.0" customHeight="1">
      <c r="A529" s="23"/>
      <c r="B529" s="23"/>
      <c r="C529" s="23"/>
      <c r="D529" s="23"/>
      <c r="E529" s="23"/>
      <c r="F529" s="23"/>
      <c r="G529" s="24"/>
      <c r="H529" s="24"/>
      <c r="I529" s="24"/>
      <c r="J529" s="24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8.0" customHeight="1">
      <c r="A530" s="23"/>
      <c r="B530" s="23"/>
      <c r="C530" s="23"/>
      <c r="D530" s="23"/>
      <c r="E530" s="23"/>
      <c r="F530" s="23"/>
      <c r="G530" s="24"/>
      <c r="H530" s="24"/>
      <c r="I530" s="24"/>
      <c r="J530" s="24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8.0" customHeight="1">
      <c r="A531" s="23"/>
      <c r="B531" s="23"/>
      <c r="C531" s="23"/>
      <c r="D531" s="23"/>
      <c r="E531" s="23"/>
      <c r="F531" s="23"/>
      <c r="G531" s="24"/>
      <c r="H531" s="24"/>
      <c r="I531" s="24"/>
      <c r="J531" s="24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8.0" customHeight="1">
      <c r="A532" s="23"/>
      <c r="B532" s="23"/>
      <c r="C532" s="23"/>
      <c r="D532" s="23"/>
      <c r="E532" s="23"/>
      <c r="F532" s="23"/>
      <c r="G532" s="24"/>
      <c r="H532" s="24"/>
      <c r="I532" s="24"/>
      <c r="J532" s="24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8.0" customHeight="1">
      <c r="A533" s="23"/>
      <c r="B533" s="23"/>
      <c r="C533" s="23"/>
      <c r="D533" s="23"/>
      <c r="E533" s="23"/>
      <c r="F533" s="23"/>
      <c r="G533" s="24"/>
      <c r="H533" s="24"/>
      <c r="I533" s="24"/>
      <c r="J533" s="24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8.0" customHeight="1">
      <c r="A534" s="23"/>
      <c r="B534" s="23"/>
      <c r="C534" s="23"/>
      <c r="D534" s="23"/>
      <c r="E534" s="23"/>
      <c r="F534" s="23"/>
      <c r="G534" s="24"/>
      <c r="H534" s="24"/>
      <c r="I534" s="24"/>
      <c r="J534" s="24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8.0" customHeight="1">
      <c r="A535" s="23"/>
      <c r="B535" s="23"/>
      <c r="C535" s="23"/>
      <c r="D535" s="23"/>
      <c r="E535" s="23"/>
      <c r="F535" s="23"/>
      <c r="G535" s="24"/>
      <c r="H535" s="24"/>
      <c r="I535" s="24"/>
      <c r="J535" s="24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8.0" customHeight="1">
      <c r="A536" s="23"/>
      <c r="B536" s="23"/>
      <c r="C536" s="23"/>
      <c r="D536" s="23"/>
      <c r="E536" s="23"/>
      <c r="F536" s="23"/>
      <c r="G536" s="24"/>
      <c r="H536" s="24"/>
      <c r="I536" s="24"/>
      <c r="J536" s="24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8.0" customHeight="1">
      <c r="A537" s="23"/>
      <c r="B537" s="23"/>
      <c r="C537" s="23"/>
      <c r="D537" s="23"/>
      <c r="E537" s="23"/>
      <c r="F537" s="23"/>
      <c r="G537" s="24"/>
      <c r="H537" s="24"/>
      <c r="I537" s="24"/>
      <c r="J537" s="24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8.0" customHeight="1">
      <c r="A538" s="23"/>
      <c r="B538" s="23"/>
      <c r="C538" s="23"/>
      <c r="D538" s="23"/>
      <c r="E538" s="23"/>
      <c r="F538" s="23"/>
      <c r="G538" s="24"/>
      <c r="H538" s="24"/>
      <c r="I538" s="24"/>
      <c r="J538" s="24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8.0" customHeight="1">
      <c r="A539" s="23"/>
      <c r="B539" s="23"/>
      <c r="C539" s="23"/>
      <c r="D539" s="23"/>
      <c r="E539" s="23"/>
      <c r="F539" s="23"/>
      <c r="G539" s="24"/>
      <c r="H539" s="24"/>
      <c r="I539" s="24"/>
      <c r="J539" s="24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8.0" customHeight="1">
      <c r="A540" s="23"/>
      <c r="B540" s="23"/>
      <c r="C540" s="23"/>
      <c r="D540" s="23"/>
      <c r="E540" s="23"/>
      <c r="F540" s="23"/>
      <c r="G540" s="24"/>
      <c r="H540" s="24"/>
      <c r="I540" s="24"/>
      <c r="J540" s="24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8.0" customHeight="1">
      <c r="A541" s="23"/>
      <c r="B541" s="23"/>
      <c r="C541" s="23"/>
      <c r="D541" s="23"/>
      <c r="E541" s="23"/>
      <c r="F541" s="23"/>
      <c r="G541" s="24"/>
      <c r="H541" s="24"/>
      <c r="I541" s="24"/>
      <c r="J541" s="24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8.0" customHeight="1">
      <c r="A542" s="23"/>
      <c r="B542" s="23"/>
      <c r="C542" s="23"/>
      <c r="D542" s="23"/>
      <c r="E542" s="23"/>
      <c r="F542" s="23"/>
      <c r="G542" s="24"/>
      <c r="H542" s="24"/>
      <c r="I542" s="24"/>
      <c r="J542" s="24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8.0" customHeight="1">
      <c r="A543" s="23"/>
      <c r="B543" s="23"/>
      <c r="C543" s="23"/>
      <c r="D543" s="23"/>
      <c r="E543" s="23"/>
      <c r="F543" s="23"/>
      <c r="G543" s="24"/>
      <c r="H543" s="24"/>
      <c r="I543" s="24"/>
      <c r="J543" s="24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8.0" customHeight="1">
      <c r="A544" s="23"/>
      <c r="B544" s="23"/>
      <c r="C544" s="23"/>
      <c r="D544" s="23"/>
      <c r="E544" s="23"/>
      <c r="F544" s="23"/>
      <c r="G544" s="24"/>
      <c r="H544" s="24"/>
      <c r="I544" s="24"/>
      <c r="J544" s="24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8.0" customHeight="1">
      <c r="A545" s="23"/>
      <c r="B545" s="23"/>
      <c r="C545" s="23"/>
      <c r="D545" s="23"/>
      <c r="E545" s="23"/>
      <c r="F545" s="23"/>
      <c r="G545" s="24"/>
      <c r="H545" s="24"/>
      <c r="I545" s="24"/>
      <c r="J545" s="24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8.0" customHeight="1">
      <c r="A546" s="23"/>
      <c r="B546" s="23"/>
      <c r="C546" s="23"/>
      <c r="D546" s="23"/>
      <c r="E546" s="23"/>
      <c r="F546" s="23"/>
      <c r="G546" s="24"/>
      <c r="H546" s="24"/>
      <c r="I546" s="24"/>
      <c r="J546" s="24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8.0" customHeight="1">
      <c r="A547" s="23"/>
      <c r="B547" s="23"/>
      <c r="C547" s="23"/>
      <c r="D547" s="23"/>
      <c r="E547" s="23"/>
      <c r="F547" s="23"/>
      <c r="G547" s="24"/>
      <c r="H547" s="24"/>
      <c r="I547" s="24"/>
      <c r="J547" s="24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8.0" customHeight="1">
      <c r="A548" s="23"/>
      <c r="B548" s="23"/>
      <c r="C548" s="23"/>
      <c r="D548" s="23"/>
      <c r="E548" s="23"/>
      <c r="F548" s="23"/>
      <c r="G548" s="24"/>
      <c r="H548" s="24"/>
      <c r="I548" s="24"/>
      <c r="J548" s="24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8.0" customHeight="1">
      <c r="A549" s="23"/>
      <c r="B549" s="23"/>
      <c r="C549" s="23"/>
      <c r="D549" s="23"/>
      <c r="E549" s="23"/>
      <c r="F549" s="23"/>
      <c r="G549" s="24"/>
      <c r="H549" s="24"/>
      <c r="I549" s="24"/>
      <c r="J549" s="24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8.0" customHeight="1">
      <c r="A550" s="23"/>
      <c r="B550" s="23"/>
      <c r="C550" s="23"/>
      <c r="D550" s="23"/>
      <c r="E550" s="23"/>
      <c r="F550" s="23"/>
      <c r="G550" s="24"/>
      <c r="H550" s="24"/>
      <c r="I550" s="24"/>
      <c r="J550" s="24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8.0" customHeight="1">
      <c r="A551" s="23"/>
      <c r="B551" s="23"/>
      <c r="C551" s="23"/>
      <c r="D551" s="23"/>
      <c r="E551" s="23"/>
      <c r="F551" s="23"/>
      <c r="G551" s="24"/>
      <c r="H551" s="24"/>
      <c r="I551" s="24"/>
      <c r="J551" s="24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8.0" customHeight="1">
      <c r="A552" s="23"/>
      <c r="B552" s="23"/>
      <c r="C552" s="23"/>
      <c r="D552" s="23"/>
      <c r="E552" s="23"/>
      <c r="F552" s="23"/>
      <c r="G552" s="24"/>
      <c r="H552" s="24"/>
      <c r="I552" s="24"/>
      <c r="J552" s="24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8.0" customHeight="1">
      <c r="A553" s="23"/>
      <c r="B553" s="23"/>
      <c r="C553" s="23"/>
      <c r="D553" s="23"/>
      <c r="E553" s="23"/>
      <c r="F553" s="23"/>
      <c r="G553" s="24"/>
      <c r="H553" s="24"/>
      <c r="I553" s="24"/>
      <c r="J553" s="24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8.0" customHeight="1">
      <c r="A554" s="23"/>
      <c r="B554" s="23"/>
      <c r="C554" s="23"/>
      <c r="D554" s="23"/>
      <c r="E554" s="23"/>
      <c r="F554" s="23"/>
      <c r="G554" s="24"/>
      <c r="H554" s="24"/>
      <c r="I554" s="24"/>
      <c r="J554" s="24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8.0" customHeight="1">
      <c r="A555" s="23"/>
      <c r="B555" s="23"/>
      <c r="C555" s="23"/>
      <c r="D555" s="23"/>
      <c r="E555" s="23"/>
      <c r="F555" s="23"/>
      <c r="G555" s="24"/>
      <c r="H555" s="24"/>
      <c r="I555" s="24"/>
      <c r="J555" s="24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8.0" customHeight="1">
      <c r="A556" s="23"/>
      <c r="B556" s="23"/>
      <c r="C556" s="23"/>
      <c r="D556" s="23"/>
      <c r="E556" s="23"/>
      <c r="F556" s="23"/>
      <c r="G556" s="24"/>
      <c r="H556" s="24"/>
      <c r="I556" s="24"/>
      <c r="J556" s="24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8.0" customHeight="1">
      <c r="A557" s="23"/>
      <c r="B557" s="23"/>
      <c r="C557" s="23"/>
      <c r="D557" s="23"/>
      <c r="E557" s="23"/>
      <c r="F557" s="23"/>
      <c r="G557" s="24"/>
      <c r="H557" s="24"/>
      <c r="I557" s="24"/>
      <c r="J557" s="24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8.0" customHeight="1">
      <c r="A558" s="23"/>
      <c r="B558" s="23"/>
      <c r="C558" s="23"/>
      <c r="D558" s="23"/>
      <c r="E558" s="23"/>
      <c r="F558" s="23"/>
      <c r="G558" s="24"/>
      <c r="H558" s="24"/>
      <c r="I558" s="24"/>
      <c r="J558" s="24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8.0" customHeight="1">
      <c r="A559" s="23"/>
      <c r="B559" s="23"/>
      <c r="C559" s="23"/>
      <c r="D559" s="23"/>
      <c r="E559" s="23"/>
      <c r="F559" s="23"/>
      <c r="G559" s="24"/>
      <c r="H559" s="24"/>
      <c r="I559" s="24"/>
      <c r="J559" s="24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8.0" customHeight="1">
      <c r="A560" s="23"/>
      <c r="B560" s="23"/>
      <c r="C560" s="23"/>
      <c r="D560" s="23"/>
      <c r="E560" s="23"/>
      <c r="F560" s="23"/>
      <c r="G560" s="24"/>
      <c r="H560" s="24"/>
      <c r="I560" s="24"/>
      <c r="J560" s="24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8.0" customHeight="1">
      <c r="A561" s="23"/>
      <c r="B561" s="23"/>
      <c r="C561" s="23"/>
      <c r="D561" s="23"/>
      <c r="E561" s="23"/>
      <c r="F561" s="23"/>
      <c r="G561" s="24"/>
      <c r="H561" s="24"/>
      <c r="I561" s="24"/>
      <c r="J561" s="24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8.0" customHeight="1">
      <c r="A562" s="23"/>
      <c r="B562" s="23"/>
      <c r="C562" s="23"/>
      <c r="D562" s="23"/>
      <c r="E562" s="23"/>
      <c r="F562" s="23"/>
      <c r="G562" s="24"/>
      <c r="H562" s="24"/>
      <c r="I562" s="24"/>
      <c r="J562" s="24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8.0" customHeight="1">
      <c r="A563" s="23"/>
      <c r="B563" s="23"/>
      <c r="C563" s="23"/>
      <c r="D563" s="23"/>
      <c r="E563" s="23"/>
      <c r="F563" s="23"/>
      <c r="G563" s="24"/>
      <c r="H563" s="24"/>
      <c r="I563" s="24"/>
      <c r="J563" s="24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8.0" customHeight="1">
      <c r="A564" s="23"/>
      <c r="B564" s="23"/>
      <c r="C564" s="23"/>
      <c r="D564" s="23"/>
      <c r="E564" s="23"/>
      <c r="F564" s="23"/>
      <c r="G564" s="24"/>
      <c r="H564" s="24"/>
      <c r="I564" s="24"/>
      <c r="J564" s="24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8.0" customHeight="1">
      <c r="A565" s="23"/>
      <c r="B565" s="23"/>
      <c r="C565" s="23"/>
      <c r="D565" s="23"/>
      <c r="E565" s="23"/>
      <c r="F565" s="23"/>
      <c r="G565" s="24"/>
      <c r="H565" s="24"/>
      <c r="I565" s="24"/>
      <c r="J565" s="24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8.0" customHeight="1">
      <c r="A566" s="23"/>
      <c r="B566" s="23"/>
      <c r="C566" s="23"/>
      <c r="D566" s="23"/>
      <c r="E566" s="23"/>
      <c r="F566" s="23"/>
      <c r="G566" s="24"/>
      <c r="H566" s="24"/>
      <c r="I566" s="24"/>
      <c r="J566" s="24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8.0" customHeight="1">
      <c r="A567" s="23"/>
      <c r="B567" s="23"/>
      <c r="C567" s="23"/>
      <c r="D567" s="23"/>
      <c r="E567" s="23"/>
      <c r="F567" s="23"/>
      <c r="G567" s="24"/>
      <c r="H567" s="24"/>
      <c r="I567" s="24"/>
      <c r="J567" s="24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8.0" customHeight="1">
      <c r="A568" s="23"/>
      <c r="B568" s="23"/>
      <c r="C568" s="23"/>
      <c r="D568" s="23"/>
      <c r="E568" s="23"/>
      <c r="F568" s="23"/>
      <c r="G568" s="24"/>
      <c r="H568" s="24"/>
      <c r="I568" s="24"/>
      <c r="J568" s="24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8.0" customHeight="1">
      <c r="A569" s="23"/>
      <c r="B569" s="23"/>
      <c r="C569" s="23"/>
      <c r="D569" s="23"/>
      <c r="E569" s="23"/>
      <c r="F569" s="23"/>
      <c r="G569" s="24"/>
      <c r="H569" s="24"/>
      <c r="I569" s="24"/>
      <c r="J569" s="24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8.0" customHeight="1">
      <c r="A570" s="23"/>
      <c r="B570" s="23"/>
      <c r="C570" s="23"/>
      <c r="D570" s="23"/>
      <c r="E570" s="23"/>
      <c r="F570" s="23"/>
      <c r="G570" s="24"/>
      <c r="H570" s="24"/>
      <c r="I570" s="24"/>
      <c r="J570" s="24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8.0" customHeight="1">
      <c r="A571" s="23"/>
      <c r="B571" s="23"/>
      <c r="C571" s="23"/>
      <c r="D571" s="23"/>
      <c r="E571" s="23"/>
      <c r="F571" s="23"/>
      <c r="G571" s="24"/>
      <c r="H571" s="24"/>
      <c r="I571" s="24"/>
      <c r="J571" s="24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8.0" customHeight="1">
      <c r="A572" s="23"/>
      <c r="B572" s="23"/>
      <c r="C572" s="23"/>
      <c r="D572" s="23"/>
      <c r="E572" s="23"/>
      <c r="F572" s="23"/>
      <c r="G572" s="24"/>
      <c r="H572" s="24"/>
      <c r="I572" s="24"/>
      <c r="J572" s="24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8.0" customHeight="1">
      <c r="A573" s="23"/>
      <c r="B573" s="23"/>
      <c r="C573" s="23"/>
      <c r="D573" s="23"/>
      <c r="E573" s="23"/>
      <c r="F573" s="23"/>
      <c r="G573" s="24"/>
      <c r="H573" s="24"/>
      <c r="I573" s="24"/>
      <c r="J573" s="24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8.0" customHeight="1">
      <c r="A574" s="23"/>
      <c r="B574" s="23"/>
      <c r="C574" s="23"/>
      <c r="D574" s="23"/>
      <c r="E574" s="23"/>
      <c r="F574" s="23"/>
      <c r="G574" s="24"/>
      <c r="H574" s="24"/>
      <c r="I574" s="24"/>
      <c r="J574" s="24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8.0" customHeight="1">
      <c r="A575" s="23"/>
      <c r="B575" s="23"/>
      <c r="C575" s="23"/>
      <c r="D575" s="23"/>
      <c r="E575" s="23"/>
      <c r="F575" s="23"/>
      <c r="G575" s="24"/>
      <c r="H575" s="24"/>
      <c r="I575" s="24"/>
      <c r="J575" s="24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8.0" customHeight="1">
      <c r="A576" s="23"/>
      <c r="B576" s="23"/>
      <c r="C576" s="23"/>
      <c r="D576" s="23"/>
      <c r="E576" s="23"/>
      <c r="F576" s="23"/>
      <c r="G576" s="24"/>
      <c r="H576" s="24"/>
      <c r="I576" s="24"/>
      <c r="J576" s="24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8.0" customHeight="1">
      <c r="A577" s="23"/>
      <c r="B577" s="23"/>
      <c r="C577" s="23"/>
      <c r="D577" s="23"/>
      <c r="E577" s="23"/>
      <c r="F577" s="23"/>
      <c r="G577" s="24"/>
      <c r="H577" s="24"/>
      <c r="I577" s="24"/>
      <c r="J577" s="24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8.0" customHeight="1">
      <c r="A578" s="23"/>
      <c r="B578" s="23"/>
      <c r="C578" s="23"/>
      <c r="D578" s="23"/>
      <c r="E578" s="23"/>
      <c r="F578" s="23"/>
      <c r="G578" s="24"/>
      <c r="H578" s="24"/>
      <c r="I578" s="24"/>
      <c r="J578" s="24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8.0" customHeight="1">
      <c r="A579" s="23"/>
      <c r="B579" s="23"/>
      <c r="C579" s="23"/>
      <c r="D579" s="23"/>
      <c r="E579" s="23"/>
      <c r="F579" s="23"/>
      <c r="G579" s="24"/>
      <c r="H579" s="24"/>
      <c r="I579" s="24"/>
      <c r="J579" s="24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8.0" customHeight="1">
      <c r="A580" s="23"/>
      <c r="B580" s="23"/>
      <c r="C580" s="23"/>
      <c r="D580" s="23"/>
      <c r="E580" s="23"/>
      <c r="F580" s="23"/>
      <c r="G580" s="24"/>
      <c r="H580" s="24"/>
      <c r="I580" s="24"/>
      <c r="J580" s="24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8.0" customHeight="1">
      <c r="A581" s="23"/>
      <c r="B581" s="23"/>
      <c r="C581" s="23"/>
      <c r="D581" s="23"/>
      <c r="E581" s="23"/>
      <c r="F581" s="23"/>
      <c r="G581" s="24"/>
      <c r="H581" s="24"/>
      <c r="I581" s="24"/>
      <c r="J581" s="24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8.0" customHeight="1">
      <c r="A582" s="23"/>
      <c r="B582" s="23"/>
      <c r="C582" s="23"/>
      <c r="D582" s="23"/>
      <c r="E582" s="23"/>
      <c r="F582" s="23"/>
      <c r="G582" s="24"/>
      <c r="H582" s="24"/>
      <c r="I582" s="24"/>
      <c r="J582" s="24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8.0" customHeight="1">
      <c r="A583" s="23"/>
      <c r="B583" s="23"/>
      <c r="C583" s="23"/>
      <c r="D583" s="23"/>
      <c r="E583" s="23"/>
      <c r="F583" s="23"/>
      <c r="G583" s="24"/>
      <c r="H583" s="24"/>
      <c r="I583" s="24"/>
      <c r="J583" s="24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8.0" customHeight="1">
      <c r="A584" s="23"/>
      <c r="B584" s="23"/>
      <c r="C584" s="23"/>
      <c r="D584" s="23"/>
      <c r="E584" s="23"/>
      <c r="F584" s="23"/>
      <c r="G584" s="24"/>
      <c r="H584" s="24"/>
      <c r="I584" s="24"/>
      <c r="J584" s="24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8.0" customHeight="1">
      <c r="A585" s="23"/>
      <c r="B585" s="23"/>
      <c r="C585" s="23"/>
      <c r="D585" s="23"/>
      <c r="E585" s="23"/>
      <c r="F585" s="23"/>
      <c r="G585" s="24"/>
      <c r="H585" s="24"/>
      <c r="I585" s="24"/>
      <c r="J585" s="24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8.0" customHeight="1">
      <c r="A586" s="23"/>
      <c r="B586" s="23"/>
      <c r="C586" s="23"/>
      <c r="D586" s="23"/>
      <c r="E586" s="23"/>
      <c r="F586" s="23"/>
      <c r="G586" s="24"/>
      <c r="H586" s="24"/>
      <c r="I586" s="24"/>
      <c r="J586" s="24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8.0" customHeight="1">
      <c r="A587" s="23"/>
      <c r="B587" s="23"/>
      <c r="C587" s="23"/>
      <c r="D587" s="23"/>
      <c r="E587" s="23"/>
      <c r="F587" s="23"/>
      <c r="G587" s="24"/>
      <c r="H587" s="24"/>
      <c r="I587" s="24"/>
      <c r="J587" s="24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8.0" customHeight="1">
      <c r="A588" s="23"/>
      <c r="B588" s="23"/>
      <c r="C588" s="23"/>
      <c r="D588" s="23"/>
      <c r="E588" s="23"/>
      <c r="F588" s="23"/>
      <c r="G588" s="24"/>
      <c r="H588" s="24"/>
      <c r="I588" s="24"/>
      <c r="J588" s="24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8.0" customHeight="1">
      <c r="A589" s="23"/>
      <c r="B589" s="23"/>
      <c r="C589" s="23"/>
      <c r="D589" s="23"/>
      <c r="E589" s="23"/>
      <c r="F589" s="23"/>
      <c r="G589" s="24"/>
      <c r="H589" s="24"/>
      <c r="I589" s="24"/>
      <c r="J589" s="24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8.0" customHeight="1">
      <c r="A590" s="23"/>
      <c r="B590" s="23"/>
      <c r="C590" s="23"/>
      <c r="D590" s="23"/>
      <c r="E590" s="23"/>
      <c r="F590" s="23"/>
      <c r="G590" s="24"/>
      <c r="H590" s="24"/>
      <c r="I590" s="24"/>
      <c r="J590" s="24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8.0" customHeight="1">
      <c r="A591" s="23"/>
      <c r="B591" s="23"/>
      <c r="C591" s="23"/>
      <c r="D591" s="23"/>
      <c r="E591" s="23"/>
      <c r="F591" s="23"/>
      <c r="G591" s="24"/>
      <c r="H591" s="24"/>
      <c r="I591" s="24"/>
      <c r="J591" s="24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8.0" customHeight="1">
      <c r="A592" s="23"/>
      <c r="B592" s="23"/>
      <c r="C592" s="23"/>
      <c r="D592" s="23"/>
      <c r="E592" s="23"/>
      <c r="F592" s="23"/>
      <c r="G592" s="24"/>
      <c r="H592" s="24"/>
      <c r="I592" s="24"/>
      <c r="J592" s="24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8.0" customHeight="1">
      <c r="A593" s="23"/>
      <c r="B593" s="23"/>
      <c r="C593" s="23"/>
      <c r="D593" s="23"/>
      <c r="E593" s="23"/>
      <c r="F593" s="23"/>
      <c r="G593" s="24"/>
      <c r="H593" s="24"/>
      <c r="I593" s="24"/>
      <c r="J593" s="24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8.0" customHeight="1">
      <c r="A594" s="23"/>
      <c r="B594" s="23"/>
      <c r="C594" s="23"/>
      <c r="D594" s="23"/>
      <c r="E594" s="23"/>
      <c r="F594" s="23"/>
      <c r="G594" s="24"/>
      <c r="H594" s="24"/>
      <c r="I594" s="24"/>
      <c r="J594" s="24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8.0" customHeight="1">
      <c r="A595" s="23"/>
      <c r="B595" s="23"/>
      <c r="C595" s="23"/>
      <c r="D595" s="23"/>
      <c r="E595" s="23"/>
      <c r="F595" s="23"/>
      <c r="G595" s="24"/>
      <c r="H595" s="24"/>
      <c r="I595" s="24"/>
      <c r="J595" s="24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8.0" customHeight="1">
      <c r="A596" s="23"/>
      <c r="B596" s="23"/>
      <c r="C596" s="23"/>
      <c r="D596" s="23"/>
      <c r="E596" s="23"/>
      <c r="F596" s="23"/>
      <c r="G596" s="24"/>
      <c r="H596" s="24"/>
      <c r="I596" s="24"/>
      <c r="J596" s="24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8.0" customHeight="1">
      <c r="A597" s="23"/>
      <c r="B597" s="23"/>
      <c r="C597" s="23"/>
      <c r="D597" s="23"/>
      <c r="E597" s="23"/>
      <c r="F597" s="23"/>
      <c r="G597" s="24"/>
      <c r="H597" s="24"/>
      <c r="I597" s="24"/>
      <c r="J597" s="24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8.0" customHeight="1">
      <c r="A598" s="23"/>
      <c r="B598" s="23"/>
      <c r="C598" s="23"/>
      <c r="D598" s="23"/>
      <c r="E598" s="23"/>
      <c r="F598" s="23"/>
      <c r="G598" s="24"/>
      <c r="H598" s="24"/>
      <c r="I598" s="24"/>
      <c r="J598" s="24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8.0" customHeight="1">
      <c r="A599" s="23"/>
      <c r="B599" s="23"/>
      <c r="C599" s="23"/>
      <c r="D599" s="23"/>
      <c r="E599" s="23"/>
      <c r="F599" s="23"/>
      <c r="G599" s="24"/>
      <c r="H599" s="24"/>
      <c r="I599" s="24"/>
      <c r="J599" s="24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8.0" customHeight="1">
      <c r="A600" s="23"/>
      <c r="B600" s="23"/>
      <c r="C600" s="23"/>
      <c r="D600" s="23"/>
      <c r="E600" s="23"/>
      <c r="F600" s="23"/>
      <c r="G600" s="24"/>
      <c r="H600" s="24"/>
      <c r="I600" s="24"/>
      <c r="J600" s="24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8.0" customHeight="1">
      <c r="A601" s="23"/>
      <c r="B601" s="23"/>
      <c r="C601" s="23"/>
      <c r="D601" s="23"/>
      <c r="E601" s="23"/>
      <c r="F601" s="23"/>
      <c r="G601" s="24"/>
      <c r="H601" s="24"/>
      <c r="I601" s="24"/>
      <c r="J601" s="24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8.0" customHeight="1">
      <c r="A602" s="23"/>
      <c r="B602" s="23"/>
      <c r="C602" s="23"/>
      <c r="D602" s="23"/>
      <c r="E602" s="23"/>
      <c r="F602" s="23"/>
      <c r="G602" s="24"/>
      <c r="H602" s="24"/>
      <c r="I602" s="24"/>
      <c r="J602" s="24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8.0" customHeight="1">
      <c r="A603" s="23"/>
      <c r="B603" s="23"/>
      <c r="C603" s="23"/>
      <c r="D603" s="23"/>
      <c r="E603" s="23"/>
      <c r="F603" s="23"/>
      <c r="G603" s="24"/>
      <c r="H603" s="24"/>
      <c r="I603" s="24"/>
      <c r="J603" s="24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8.0" customHeight="1">
      <c r="A604" s="23"/>
      <c r="B604" s="23"/>
      <c r="C604" s="23"/>
      <c r="D604" s="23"/>
      <c r="E604" s="23"/>
      <c r="F604" s="23"/>
      <c r="G604" s="24"/>
      <c r="H604" s="24"/>
      <c r="I604" s="24"/>
      <c r="J604" s="24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8.0" customHeight="1">
      <c r="A605" s="23"/>
      <c r="B605" s="23"/>
      <c r="C605" s="23"/>
      <c r="D605" s="23"/>
      <c r="E605" s="23"/>
      <c r="F605" s="23"/>
      <c r="G605" s="24"/>
      <c r="H605" s="24"/>
      <c r="I605" s="24"/>
      <c r="J605" s="24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8.0" customHeight="1">
      <c r="A606" s="23"/>
      <c r="B606" s="23"/>
      <c r="C606" s="23"/>
      <c r="D606" s="23"/>
      <c r="E606" s="23"/>
      <c r="F606" s="23"/>
      <c r="G606" s="24"/>
      <c r="H606" s="24"/>
      <c r="I606" s="24"/>
      <c r="J606" s="24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8.0" customHeight="1">
      <c r="A607" s="23"/>
      <c r="B607" s="23"/>
      <c r="C607" s="23"/>
      <c r="D607" s="23"/>
      <c r="E607" s="23"/>
      <c r="F607" s="23"/>
      <c r="G607" s="24"/>
      <c r="H607" s="24"/>
      <c r="I607" s="24"/>
      <c r="J607" s="24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8.0" customHeight="1">
      <c r="A608" s="23"/>
      <c r="B608" s="23"/>
      <c r="C608" s="23"/>
      <c r="D608" s="23"/>
      <c r="E608" s="23"/>
      <c r="F608" s="23"/>
      <c r="G608" s="24"/>
      <c r="H608" s="24"/>
      <c r="I608" s="24"/>
      <c r="J608" s="24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8.0" customHeight="1">
      <c r="A609" s="23"/>
      <c r="B609" s="23"/>
      <c r="C609" s="23"/>
      <c r="D609" s="23"/>
      <c r="E609" s="23"/>
      <c r="F609" s="23"/>
      <c r="G609" s="24"/>
      <c r="H609" s="24"/>
      <c r="I609" s="24"/>
      <c r="J609" s="24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8.0" customHeight="1">
      <c r="A610" s="23"/>
      <c r="B610" s="23"/>
      <c r="C610" s="23"/>
      <c r="D610" s="23"/>
      <c r="E610" s="23"/>
      <c r="F610" s="23"/>
      <c r="G610" s="24"/>
      <c r="H610" s="24"/>
      <c r="I610" s="24"/>
      <c r="J610" s="24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8.0" customHeight="1">
      <c r="A611" s="23"/>
      <c r="B611" s="23"/>
      <c r="C611" s="23"/>
      <c r="D611" s="23"/>
      <c r="E611" s="23"/>
      <c r="F611" s="23"/>
      <c r="G611" s="24"/>
      <c r="H611" s="24"/>
      <c r="I611" s="24"/>
      <c r="J611" s="24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8.0" customHeight="1">
      <c r="A612" s="23"/>
      <c r="B612" s="23"/>
      <c r="C612" s="23"/>
      <c r="D612" s="23"/>
      <c r="E612" s="23"/>
      <c r="F612" s="23"/>
      <c r="G612" s="24"/>
      <c r="H612" s="24"/>
      <c r="I612" s="24"/>
      <c r="J612" s="24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8.0" customHeight="1">
      <c r="A613" s="23"/>
      <c r="B613" s="23"/>
      <c r="C613" s="23"/>
      <c r="D613" s="23"/>
      <c r="E613" s="23"/>
      <c r="F613" s="23"/>
      <c r="G613" s="24"/>
      <c r="H613" s="24"/>
      <c r="I613" s="24"/>
      <c r="J613" s="24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8.0" customHeight="1">
      <c r="A614" s="23"/>
      <c r="B614" s="23"/>
      <c r="C614" s="23"/>
      <c r="D614" s="23"/>
      <c r="E614" s="23"/>
      <c r="F614" s="23"/>
      <c r="G614" s="24"/>
      <c r="H614" s="24"/>
      <c r="I614" s="24"/>
      <c r="J614" s="24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8.0" customHeight="1">
      <c r="A615" s="23"/>
      <c r="B615" s="23"/>
      <c r="C615" s="23"/>
      <c r="D615" s="23"/>
      <c r="E615" s="23"/>
      <c r="F615" s="23"/>
      <c r="G615" s="24"/>
      <c r="H615" s="24"/>
      <c r="I615" s="24"/>
      <c r="J615" s="24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8.0" customHeight="1">
      <c r="A616" s="23"/>
      <c r="B616" s="23"/>
      <c r="C616" s="23"/>
      <c r="D616" s="23"/>
      <c r="E616" s="23"/>
      <c r="F616" s="23"/>
      <c r="G616" s="24"/>
      <c r="H616" s="24"/>
      <c r="I616" s="24"/>
      <c r="J616" s="24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8.0" customHeight="1">
      <c r="A617" s="23"/>
      <c r="B617" s="23"/>
      <c r="C617" s="23"/>
      <c r="D617" s="23"/>
      <c r="E617" s="23"/>
      <c r="F617" s="23"/>
      <c r="G617" s="24"/>
      <c r="H617" s="24"/>
      <c r="I617" s="24"/>
      <c r="J617" s="24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8.0" customHeight="1">
      <c r="A618" s="23"/>
      <c r="B618" s="23"/>
      <c r="C618" s="23"/>
      <c r="D618" s="23"/>
      <c r="E618" s="23"/>
      <c r="F618" s="23"/>
      <c r="G618" s="24"/>
      <c r="H618" s="24"/>
      <c r="I618" s="24"/>
      <c r="J618" s="24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8.0" customHeight="1">
      <c r="A619" s="23"/>
      <c r="B619" s="23"/>
      <c r="C619" s="23"/>
      <c r="D619" s="23"/>
      <c r="E619" s="23"/>
      <c r="F619" s="23"/>
      <c r="G619" s="24"/>
      <c r="H619" s="24"/>
      <c r="I619" s="24"/>
      <c r="J619" s="24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8.0" customHeight="1">
      <c r="A620" s="23"/>
      <c r="B620" s="23"/>
      <c r="C620" s="23"/>
      <c r="D620" s="23"/>
      <c r="E620" s="23"/>
      <c r="F620" s="23"/>
      <c r="G620" s="24"/>
      <c r="H620" s="24"/>
      <c r="I620" s="24"/>
      <c r="J620" s="24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8.0" customHeight="1">
      <c r="A621" s="23"/>
      <c r="B621" s="23"/>
      <c r="C621" s="23"/>
      <c r="D621" s="23"/>
      <c r="E621" s="23"/>
      <c r="F621" s="23"/>
      <c r="G621" s="24"/>
      <c r="H621" s="24"/>
      <c r="I621" s="24"/>
      <c r="J621" s="24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8.0" customHeight="1">
      <c r="A622" s="23"/>
      <c r="B622" s="23"/>
      <c r="C622" s="23"/>
      <c r="D622" s="23"/>
      <c r="E622" s="23"/>
      <c r="F622" s="23"/>
      <c r="G622" s="24"/>
      <c r="H622" s="24"/>
      <c r="I622" s="24"/>
      <c r="J622" s="24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8.0" customHeight="1">
      <c r="A623" s="23"/>
      <c r="B623" s="23"/>
      <c r="C623" s="23"/>
      <c r="D623" s="23"/>
      <c r="E623" s="23"/>
      <c r="F623" s="23"/>
      <c r="G623" s="24"/>
      <c r="H623" s="24"/>
      <c r="I623" s="24"/>
      <c r="J623" s="24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8.0" customHeight="1">
      <c r="A624" s="23"/>
      <c r="B624" s="23"/>
      <c r="C624" s="23"/>
      <c r="D624" s="23"/>
      <c r="E624" s="23"/>
      <c r="F624" s="23"/>
      <c r="G624" s="24"/>
      <c r="H624" s="24"/>
      <c r="I624" s="24"/>
      <c r="J624" s="24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8.0" customHeight="1">
      <c r="A625" s="23"/>
      <c r="B625" s="23"/>
      <c r="C625" s="23"/>
      <c r="D625" s="23"/>
      <c r="E625" s="23"/>
      <c r="F625" s="23"/>
      <c r="G625" s="24"/>
      <c r="H625" s="24"/>
      <c r="I625" s="24"/>
      <c r="J625" s="24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8.0" customHeight="1">
      <c r="A626" s="23"/>
      <c r="B626" s="23"/>
      <c r="C626" s="23"/>
      <c r="D626" s="23"/>
      <c r="E626" s="23"/>
      <c r="F626" s="23"/>
      <c r="G626" s="24"/>
      <c r="H626" s="24"/>
      <c r="I626" s="24"/>
      <c r="J626" s="24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8.0" customHeight="1">
      <c r="A627" s="23"/>
      <c r="B627" s="23"/>
      <c r="C627" s="23"/>
      <c r="D627" s="23"/>
      <c r="E627" s="23"/>
      <c r="F627" s="23"/>
      <c r="G627" s="24"/>
      <c r="H627" s="24"/>
      <c r="I627" s="24"/>
      <c r="J627" s="24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8.0" customHeight="1">
      <c r="A628" s="23"/>
      <c r="B628" s="23"/>
      <c r="C628" s="23"/>
      <c r="D628" s="23"/>
      <c r="E628" s="23"/>
      <c r="F628" s="23"/>
      <c r="G628" s="24"/>
      <c r="H628" s="24"/>
      <c r="I628" s="24"/>
      <c r="J628" s="24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8.0" customHeight="1">
      <c r="A629" s="23"/>
      <c r="B629" s="23"/>
      <c r="C629" s="23"/>
      <c r="D629" s="23"/>
      <c r="E629" s="23"/>
      <c r="F629" s="23"/>
      <c r="G629" s="24"/>
      <c r="H629" s="24"/>
      <c r="I629" s="24"/>
      <c r="J629" s="24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8.0" customHeight="1">
      <c r="A630" s="23"/>
      <c r="B630" s="23"/>
      <c r="C630" s="23"/>
      <c r="D630" s="23"/>
      <c r="E630" s="23"/>
      <c r="F630" s="23"/>
      <c r="G630" s="24"/>
      <c r="H630" s="24"/>
      <c r="I630" s="24"/>
      <c r="J630" s="24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8.0" customHeight="1">
      <c r="A631" s="23"/>
      <c r="B631" s="23"/>
      <c r="C631" s="23"/>
      <c r="D631" s="23"/>
      <c r="E631" s="23"/>
      <c r="F631" s="23"/>
      <c r="G631" s="24"/>
      <c r="H631" s="24"/>
      <c r="I631" s="24"/>
      <c r="J631" s="24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8.0" customHeight="1">
      <c r="A632" s="23"/>
      <c r="B632" s="23"/>
      <c r="C632" s="23"/>
      <c r="D632" s="23"/>
      <c r="E632" s="23"/>
      <c r="F632" s="23"/>
      <c r="G632" s="24"/>
      <c r="H632" s="24"/>
      <c r="I632" s="24"/>
      <c r="J632" s="24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8.0" customHeight="1">
      <c r="A633" s="23"/>
      <c r="B633" s="23"/>
      <c r="C633" s="23"/>
      <c r="D633" s="23"/>
      <c r="E633" s="23"/>
      <c r="F633" s="23"/>
      <c r="G633" s="24"/>
      <c r="H633" s="24"/>
      <c r="I633" s="24"/>
      <c r="J633" s="24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8.0" customHeight="1">
      <c r="A634" s="23"/>
      <c r="B634" s="23"/>
      <c r="C634" s="23"/>
      <c r="D634" s="23"/>
      <c r="E634" s="23"/>
      <c r="F634" s="23"/>
      <c r="G634" s="24"/>
      <c r="H634" s="24"/>
      <c r="I634" s="24"/>
      <c r="J634" s="24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8.0" customHeight="1">
      <c r="A635" s="23"/>
      <c r="B635" s="23"/>
      <c r="C635" s="23"/>
      <c r="D635" s="23"/>
      <c r="E635" s="23"/>
      <c r="F635" s="23"/>
      <c r="G635" s="24"/>
      <c r="H635" s="24"/>
      <c r="I635" s="24"/>
      <c r="J635" s="24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8.0" customHeight="1">
      <c r="A636" s="23"/>
      <c r="B636" s="23"/>
      <c r="C636" s="23"/>
      <c r="D636" s="23"/>
      <c r="E636" s="23"/>
      <c r="F636" s="23"/>
      <c r="G636" s="24"/>
      <c r="H636" s="24"/>
      <c r="I636" s="24"/>
      <c r="J636" s="24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8.0" customHeight="1">
      <c r="A637" s="23"/>
      <c r="B637" s="23"/>
      <c r="C637" s="23"/>
      <c r="D637" s="23"/>
      <c r="E637" s="23"/>
      <c r="F637" s="23"/>
      <c r="G637" s="24"/>
      <c r="H637" s="24"/>
      <c r="I637" s="24"/>
      <c r="J637" s="24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8.0" customHeight="1">
      <c r="A638" s="23"/>
      <c r="B638" s="23"/>
      <c r="C638" s="23"/>
      <c r="D638" s="23"/>
      <c r="E638" s="23"/>
      <c r="F638" s="23"/>
      <c r="G638" s="24"/>
      <c r="H638" s="24"/>
      <c r="I638" s="24"/>
      <c r="J638" s="24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8.0" customHeight="1">
      <c r="A639" s="23"/>
      <c r="B639" s="23"/>
      <c r="C639" s="23"/>
      <c r="D639" s="23"/>
      <c r="E639" s="23"/>
      <c r="F639" s="23"/>
      <c r="G639" s="24"/>
      <c r="H639" s="24"/>
      <c r="I639" s="24"/>
      <c r="J639" s="24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8.0" customHeight="1">
      <c r="A640" s="23"/>
      <c r="B640" s="23"/>
      <c r="C640" s="23"/>
      <c r="D640" s="23"/>
      <c r="E640" s="23"/>
      <c r="F640" s="23"/>
      <c r="G640" s="24"/>
      <c r="H640" s="24"/>
      <c r="I640" s="24"/>
      <c r="J640" s="24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8.0" customHeight="1">
      <c r="A641" s="23"/>
      <c r="B641" s="23"/>
      <c r="C641" s="23"/>
      <c r="D641" s="23"/>
      <c r="E641" s="23"/>
      <c r="F641" s="23"/>
      <c r="G641" s="24"/>
      <c r="H641" s="24"/>
      <c r="I641" s="24"/>
      <c r="J641" s="24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8.0" customHeight="1">
      <c r="A642" s="23"/>
      <c r="B642" s="23"/>
      <c r="C642" s="23"/>
      <c r="D642" s="23"/>
      <c r="E642" s="23"/>
      <c r="F642" s="23"/>
      <c r="G642" s="24"/>
      <c r="H642" s="24"/>
      <c r="I642" s="24"/>
      <c r="J642" s="24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8.0" customHeight="1">
      <c r="A643" s="23"/>
      <c r="B643" s="23"/>
      <c r="C643" s="23"/>
      <c r="D643" s="23"/>
      <c r="E643" s="23"/>
      <c r="F643" s="23"/>
      <c r="G643" s="24"/>
      <c r="H643" s="24"/>
      <c r="I643" s="24"/>
      <c r="J643" s="24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8.0" customHeight="1">
      <c r="A644" s="23"/>
      <c r="B644" s="23"/>
      <c r="C644" s="23"/>
      <c r="D644" s="23"/>
      <c r="E644" s="23"/>
      <c r="F644" s="23"/>
      <c r="G644" s="24"/>
      <c r="H644" s="24"/>
      <c r="I644" s="24"/>
      <c r="J644" s="24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8.0" customHeight="1">
      <c r="A645" s="23"/>
      <c r="B645" s="23"/>
      <c r="C645" s="23"/>
      <c r="D645" s="23"/>
      <c r="E645" s="23"/>
      <c r="F645" s="23"/>
      <c r="G645" s="24"/>
      <c r="H645" s="24"/>
      <c r="I645" s="24"/>
      <c r="J645" s="24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8.0" customHeight="1">
      <c r="A646" s="23"/>
      <c r="B646" s="23"/>
      <c r="C646" s="23"/>
      <c r="D646" s="23"/>
      <c r="E646" s="23"/>
      <c r="F646" s="23"/>
      <c r="G646" s="24"/>
      <c r="H646" s="24"/>
      <c r="I646" s="24"/>
      <c r="J646" s="24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8.0" customHeight="1">
      <c r="A647" s="23"/>
      <c r="B647" s="23"/>
      <c r="C647" s="23"/>
      <c r="D647" s="23"/>
      <c r="E647" s="23"/>
      <c r="F647" s="23"/>
      <c r="G647" s="24"/>
      <c r="H647" s="24"/>
      <c r="I647" s="24"/>
      <c r="J647" s="24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8.0" customHeight="1">
      <c r="A648" s="23"/>
      <c r="B648" s="23"/>
      <c r="C648" s="23"/>
      <c r="D648" s="23"/>
      <c r="E648" s="23"/>
      <c r="F648" s="23"/>
      <c r="G648" s="24"/>
      <c r="H648" s="24"/>
      <c r="I648" s="24"/>
      <c r="J648" s="24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8.0" customHeight="1">
      <c r="A649" s="23"/>
      <c r="B649" s="23"/>
      <c r="C649" s="23"/>
      <c r="D649" s="23"/>
      <c r="E649" s="23"/>
      <c r="F649" s="23"/>
      <c r="G649" s="24"/>
      <c r="H649" s="24"/>
      <c r="I649" s="24"/>
      <c r="J649" s="24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8.0" customHeight="1">
      <c r="A650" s="23"/>
      <c r="B650" s="23"/>
      <c r="C650" s="23"/>
      <c r="D650" s="23"/>
      <c r="E650" s="23"/>
      <c r="F650" s="23"/>
      <c r="G650" s="24"/>
      <c r="H650" s="24"/>
      <c r="I650" s="24"/>
      <c r="J650" s="24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8.0" customHeight="1">
      <c r="A651" s="23"/>
      <c r="B651" s="23"/>
      <c r="C651" s="23"/>
      <c r="D651" s="23"/>
      <c r="E651" s="23"/>
      <c r="F651" s="23"/>
      <c r="G651" s="24"/>
      <c r="H651" s="24"/>
      <c r="I651" s="24"/>
      <c r="J651" s="24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8.0" customHeight="1">
      <c r="A652" s="23"/>
      <c r="B652" s="23"/>
      <c r="C652" s="23"/>
      <c r="D652" s="23"/>
      <c r="E652" s="23"/>
      <c r="F652" s="23"/>
      <c r="G652" s="24"/>
      <c r="H652" s="24"/>
      <c r="I652" s="24"/>
      <c r="J652" s="24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8.0" customHeight="1">
      <c r="A653" s="23"/>
      <c r="B653" s="23"/>
      <c r="C653" s="23"/>
      <c r="D653" s="23"/>
      <c r="E653" s="23"/>
      <c r="F653" s="23"/>
      <c r="G653" s="24"/>
      <c r="H653" s="24"/>
      <c r="I653" s="24"/>
      <c r="J653" s="24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8.0" customHeight="1">
      <c r="A654" s="23"/>
      <c r="B654" s="23"/>
      <c r="C654" s="23"/>
      <c r="D654" s="23"/>
      <c r="E654" s="23"/>
      <c r="F654" s="23"/>
      <c r="G654" s="24"/>
      <c r="H654" s="24"/>
      <c r="I654" s="24"/>
      <c r="J654" s="24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8.0" customHeight="1">
      <c r="A655" s="23"/>
      <c r="B655" s="23"/>
      <c r="C655" s="23"/>
      <c r="D655" s="23"/>
      <c r="E655" s="23"/>
      <c r="F655" s="23"/>
      <c r="G655" s="24"/>
      <c r="H655" s="24"/>
      <c r="I655" s="24"/>
      <c r="J655" s="24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8.0" customHeight="1">
      <c r="A656" s="23"/>
      <c r="B656" s="23"/>
      <c r="C656" s="23"/>
      <c r="D656" s="23"/>
      <c r="E656" s="23"/>
      <c r="F656" s="23"/>
      <c r="G656" s="24"/>
      <c r="H656" s="24"/>
      <c r="I656" s="24"/>
      <c r="J656" s="24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8.0" customHeight="1">
      <c r="A657" s="23"/>
      <c r="B657" s="23"/>
      <c r="C657" s="23"/>
      <c r="D657" s="23"/>
      <c r="E657" s="23"/>
      <c r="F657" s="23"/>
      <c r="G657" s="24"/>
      <c r="H657" s="24"/>
      <c r="I657" s="24"/>
      <c r="J657" s="24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8.0" customHeight="1">
      <c r="A658" s="23"/>
      <c r="B658" s="23"/>
      <c r="C658" s="23"/>
      <c r="D658" s="23"/>
      <c r="E658" s="23"/>
      <c r="F658" s="23"/>
      <c r="G658" s="24"/>
      <c r="H658" s="24"/>
      <c r="I658" s="24"/>
      <c r="J658" s="24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8.0" customHeight="1">
      <c r="A659" s="23"/>
      <c r="B659" s="23"/>
      <c r="C659" s="23"/>
      <c r="D659" s="23"/>
      <c r="E659" s="23"/>
      <c r="F659" s="23"/>
      <c r="G659" s="24"/>
      <c r="H659" s="24"/>
      <c r="I659" s="24"/>
      <c r="J659" s="24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8.0" customHeight="1">
      <c r="A660" s="23"/>
      <c r="B660" s="23"/>
      <c r="C660" s="23"/>
      <c r="D660" s="23"/>
      <c r="E660" s="23"/>
      <c r="F660" s="23"/>
      <c r="G660" s="24"/>
      <c r="H660" s="24"/>
      <c r="I660" s="24"/>
      <c r="J660" s="24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8.0" customHeight="1">
      <c r="A661" s="23"/>
      <c r="B661" s="23"/>
      <c r="C661" s="23"/>
      <c r="D661" s="23"/>
      <c r="E661" s="23"/>
      <c r="F661" s="23"/>
      <c r="G661" s="24"/>
      <c r="H661" s="24"/>
      <c r="I661" s="24"/>
      <c r="J661" s="24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8.0" customHeight="1">
      <c r="A662" s="23"/>
      <c r="B662" s="23"/>
      <c r="C662" s="23"/>
      <c r="D662" s="23"/>
      <c r="E662" s="23"/>
      <c r="F662" s="23"/>
      <c r="G662" s="24"/>
      <c r="H662" s="24"/>
      <c r="I662" s="24"/>
      <c r="J662" s="24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8.0" customHeight="1">
      <c r="A663" s="23"/>
      <c r="B663" s="23"/>
      <c r="C663" s="23"/>
      <c r="D663" s="23"/>
      <c r="E663" s="23"/>
      <c r="F663" s="23"/>
      <c r="G663" s="24"/>
      <c r="H663" s="24"/>
      <c r="I663" s="24"/>
      <c r="J663" s="24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8.0" customHeight="1">
      <c r="A664" s="23"/>
      <c r="B664" s="23"/>
      <c r="C664" s="23"/>
      <c r="D664" s="23"/>
      <c r="E664" s="23"/>
      <c r="F664" s="23"/>
      <c r="G664" s="24"/>
      <c r="H664" s="24"/>
      <c r="I664" s="24"/>
      <c r="J664" s="24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8.0" customHeight="1">
      <c r="A665" s="23"/>
      <c r="B665" s="23"/>
      <c r="C665" s="23"/>
      <c r="D665" s="23"/>
      <c r="E665" s="23"/>
      <c r="F665" s="23"/>
      <c r="G665" s="24"/>
      <c r="H665" s="24"/>
      <c r="I665" s="24"/>
      <c r="J665" s="24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8.0" customHeight="1">
      <c r="A666" s="23"/>
      <c r="B666" s="23"/>
      <c r="C666" s="23"/>
      <c r="D666" s="23"/>
      <c r="E666" s="23"/>
      <c r="F666" s="23"/>
      <c r="G666" s="24"/>
      <c r="H666" s="24"/>
      <c r="I666" s="24"/>
      <c r="J666" s="24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8.0" customHeight="1">
      <c r="A667" s="23"/>
      <c r="B667" s="23"/>
      <c r="C667" s="23"/>
      <c r="D667" s="23"/>
      <c r="E667" s="23"/>
      <c r="F667" s="23"/>
      <c r="G667" s="24"/>
      <c r="H667" s="24"/>
      <c r="I667" s="24"/>
      <c r="J667" s="24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8.0" customHeight="1">
      <c r="A668" s="23"/>
      <c r="B668" s="23"/>
      <c r="C668" s="23"/>
      <c r="D668" s="23"/>
      <c r="E668" s="23"/>
      <c r="F668" s="23"/>
      <c r="G668" s="24"/>
      <c r="H668" s="24"/>
      <c r="I668" s="24"/>
      <c r="J668" s="24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8.0" customHeight="1">
      <c r="A669" s="23"/>
      <c r="B669" s="23"/>
      <c r="C669" s="23"/>
      <c r="D669" s="23"/>
      <c r="E669" s="23"/>
      <c r="F669" s="23"/>
      <c r="G669" s="24"/>
      <c r="H669" s="24"/>
      <c r="I669" s="24"/>
      <c r="J669" s="24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8.0" customHeight="1">
      <c r="A670" s="23"/>
      <c r="B670" s="23"/>
      <c r="C670" s="23"/>
      <c r="D670" s="23"/>
      <c r="E670" s="23"/>
      <c r="F670" s="23"/>
      <c r="G670" s="24"/>
      <c r="H670" s="24"/>
      <c r="I670" s="24"/>
      <c r="J670" s="24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8.0" customHeight="1">
      <c r="A671" s="23"/>
      <c r="B671" s="23"/>
      <c r="C671" s="23"/>
      <c r="D671" s="23"/>
      <c r="E671" s="23"/>
      <c r="F671" s="23"/>
      <c r="G671" s="24"/>
      <c r="H671" s="24"/>
      <c r="I671" s="24"/>
      <c r="J671" s="24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8.0" customHeight="1">
      <c r="A672" s="23"/>
      <c r="B672" s="23"/>
      <c r="C672" s="23"/>
      <c r="D672" s="23"/>
      <c r="E672" s="23"/>
      <c r="F672" s="23"/>
      <c r="G672" s="24"/>
      <c r="H672" s="24"/>
      <c r="I672" s="24"/>
      <c r="J672" s="24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8.0" customHeight="1">
      <c r="A673" s="23"/>
      <c r="B673" s="23"/>
      <c r="C673" s="23"/>
      <c r="D673" s="23"/>
      <c r="E673" s="23"/>
      <c r="F673" s="23"/>
      <c r="G673" s="24"/>
      <c r="H673" s="24"/>
      <c r="I673" s="24"/>
      <c r="J673" s="24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8.0" customHeight="1">
      <c r="A674" s="23"/>
      <c r="B674" s="23"/>
      <c r="C674" s="23"/>
      <c r="D674" s="23"/>
      <c r="E674" s="23"/>
      <c r="F674" s="23"/>
      <c r="G674" s="24"/>
      <c r="H674" s="24"/>
      <c r="I674" s="24"/>
      <c r="J674" s="24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8.0" customHeight="1">
      <c r="A675" s="23"/>
      <c r="B675" s="23"/>
      <c r="C675" s="23"/>
      <c r="D675" s="23"/>
      <c r="E675" s="23"/>
      <c r="F675" s="23"/>
      <c r="G675" s="24"/>
      <c r="H675" s="24"/>
      <c r="I675" s="24"/>
      <c r="J675" s="24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8.0" customHeight="1">
      <c r="A676" s="23"/>
      <c r="B676" s="23"/>
      <c r="C676" s="23"/>
      <c r="D676" s="23"/>
      <c r="E676" s="23"/>
      <c r="F676" s="23"/>
      <c r="G676" s="24"/>
      <c r="H676" s="24"/>
      <c r="I676" s="24"/>
      <c r="J676" s="24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8.0" customHeight="1">
      <c r="A677" s="23"/>
      <c r="B677" s="23"/>
      <c r="C677" s="23"/>
      <c r="D677" s="23"/>
      <c r="E677" s="23"/>
      <c r="F677" s="23"/>
      <c r="G677" s="24"/>
      <c r="H677" s="24"/>
      <c r="I677" s="24"/>
      <c r="J677" s="24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8.0" customHeight="1">
      <c r="A678" s="23"/>
      <c r="B678" s="23"/>
      <c r="C678" s="23"/>
      <c r="D678" s="23"/>
      <c r="E678" s="23"/>
      <c r="F678" s="23"/>
      <c r="G678" s="24"/>
      <c r="H678" s="24"/>
      <c r="I678" s="24"/>
      <c r="J678" s="24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8.0" customHeight="1">
      <c r="A679" s="23"/>
      <c r="B679" s="23"/>
      <c r="C679" s="23"/>
      <c r="D679" s="23"/>
      <c r="E679" s="23"/>
      <c r="F679" s="23"/>
      <c r="G679" s="24"/>
      <c r="H679" s="24"/>
      <c r="I679" s="24"/>
      <c r="J679" s="24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8.0" customHeight="1">
      <c r="A680" s="23"/>
      <c r="B680" s="23"/>
      <c r="C680" s="23"/>
      <c r="D680" s="23"/>
      <c r="E680" s="23"/>
      <c r="F680" s="23"/>
      <c r="G680" s="24"/>
      <c r="H680" s="24"/>
      <c r="I680" s="24"/>
      <c r="J680" s="24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8.0" customHeight="1">
      <c r="A681" s="23"/>
      <c r="B681" s="23"/>
      <c r="C681" s="23"/>
      <c r="D681" s="23"/>
      <c r="E681" s="23"/>
      <c r="F681" s="23"/>
      <c r="G681" s="24"/>
      <c r="H681" s="24"/>
      <c r="I681" s="24"/>
      <c r="J681" s="24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8.0" customHeight="1">
      <c r="A682" s="23"/>
      <c r="B682" s="23"/>
      <c r="C682" s="23"/>
      <c r="D682" s="23"/>
      <c r="E682" s="23"/>
      <c r="F682" s="23"/>
      <c r="G682" s="24"/>
      <c r="H682" s="24"/>
      <c r="I682" s="24"/>
      <c r="J682" s="24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8.0" customHeight="1">
      <c r="A683" s="23"/>
      <c r="B683" s="23"/>
      <c r="C683" s="23"/>
      <c r="D683" s="23"/>
      <c r="E683" s="23"/>
      <c r="F683" s="23"/>
      <c r="G683" s="24"/>
      <c r="H683" s="24"/>
      <c r="I683" s="24"/>
      <c r="J683" s="24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8.0" customHeight="1">
      <c r="A684" s="23"/>
      <c r="B684" s="23"/>
      <c r="C684" s="23"/>
      <c r="D684" s="23"/>
      <c r="E684" s="23"/>
      <c r="F684" s="23"/>
      <c r="G684" s="24"/>
      <c r="H684" s="24"/>
      <c r="I684" s="24"/>
      <c r="J684" s="24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8.0" customHeight="1">
      <c r="A685" s="23"/>
      <c r="B685" s="23"/>
      <c r="C685" s="23"/>
      <c r="D685" s="23"/>
      <c r="E685" s="23"/>
      <c r="F685" s="23"/>
      <c r="G685" s="24"/>
      <c r="H685" s="24"/>
      <c r="I685" s="24"/>
      <c r="J685" s="24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8.0" customHeight="1">
      <c r="A686" s="23"/>
      <c r="B686" s="23"/>
      <c r="C686" s="23"/>
      <c r="D686" s="23"/>
      <c r="E686" s="23"/>
      <c r="F686" s="23"/>
      <c r="G686" s="24"/>
      <c r="H686" s="24"/>
      <c r="I686" s="24"/>
      <c r="J686" s="24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8.0" customHeight="1">
      <c r="A687" s="23"/>
      <c r="B687" s="23"/>
      <c r="C687" s="23"/>
      <c r="D687" s="23"/>
      <c r="E687" s="23"/>
      <c r="F687" s="23"/>
      <c r="G687" s="24"/>
      <c r="H687" s="24"/>
      <c r="I687" s="24"/>
      <c r="J687" s="24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8.0" customHeight="1">
      <c r="A688" s="23"/>
      <c r="B688" s="23"/>
      <c r="C688" s="23"/>
      <c r="D688" s="23"/>
      <c r="E688" s="23"/>
      <c r="F688" s="23"/>
      <c r="G688" s="24"/>
      <c r="H688" s="24"/>
      <c r="I688" s="24"/>
      <c r="J688" s="24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8.0" customHeight="1">
      <c r="A689" s="23"/>
      <c r="B689" s="23"/>
      <c r="C689" s="23"/>
      <c r="D689" s="23"/>
      <c r="E689" s="23"/>
      <c r="F689" s="23"/>
      <c r="G689" s="24"/>
      <c r="H689" s="24"/>
      <c r="I689" s="24"/>
      <c r="J689" s="24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8.0" customHeight="1">
      <c r="A690" s="23"/>
      <c r="B690" s="23"/>
      <c r="C690" s="23"/>
      <c r="D690" s="23"/>
      <c r="E690" s="23"/>
      <c r="F690" s="23"/>
      <c r="G690" s="24"/>
      <c r="H690" s="24"/>
      <c r="I690" s="24"/>
      <c r="J690" s="24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8.0" customHeight="1">
      <c r="A691" s="23"/>
      <c r="B691" s="23"/>
      <c r="C691" s="23"/>
      <c r="D691" s="23"/>
      <c r="E691" s="23"/>
      <c r="F691" s="23"/>
      <c r="G691" s="24"/>
      <c r="H691" s="24"/>
      <c r="I691" s="24"/>
      <c r="J691" s="24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8.0" customHeight="1">
      <c r="A692" s="23"/>
      <c r="B692" s="23"/>
      <c r="C692" s="23"/>
      <c r="D692" s="23"/>
      <c r="E692" s="23"/>
      <c r="F692" s="23"/>
      <c r="G692" s="24"/>
      <c r="H692" s="24"/>
      <c r="I692" s="24"/>
      <c r="J692" s="24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8.0" customHeight="1">
      <c r="A693" s="23"/>
      <c r="B693" s="23"/>
      <c r="C693" s="23"/>
      <c r="D693" s="23"/>
      <c r="E693" s="23"/>
      <c r="F693" s="23"/>
      <c r="G693" s="24"/>
      <c r="H693" s="24"/>
      <c r="I693" s="24"/>
      <c r="J693" s="24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8.0" customHeight="1">
      <c r="A694" s="23"/>
      <c r="B694" s="23"/>
      <c r="C694" s="23"/>
      <c r="D694" s="23"/>
      <c r="E694" s="23"/>
      <c r="F694" s="23"/>
      <c r="G694" s="24"/>
      <c r="H694" s="24"/>
      <c r="I694" s="24"/>
      <c r="J694" s="24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8.0" customHeight="1">
      <c r="A695" s="23"/>
      <c r="B695" s="23"/>
      <c r="C695" s="23"/>
      <c r="D695" s="23"/>
      <c r="E695" s="23"/>
      <c r="F695" s="23"/>
      <c r="G695" s="24"/>
      <c r="H695" s="24"/>
      <c r="I695" s="24"/>
      <c r="J695" s="24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8.0" customHeight="1">
      <c r="A696" s="23"/>
      <c r="B696" s="23"/>
      <c r="C696" s="23"/>
      <c r="D696" s="23"/>
      <c r="E696" s="23"/>
      <c r="F696" s="23"/>
      <c r="G696" s="24"/>
      <c r="H696" s="24"/>
      <c r="I696" s="24"/>
      <c r="J696" s="24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8.0" customHeight="1">
      <c r="A697" s="23"/>
      <c r="B697" s="23"/>
      <c r="C697" s="23"/>
      <c r="D697" s="23"/>
      <c r="E697" s="23"/>
      <c r="F697" s="23"/>
      <c r="G697" s="24"/>
      <c r="H697" s="24"/>
      <c r="I697" s="24"/>
      <c r="J697" s="24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8.0" customHeight="1">
      <c r="A698" s="23"/>
      <c r="B698" s="23"/>
      <c r="C698" s="23"/>
      <c r="D698" s="23"/>
      <c r="E698" s="23"/>
      <c r="F698" s="23"/>
      <c r="G698" s="24"/>
      <c r="H698" s="24"/>
      <c r="I698" s="24"/>
      <c r="J698" s="24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8.0" customHeight="1">
      <c r="A699" s="23"/>
      <c r="B699" s="23"/>
      <c r="C699" s="23"/>
      <c r="D699" s="23"/>
      <c r="E699" s="23"/>
      <c r="F699" s="23"/>
      <c r="G699" s="24"/>
      <c r="H699" s="24"/>
      <c r="I699" s="24"/>
      <c r="J699" s="24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8.0" customHeight="1">
      <c r="A700" s="23"/>
      <c r="B700" s="23"/>
      <c r="C700" s="23"/>
      <c r="D700" s="23"/>
      <c r="E700" s="23"/>
      <c r="F700" s="23"/>
      <c r="G700" s="24"/>
      <c r="H700" s="24"/>
      <c r="I700" s="24"/>
      <c r="J700" s="24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8.0" customHeight="1">
      <c r="A701" s="23"/>
      <c r="B701" s="23"/>
      <c r="C701" s="23"/>
      <c r="D701" s="23"/>
      <c r="E701" s="23"/>
      <c r="F701" s="23"/>
      <c r="G701" s="24"/>
      <c r="H701" s="24"/>
      <c r="I701" s="24"/>
      <c r="J701" s="24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8.0" customHeight="1">
      <c r="A702" s="23"/>
      <c r="B702" s="23"/>
      <c r="C702" s="23"/>
      <c r="D702" s="23"/>
      <c r="E702" s="23"/>
      <c r="F702" s="23"/>
      <c r="G702" s="24"/>
      <c r="H702" s="24"/>
      <c r="I702" s="24"/>
      <c r="J702" s="24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8.0" customHeight="1">
      <c r="A703" s="23"/>
      <c r="B703" s="23"/>
      <c r="C703" s="23"/>
      <c r="D703" s="23"/>
      <c r="E703" s="23"/>
      <c r="F703" s="23"/>
      <c r="G703" s="24"/>
      <c r="H703" s="24"/>
      <c r="I703" s="24"/>
      <c r="J703" s="24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8.0" customHeight="1">
      <c r="A704" s="23"/>
      <c r="B704" s="23"/>
      <c r="C704" s="23"/>
      <c r="D704" s="23"/>
      <c r="E704" s="23"/>
      <c r="F704" s="23"/>
      <c r="G704" s="24"/>
      <c r="H704" s="24"/>
      <c r="I704" s="24"/>
      <c r="J704" s="24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8.0" customHeight="1">
      <c r="A705" s="23"/>
      <c r="B705" s="23"/>
      <c r="C705" s="23"/>
      <c r="D705" s="23"/>
      <c r="E705" s="23"/>
      <c r="F705" s="23"/>
      <c r="G705" s="24"/>
      <c r="H705" s="24"/>
      <c r="I705" s="24"/>
      <c r="J705" s="24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8.0" customHeight="1">
      <c r="A706" s="23"/>
      <c r="B706" s="23"/>
      <c r="C706" s="23"/>
      <c r="D706" s="23"/>
      <c r="E706" s="23"/>
      <c r="F706" s="23"/>
      <c r="G706" s="24"/>
      <c r="H706" s="24"/>
      <c r="I706" s="24"/>
      <c r="J706" s="24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8.0" customHeight="1">
      <c r="A707" s="23"/>
      <c r="B707" s="23"/>
      <c r="C707" s="23"/>
      <c r="D707" s="23"/>
      <c r="E707" s="23"/>
      <c r="F707" s="23"/>
      <c r="G707" s="24"/>
      <c r="H707" s="24"/>
      <c r="I707" s="24"/>
      <c r="J707" s="24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8.0" customHeight="1">
      <c r="A708" s="23"/>
      <c r="B708" s="23"/>
      <c r="C708" s="23"/>
      <c r="D708" s="23"/>
      <c r="E708" s="23"/>
      <c r="F708" s="23"/>
      <c r="G708" s="24"/>
      <c r="H708" s="24"/>
      <c r="I708" s="24"/>
      <c r="J708" s="24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8.0" customHeight="1">
      <c r="A709" s="23"/>
      <c r="B709" s="23"/>
      <c r="C709" s="23"/>
      <c r="D709" s="23"/>
      <c r="E709" s="23"/>
      <c r="F709" s="23"/>
      <c r="G709" s="24"/>
      <c r="H709" s="24"/>
      <c r="I709" s="24"/>
      <c r="J709" s="24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8.0" customHeight="1">
      <c r="A710" s="23"/>
      <c r="B710" s="23"/>
      <c r="C710" s="23"/>
      <c r="D710" s="23"/>
      <c r="E710" s="23"/>
      <c r="F710" s="23"/>
      <c r="G710" s="24"/>
      <c r="H710" s="24"/>
      <c r="I710" s="24"/>
      <c r="J710" s="24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8.0" customHeight="1">
      <c r="A711" s="23"/>
      <c r="B711" s="23"/>
      <c r="C711" s="23"/>
      <c r="D711" s="23"/>
      <c r="E711" s="23"/>
      <c r="F711" s="23"/>
      <c r="G711" s="24"/>
      <c r="H711" s="24"/>
      <c r="I711" s="24"/>
      <c r="J711" s="24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8.0" customHeight="1">
      <c r="A712" s="23"/>
      <c r="B712" s="23"/>
      <c r="C712" s="23"/>
      <c r="D712" s="23"/>
      <c r="E712" s="23"/>
      <c r="F712" s="23"/>
      <c r="G712" s="24"/>
      <c r="H712" s="24"/>
      <c r="I712" s="24"/>
      <c r="J712" s="24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8.0" customHeight="1">
      <c r="A713" s="23"/>
      <c r="B713" s="23"/>
      <c r="C713" s="23"/>
      <c r="D713" s="23"/>
      <c r="E713" s="23"/>
      <c r="F713" s="23"/>
      <c r="G713" s="24"/>
      <c r="H713" s="24"/>
      <c r="I713" s="24"/>
      <c r="J713" s="24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8.0" customHeight="1">
      <c r="A714" s="23"/>
      <c r="B714" s="23"/>
      <c r="C714" s="23"/>
      <c r="D714" s="23"/>
      <c r="E714" s="23"/>
      <c r="F714" s="23"/>
      <c r="G714" s="24"/>
      <c r="H714" s="24"/>
      <c r="I714" s="24"/>
      <c r="J714" s="24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8.0" customHeight="1">
      <c r="A715" s="23"/>
      <c r="B715" s="23"/>
      <c r="C715" s="23"/>
      <c r="D715" s="23"/>
      <c r="E715" s="23"/>
      <c r="F715" s="23"/>
      <c r="G715" s="24"/>
      <c r="H715" s="24"/>
      <c r="I715" s="24"/>
      <c r="J715" s="24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8.0" customHeight="1">
      <c r="A716" s="23"/>
      <c r="B716" s="23"/>
      <c r="C716" s="23"/>
      <c r="D716" s="23"/>
      <c r="E716" s="23"/>
      <c r="F716" s="23"/>
      <c r="G716" s="24"/>
      <c r="H716" s="24"/>
      <c r="I716" s="24"/>
      <c r="J716" s="24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8.0" customHeight="1">
      <c r="A717" s="23"/>
      <c r="B717" s="23"/>
      <c r="C717" s="23"/>
      <c r="D717" s="23"/>
      <c r="E717" s="23"/>
      <c r="F717" s="23"/>
      <c r="G717" s="24"/>
      <c r="H717" s="24"/>
      <c r="I717" s="24"/>
      <c r="J717" s="24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8.0" customHeight="1">
      <c r="A718" s="23"/>
      <c r="B718" s="23"/>
      <c r="C718" s="23"/>
      <c r="D718" s="23"/>
      <c r="E718" s="23"/>
      <c r="F718" s="23"/>
      <c r="G718" s="24"/>
      <c r="H718" s="24"/>
      <c r="I718" s="24"/>
      <c r="J718" s="24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8.0" customHeight="1">
      <c r="A719" s="23"/>
      <c r="B719" s="23"/>
      <c r="C719" s="23"/>
      <c r="D719" s="23"/>
      <c r="E719" s="23"/>
      <c r="F719" s="23"/>
      <c r="G719" s="24"/>
      <c r="H719" s="24"/>
      <c r="I719" s="24"/>
      <c r="J719" s="24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8.0" customHeight="1">
      <c r="A720" s="23"/>
      <c r="B720" s="23"/>
      <c r="C720" s="23"/>
      <c r="D720" s="23"/>
      <c r="E720" s="23"/>
      <c r="F720" s="23"/>
      <c r="G720" s="24"/>
      <c r="H720" s="24"/>
      <c r="I720" s="24"/>
      <c r="J720" s="24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8.0" customHeight="1">
      <c r="A721" s="23"/>
      <c r="B721" s="23"/>
      <c r="C721" s="23"/>
      <c r="D721" s="23"/>
      <c r="E721" s="23"/>
      <c r="F721" s="23"/>
      <c r="G721" s="24"/>
      <c r="H721" s="24"/>
      <c r="I721" s="24"/>
      <c r="J721" s="24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8.0" customHeight="1">
      <c r="A722" s="23"/>
      <c r="B722" s="23"/>
      <c r="C722" s="23"/>
      <c r="D722" s="23"/>
      <c r="E722" s="23"/>
      <c r="F722" s="23"/>
      <c r="G722" s="24"/>
      <c r="H722" s="24"/>
      <c r="I722" s="24"/>
      <c r="J722" s="24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8.0" customHeight="1">
      <c r="A723" s="23"/>
      <c r="B723" s="23"/>
      <c r="C723" s="23"/>
      <c r="D723" s="23"/>
      <c r="E723" s="23"/>
      <c r="F723" s="23"/>
      <c r="G723" s="24"/>
      <c r="H723" s="24"/>
      <c r="I723" s="24"/>
      <c r="J723" s="24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8.0" customHeight="1">
      <c r="A724" s="23"/>
      <c r="B724" s="23"/>
      <c r="C724" s="23"/>
      <c r="D724" s="23"/>
      <c r="E724" s="23"/>
      <c r="F724" s="23"/>
      <c r="G724" s="24"/>
      <c r="H724" s="24"/>
      <c r="I724" s="24"/>
      <c r="J724" s="24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8.0" customHeight="1">
      <c r="A725" s="23"/>
      <c r="B725" s="23"/>
      <c r="C725" s="23"/>
      <c r="D725" s="23"/>
      <c r="E725" s="23"/>
      <c r="F725" s="23"/>
      <c r="G725" s="24"/>
      <c r="H725" s="24"/>
      <c r="I725" s="24"/>
      <c r="J725" s="24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8.0" customHeight="1">
      <c r="A726" s="23"/>
      <c r="B726" s="23"/>
      <c r="C726" s="23"/>
      <c r="D726" s="23"/>
      <c r="E726" s="23"/>
      <c r="F726" s="23"/>
      <c r="G726" s="24"/>
      <c r="H726" s="24"/>
      <c r="I726" s="24"/>
      <c r="J726" s="24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8.0" customHeight="1">
      <c r="A727" s="23"/>
      <c r="B727" s="23"/>
      <c r="C727" s="23"/>
      <c r="D727" s="23"/>
      <c r="E727" s="23"/>
      <c r="F727" s="23"/>
      <c r="G727" s="24"/>
      <c r="H727" s="24"/>
      <c r="I727" s="24"/>
      <c r="J727" s="24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8.0" customHeight="1">
      <c r="A728" s="23"/>
      <c r="B728" s="23"/>
      <c r="C728" s="23"/>
      <c r="D728" s="23"/>
      <c r="E728" s="23"/>
      <c r="F728" s="23"/>
      <c r="G728" s="24"/>
      <c r="H728" s="24"/>
      <c r="I728" s="24"/>
      <c r="J728" s="24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8.0" customHeight="1">
      <c r="A729" s="23"/>
      <c r="B729" s="23"/>
      <c r="C729" s="23"/>
      <c r="D729" s="23"/>
      <c r="E729" s="23"/>
      <c r="F729" s="23"/>
      <c r="G729" s="24"/>
      <c r="H729" s="24"/>
      <c r="I729" s="24"/>
      <c r="J729" s="24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8.0" customHeight="1">
      <c r="A730" s="23"/>
      <c r="B730" s="23"/>
      <c r="C730" s="23"/>
      <c r="D730" s="23"/>
      <c r="E730" s="23"/>
      <c r="F730" s="23"/>
      <c r="G730" s="24"/>
      <c r="H730" s="24"/>
      <c r="I730" s="24"/>
      <c r="J730" s="24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8.0" customHeight="1">
      <c r="A731" s="23"/>
      <c r="B731" s="23"/>
      <c r="C731" s="23"/>
      <c r="D731" s="23"/>
      <c r="E731" s="23"/>
      <c r="F731" s="23"/>
      <c r="G731" s="24"/>
      <c r="H731" s="24"/>
      <c r="I731" s="24"/>
      <c r="J731" s="24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8.0" customHeight="1">
      <c r="A732" s="23"/>
      <c r="B732" s="23"/>
      <c r="C732" s="23"/>
      <c r="D732" s="23"/>
      <c r="E732" s="23"/>
      <c r="F732" s="23"/>
      <c r="G732" s="24"/>
      <c r="H732" s="24"/>
      <c r="I732" s="24"/>
      <c r="J732" s="24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8.0" customHeight="1">
      <c r="A733" s="23"/>
      <c r="B733" s="23"/>
      <c r="C733" s="23"/>
      <c r="D733" s="23"/>
      <c r="E733" s="23"/>
      <c r="F733" s="23"/>
      <c r="G733" s="24"/>
      <c r="H733" s="24"/>
      <c r="I733" s="24"/>
      <c r="J733" s="24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8.0" customHeight="1">
      <c r="A734" s="23"/>
      <c r="B734" s="23"/>
      <c r="C734" s="23"/>
      <c r="D734" s="23"/>
      <c r="E734" s="23"/>
      <c r="F734" s="23"/>
      <c r="G734" s="24"/>
      <c r="H734" s="24"/>
      <c r="I734" s="24"/>
      <c r="J734" s="24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8.0" customHeight="1">
      <c r="A735" s="23"/>
      <c r="B735" s="23"/>
      <c r="C735" s="23"/>
      <c r="D735" s="23"/>
      <c r="E735" s="23"/>
      <c r="F735" s="23"/>
      <c r="G735" s="24"/>
      <c r="H735" s="24"/>
      <c r="I735" s="24"/>
      <c r="J735" s="24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8.0" customHeight="1">
      <c r="A736" s="23"/>
      <c r="B736" s="23"/>
      <c r="C736" s="23"/>
      <c r="D736" s="23"/>
      <c r="E736" s="23"/>
      <c r="F736" s="23"/>
      <c r="G736" s="24"/>
      <c r="H736" s="24"/>
      <c r="I736" s="24"/>
      <c r="J736" s="24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8.0" customHeight="1">
      <c r="A737" s="23"/>
      <c r="B737" s="23"/>
      <c r="C737" s="23"/>
      <c r="D737" s="23"/>
      <c r="E737" s="23"/>
      <c r="F737" s="23"/>
      <c r="G737" s="24"/>
      <c r="H737" s="24"/>
      <c r="I737" s="24"/>
      <c r="J737" s="24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8.0" customHeight="1">
      <c r="A738" s="23"/>
      <c r="B738" s="23"/>
      <c r="C738" s="23"/>
      <c r="D738" s="23"/>
      <c r="E738" s="23"/>
      <c r="F738" s="23"/>
      <c r="G738" s="24"/>
      <c r="H738" s="24"/>
      <c r="I738" s="24"/>
      <c r="J738" s="24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8.0" customHeight="1">
      <c r="A739" s="23"/>
      <c r="B739" s="23"/>
      <c r="C739" s="23"/>
      <c r="D739" s="23"/>
      <c r="E739" s="23"/>
      <c r="F739" s="23"/>
      <c r="G739" s="24"/>
      <c r="H739" s="24"/>
      <c r="I739" s="24"/>
      <c r="J739" s="24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8.0" customHeight="1">
      <c r="A740" s="23"/>
      <c r="B740" s="23"/>
      <c r="C740" s="23"/>
      <c r="D740" s="23"/>
      <c r="E740" s="23"/>
      <c r="F740" s="23"/>
      <c r="G740" s="24"/>
      <c r="H740" s="24"/>
      <c r="I740" s="24"/>
      <c r="J740" s="24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8.0" customHeight="1">
      <c r="A741" s="23"/>
      <c r="B741" s="23"/>
      <c r="C741" s="23"/>
      <c r="D741" s="23"/>
      <c r="E741" s="23"/>
      <c r="F741" s="23"/>
      <c r="G741" s="24"/>
      <c r="H741" s="24"/>
      <c r="I741" s="24"/>
      <c r="J741" s="24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8.0" customHeight="1">
      <c r="A742" s="23"/>
      <c r="B742" s="23"/>
      <c r="C742" s="23"/>
      <c r="D742" s="23"/>
      <c r="E742" s="23"/>
      <c r="F742" s="23"/>
      <c r="G742" s="24"/>
      <c r="H742" s="24"/>
      <c r="I742" s="24"/>
      <c r="J742" s="24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8.0" customHeight="1">
      <c r="A743" s="23"/>
      <c r="B743" s="23"/>
      <c r="C743" s="23"/>
      <c r="D743" s="23"/>
      <c r="E743" s="23"/>
      <c r="F743" s="23"/>
      <c r="G743" s="24"/>
      <c r="H743" s="24"/>
      <c r="I743" s="24"/>
      <c r="J743" s="24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8.0" customHeight="1">
      <c r="A744" s="23"/>
      <c r="B744" s="23"/>
      <c r="C744" s="23"/>
      <c r="D744" s="23"/>
      <c r="E744" s="23"/>
      <c r="F744" s="23"/>
      <c r="G744" s="24"/>
      <c r="H744" s="24"/>
      <c r="I744" s="24"/>
      <c r="J744" s="24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8.0" customHeight="1">
      <c r="A745" s="23"/>
      <c r="B745" s="23"/>
      <c r="C745" s="23"/>
      <c r="D745" s="23"/>
      <c r="E745" s="23"/>
      <c r="F745" s="23"/>
      <c r="G745" s="24"/>
      <c r="H745" s="24"/>
      <c r="I745" s="24"/>
      <c r="J745" s="24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8.0" customHeight="1">
      <c r="A746" s="23"/>
      <c r="B746" s="23"/>
      <c r="C746" s="23"/>
      <c r="D746" s="23"/>
      <c r="E746" s="23"/>
      <c r="F746" s="23"/>
      <c r="G746" s="24"/>
      <c r="H746" s="24"/>
      <c r="I746" s="24"/>
      <c r="J746" s="24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8.0" customHeight="1">
      <c r="A747" s="23"/>
      <c r="B747" s="23"/>
      <c r="C747" s="23"/>
      <c r="D747" s="23"/>
      <c r="E747" s="23"/>
      <c r="F747" s="23"/>
      <c r="G747" s="24"/>
      <c r="H747" s="24"/>
      <c r="I747" s="24"/>
      <c r="J747" s="24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8.0" customHeight="1">
      <c r="A748" s="23"/>
      <c r="B748" s="23"/>
      <c r="C748" s="23"/>
      <c r="D748" s="23"/>
      <c r="E748" s="23"/>
      <c r="F748" s="23"/>
      <c r="G748" s="24"/>
      <c r="H748" s="24"/>
      <c r="I748" s="24"/>
      <c r="J748" s="24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8.0" customHeight="1">
      <c r="A749" s="23"/>
      <c r="B749" s="23"/>
      <c r="C749" s="23"/>
      <c r="D749" s="23"/>
      <c r="E749" s="23"/>
      <c r="F749" s="23"/>
      <c r="G749" s="24"/>
      <c r="H749" s="24"/>
      <c r="I749" s="24"/>
      <c r="J749" s="24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8.0" customHeight="1">
      <c r="A750" s="23"/>
      <c r="B750" s="23"/>
      <c r="C750" s="23"/>
      <c r="D750" s="23"/>
      <c r="E750" s="23"/>
      <c r="F750" s="23"/>
      <c r="G750" s="24"/>
      <c r="H750" s="24"/>
      <c r="I750" s="24"/>
      <c r="J750" s="24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8.0" customHeight="1">
      <c r="A751" s="23"/>
      <c r="B751" s="23"/>
      <c r="C751" s="23"/>
      <c r="D751" s="23"/>
      <c r="E751" s="23"/>
      <c r="F751" s="23"/>
      <c r="G751" s="24"/>
      <c r="H751" s="24"/>
      <c r="I751" s="24"/>
      <c r="J751" s="24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8.0" customHeight="1">
      <c r="A752" s="23"/>
      <c r="B752" s="23"/>
      <c r="C752" s="23"/>
      <c r="D752" s="23"/>
      <c r="E752" s="23"/>
      <c r="F752" s="23"/>
      <c r="G752" s="24"/>
      <c r="H752" s="24"/>
      <c r="I752" s="24"/>
      <c r="J752" s="24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8.0" customHeight="1">
      <c r="A753" s="23"/>
      <c r="B753" s="23"/>
      <c r="C753" s="23"/>
      <c r="D753" s="23"/>
      <c r="E753" s="23"/>
      <c r="F753" s="23"/>
      <c r="G753" s="24"/>
      <c r="H753" s="24"/>
      <c r="I753" s="24"/>
      <c r="J753" s="24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8.0" customHeight="1">
      <c r="A754" s="23"/>
      <c r="B754" s="23"/>
      <c r="C754" s="23"/>
      <c r="D754" s="23"/>
      <c r="E754" s="23"/>
      <c r="F754" s="23"/>
      <c r="G754" s="24"/>
      <c r="H754" s="24"/>
      <c r="I754" s="24"/>
      <c r="J754" s="24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8.0" customHeight="1">
      <c r="A755" s="23"/>
      <c r="B755" s="23"/>
      <c r="C755" s="23"/>
      <c r="D755" s="23"/>
      <c r="E755" s="23"/>
      <c r="F755" s="23"/>
      <c r="G755" s="24"/>
      <c r="H755" s="24"/>
      <c r="I755" s="24"/>
      <c r="J755" s="24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8.0" customHeight="1">
      <c r="A756" s="23"/>
      <c r="B756" s="23"/>
      <c r="C756" s="23"/>
      <c r="D756" s="23"/>
      <c r="E756" s="23"/>
      <c r="F756" s="23"/>
      <c r="G756" s="24"/>
      <c r="H756" s="24"/>
      <c r="I756" s="24"/>
      <c r="J756" s="24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8.0" customHeight="1">
      <c r="A757" s="23"/>
      <c r="B757" s="23"/>
      <c r="C757" s="23"/>
      <c r="D757" s="23"/>
      <c r="E757" s="23"/>
      <c r="F757" s="23"/>
      <c r="G757" s="24"/>
      <c r="H757" s="24"/>
      <c r="I757" s="24"/>
      <c r="J757" s="24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8.0" customHeight="1">
      <c r="A758" s="23"/>
      <c r="B758" s="23"/>
      <c r="C758" s="23"/>
      <c r="D758" s="23"/>
      <c r="E758" s="23"/>
      <c r="F758" s="23"/>
      <c r="G758" s="24"/>
      <c r="H758" s="24"/>
      <c r="I758" s="24"/>
      <c r="J758" s="24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8.0" customHeight="1">
      <c r="A759" s="23"/>
      <c r="B759" s="23"/>
      <c r="C759" s="23"/>
      <c r="D759" s="23"/>
      <c r="E759" s="23"/>
      <c r="F759" s="23"/>
      <c r="G759" s="24"/>
      <c r="H759" s="24"/>
      <c r="I759" s="24"/>
      <c r="J759" s="24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8.0" customHeight="1">
      <c r="A760" s="23"/>
      <c r="B760" s="23"/>
      <c r="C760" s="23"/>
      <c r="D760" s="23"/>
      <c r="E760" s="23"/>
      <c r="F760" s="23"/>
      <c r="G760" s="24"/>
      <c r="H760" s="24"/>
      <c r="I760" s="24"/>
      <c r="J760" s="24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8.0" customHeight="1">
      <c r="A761" s="23"/>
      <c r="B761" s="23"/>
      <c r="C761" s="23"/>
      <c r="D761" s="23"/>
      <c r="E761" s="23"/>
      <c r="F761" s="23"/>
      <c r="G761" s="24"/>
      <c r="H761" s="24"/>
      <c r="I761" s="24"/>
      <c r="J761" s="24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8.0" customHeight="1">
      <c r="A762" s="23"/>
      <c r="B762" s="23"/>
      <c r="C762" s="23"/>
      <c r="D762" s="23"/>
      <c r="E762" s="23"/>
      <c r="F762" s="23"/>
      <c r="G762" s="24"/>
      <c r="H762" s="24"/>
      <c r="I762" s="24"/>
      <c r="J762" s="24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8.0" customHeight="1">
      <c r="A763" s="23"/>
      <c r="B763" s="23"/>
      <c r="C763" s="23"/>
      <c r="D763" s="23"/>
      <c r="E763" s="23"/>
      <c r="F763" s="23"/>
      <c r="G763" s="24"/>
      <c r="H763" s="24"/>
      <c r="I763" s="24"/>
      <c r="J763" s="24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8.0" customHeight="1">
      <c r="A764" s="23"/>
      <c r="B764" s="23"/>
      <c r="C764" s="23"/>
      <c r="D764" s="23"/>
      <c r="E764" s="23"/>
      <c r="F764" s="23"/>
      <c r="G764" s="24"/>
      <c r="H764" s="24"/>
      <c r="I764" s="24"/>
      <c r="J764" s="24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8.0" customHeight="1">
      <c r="A765" s="23"/>
      <c r="B765" s="23"/>
      <c r="C765" s="23"/>
      <c r="D765" s="23"/>
      <c r="E765" s="23"/>
      <c r="F765" s="23"/>
      <c r="G765" s="24"/>
      <c r="H765" s="24"/>
      <c r="I765" s="24"/>
      <c r="J765" s="24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8.0" customHeight="1">
      <c r="A766" s="23"/>
      <c r="B766" s="23"/>
      <c r="C766" s="23"/>
      <c r="D766" s="23"/>
      <c r="E766" s="23"/>
      <c r="F766" s="23"/>
      <c r="G766" s="24"/>
      <c r="H766" s="24"/>
      <c r="I766" s="24"/>
      <c r="J766" s="24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8.0" customHeight="1">
      <c r="A767" s="23"/>
      <c r="B767" s="23"/>
      <c r="C767" s="23"/>
      <c r="D767" s="23"/>
      <c r="E767" s="23"/>
      <c r="F767" s="23"/>
      <c r="G767" s="24"/>
      <c r="H767" s="24"/>
      <c r="I767" s="24"/>
      <c r="J767" s="24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8.0" customHeight="1">
      <c r="A768" s="23"/>
      <c r="B768" s="23"/>
      <c r="C768" s="23"/>
      <c r="D768" s="23"/>
      <c r="E768" s="23"/>
      <c r="F768" s="23"/>
      <c r="G768" s="24"/>
      <c r="H768" s="24"/>
      <c r="I768" s="24"/>
      <c r="J768" s="24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8.0" customHeight="1">
      <c r="A769" s="23"/>
      <c r="B769" s="23"/>
      <c r="C769" s="23"/>
      <c r="D769" s="23"/>
      <c r="E769" s="23"/>
      <c r="F769" s="23"/>
      <c r="G769" s="24"/>
      <c r="H769" s="24"/>
      <c r="I769" s="24"/>
      <c r="J769" s="24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8.0" customHeight="1">
      <c r="A770" s="23"/>
      <c r="B770" s="23"/>
      <c r="C770" s="23"/>
      <c r="D770" s="23"/>
      <c r="E770" s="23"/>
      <c r="F770" s="23"/>
      <c r="G770" s="24"/>
      <c r="H770" s="24"/>
      <c r="I770" s="24"/>
      <c r="J770" s="24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8.0" customHeight="1">
      <c r="A771" s="23"/>
      <c r="B771" s="23"/>
      <c r="C771" s="23"/>
      <c r="D771" s="23"/>
      <c r="E771" s="23"/>
      <c r="F771" s="23"/>
      <c r="G771" s="24"/>
      <c r="H771" s="24"/>
      <c r="I771" s="24"/>
      <c r="J771" s="24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8.0" customHeight="1">
      <c r="A772" s="23"/>
      <c r="B772" s="23"/>
      <c r="C772" s="23"/>
      <c r="D772" s="23"/>
      <c r="E772" s="23"/>
      <c r="F772" s="23"/>
      <c r="G772" s="24"/>
      <c r="H772" s="24"/>
      <c r="I772" s="24"/>
      <c r="J772" s="24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8.0" customHeight="1">
      <c r="A773" s="23"/>
      <c r="B773" s="23"/>
      <c r="C773" s="23"/>
      <c r="D773" s="23"/>
      <c r="E773" s="23"/>
      <c r="F773" s="23"/>
      <c r="G773" s="24"/>
      <c r="H773" s="24"/>
      <c r="I773" s="24"/>
      <c r="J773" s="24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8.0" customHeight="1">
      <c r="A774" s="23"/>
      <c r="B774" s="23"/>
      <c r="C774" s="23"/>
      <c r="D774" s="23"/>
      <c r="E774" s="23"/>
      <c r="F774" s="23"/>
      <c r="G774" s="24"/>
      <c r="H774" s="24"/>
      <c r="I774" s="24"/>
      <c r="J774" s="24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8.0" customHeight="1">
      <c r="A775" s="23"/>
      <c r="B775" s="23"/>
      <c r="C775" s="23"/>
      <c r="D775" s="23"/>
      <c r="E775" s="23"/>
      <c r="F775" s="23"/>
      <c r="G775" s="24"/>
      <c r="H775" s="24"/>
      <c r="I775" s="24"/>
      <c r="J775" s="24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8.0" customHeight="1">
      <c r="A776" s="23"/>
      <c r="B776" s="23"/>
      <c r="C776" s="23"/>
      <c r="D776" s="23"/>
      <c r="E776" s="23"/>
      <c r="F776" s="23"/>
      <c r="G776" s="24"/>
      <c r="H776" s="24"/>
      <c r="I776" s="24"/>
      <c r="J776" s="24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8.0" customHeight="1">
      <c r="A777" s="23"/>
      <c r="B777" s="23"/>
      <c r="C777" s="23"/>
      <c r="D777" s="23"/>
      <c r="E777" s="23"/>
      <c r="F777" s="23"/>
      <c r="G777" s="24"/>
      <c r="H777" s="24"/>
      <c r="I777" s="24"/>
      <c r="J777" s="24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8.0" customHeight="1">
      <c r="A778" s="23"/>
      <c r="B778" s="23"/>
      <c r="C778" s="23"/>
      <c r="D778" s="23"/>
      <c r="E778" s="23"/>
      <c r="F778" s="23"/>
      <c r="G778" s="24"/>
      <c r="H778" s="24"/>
      <c r="I778" s="24"/>
      <c r="J778" s="24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8.0" customHeight="1">
      <c r="A779" s="23"/>
      <c r="B779" s="23"/>
      <c r="C779" s="23"/>
      <c r="D779" s="23"/>
      <c r="E779" s="23"/>
      <c r="F779" s="23"/>
      <c r="G779" s="24"/>
      <c r="H779" s="24"/>
      <c r="I779" s="24"/>
      <c r="J779" s="24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8.0" customHeight="1">
      <c r="A780" s="23"/>
      <c r="B780" s="23"/>
      <c r="C780" s="23"/>
      <c r="D780" s="23"/>
      <c r="E780" s="23"/>
      <c r="F780" s="23"/>
      <c r="G780" s="24"/>
      <c r="H780" s="24"/>
      <c r="I780" s="24"/>
      <c r="J780" s="24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8.0" customHeight="1">
      <c r="A781" s="23"/>
      <c r="B781" s="23"/>
      <c r="C781" s="23"/>
      <c r="D781" s="23"/>
      <c r="E781" s="23"/>
      <c r="F781" s="23"/>
      <c r="G781" s="24"/>
      <c r="H781" s="24"/>
      <c r="I781" s="24"/>
      <c r="J781" s="24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8.0" customHeight="1">
      <c r="A782" s="23"/>
      <c r="B782" s="23"/>
      <c r="C782" s="23"/>
      <c r="D782" s="23"/>
      <c r="E782" s="23"/>
      <c r="F782" s="23"/>
      <c r="G782" s="24"/>
      <c r="H782" s="24"/>
      <c r="I782" s="24"/>
      <c r="J782" s="24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8.0" customHeight="1">
      <c r="A783" s="23"/>
      <c r="B783" s="23"/>
      <c r="C783" s="23"/>
      <c r="D783" s="23"/>
      <c r="E783" s="23"/>
      <c r="F783" s="23"/>
      <c r="G783" s="24"/>
      <c r="H783" s="24"/>
      <c r="I783" s="24"/>
      <c r="J783" s="24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8.0" customHeight="1">
      <c r="A784" s="23"/>
      <c r="B784" s="23"/>
      <c r="C784" s="23"/>
      <c r="D784" s="23"/>
      <c r="E784" s="23"/>
      <c r="F784" s="23"/>
      <c r="G784" s="24"/>
      <c r="H784" s="24"/>
      <c r="I784" s="24"/>
      <c r="J784" s="24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8.0" customHeight="1">
      <c r="A785" s="23"/>
      <c r="B785" s="23"/>
      <c r="C785" s="23"/>
      <c r="D785" s="23"/>
      <c r="E785" s="23"/>
      <c r="F785" s="23"/>
      <c r="G785" s="24"/>
      <c r="H785" s="24"/>
      <c r="I785" s="24"/>
      <c r="J785" s="24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8.0" customHeight="1">
      <c r="A786" s="23"/>
      <c r="B786" s="23"/>
      <c r="C786" s="23"/>
      <c r="D786" s="23"/>
      <c r="E786" s="23"/>
      <c r="F786" s="23"/>
      <c r="G786" s="24"/>
      <c r="H786" s="24"/>
      <c r="I786" s="24"/>
      <c r="J786" s="24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8.0" customHeight="1">
      <c r="A787" s="23"/>
      <c r="B787" s="23"/>
      <c r="C787" s="23"/>
      <c r="D787" s="23"/>
      <c r="E787" s="23"/>
      <c r="F787" s="23"/>
      <c r="G787" s="24"/>
      <c r="H787" s="24"/>
      <c r="I787" s="24"/>
      <c r="J787" s="24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8.0" customHeight="1">
      <c r="A788" s="23"/>
      <c r="B788" s="23"/>
      <c r="C788" s="23"/>
      <c r="D788" s="23"/>
      <c r="E788" s="23"/>
      <c r="F788" s="23"/>
      <c r="G788" s="24"/>
      <c r="H788" s="24"/>
      <c r="I788" s="24"/>
      <c r="J788" s="24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8.0" customHeight="1">
      <c r="A789" s="23"/>
      <c r="B789" s="23"/>
      <c r="C789" s="23"/>
      <c r="D789" s="23"/>
      <c r="E789" s="23"/>
      <c r="F789" s="23"/>
      <c r="G789" s="24"/>
      <c r="H789" s="24"/>
      <c r="I789" s="24"/>
      <c r="J789" s="24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8.0" customHeight="1">
      <c r="A790" s="23"/>
      <c r="B790" s="23"/>
      <c r="C790" s="23"/>
      <c r="D790" s="23"/>
      <c r="E790" s="23"/>
      <c r="F790" s="23"/>
      <c r="G790" s="24"/>
      <c r="H790" s="24"/>
      <c r="I790" s="24"/>
      <c r="J790" s="24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8.0" customHeight="1">
      <c r="A791" s="23"/>
      <c r="B791" s="23"/>
      <c r="C791" s="23"/>
      <c r="D791" s="23"/>
      <c r="E791" s="23"/>
      <c r="F791" s="23"/>
      <c r="G791" s="24"/>
      <c r="H791" s="24"/>
      <c r="I791" s="24"/>
      <c r="J791" s="24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8.0" customHeight="1">
      <c r="A792" s="23"/>
      <c r="B792" s="23"/>
      <c r="C792" s="23"/>
      <c r="D792" s="23"/>
      <c r="E792" s="23"/>
      <c r="F792" s="23"/>
      <c r="G792" s="24"/>
      <c r="H792" s="24"/>
      <c r="I792" s="24"/>
      <c r="J792" s="24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8.0" customHeight="1">
      <c r="A793" s="23"/>
      <c r="B793" s="23"/>
      <c r="C793" s="23"/>
      <c r="D793" s="23"/>
      <c r="E793" s="23"/>
      <c r="F793" s="23"/>
      <c r="G793" s="24"/>
      <c r="H793" s="24"/>
      <c r="I793" s="24"/>
      <c r="J793" s="24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8.0" customHeight="1">
      <c r="A794" s="23"/>
      <c r="B794" s="23"/>
      <c r="C794" s="23"/>
      <c r="D794" s="23"/>
      <c r="E794" s="23"/>
      <c r="F794" s="23"/>
      <c r="G794" s="24"/>
      <c r="H794" s="24"/>
      <c r="I794" s="24"/>
      <c r="J794" s="24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8.0" customHeight="1">
      <c r="A795" s="23"/>
      <c r="B795" s="23"/>
      <c r="C795" s="23"/>
      <c r="D795" s="23"/>
      <c r="E795" s="23"/>
      <c r="F795" s="23"/>
      <c r="G795" s="24"/>
      <c r="H795" s="24"/>
      <c r="I795" s="24"/>
      <c r="J795" s="24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8.0" customHeight="1">
      <c r="A796" s="23"/>
      <c r="B796" s="23"/>
      <c r="C796" s="23"/>
      <c r="D796" s="23"/>
      <c r="E796" s="23"/>
      <c r="F796" s="23"/>
      <c r="G796" s="24"/>
      <c r="H796" s="24"/>
      <c r="I796" s="24"/>
      <c r="J796" s="24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8.0" customHeight="1">
      <c r="A797" s="23"/>
      <c r="B797" s="23"/>
      <c r="C797" s="23"/>
      <c r="D797" s="23"/>
      <c r="E797" s="23"/>
      <c r="F797" s="23"/>
      <c r="G797" s="24"/>
      <c r="H797" s="24"/>
      <c r="I797" s="24"/>
      <c r="J797" s="24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8.0" customHeight="1">
      <c r="A798" s="23"/>
      <c r="B798" s="23"/>
      <c r="C798" s="23"/>
      <c r="D798" s="23"/>
      <c r="E798" s="23"/>
      <c r="F798" s="23"/>
      <c r="G798" s="24"/>
      <c r="H798" s="24"/>
      <c r="I798" s="24"/>
      <c r="J798" s="24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8.0" customHeight="1">
      <c r="A799" s="23"/>
      <c r="B799" s="23"/>
      <c r="C799" s="23"/>
      <c r="D799" s="23"/>
      <c r="E799" s="23"/>
      <c r="F799" s="23"/>
      <c r="G799" s="24"/>
      <c r="H799" s="24"/>
      <c r="I799" s="24"/>
      <c r="J799" s="24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8.0" customHeight="1">
      <c r="A800" s="23"/>
      <c r="B800" s="23"/>
      <c r="C800" s="23"/>
      <c r="D800" s="23"/>
      <c r="E800" s="23"/>
      <c r="F800" s="23"/>
      <c r="G800" s="24"/>
      <c r="H800" s="24"/>
      <c r="I800" s="24"/>
      <c r="J800" s="24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8.0" customHeight="1">
      <c r="A801" s="23"/>
      <c r="B801" s="23"/>
      <c r="C801" s="23"/>
      <c r="D801" s="23"/>
      <c r="E801" s="23"/>
      <c r="F801" s="23"/>
      <c r="G801" s="24"/>
      <c r="H801" s="24"/>
      <c r="I801" s="24"/>
      <c r="J801" s="24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8.0" customHeight="1">
      <c r="A802" s="23"/>
      <c r="B802" s="23"/>
      <c r="C802" s="23"/>
      <c r="D802" s="23"/>
      <c r="E802" s="23"/>
      <c r="F802" s="23"/>
      <c r="G802" s="24"/>
      <c r="H802" s="24"/>
      <c r="I802" s="24"/>
      <c r="J802" s="24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8.0" customHeight="1">
      <c r="A803" s="23"/>
      <c r="B803" s="23"/>
      <c r="C803" s="23"/>
      <c r="D803" s="23"/>
      <c r="E803" s="23"/>
      <c r="F803" s="23"/>
      <c r="G803" s="24"/>
      <c r="H803" s="24"/>
      <c r="I803" s="24"/>
      <c r="J803" s="24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8.0" customHeight="1">
      <c r="A804" s="23"/>
      <c r="B804" s="23"/>
      <c r="C804" s="23"/>
      <c r="D804" s="23"/>
      <c r="E804" s="23"/>
      <c r="F804" s="23"/>
      <c r="G804" s="24"/>
      <c r="H804" s="24"/>
      <c r="I804" s="24"/>
      <c r="J804" s="24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8.0" customHeight="1">
      <c r="A805" s="23"/>
      <c r="B805" s="23"/>
      <c r="C805" s="23"/>
      <c r="D805" s="23"/>
      <c r="E805" s="23"/>
      <c r="F805" s="23"/>
      <c r="G805" s="24"/>
      <c r="H805" s="24"/>
      <c r="I805" s="24"/>
      <c r="J805" s="24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8.0" customHeight="1">
      <c r="A806" s="23"/>
      <c r="B806" s="23"/>
      <c r="C806" s="23"/>
      <c r="D806" s="23"/>
      <c r="E806" s="23"/>
      <c r="F806" s="23"/>
      <c r="G806" s="24"/>
      <c r="H806" s="24"/>
      <c r="I806" s="24"/>
      <c r="J806" s="24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8.0" customHeight="1">
      <c r="A807" s="23"/>
      <c r="B807" s="23"/>
      <c r="C807" s="23"/>
      <c r="D807" s="23"/>
      <c r="E807" s="23"/>
      <c r="F807" s="23"/>
      <c r="G807" s="24"/>
      <c r="H807" s="24"/>
      <c r="I807" s="24"/>
      <c r="J807" s="24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8.0" customHeight="1">
      <c r="A808" s="23"/>
      <c r="B808" s="23"/>
      <c r="C808" s="23"/>
      <c r="D808" s="23"/>
      <c r="E808" s="23"/>
      <c r="F808" s="23"/>
      <c r="G808" s="24"/>
      <c r="H808" s="24"/>
      <c r="I808" s="24"/>
      <c r="J808" s="24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8.0" customHeight="1">
      <c r="A809" s="23"/>
      <c r="B809" s="23"/>
      <c r="C809" s="23"/>
      <c r="D809" s="23"/>
      <c r="E809" s="23"/>
      <c r="F809" s="23"/>
      <c r="G809" s="24"/>
      <c r="H809" s="24"/>
      <c r="I809" s="24"/>
      <c r="J809" s="24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8.0" customHeight="1">
      <c r="A810" s="23"/>
      <c r="B810" s="23"/>
      <c r="C810" s="23"/>
      <c r="D810" s="23"/>
      <c r="E810" s="23"/>
      <c r="F810" s="23"/>
      <c r="G810" s="24"/>
      <c r="H810" s="24"/>
      <c r="I810" s="24"/>
      <c r="J810" s="24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8.0" customHeight="1">
      <c r="A811" s="23"/>
      <c r="B811" s="23"/>
      <c r="C811" s="23"/>
      <c r="D811" s="23"/>
      <c r="E811" s="23"/>
      <c r="F811" s="23"/>
      <c r="G811" s="24"/>
      <c r="H811" s="24"/>
      <c r="I811" s="24"/>
      <c r="J811" s="24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8.0" customHeight="1">
      <c r="A812" s="23"/>
      <c r="B812" s="23"/>
      <c r="C812" s="23"/>
      <c r="D812" s="23"/>
      <c r="E812" s="23"/>
      <c r="F812" s="23"/>
      <c r="G812" s="24"/>
      <c r="H812" s="24"/>
      <c r="I812" s="24"/>
      <c r="J812" s="24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8.0" customHeight="1">
      <c r="A813" s="23"/>
      <c r="B813" s="23"/>
      <c r="C813" s="23"/>
      <c r="D813" s="23"/>
      <c r="E813" s="23"/>
      <c r="F813" s="23"/>
      <c r="G813" s="24"/>
      <c r="H813" s="24"/>
      <c r="I813" s="24"/>
      <c r="J813" s="24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8.0" customHeight="1">
      <c r="A814" s="23"/>
      <c r="B814" s="23"/>
      <c r="C814" s="23"/>
      <c r="D814" s="23"/>
      <c r="E814" s="23"/>
      <c r="F814" s="23"/>
      <c r="G814" s="24"/>
      <c r="H814" s="24"/>
      <c r="I814" s="24"/>
      <c r="J814" s="24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8.0" customHeight="1">
      <c r="A815" s="23"/>
      <c r="B815" s="23"/>
      <c r="C815" s="23"/>
      <c r="D815" s="23"/>
      <c r="E815" s="23"/>
      <c r="F815" s="23"/>
      <c r="G815" s="24"/>
      <c r="H815" s="24"/>
      <c r="I815" s="24"/>
      <c r="J815" s="24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8.0" customHeight="1">
      <c r="A816" s="23"/>
      <c r="B816" s="23"/>
      <c r="C816" s="23"/>
      <c r="D816" s="23"/>
      <c r="E816" s="23"/>
      <c r="F816" s="23"/>
      <c r="G816" s="24"/>
      <c r="H816" s="24"/>
      <c r="I816" s="24"/>
      <c r="J816" s="24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8.0" customHeight="1">
      <c r="A817" s="23"/>
      <c r="B817" s="23"/>
      <c r="C817" s="23"/>
      <c r="D817" s="23"/>
      <c r="E817" s="23"/>
      <c r="F817" s="23"/>
      <c r="G817" s="24"/>
      <c r="H817" s="24"/>
      <c r="I817" s="24"/>
      <c r="J817" s="24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8.0" customHeight="1">
      <c r="A818" s="23"/>
      <c r="B818" s="23"/>
      <c r="C818" s="23"/>
      <c r="D818" s="23"/>
      <c r="E818" s="23"/>
      <c r="F818" s="23"/>
      <c r="G818" s="24"/>
      <c r="H818" s="24"/>
      <c r="I818" s="24"/>
      <c r="J818" s="24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8.0" customHeight="1">
      <c r="A819" s="23"/>
      <c r="B819" s="23"/>
      <c r="C819" s="23"/>
      <c r="D819" s="23"/>
      <c r="E819" s="23"/>
      <c r="F819" s="23"/>
      <c r="G819" s="24"/>
      <c r="H819" s="24"/>
      <c r="I819" s="24"/>
      <c r="J819" s="24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8.0" customHeight="1">
      <c r="A820" s="23"/>
      <c r="B820" s="23"/>
      <c r="C820" s="23"/>
      <c r="D820" s="23"/>
      <c r="E820" s="23"/>
      <c r="F820" s="23"/>
      <c r="G820" s="24"/>
      <c r="H820" s="24"/>
      <c r="I820" s="24"/>
      <c r="J820" s="24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8.0" customHeight="1">
      <c r="A821" s="23"/>
      <c r="B821" s="23"/>
      <c r="C821" s="23"/>
      <c r="D821" s="23"/>
      <c r="E821" s="23"/>
      <c r="F821" s="23"/>
      <c r="G821" s="24"/>
      <c r="H821" s="24"/>
      <c r="I821" s="24"/>
      <c r="J821" s="24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8.0" customHeight="1">
      <c r="A822" s="23"/>
      <c r="B822" s="23"/>
      <c r="C822" s="23"/>
      <c r="D822" s="23"/>
      <c r="E822" s="23"/>
      <c r="F822" s="23"/>
      <c r="G822" s="24"/>
      <c r="H822" s="24"/>
      <c r="I822" s="24"/>
      <c r="J822" s="24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8.0" customHeight="1">
      <c r="A823" s="23"/>
      <c r="B823" s="23"/>
      <c r="C823" s="23"/>
      <c r="D823" s="23"/>
      <c r="E823" s="23"/>
      <c r="F823" s="23"/>
      <c r="G823" s="24"/>
      <c r="H823" s="24"/>
      <c r="I823" s="24"/>
      <c r="J823" s="24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8.0" customHeight="1">
      <c r="A824" s="23"/>
      <c r="B824" s="23"/>
      <c r="C824" s="23"/>
      <c r="D824" s="23"/>
      <c r="E824" s="23"/>
      <c r="F824" s="23"/>
      <c r="G824" s="24"/>
      <c r="H824" s="24"/>
      <c r="I824" s="24"/>
      <c r="J824" s="24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8.0" customHeight="1">
      <c r="A825" s="23"/>
      <c r="B825" s="23"/>
      <c r="C825" s="23"/>
      <c r="D825" s="23"/>
      <c r="E825" s="23"/>
      <c r="F825" s="23"/>
      <c r="G825" s="24"/>
      <c r="H825" s="24"/>
      <c r="I825" s="24"/>
      <c r="J825" s="24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8.0" customHeight="1">
      <c r="A826" s="23"/>
      <c r="B826" s="23"/>
      <c r="C826" s="23"/>
      <c r="D826" s="23"/>
      <c r="E826" s="23"/>
      <c r="F826" s="23"/>
      <c r="G826" s="24"/>
      <c r="H826" s="24"/>
      <c r="I826" s="24"/>
      <c r="J826" s="24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8.0" customHeight="1">
      <c r="A827" s="23"/>
      <c r="B827" s="23"/>
      <c r="C827" s="23"/>
      <c r="D827" s="23"/>
      <c r="E827" s="23"/>
      <c r="F827" s="23"/>
      <c r="G827" s="24"/>
      <c r="H827" s="24"/>
      <c r="I827" s="24"/>
      <c r="J827" s="24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8.0" customHeight="1">
      <c r="A828" s="23"/>
      <c r="B828" s="23"/>
      <c r="C828" s="23"/>
      <c r="D828" s="23"/>
      <c r="E828" s="23"/>
      <c r="F828" s="23"/>
      <c r="G828" s="24"/>
      <c r="H828" s="24"/>
      <c r="I828" s="24"/>
      <c r="J828" s="24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8.0" customHeight="1">
      <c r="A829" s="23"/>
      <c r="B829" s="23"/>
      <c r="C829" s="23"/>
      <c r="D829" s="23"/>
      <c r="E829" s="23"/>
      <c r="F829" s="23"/>
      <c r="G829" s="24"/>
      <c r="H829" s="24"/>
      <c r="I829" s="24"/>
      <c r="J829" s="24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8.0" customHeight="1">
      <c r="A830" s="23"/>
      <c r="B830" s="23"/>
      <c r="C830" s="23"/>
      <c r="D830" s="23"/>
      <c r="E830" s="23"/>
      <c r="F830" s="23"/>
      <c r="G830" s="24"/>
      <c r="H830" s="24"/>
      <c r="I830" s="24"/>
      <c r="J830" s="24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8.0" customHeight="1">
      <c r="A831" s="23"/>
      <c r="B831" s="23"/>
      <c r="C831" s="23"/>
      <c r="D831" s="23"/>
      <c r="E831" s="23"/>
      <c r="F831" s="23"/>
      <c r="G831" s="24"/>
      <c r="H831" s="24"/>
      <c r="I831" s="24"/>
      <c r="J831" s="24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8.0" customHeight="1">
      <c r="A832" s="23"/>
      <c r="B832" s="23"/>
      <c r="C832" s="23"/>
      <c r="D832" s="23"/>
      <c r="E832" s="23"/>
      <c r="F832" s="23"/>
      <c r="G832" s="24"/>
      <c r="H832" s="24"/>
      <c r="I832" s="24"/>
      <c r="J832" s="24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8.0" customHeight="1">
      <c r="A833" s="23"/>
      <c r="B833" s="23"/>
      <c r="C833" s="23"/>
      <c r="D833" s="23"/>
      <c r="E833" s="23"/>
      <c r="F833" s="23"/>
      <c r="G833" s="24"/>
      <c r="H833" s="24"/>
      <c r="I833" s="24"/>
      <c r="J833" s="24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8.0" customHeight="1">
      <c r="A834" s="23"/>
      <c r="B834" s="23"/>
      <c r="C834" s="23"/>
      <c r="D834" s="23"/>
      <c r="E834" s="23"/>
      <c r="F834" s="23"/>
      <c r="G834" s="24"/>
      <c r="H834" s="24"/>
      <c r="I834" s="24"/>
      <c r="J834" s="24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8.0" customHeight="1">
      <c r="A835" s="23"/>
      <c r="B835" s="23"/>
      <c r="C835" s="23"/>
      <c r="D835" s="23"/>
      <c r="E835" s="23"/>
      <c r="F835" s="23"/>
      <c r="G835" s="24"/>
      <c r="H835" s="24"/>
      <c r="I835" s="24"/>
      <c r="J835" s="24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8.0" customHeight="1">
      <c r="A836" s="23"/>
      <c r="B836" s="23"/>
      <c r="C836" s="23"/>
      <c r="D836" s="23"/>
      <c r="E836" s="23"/>
      <c r="F836" s="23"/>
      <c r="G836" s="24"/>
      <c r="H836" s="24"/>
      <c r="I836" s="24"/>
      <c r="J836" s="24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8.0" customHeight="1">
      <c r="A837" s="23"/>
      <c r="B837" s="23"/>
      <c r="C837" s="23"/>
      <c r="D837" s="23"/>
      <c r="E837" s="23"/>
      <c r="F837" s="23"/>
      <c r="G837" s="24"/>
      <c r="H837" s="24"/>
      <c r="I837" s="24"/>
      <c r="J837" s="24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8.0" customHeight="1">
      <c r="A838" s="23"/>
      <c r="B838" s="23"/>
      <c r="C838" s="23"/>
      <c r="D838" s="23"/>
      <c r="E838" s="23"/>
      <c r="F838" s="23"/>
      <c r="G838" s="24"/>
      <c r="H838" s="24"/>
      <c r="I838" s="24"/>
      <c r="J838" s="24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8.0" customHeight="1">
      <c r="A839" s="23"/>
      <c r="B839" s="23"/>
      <c r="C839" s="23"/>
      <c r="D839" s="23"/>
      <c r="E839" s="23"/>
      <c r="F839" s="23"/>
      <c r="G839" s="24"/>
      <c r="H839" s="24"/>
      <c r="I839" s="24"/>
      <c r="J839" s="24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8.0" customHeight="1">
      <c r="A840" s="23"/>
      <c r="B840" s="23"/>
      <c r="C840" s="23"/>
      <c r="D840" s="23"/>
      <c r="E840" s="23"/>
      <c r="F840" s="23"/>
      <c r="G840" s="24"/>
      <c r="H840" s="24"/>
      <c r="I840" s="24"/>
      <c r="J840" s="24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8.0" customHeight="1">
      <c r="A841" s="23"/>
      <c r="B841" s="23"/>
      <c r="C841" s="23"/>
      <c r="D841" s="23"/>
      <c r="E841" s="23"/>
      <c r="F841" s="23"/>
      <c r="G841" s="24"/>
      <c r="H841" s="24"/>
      <c r="I841" s="24"/>
      <c r="J841" s="24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8.0" customHeight="1">
      <c r="A842" s="23"/>
      <c r="B842" s="23"/>
      <c r="C842" s="23"/>
      <c r="D842" s="23"/>
      <c r="E842" s="23"/>
      <c r="F842" s="23"/>
      <c r="G842" s="24"/>
      <c r="H842" s="24"/>
      <c r="I842" s="24"/>
      <c r="J842" s="24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8.0" customHeight="1">
      <c r="A843" s="23"/>
      <c r="B843" s="23"/>
      <c r="C843" s="23"/>
      <c r="D843" s="23"/>
      <c r="E843" s="23"/>
      <c r="F843" s="23"/>
      <c r="G843" s="24"/>
      <c r="H843" s="24"/>
      <c r="I843" s="24"/>
      <c r="J843" s="24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8.0" customHeight="1">
      <c r="A844" s="23"/>
      <c r="B844" s="23"/>
      <c r="C844" s="23"/>
      <c r="D844" s="23"/>
      <c r="E844" s="23"/>
      <c r="F844" s="23"/>
      <c r="G844" s="24"/>
      <c r="H844" s="24"/>
      <c r="I844" s="24"/>
      <c r="J844" s="24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8.0" customHeight="1">
      <c r="A845" s="23"/>
      <c r="B845" s="23"/>
      <c r="C845" s="23"/>
      <c r="D845" s="23"/>
      <c r="E845" s="23"/>
      <c r="F845" s="23"/>
      <c r="G845" s="24"/>
      <c r="H845" s="24"/>
      <c r="I845" s="24"/>
      <c r="J845" s="24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8.0" customHeight="1">
      <c r="A846" s="23"/>
      <c r="B846" s="23"/>
      <c r="C846" s="23"/>
      <c r="D846" s="23"/>
      <c r="E846" s="23"/>
      <c r="F846" s="23"/>
      <c r="G846" s="24"/>
      <c r="H846" s="24"/>
      <c r="I846" s="24"/>
      <c r="J846" s="24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8.0" customHeight="1">
      <c r="A847" s="23"/>
      <c r="B847" s="23"/>
      <c r="C847" s="23"/>
      <c r="D847" s="23"/>
      <c r="E847" s="23"/>
      <c r="F847" s="23"/>
      <c r="G847" s="24"/>
      <c r="H847" s="24"/>
      <c r="I847" s="24"/>
      <c r="J847" s="24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8.0" customHeight="1">
      <c r="A848" s="23"/>
      <c r="B848" s="23"/>
      <c r="C848" s="23"/>
      <c r="D848" s="23"/>
      <c r="E848" s="23"/>
      <c r="F848" s="23"/>
      <c r="G848" s="24"/>
      <c r="H848" s="24"/>
      <c r="I848" s="24"/>
      <c r="J848" s="24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8.0" customHeight="1">
      <c r="A849" s="23"/>
      <c r="B849" s="23"/>
      <c r="C849" s="23"/>
      <c r="D849" s="23"/>
      <c r="E849" s="23"/>
      <c r="F849" s="23"/>
      <c r="G849" s="24"/>
      <c r="H849" s="24"/>
      <c r="I849" s="24"/>
      <c r="J849" s="24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8.0" customHeight="1">
      <c r="A850" s="23"/>
      <c r="B850" s="23"/>
      <c r="C850" s="23"/>
      <c r="D850" s="23"/>
      <c r="E850" s="23"/>
      <c r="F850" s="23"/>
      <c r="G850" s="24"/>
      <c r="H850" s="24"/>
      <c r="I850" s="24"/>
      <c r="J850" s="24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8.0" customHeight="1">
      <c r="A851" s="23"/>
      <c r="B851" s="23"/>
      <c r="C851" s="23"/>
      <c r="D851" s="23"/>
      <c r="E851" s="23"/>
      <c r="F851" s="23"/>
      <c r="G851" s="24"/>
      <c r="H851" s="24"/>
      <c r="I851" s="24"/>
      <c r="J851" s="24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8.0" customHeight="1">
      <c r="A852" s="23"/>
      <c r="B852" s="23"/>
      <c r="C852" s="23"/>
      <c r="D852" s="23"/>
      <c r="E852" s="23"/>
      <c r="F852" s="23"/>
      <c r="G852" s="24"/>
      <c r="H852" s="24"/>
      <c r="I852" s="24"/>
      <c r="J852" s="24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8.0" customHeight="1">
      <c r="A853" s="23"/>
      <c r="B853" s="23"/>
      <c r="C853" s="23"/>
      <c r="D853" s="23"/>
      <c r="E853" s="23"/>
      <c r="F853" s="23"/>
      <c r="G853" s="24"/>
      <c r="H853" s="24"/>
      <c r="I853" s="24"/>
      <c r="J853" s="24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8.0" customHeight="1">
      <c r="A854" s="23"/>
      <c r="B854" s="23"/>
      <c r="C854" s="23"/>
      <c r="D854" s="23"/>
      <c r="E854" s="23"/>
      <c r="F854" s="23"/>
      <c r="G854" s="24"/>
      <c r="H854" s="24"/>
      <c r="I854" s="24"/>
      <c r="J854" s="24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8.0" customHeight="1">
      <c r="A855" s="23"/>
      <c r="B855" s="23"/>
      <c r="C855" s="23"/>
      <c r="D855" s="23"/>
      <c r="E855" s="23"/>
      <c r="F855" s="23"/>
      <c r="G855" s="24"/>
      <c r="H855" s="24"/>
      <c r="I855" s="24"/>
      <c r="J855" s="24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8.0" customHeight="1">
      <c r="A856" s="23"/>
      <c r="B856" s="23"/>
      <c r="C856" s="23"/>
      <c r="D856" s="23"/>
      <c r="E856" s="23"/>
      <c r="F856" s="23"/>
      <c r="G856" s="24"/>
      <c r="H856" s="24"/>
      <c r="I856" s="24"/>
      <c r="J856" s="24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8.0" customHeight="1">
      <c r="A857" s="23"/>
      <c r="B857" s="23"/>
      <c r="C857" s="23"/>
      <c r="D857" s="23"/>
      <c r="E857" s="23"/>
      <c r="F857" s="23"/>
      <c r="G857" s="24"/>
      <c r="H857" s="24"/>
      <c r="I857" s="24"/>
      <c r="J857" s="24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8.0" customHeight="1">
      <c r="A858" s="23"/>
      <c r="B858" s="23"/>
      <c r="C858" s="23"/>
      <c r="D858" s="23"/>
      <c r="E858" s="23"/>
      <c r="F858" s="23"/>
      <c r="G858" s="24"/>
      <c r="H858" s="24"/>
      <c r="I858" s="24"/>
      <c r="J858" s="24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8.0" customHeight="1">
      <c r="A859" s="23"/>
      <c r="B859" s="23"/>
      <c r="C859" s="23"/>
      <c r="D859" s="23"/>
      <c r="E859" s="23"/>
      <c r="F859" s="23"/>
      <c r="G859" s="24"/>
      <c r="H859" s="24"/>
      <c r="I859" s="24"/>
      <c r="J859" s="24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8.0" customHeight="1">
      <c r="A860" s="23"/>
      <c r="B860" s="23"/>
      <c r="C860" s="23"/>
      <c r="D860" s="23"/>
      <c r="E860" s="23"/>
      <c r="F860" s="23"/>
      <c r="G860" s="24"/>
      <c r="H860" s="24"/>
      <c r="I860" s="24"/>
      <c r="J860" s="24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8.0" customHeight="1">
      <c r="A861" s="23"/>
      <c r="B861" s="23"/>
      <c r="C861" s="23"/>
      <c r="D861" s="23"/>
      <c r="E861" s="23"/>
      <c r="F861" s="23"/>
      <c r="G861" s="24"/>
      <c r="H861" s="24"/>
      <c r="I861" s="24"/>
      <c r="J861" s="24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8.0" customHeight="1">
      <c r="A862" s="23"/>
      <c r="B862" s="23"/>
      <c r="C862" s="23"/>
      <c r="D862" s="23"/>
      <c r="E862" s="23"/>
      <c r="F862" s="23"/>
      <c r="G862" s="24"/>
      <c r="H862" s="24"/>
      <c r="I862" s="24"/>
      <c r="J862" s="24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8.0" customHeight="1">
      <c r="A863" s="23"/>
      <c r="B863" s="23"/>
      <c r="C863" s="23"/>
      <c r="D863" s="23"/>
      <c r="E863" s="23"/>
      <c r="F863" s="23"/>
      <c r="G863" s="24"/>
      <c r="H863" s="24"/>
      <c r="I863" s="24"/>
      <c r="J863" s="24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8.0" customHeight="1">
      <c r="A864" s="23"/>
      <c r="B864" s="23"/>
      <c r="C864" s="23"/>
      <c r="D864" s="23"/>
      <c r="E864" s="23"/>
      <c r="F864" s="23"/>
      <c r="G864" s="24"/>
      <c r="H864" s="24"/>
      <c r="I864" s="24"/>
      <c r="J864" s="24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8.0" customHeight="1">
      <c r="A865" s="23"/>
      <c r="B865" s="23"/>
      <c r="C865" s="23"/>
      <c r="D865" s="23"/>
      <c r="E865" s="23"/>
      <c r="F865" s="23"/>
      <c r="G865" s="24"/>
      <c r="H865" s="24"/>
      <c r="I865" s="24"/>
      <c r="J865" s="24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8.0" customHeight="1">
      <c r="A866" s="23"/>
      <c r="B866" s="23"/>
      <c r="C866" s="23"/>
      <c r="D866" s="23"/>
      <c r="E866" s="23"/>
      <c r="F866" s="23"/>
      <c r="G866" s="24"/>
      <c r="H866" s="24"/>
      <c r="I866" s="24"/>
      <c r="J866" s="24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8.0" customHeight="1">
      <c r="A867" s="23"/>
      <c r="B867" s="23"/>
      <c r="C867" s="23"/>
      <c r="D867" s="23"/>
      <c r="E867" s="23"/>
      <c r="F867" s="23"/>
      <c r="G867" s="24"/>
      <c r="H867" s="24"/>
      <c r="I867" s="24"/>
      <c r="J867" s="24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8.0" customHeight="1">
      <c r="A868" s="23"/>
      <c r="B868" s="23"/>
      <c r="C868" s="23"/>
      <c r="D868" s="23"/>
      <c r="E868" s="23"/>
      <c r="F868" s="23"/>
      <c r="G868" s="24"/>
      <c r="H868" s="24"/>
      <c r="I868" s="24"/>
      <c r="J868" s="24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8.0" customHeight="1">
      <c r="A869" s="23"/>
      <c r="B869" s="23"/>
      <c r="C869" s="23"/>
      <c r="D869" s="23"/>
      <c r="E869" s="23"/>
      <c r="F869" s="23"/>
      <c r="G869" s="24"/>
      <c r="H869" s="24"/>
      <c r="I869" s="24"/>
      <c r="J869" s="24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8.0" customHeight="1">
      <c r="A870" s="23"/>
      <c r="B870" s="23"/>
      <c r="C870" s="23"/>
      <c r="D870" s="23"/>
      <c r="E870" s="23"/>
      <c r="F870" s="23"/>
      <c r="G870" s="24"/>
      <c r="H870" s="24"/>
      <c r="I870" s="24"/>
      <c r="J870" s="24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8.0" customHeight="1">
      <c r="A871" s="23"/>
      <c r="B871" s="23"/>
      <c r="C871" s="23"/>
      <c r="D871" s="23"/>
      <c r="E871" s="23"/>
      <c r="F871" s="23"/>
      <c r="G871" s="24"/>
      <c r="H871" s="24"/>
      <c r="I871" s="24"/>
      <c r="J871" s="24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8.0" customHeight="1">
      <c r="A872" s="23"/>
      <c r="B872" s="23"/>
      <c r="C872" s="23"/>
      <c r="D872" s="23"/>
      <c r="E872" s="23"/>
      <c r="F872" s="23"/>
      <c r="G872" s="24"/>
      <c r="H872" s="24"/>
      <c r="I872" s="24"/>
      <c r="J872" s="24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8.0" customHeight="1">
      <c r="A873" s="23"/>
      <c r="B873" s="23"/>
      <c r="C873" s="23"/>
      <c r="D873" s="23"/>
      <c r="E873" s="23"/>
      <c r="F873" s="23"/>
      <c r="G873" s="24"/>
      <c r="H873" s="24"/>
      <c r="I873" s="24"/>
      <c r="J873" s="24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8.0" customHeight="1">
      <c r="A874" s="23"/>
      <c r="B874" s="23"/>
      <c r="C874" s="23"/>
      <c r="D874" s="23"/>
      <c r="E874" s="23"/>
      <c r="F874" s="23"/>
      <c r="G874" s="24"/>
      <c r="H874" s="24"/>
      <c r="I874" s="24"/>
      <c r="J874" s="24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8.0" customHeight="1">
      <c r="A875" s="23"/>
      <c r="B875" s="23"/>
      <c r="C875" s="23"/>
      <c r="D875" s="23"/>
      <c r="E875" s="23"/>
      <c r="F875" s="23"/>
      <c r="G875" s="24"/>
      <c r="H875" s="24"/>
      <c r="I875" s="24"/>
      <c r="J875" s="24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8.0" customHeight="1">
      <c r="A876" s="23"/>
      <c r="B876" s="23"/>
      <c r="C876" s="23"/>
      <c r="D876" s="23"/>
      <c r="E876" s="23"/>
      <c r="F876" s="23"/>
      <c r="G876" s="24"/>
      <c r="H876" s="24"/>
      <c r="I876" s="24"/>
      <c r="J876" s="24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8.0" customHeight="1">
      <c r="A877" s="23"/>
      <c r="B877" s="23"/>
      <c r="C877" s="23"/>
      <c r="D877" s="23"/>
      <c r="E877" s="23"/>
      <c r="F877" s="23"/>
      <c r="G877" s="24"/>
      <c r="H877" s="24"/>
      <c r="I877" s="24"/>
      <c r="J877" s="24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8.0" customHeight="1">
      <c r="A878" s="23"/>
      <c r="B878" s="23"/>
      <c r="C878" s="23"/>
      <c r="D878" s="23"/>
      <c r="E878" s="23"/>
      <c r="F878" s="23"/>
      <c r="G878" s="24"/>
      <c r="H878" s="24"/>
      <c r="I878" s="24"/>
      <c r="J878" s="24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8.0" customHeight="1">
      <c r="A879" s="23"/>
      <c r="B879" s="23"/>
      <c r="C879" s="23"/>
      <c r="D879" s="23"/>
      <c r="E879" s="23"/>
      <c r="F879" s="23"/>
      <c r="G879" s="24"/>
      <c r="H879" s="24"/>
      <c r="I879" s="24"/>
      <c r="J879" s="24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8.0" customHeight="1">
      <c r="A880" s="23"/>
      <c r="B880" s="23"/>
      <c r="C880" s="23"/>
      <c r="D880" s="23"/>
      <c r="E880" s="23"/>
      <c r="F880" s="23"/>
      <c r="G880" s="24"/>
      <c r="H880" s="24"/>
      <c r="I880" s="24"/>
      <c r="J880" s="24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8.0" customHeight="1">
      <c r="A881" s="23"/>
      <c r="B881" s="23"/>
      <c r="C881" s="23"/>
      <c r="D881" s="23"/>
      <c r="E881" s="23"/>
      <c r="F881" s="23"/>
      <c r="G881" s="24"/>
      <c r="H881" s="24"/>
      <c r="I881" s="24"/>
      <c r="J881" s="24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8.0" customHeight="1">
      <c r="A882" s="23"/>
      <c r="B882" s="23"/>
      <c r="C882" s="23"/>
      <c r="D882" s="23"/>
      <c r="E882" s="23"/>
      <c r="F882" s="23"/>
      <c r="G882" s="24"/>
      <c r="H882" s="24"/>
      <c r="I882" s="24"/>
      <c r="J882" s="24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8.0" customHeight="1">
      <c r="A883" s="23"/>
      <c r="B883" s="23"/>
      <c r="C883" s="23"/>
      <c r="D883" s="23"/>
      <c r="E883" s="23"/>
      <c r="F883" s="23"/>
      <c r="G883" s="24"/>
      <c r="H883" s="24"/>
      <c r="I883" s="24"/>
      <c r="J883" s="24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8.0" customHeight="1">
      <c r="A884" s="23"/>
      <c r="B884" s="23"/>
      <c r="C884" s="23"/>
      <c r="D884" s="23"/>
      <c r="E884" s="23"/>
      <c r="F884" s="23"/>
      <c r="G884" s="24"/>
      <c r="H884" s="24"/>
      <c r="I884" s="24"/>
      <c r="J884" s="24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8.0" customHeight="1">
      <c r="A885" s="23"/>
      <c r="B885" s="23"/>
      <c r="C885" s="23"/>
      <c r="D885" s="23"/>
      <c r="E885" s="23"/>
      <c r="F885" s="23"/>
      <c r="G885" s="24"/>
      <c r="H885" s="24"/>
      <c r="I885" s="24"/>
      <c r="J885" s="24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8.0" customHeight="1">
      <c r="A886" s="23"/>
      <c r="B886" s="23"/>
      <c r="C886" s="23"/>
      <c r="D886" s="23"/>
      <c r="E886" s="23"/>
      <c r="F886" s="23"/>
      <c r="G886" s="24"/>
      <c r="H886" s="24"/>
      <c r="I886" s="24"/>
      <c r="J886" s="24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8.0" customHeight="1">
      <c r="A887" s="23"/>
      <c r="B887" s="23"/>
      <c r="C887" s="23"/>
      <c r="D887" s="23"/>
      <c r="E887" s="23"/>
      <c r="F887" s="23"/>
      <c r="G887" s="24"/>
      <c r="H887" s="24"/>
      <c r="I887" s="24"/>
      <c r="J887" s="24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8.0" customHeight="1">
      <c r="A888" s="23"/>
      <c r="B888" s="23"/>
      <c r="C888" s="23"/>
      <c r="D888" s="23"/>
      <c r="E888" s="23"/>
      <c r="F888" s="23"/>
      <c r="G888" s="24"/>
      <c r="H888" s="24"/>
      <c r="I888" s="24"/>
      <c r="J888" s="24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8.0" customHeight="1">
      <c r="A889" s="23"/>
      <c r="B889" s="23"/>
      <c r="C889" s="23"/>
      <c r="D889" s="23"/>
      <c r="E889" s="23"/>
      <c r="F889" s="23"/>
      <c r="G889" s="24"/>
      <c r="H889" s="24"/>
      <c r="I889" s="24"/>
      <c r="J889" s="24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8.0" customHeight="1">
      <c r="A890" s="23"/>
      <c r="B890" s="23"/>
      <c r="C890" s="23"/>
      <c r="D890" s="23"/>
      <c r="E890" s="23"/>
      <c r="F890" s="23"/>
      <c r="G890" s="24"/>
      <c r="H890" s="24"/>
      <c r="I890" s="24"/>
      <c r="J890" s="24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8.0" customHeight="1">
      <c r="A891" s="23"/>
      <c r="B891" s="23"/>
      <c r="C891" s="23"/>
      <c r="D891" s="23"/>
      <c r="E891" s="23"/>
      <c r="F891" s="23"/>
      <c r="G891" s="24"/>
      <c r="H891" s="24"/>
      <c r="I891" s="24"/>
      <c r="J891" s="24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8.0" customHeight="1">
      <c r="A892" s="23"/>
      <c r="B892" s="23"/>
      <c r="C892" s="23"/>
      <c r="D892" s="23"/>
      <c r="E892" s="23"/>
      <c r="F892" s="23"/>
      <c r="G892" s="24"/>
      <c r="H892" s="24"/>
      <c r="I892" s="24"/>
      <c r="J892" s="24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8.0" customHeight="1">
      <c r="A893" s="23"/>
      <c r="B893" s="23"/>
      <c r="C893" s="23"/>
      <c r="D893" s="23"/>
      <c r="E893" s="23"/>
      <c r="F893" s="23"/>
      <c r="G893" s="24"/>
      <c r="H893" s="24"/>
      <c r="I893" s="24"/>
      <c r="J893" s="24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8.0" customHeight="1">
      <c r="A894" s="23"/>
      <c r="B894" s="23"/>
      <c r="C894" s="23"/>
      <c r="D894" s="23"/>
      <c r="E894" s="23"/>
      <c r="F894" s="23"/>
      <c r="G894" s="24"/>
      <c r="H894" s="24"/>
      <c r="I894" s="24"/>
      <c r="J894" s="24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8.0" customHeight="1">
      <c r="A895" s="23"/>
      <c r="B895" s="23"/>
      <c r="C895" s="23"/>
      <c r="D895" s="23"/>
      <c r="E895" s="23"/>
      <c r="F895" s="23"/>
      <c r="G895" s="24"/>
      <c r="H895" s="24"/>
      <c r="I895" s="24"/>
      <c r="J895" s="24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8.0" customHeight="1">
      <c r="A896" s="23"/>
      <c r="B896" s="23"/>
      <c r="C896" s="23"/>
      <c r="D896" s="23"/>
      <c r="E896" s="23"/>
      <c r="F896" s="23"/>
      <c r="G896" s="24"/>
      <c r="H896" s="24"/>
      <c r="I896" s="24"/>
      <c r="J896" s="24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8.0" customHeight="1">
      <c r="A897" s="23"/>
      <c r="B897" s="23"/>
      <c r="C897" s="23"/>
      <c r="D897" s="23"/>
      <c r="E897" s="23"/>
      <c r="F897" s="23"/>
      <c r="G897" s="24"/>
      <c r="H897" s="24"/>
      <c r="I897" s="24"/>
      <c r="J897" s="24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8.0" customHeight="1">
      <c r="A898" s="23"/>
      <c r="B898" s="23"/>
      <c r="C898" s="23"/>
      <c r="D898" s="23"/>
      <c r="E898" s="23"/>
      <c r="F898" s="23"/>
      <c r="G898" s="24"/>
      <c r="H898" s="24"/>
      <c r="I898" s="24"/>
      <c r="J898" s="24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8.0" customHeight="1">
      <c r="A899" s="23"/>
      <c r="B899" s="23"/>
      <c r="C899" s="23"/>
      <c r="D899" s="23"/>
      <c r="E899" s="23"/>
      <c r="F899" s="23"/>
      <c r="G899" s="24"/>
      <c r="H899" s="24"/>
      <c r="I899" s="24"/>
      <c r="J899" s="24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8.0" customHeight="1">
      <c r="A900" s="23"/>
      <c r="B900" s="23"/>
      <c r="C900" s="23"/>
      <c r="D900" s="23"/>
      <c r="E900" s="23"/>
      <c r="F900" s="23"/>
      <c r="G900" s="24"/>
      <c r="H900" s="24"/>
      <c r="I900" s="24"/>
      <c r="J900" s="24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8.0" customHeight="1">
      <c r="A901" s="23"/>
      <c r="B901" s="23"/>
      <c r="C901" s="23"/>
      <c r="D901" s="23"/>
      <c r="E901" s="23"/>
      <c r="F901" s="23"/>
      <c r="G901" s="24"/>
      <c r="H901" s="24"/>
      <c r="I901" s="24"/>
      <c r="J901" s="24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8.0" customHeight="1">
      <c r="A902" s="23"/>
      <c r="B902" s="23"/>
      <c r="C902" s="23"/>
      <c r="D902" s="23"/>
      <c r="E902" s="23"/>
      <c r="F902" s="23"/>
      <c r="G902" s="24"/>
      <c r="H902" s="24"/>
      <c r="I902" s="24"/>
      <c r="J902" s="24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8.0" customHeight="1">
      <c r="A903" s="23"/>
      <c r="B903" s="23"/>
      <c r="C903" s="23"/>
      <c r="D903" s="23"/>
      <c r="E903" s="23"/>
      <c r="F903" s="23"/>
      <c r="G903" s="24"/>
      <c r="H903" s="24"/>
      <c r="I903" s="24"/>
      <c r="J903" s="24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8.0" customHeight="1">
      <c r="A904" s="23"/>
      <c r="B904" s="23"/>
      <c r="C904" s="23"/>
      <c r="D904" s="23"/>
      <c r="E904" s="23"/>
      <c r="F904" s="23"/>
      <c r="G904" s="24"/>
      <c r="H904" s="24"/>
      <c r="I904" s="24"/>
      <c r="J904" s="24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8.0" customHeight="1">
      <c r="A905" s="23"/>
      <c r="B905" s="23"/>
      <c r="C905" s="23"/>
      <c r="D905" s="23"/>
      <c r="E905" s="23"/>
      <c r="F905" s="23"/>
      <c r="G905" s="24"/>
      <c r="H905" s="24"/>
      <c r="I905" s="24"/>
      <c r="J905" s="24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8.0" customHeight="1">
      <c r="A906" s="23"/>
      <c r="B906" s="23"/>
      <c r="C906" s="23"/>
      <c r="D906" s="23"/>
      <c r="E906" s="23"/>
      <c r="F906" s="23"/>
      <c r="G906" s="24"/>
      <c r="H906" s="24"/>
      <c r="I906" s="24"/>
      <c r="J906" s="24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8.0" customHeight="1">
      <c r="A907" s="23"/>
      <c r="B907" s="23"/>
      <c r="C907" s="23"/>
      <c r="D907" s="23"/>
      <c r="E907" s="23"/>
      <c r="F907" s="23"/>
      <c r="G907" s="24"/>
      <c r="H907" s="24"/>
      <c r="I907" s="24"/>
      <c r="J907" s="24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8.0" customHeight="1">
      <c r="A908" s="23"/>
      <c r="B908" s="23"/>
      <c r="C908" s="23"/>
      <c r="D908" s="23"/>
      <c r="E908" s="23"/>
      <c r="F908" s="23"/>
      <c r="G908" s="24"/>
      <c r="H908" s="24"/>
      <c r="I908" s="24"/>
      <c r="J908" s="24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8.0" customHeight="1">
      <c r="A909" s="23"/>
      <c r="B909" s="23"/>
      <c r="C909" s="23"/>
      <c r="D909" s="23"/>
      <c r="E909" s="23"/>
      <c r="F909" s="23"/>
      <c r="G909" s="24"/>
      <c r="H909" s="24"/>
      <c r="I909" s="24"/>
      <c r="J909" s="24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8.0" customHeight="1">
      <c r="A910" s="23"/>
      <c r="B910" s="23"/>
      <c r="C910" s="23"/>
      <c r="D910" s="23"/>
      <c r="E910" s="23"/>
      <c r="F910" s="23"/>
      <c r="G910" s="24"/>
      <c r="H910" s="24"/>
      <c r="I910" s="24"/>
      <c r="J910" s="24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8.0" customHeight="1">
      <c r="A911" s="23"/>
      <c r="B911" s="23"/>
      <c r="C911" s="23"/>
      <c r="D911" s="23"/>
      <c r="E911" s="23"/>
      <c r="F911" s="23"/>
      <c r="G911" s="24"/>
      <c r="H911" s="24"/>
      <c r="I911" s="24"/>
      <c r="J911" s="24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8.0" customHeight="1">
      <c r="A912" s="23"/>
      <c r="B912" s="23"/>
      <c r="C912" s="23"/>
      <c r="D912" s="23"/>
      <c r="E912" s="23"/>
      <c r="F912" s="23"/>
      <c r="G912" s="24"/>
      <c r="H912" s="24"/>
      <c r="I912" s="24"/>
      <c r="J912" s="24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8.0" customHeight="1">
      <c r="A913" s="23"/>
      <c r="B913" s="23"/>
      <c r="C913" s="23"/>
      <c r="D913" s="23"/>
      <c r="E913" s="23"/>
      <c r="F913" s="23"/>
      <c r="G913" s="24"/>
      <c r="H913" s="24"/>
      <c r="I913" s="24"/>
      <c r="J913" s="24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8.0" customHeight="1">
      <c r="A914" s="23"/>
      <c r="B914" s="23"/>
      <c r="C914" s="23"/>
      <c r="D914" s="23"/>
      <c r="E914" s="23"/>
      <c r="F914" s="23"/>
      <c r="G914" s="24"/>
      <c r="H914" s="24"/>
      <c r="I914" s="24"/>
      <c r="J914" s="24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8.0" customHeight="1">
      <c r="A915" s="23"/>
      <c r="B915" s="23"/>
      <c r="C915" s="23"/>
      <c r="D915" s="23"/>
      <c r="E915" s="23"/>
      <c r="F915" s="23"/>
      <c r="G915" s="24"/>
      <c r="H915" s="24"/>
      <c r="I915" s="24"/>
      <c r="J915" s="24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8.0" customHeight="1">
      <c r="A916" s="23"/>
      <c r="B916" s="23"/>
      <c r="C916" s="23"/>
      <c r="D916" s="23"/>
      <c r="E916" s="23"/>
      <c r="F916" s="23"/>
      <c r="G916" s="24"/>
      <c r="H916" s="24"/>
      <c r="I916" s="24"/>
      <c r="J916" s="24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8.0" customHeight="1">
      <c r="A917" s="23"/>
      <c r="B917" s="23"/>
      <c r="C917" s="23"/>
      <c r="D917" s="23"/>
      <c r="E917" s="23"/>
      <c r="F917" s="23"/>
      <c r="G917" s="24"/>
      <c r="H917" s="24"/>
      <c r="I917" s="24"/>
      <c r="J917" s="24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8.0" customHeight="1">
      <c r="A918" s="23"/>
      <c r="B918" s="23"/>
      <c r="C918" s="23"/>
      <c r="D918" s="23"/>
      <c r="E918" s="23"/>
      <c r="F918" s="23"/>
      <c r="G918" s="24"/>
      <c r="H918" s="24"/>
      <c r="I918" s="24"/>
      <c r="J918" s="24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8.0" customHeight="1">
      <c r="A919" s="23"/>
      <c r="B919" s="23"/>
      <c r="C919" s="23"/>
      <c r="D919" s="23"/>
      <c r="E919" s="23"/>
      <c r="F919" s="23"/>
      <c r="G919" s="24"/>
      <c r="H919" s="24"/>
      <c r="I919" s="24"/>
      <c r="J919" s="24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8.0" customHeight="1">
      <c r="A920" s="23"/>
      <c r="B920" s="23"/>
      <c r="C920" s="23"/>
      <c r="D920" s="23"/>
      <c r="E920" s="23"/>
      <c r="F920" s="23"/>
      <c r="G920" s="24"/>
      <c r="H920" s="24"/>
      <c r="I920" s="24"/>
      <c r="J920" s="24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8.0" customHeight="1">
      <c r="A921" s="23"/>
      <c r="B921" s="23"/>
      <c r="C921" s="23"/>
      <c r="D921" s="23"/>
      <c r="E921" s="23"/>
      <c r="F921" s="23"/>
      <c r="G921" s="24"/>
      <c r="H921" s="24"/>
      <c r="I921" s="24"/>
      <c r="J921" s="24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8.0" customHeight="1">
      <c r="A922" s="23"/>
      <c r="B922" s="23"/>
      <c r="C922" s="23"/>
      <c r="D922" s="23"/>
      <c r="E922" s="23"/>
      <c r="F922" s="23"/>
      <c r="G922" s="24"/>
      <c r="H922" s="24"/>
      <c r="I922" s="24"/>
      <c r="J922" s="24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8.0" customHeight="1">
      <c r="A923" s="23"/>
      <c r="B923" s="23"/>
      <c r="C923" s="23"/>
      <c r="D923" s="23"/>
      <c r="E923" s="23"/>
      <c r="F923" s="23"/>
      <c r="G923" s="24"/>
      <c r="H923" s="24"/>
      <c r="I923" s="24"/>
      <c r="J923" s="24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8.0" customHeight="1">
      <c r="A924" s="23"/>
      <c r="B924" s="23"/>
      <c r="C924" s="23"/>
      <c r="D924" s="23"/>
      <c r="E924" s="23"/>
      <c r="F924" s="23"/>
      <c r="G924" s="24"/>
      <c r="H924" s="24"/>
      <c r="I924" s="24"/>
      <c r="J924" s="24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8.0" customHeight="1">
      <c r="A925" s="23"/>
      <c r="B925" s="23"/>
      <c r="C925" s="23"/>
      <c r="D925" s="23"/>
      <c r="E925" s="23"/>
      <c r="F925" s="23"/>
      <c r="G925" s="24"/>
      <c r="H925" s="24"/>
      <c r="I925" s="24"/>
      <c r="J925" s="24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8.0" customHeight="1">
      <c r="A926" s="23"/>
      <c r="B926" s="23"/>
      <c r="C926" s="23"/>
      <c r="D926" s="23"/>
      <c r="E926" s="23"/>
      <c r="F926" s="23"/>
      <c r="G926" s="24"/>
      <c r="H926" s="24"/>
      <c r="I926" s="24"/>
      <c r="J926" s="24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8.0" customHeight="1">
      <c r="A927" s="23"/>
      <c r="B927" s="23"/>
      <c r="C927" s="23"/>
      <c r="D927" s="23"/>
      <c r="E927" s="23"/>
      <c r="F927" s="23"/>
      <c r="G927" s="24"/>
      <c r="H927" s="24"/>
      <c r="I927" s="24"/>
      <c r="J927" s="24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8.0" customHeight="1">
      <c r="A928" s="23"/>
      <c r="B928" s="23"/>
      <c r="C928" s="23"/>
      <c r="D928" s="23"/>
      <c r="E928" s="23"/>
      <c r="F928" s="23"/>
      <c r="G928" s="24"/>
      <c r="H928" s="24"/>
      <c r="I928" s="24"/>
      <c r="J928" s="24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8.0" customHeight="1">
      <c r="A929" s="23"/>
      <c r="B929" s="23"/>
      <c r="C929" s="23"/>
      <c r="D929" s="23"/>
      <c r="E929" s="23"/>
      <c r="F929" s="23"/>
      <c r="G929" s="24"/>
      <c r="H929" s="24"/>
      <c r="I929" s="24"/>
      <c r="J929" s="24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8.0" customHeight="1">
      <c r="A930" s="23"/>
      <c r="B930" s="23"/>
      <c r="C930" s="23"/>
      <c r="D930" s="23"/>
      <c r="E930" s="23"/>
      <c r="F930" s="23"/>
      <c r="G930" s="24"/>
      <c r="H930" s="24"/>
      <c r="I930" s="24"/>
      <c r="J930" s="24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8.0" customHeight="1">
      <c r="A931" s="23"/>
      <c r="B931" s="23"/>
      <c r="C931" s="23"/>
      <c r="D931" s="23"/>
      <c r="E931" s="23"/>
      <c r="F931" s="23"/>
      <c r="G931" s="24"/>
      <c r="H931" s="24"/>
      <c r="I931" s="24"/>
      <c r="J931" s="24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8.0" customHeight="1">
      <c r="A932" s="23"/>
      <c r="B932" s="23"/>
      <c r="C932" s="23"/>
      <c r="D932" s="23"/>
      <c r="E932" s="23"/>
      <c r="F932" s="23"/>
      <c r="G932" s="24"/>
      <c r="H932" s="24"/>
      <c r="I932" s="24"/>
      <c r="J932" s="24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8.0" customHeight="1">
      <c r="A933" s="23"/>
      <c r="B933" s="23"/>
      <c r="C933" s="23"/>
      <c r="D933" s="23"/>
      <c r="E933" s="23"/>
      <c r="F933" s="23"/>
      <c r="G933" s="24"/>
      <c r="H933" s="24"/>
      <c r="I933" s="24"/>
      <c r="J933" s="24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8.0" customHeight="1">
      <c r="A934" s="23"/>
      <c r="B934" s="23"/>
      <c r="C934" s="23"/>
      <c r="D934" s="23"/>
      <c r="E934" s="23"/>
      <c r="F934" s="23"/>
      <c r="G934" s="24"/>
      <c r="H934" s="24"/>
      <c r="I934" s="24"/>
      <c r="J934" s="24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8.0" customHeight="1">
      <c r="A935" s="23"/>
      <c r="B935" s="23"/>
      <c r="C935" s="23"/>
      <c r="D935" s="23"/>
      <c r="E935" s="23"/>
      <c r="F935" s="23"/>
      <c r="G935" s="24"/>
      <c r="H935" s="24"/>
      <c r="I935" s="24"/>
      <c r="J935" s="24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8.0" customHeight="1">
      <c r="A936" s="23"/>
      <c r="B936" s="23"/>
      <c r="C936" s="23"/>
      <c r="D936" s="23"/>
      <c r="E936" s="23"/>
      <c r="F936" s="23"/>
      <c r="G936" s="24"/>
      <c r="H936" s="24"/>
      <c r="I936" s="24"/>
      <c r="J936" s="24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8.0" customHeight="1">
      <c r="A937" s="23"/>
      <c r="B937" s="23"/>
      <c r="C937" s="23"/>
      <c r="D937" s="23"/>
      <c r="E937" s="23"/>
      <c r="F937" s="23"/>
      <c r="G937" s="24"/>
      <c r="H937" s="24"/>
      <c r="I937" s="24"/>
      <c r="J937" s="24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8.0" customHeight="1">
      <c r="A938" s="23"/>
      <c r="B938" s="23"/>
      <c r="C938" s="23"/>
      <c r="D938" s="23"/>
      <c r="E938" s="23"/>
      <c r="F938" s="23"/>
      <c r="G938" s="24"/>
      <c r="H938" s="24"/>
      <c r="I938" s="24"/>
      <c r="J938" s="24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8.0" customHeight="1">
      <c r="A939" s="23"/>
      <c r="B939" s="23"/>
      <c r="C939" s="23"/>
      <c r="D939" s="23"/>
      <c r="E939" s="23"/>
      <c r="F939" s="23"/>
      <c r="G939" s="24"/>
      <c r="H939" s="24"/>
      <c r="I939" s="24"/>
      <c r="J939" s="24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8.0" customHeight="1">
      <c r="A940" s="23"/>
      <c r="B940" s="23"/>
      <c r="C940" s="23"/>
      <c r="D940" s="23"/>
      <c r="E940" s="23"/>
      <c r="F940" s="23"/>
      <c r="G940" s="24"/>
      <c r="H940" s="24"/>
      <c r="I940" s="24"/>
      <c r="J940" s="24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8.0" customHeight="1">
      <c r="A941" s="23"/>
      <c r="B941" s="23"/>
      <c r="C941" s="23"/>
      <c r="D941" s="23"/>
      <c r="E941" s="23"/>
      <c r="F941" s="23"/>
      <c r="G941" s="24"/>
      <c r="H941" s="24"/>
      <c r="I941" s="24"/>
      <c r="J941" s="24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8.0" customHeight="1">
      <c r="A942" s="23"/>
      <c r="B942" s="23"/>
      <c r="C942" s="23"/>
      <c r="D942" s="23"/>
      <c r="E942" s="23"/>
      <c r="F942" s="23"/>
      <c r="G942" s="24"/>
      <c r="H942" s="24"/>
      <c r="I942" s="24"/>
      <c r="J942" s="24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8.0" customHeight="1">
      <c r="A943" s="23"/>
      <c r="B943" s="23"/>
      <c r="C943" s="23"/>
      <c r="D943" s="23"/>
      <c r="E943" s="23"/>
      <c r="F943" s="23"/>
      <c r="G943" s="24"/>
      <c r="H943" s="24"/>
      <c r="I943" s="24"/>
      <c r="J943" s="24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8.0" customHeight="1">
      <c r="A944" s="23"/>
      <c r="B944" s="23"/>
      <c r="C944" s="23"/>
      <c r="D944" s="23"/>
      <c r="E944" s="23"/>
      <c r="F944" s="23"/>
      <c r="G944" s="24"/>
      <c r="H944" s="24"/>
      <c r="I944" s="24"/>
      <c r="J944" s="24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8.0" customHeight="1">
      <c r="A945" s="23"/>
      <c r="B945" s="23"/>
      <c r="C945" s="23"/>
      <c r="D945" s="23"/>
      <c r="E945" s="23"/>
      <c r="F945" s="23"/>
      <c r="G945" s="24"/>
      <c r="H945" s="24"/>
      <c r="I945" s="24"/>
      <c r="J945" s="24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8.0" customHeight="1">
      <c r="A946" s="23"/>
      <c r="B946" s="23"/>
      <c r="C946" s="23"/>
      <c r="D946" s="23"/>
      <c r="E946" s="23"/>
      <c r="F946" s="23"/>
      <c r="G946" s="24"/>
      <c r="H946" s="24"/>
      <c r="I946" s="24"/>
      <c r="J946" s="24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8.0" customHeight="1">
      <c r="A947" s="23"/>
      <c r="B947" s="23"/>
      <c r="C947" s="23"/>
      <c r="D947" s="23"/>
      <c r="E947" s="23"/>
      <c r="F947" s="23"/>
      <c r="G947" s="24"/>
      <c r="H947" s="24"/>
      <c r="I947" s="24"/>
      <c r="J947" s="24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8.0" customHeight="1">
      <c r="A948" s="23"/>
      <c r="B948" s="23"/>
      <c r="C948" s="23"/>
      <c r="D948" s="23"/>
      <c r="E948" s="23"/>
      <c r="F948" s="23"/>
      <c r="G948" s="24"/>
      <c r="H948" s="24"/>
      <c r="I948" s="24"/>
      <c r="J948" s="24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8.0" customHeight="1">
      <c r="A949" s="23"/>
      <c r="B949" s="23"/>
      <c r="C949" s="23"/>
      <c r="D949" s="23"/>
      <c r="E949" s="23"/>
      <c r="F949" s="23"/>
      <c r="G949" s="24"/>
      <c r="H949" s="24"/>
      <c r="I949" s="24"/>
      <c r="J949" s="24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8.0" customHeight="1">
      <c r="A950" s="23"/>
      <c r="B950" s="23"/>
      <c r="C950" s="23"/>
      <c r="D950" s="23"/>
      <c r="E950" s="23"/>
      <c r="F950" s="23"/>
      <c r="G950" s="24"/>
      <c r="H950" s="24"/>
      <c r="I950" s="24"/>
      <c r="J950" s="24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8.0" customHeight="1">
      <c r="A951" s="23"/>
      <c r="B951" s="23"/>
      <c r="C951" s="23"/>
      <c r="D951" s="23"/>
      <c r="E951" s="23"/>
      <c r="F951" s="23"/>
      <c r="G951" s="24"/>
      <c r="H951" s="24"/>
      <c r="I951" s="24"/>
      <c r="J951" s="24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8.0" customHeight="1">
      <c r="A952" s="23"/>
      <c r="B952" s="23"/>
      <c r="C952" s="23"/>
      <c r="D952" s="23"/>
      <c r="E952" s="23"/>
      <c r="F952" s="23"/>
      <c r="G952" s="24"/>
      <c r="H952" s="24"/>
      <c r="I952" s="24"/>
      <c r="J952" s="24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8.0" customHeight="1">
      <c r="A953" s="23"/>
      <c r="B953" s="23"/>
      <c r="C953" s="23"/>
      <c r="D953" s="23"/>
      <c r="E953" s="23"/>
      <c r="F953" s="23"/>
      <c r="G953" s="24"/>
      <c r="H953" s="24"/>
      <c r="I953" s="24"/>
      <c r="J953" s="24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8.0" customHeight="1">
      <c r="A954" s="23"/>
      <c r="B954" s="23"/>
      <c r="C954" s="23"/>
      <c r="D954" s="23"/>
      <c r="E954" s="23"/>
      <c r="F954" s="23"/>
      <c r="G954" s="24"/>
      <c r="H954" s="24"/>
      <c r="I954" s="24"/>
      <c r="J954" s="24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8.0" customHeight="1">
      <c r="A955" s="23"/>
      <c r="B955" s="23"/>
      <c r="C955" s="23"/>
      <c r="D955" s="23"/>
      <c r="E955" s="23"/>
      <c r="F955" s="23"/>
      <c r="G955" s="24"/>
      <c r="H955" s="24"/>
      <c r="I955" s="24"/>
      <c r="J955" s="24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8.0" customHeight="1">
      <c r="A956" s="23"/>
      <c r="B956" s="23"/>
      <c r="C956" s="23"/>
      <c r="D956" s="23"/>
      <c r="E956" s="23"/>
      <c r="F956" s="23"/>
      <c r="G956" s="24"/>
      <c r="H956" s="24"/>
      <c r="I956" s="24"/>
      <c r="J956" s="24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8.0" customHeight="1">
      <c r="A957" s="23"/>
      <c r="B957" s="23"/>
      <c r="C957" s="23"/>
      <c r="D957" s="23"/>
      <c r="E957" s="23"/>
      <c r="F957" s="23"/>
      <c r="G957" s="24"/>
      <c r="H957" s="24"/>
      <c r="I957" s="24"/>
      <c r="J957" s="24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8.0" customHeight="1">
      <c r="A958" s="23"/>
      <c r="B958" s="23"/>
      <c r="C958" s="23"/>
      <c r="D958" s="23"/>
      <c r="E958" s="23"/>
      <c r="F958" s="23"/>
      <c r="G958" s="24"/>
      <c r="H958" s="24"/>
      <c r="I958" s="24"/>
      <c r="J958" s="24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8.0" customHeight="1">
      <c r="A959" s="23"/>
      <c r="B959" s="23"/>
      <c r="C959" s="23"/>
      <c r="D959" s="23"/>
      <c r="E959" s="23"/>
      <c r="F959" s="23"/>
      <c r="G959" s="24"/>
      <c r="H959" s="24"/>
      <c r="I959" s="24"/>
      <c r="J959" s="24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8.0" customHeight="1">
      <c r="A960" s="23"/>
      <c r="B960" s="23"/>
      <c r="C960" s="23"/>
      <c r="D960" s="23"/>
      <c r="E960" s="23"/>
      <c r="F960" s="23"/>
      <c r="G960" s="24"/>
      <c r="H960" s="24"/>
      <c r="I960" s="24"/>
      <c r="J960" s="24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8.0" customHeight="1">
      <c r="A961" s="23"/>
      <c r="B961" s="23"/>
      <c r="C961" s="23"/>
      <c r="D961" s="23"/>
      <c r="E961" s="23"/>
      <c r="F961" s="23"/>
      <c r="G961" s="24"/>
      <c r="H961" s="24"/>
      <c r="I961" s="24"/>
      <c r="J961" s="24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8.0" customHeight="1">
      <c r="A962" s="23"/>
      <c r="B962" s="23"/>
      <c r="C962" s="23"/>
      <c r="D962" s="23"/>
      <c r="E962" s="23"/>
      <c r="F962" s="23"/>
      <c r="G962" s="24"/>
      <c r="H962" s="24"/>
      <c r="I962" s="24"/>
      <c r="J962" s="24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8.0" customHeight="1">
      <c r="A963" s="23"/>
      <c r="B963" s="23"/>
      <c r="C963" s="23"/>
      <c r="D963" s="23"/>
      <c r="E963" s="23"/>
      <c r="F963" s="23"/>
      <c r="G963" s="24"/>
      <c r="H963" s="24"/>
      <c r="I963" s="24"/>
      <c r="J963" s="24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8.0" customHeight="1">
      <c r="A964" s="23"/>
      <c r="B964" s="23"/>
      <c r="C964" s="23"/>
      <c r="D964" s="23"/>
      <c r="E964" s="23"/>
      <c r="F964" s="23"/>
      <c r="G964" s="24"/>
      <c r="H964" s="24"/>
      <c r="I964" s="24"/>
      <c r="J964" s="24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8.0" customHeight="1">
      <c r="A965" s="23"/>
      <c r="B965" s="23"/>
      <c r="C965" s="23"/>
      <c r="D965" s="23"/>
      <c r="E965" s="23"/>
      <c r="F965" s="23"/>
      <c r="G965" s="24"/>
      <c r="H965" s="24"/>
      <c r="I965" s="24"/>
      <c r="J965" s="24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8.0" customHeight="1">
      <c r="A966" s="23"/>
      <c r="B966" s="23"/>
      <c r="C966" s="23"/>
      <c r="D966" s="23"/>
      <c r="E966" s="23"/>
      <c r="F966" s="23"/>
      <c r="G966" s="24"/>
      <c r="H966" s="24"/>
      <c r="I966" s="24"/>
      <c r="J966" s="24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8.0" customHeight="1">
      <c r="A967" s="23"/>
      <c r="B967" s="23"/>
      <c r="C967" s="23"/>
      <c r="D967" s="23"/>
      <c r="E967" s="23"/>
      <c r="F967" s="23"/>
      <c r="G967" s="24"/>
      <c r="H967" s="24"/>
      <c r="I967" s="24"/>
      <c r="J967" s="24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8.0" customHeight="1">
      <c r="A968" s="23"/>
      <c r="B968" s="23"/>
      <c r="C968" s="23"/>
      <c r="D968" s="23"/>
      <c r="E968" s="23"/>
      <c r="F968" s="23"/>
      <c r="G968" s="24"/>
      <c r="H968" s="24"/>
      <c r="I968" s="24"/>
      <c r="J968" s="24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8.0" customHeight="1">
      <c r="A969" s="23"/>
      <c r="B969" s="23"/>
      <c r="C969" s="23"/>
      <c r="D969" s="23"/>
      <c r="E969" s="23"/>
      <c r="F969" s="23"/>
      <c r="G969" s="24"/>
      <c r="H969" s="24"/>
      <c r="I969" s="24"/>
      <c r="J969" s="24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8.0" customHeight="1">
      <c r="A970" s="23"/>
      <c r="B970" s="23"/>
      <c r="C970" s="23"/>
      <c r="D970" s="23"/>
      <c r="E970" s="23"/>
      <c r="F970" s="23"/>
      <c r="G970" s="24"/>
      <c r="H970" s="24"/>
      <c r="I970" s="24"/>
      <c r="J970" s="24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8.0" customHeight="1">
      <c r="A971" s="23"/>
      <c r="B971" s="23"/>
      <c r="C971" s="23"/>
      <c r="D971" s="23"/>
      <c r="E971" s="23"/>
      <c r="F971" s="23"/>
      <c r="G971" s="24"/>
      <c r="H971" s="24"/>
      <c r="I971" s="24"/>
      <c r="J971" s="24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8.0" customHeight="1">
      <c r="A972" s="23"/>
      <c r="B972" s="23"/>
      <c r="C972" s="23"/>
      <c r="D972" s="23"/>
      <c r="E972" s="23"/>
      <c r="F972" s="23"/>
      <c r="G972" s="24"/>
      <c r="H972" s="24"/>
      <c r="I972" s="24"/>
      <c r="J972" s="24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8.0" customHeight="1">
      <c r="A973" s="23"/>
      <c r="B973" s="23"/>
      <c r="C973" s="23"/>
      <c r="D973" s="23"/>
      <c r="E973" s="23"/>
      <c r="F973" s="23"/>
      <c r="G973" s="24"/>
      <c r="H973" s="24"/>
      <c r="I973" s="24"/>
      <c r="J973" s="24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8.0" customHeight="1">
      <c r="A974" s="23"/>
      <c r="B974" s="23"/>
      <c r="C974" s="23"/>
      <c r="D974" s="23"/>
      <c r="E974" s="23"/>
      <c r="F974" s="23"/>
      <c r="G974" s="24"/>
      <c r="H974" s="24"/>
      <c r="I974" s="24"/>
      <c r="J974" s="24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8.0" customHeight="1">
      <c r="A975" s="23"/>
      <c r="B975" s="23"/>
      <c r="C975" s="23"/>
      <c r="D975" s="23"/>
      <c r="E975" s="23"/>
      <c r="F975" s="23"/>
      <c r="G975" s="24"/>
      <c r="H975" s="24"/>
      <c r="I975" s="24"/>
      <c r="J975" s="24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8.0" customHeight="1">
      <c r="A976" s="23"/>
      <c r="B976" s="23"/>
      <c r="C976" s="23"/>
      <c r="D976" s="23"/>
      <c r="E976" s="23"/>
      <c r="F976" s="23"/>
      <c r="G976" s="24"/>
      <c r="H976" s="24"/>
      <c r="I976" s="24"/>
      <c r="J976" s="24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8.0" customHeight="1">
      <c r="A977" s="23"/>
      <c r="B977" s="23"/>
      <c r="C977" s="23"/>
      <c r="D977" s="23"/>
      <c r="E977" s="23"/>
      <c r="F977" s="23"/>
      <c r="G977" s="24"/>
      <c r="H977" s="24"/>
      <c r="I977" s="24"/>
      <c r="J977" s="24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8.0" customHeight="1">
      <c r="A978" s="23"/>
      <c r="B978" s="23"/>
      <c r="C978" s="23"/>
      <c r="D978" s="23"/>
      <c r="E978" s="23"/>
      <c r="F978" s="23"/>
      <c r="G978" s="24"/>
      <c r="H978" s="24"/>
      <c r="I978" s="24"/>
      <c r="J978" s="24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8.0" customHeight="1">
      <c r="A979" s="23"/>
      <c r="B979" s="23"/>
      <c r="C979" s="23"/>
      <c r="D979" s="23"/>
      <c r="E979" s="23"/>
      <c r="F979" s="23"/>
      <c r="G979" s="24"/>
      <c r="H979" s="24"/>
      <c r="I979" s="24"/>
      <c r="J979" s="24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8.0" customHeight="1">
      <c r="A980" s="23"/>
      <c r="B980" s="23"/>
      <c r="C980" s="23"/>
      <c r="D980" s="23"/>
      <c r="E980" s="23"/>
      <c r="F980" s="23"/>
      <c r="G980" s="24"/>
      <c r="H980" s="24"/>
      <c r="I980" s="24"/>
      <c r="J980" s="24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8.0" customHeight="1">
      <c r="A981" s="23"/>
      <c r="B981" s="23"/>
      <c r="C981" s="23"/>
      <c r="D981" s="23"/>
      <c r="E981" s="23"/>
      <c r="F981" s="23"/>
      <c r="G981" s="24"/>
      <c r="H981" s="24"/>
      <c r="I981" s="24"/>
      <c r="J981" s="24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8.0" customHeight="1">
      <c r="A982" s="23"/>
      <c r="B982" s="23"/>
      <c r="C982" s="23"/>
      <c r="D982" s="23"/>
      <c r="E982" s="23"/>
      <c r="F982" s="23"/>
      <c r="G982" s="24"/>
      <c r="H982" s="24"/>
      <c r="I982" s="24"/>
      <c r="J982" s="24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8.0" customHeight="1">
      <c r="A983" s="23"/>
      <c r="B983" s="23"/>
      <c r="C983" s="23"/>
      <c r="D983" s="23"/>
      <c r="E983" s="23"/>
      <c r="F983" s="23"/>
      <c r="G983" s="24"/>
      <c r="H983" s="24"/>
      <c r="I983" s="24"/>
      <c r="J983" s="24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8.0" customHeight="1">
      <c r="A984" s="23"/>
      <c r="B984" s="23"/>
      <c r="C984" s="23"/>
      <c r="D984" s="23"/>
      <c r="E984" s="23"/>
      <c r="F984" s="23"/>
      <c r="G984" s="24"/>
      <c r="H984" s="24"/>
      <c r="I984" s="24"/>
      <c r="J984" s="24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8.0" customHeight="1">
      <c r="A985" s="23"/>
      <c r="B985" s="23"/>
      <c r="C985" s="23"/>
      <c r="D985" s="23"/>
      <c r="E985" s="23"/>
      <c r="F985" s="23"/>
      <c r="G985" s="24"/>
      <c r="H985" s="24"/>
      <c r="I985" s="24"/>
      <c r="J985" s="24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8.0" customHeight="1">
      <c r="A986" s="23"/>
      <c r="B986" s="23"/>
      <c r="C986" s="23"/>
      <c r="D986" s="23"/>
      <c r="E986" s="23"/>
      <c r="F986" s="23"/>
      <c r="G986" s="24"/>
      <c r="H986" s="24"/>
      <c r="I986" s="24"/>
      <c r="J986" s="24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8.0" customHeight="1">
      <c r="A987" s="23"/>
      <c r="B987" s="23"/>
      <c r="C987" s="23"/>
      <c r="D987" s="23"/>
      <c r="E987" s="23"/>
      <c r="F987" s="23"/>
      <c r="G987" s="24"/>
      <c r="H987" s="24"/>
      <c r="I987" s="24"/>
      <c r="J987" s="24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8.0" customHeight="1">
      <c r="A988" s="23"/>
      <c r="B988" s="23"/>
      <c r="C988" s="23"/>
      <c r="D988" s="23"/>
      <c r="E988" s="23"/>
      <c r="F988" s="23"/>
      <c r="G988" s="24"/>
      <c r="H988" s="24"/>
      <c r="I988" s="24"/>
      <c r="J988" s="24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8.0" customHeight="1">
      <c r="A989" s="23"/>
      <c r="B989" s="23"/>
      <c r="C989" s="23"/>
      <c r="D989" s="23"/>
      <c r="E989" s="23"/>
      <c r="F989" s="23"/>
      <c r="G989" s="24"/>
      <c r="H989" s="24"/>
      <c r="I989" s="24"/>
      <c r="J989" s="24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8.0" customHeight="1">
      <c r="A990" s="23"/>
      <c r="B990" s="23"/>
      <c r="C990" s="23"/>
      <c r="D990" s="23"/>
      <c r="E990" s="23"/>
      <c r="F990" s="23"/>
      <c r="G990" s="24"/>
      <c r="H990" s="24"/>
      <c r="I990" s="24"/>
      <c r="J990" s="24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8.0" customHeight="1">
      <c r="A991" s="23"/>
      <c r="B991" s="23"/>
      <c r="C991" s="23"/>
      <c r="D991" s="23"/>
      <c r="E991" s="23"/>
      <c r="F991" s="23"/>
      <c r="G991" s="24"/>
      <c r="H991" s="24"/>
      <c r="I991" s="24"/>
      <c r="J991" s="24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8.0" customHeight="1">
      <c r="A992" s="23"/>
      <c r="B992" s="23"/>
      <c r="C992" s="23"/>
      <c r="D992" s="23"/>
      <c r="E992" s="23"/>
      <c r="F992" s="23"/>
      <c r="G992" s="24"/>
      <c r="H992" s="24"/>
      <c r="I992" s="24"/>
      <c r="J992" s="24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8.0" customHeight="1">
      <c r="A993" s="23"/>
      <c r="B993" s="23"/>
      <c r="C993" s="23"/>
      <c r="D993" s="23"/>
      <c r="E993" s="23"/>
      <c r="F993" s="23"/>
      <c r="G993" s="24"/>
      <c r="H993" s="24"/>
      <c r="I993" s="24"/>
      <c r="J993" s="24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8.0" customHeight="1">
      <c r="A994" s="23"/>
      <c r="B994" s="23"/>
      <c r="C994" s="23"/>
      <c r="D994" s="23"/>
      <c r="E994" s="23"/>
      <c r="F994" s="23"/>
      <c r="G994" s="24"/>
      <c r="H994" s="24"/>
      <c r="I994" s="24"/>
      <c r="J994" s="24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8.0" customHeight="1">
      <c r="A995" s="23"/>
      <c r="B995" s="23"/>
      <c r="C995" s="23"/>
      <c r="D995" s="23"/>
      <c r="E995" s="23"/>
      <c r="F995" s="23"/>
      <c r="G995" s="24"/>
      <c r="H995" s="24"/>
      <c r="I995" s="24"/>
      <c r="J995" s="24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8.0" customHeight="1">
      <c r="A996" s="23"/>
      <c r="B996" s="23"/>
      <c r="C996" s="23"/>
      <c r="D996" s="23"/>
      <c r="E996" s="23"/>
      <c r="F996" s="23"/>
      <c r="G996" s="24"/>
      <c r="H996" s="24"/>
      <c r="I996" s="24"/>
      <c r="J996" s="24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8.0" customHeight="1">
      <c r="A997" s="23"/>
      <c r="B997" s="23"/>
      <c r="C997" s="23"/>
      <c r="D997" s="23"/>
      <c r="E997" s="23"/>
      <c r="F997" s="23"/>
      <c r="G997" s="24"/>
      <c r="H997" s="24"/>
      <c r="I997" s="24"/>
      <c r="J997" s="24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8.0" customHeight="1">
      <c r="A998" s="23"/>
      <c r="B998" s="23"/>
      <c r="C998" s="23"/>
      <c r="D998" s="23"/>
      <c r="E998" s="23"/>
      <c r="F998" s="23"/>
      <c r="G998" s="24"/>
      <c r="H998" s="24"/>
      <c r="I998" s="24"/>
      <c r="J998" s="24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8.0" customHeight="1">
      <c r="A999" s="23"/>
      <c r="B999" s="23"/>
      <c r="C999" s="23"/>
      <c r="D999" s="23"/>
      <c r="E999" s="23"/>
      <c r="F999" s="23"/>
      <c r="G999" s="24"/>
      <c r="H999" s="24"/>
      <c r="I999" s="24"/>
      <c r="J999" s="24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8.0" customHeight="1">
      <c r="A1000" s="23"/>
      <c r="B1000" s="23"/>
      <c r="C1000" s="23"/>
      <c r="D1000" s="23"/>
      <c r="E1000" s="23"/>
      <c r="F1000" s="23"/>
      <c r="G1000" s="24"/>
      <c r="H1000" s="24"/>
      <c r="I1000" s="24"/>
      <c r="J1000" s="24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ataValidations>
    <dataValidation type="list" allowBlank="1" showErrorMessage="1" sqref="F2">
      <formula1>#REF!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showGridLines="0" workbookViewId="0">
      <pane ySplit="15.0" topLeftCell="A16" activePane="bottomLeft" state="frozen"/>
      <selection activeCell="B17" sqref="B17" pane="bottomLeft"/>
    </sheetView>
  </sheetViews>
  <sheetFormatPr customHeight="1" defaultColWidth="14.43" defaultRowHeight="15.0"/>
  <cols>
    <col customWidth="1" min="1" max="1" width="3.29"/>
    <col customWidth="1" min="2" max="2" width="1.86"/>
    <col customWidth="1" min="3" max="3" width="1.71"/>
    <col customWidth="1" min="4" max="4" width="5.71"/>
    <col customWidth="1" min="5" max="5" width="62.57"/>
    <col customWidth="1" min="6" max="6" width="78.29"/>
    <col customWidth="1" min="7" max="7" width="19.0"/>
    <col customWidth="1" min="8" max="8" width="28.43"/>
    <col customWidth="1" min="9" max="9" width="33.14"/>
    <col customWidth="1" hidden="1" min="10" max="10" width="10.57"/>
    <col customWidth="1" hidden="1" min="11" max="11" width="2.71"/>
    <col customWidth="1" hidden="1" min="12" max="12" width="3.29"/>
    <col customWidth="1" hidden="1" min="13" max="13" width="2.57"/>
    <col customWidth="1" hidden="1" min="14" max="14" width="2.86"/>
    <col customWidth="1" hidden="1" min="15" max="15" width="12.29"/>
    <col customWidth="1" hidden="1" min="16" max="25" width="6.0"/>
    <col customWidth="1" min="26" max="26" width="13.71"/>
    <col customWidth="1" min="27" max="27" width="25.0"/>
    <col customWidth="1" min="28" max="28" width="23.29"/>
    <col customWidth="1" min="29" max="29" width="22.71"/>
    <col customWidth="1" min="30" max="31" width="23.29"/>
  </cols>
  <sheetData>
    <row r="1">
      <c r="A1" s="34"/>
      <c r="B1" s="34"/>
      <c r="C1" s="34"/>
      <c r="D1" s="34"/>
      <c r="E1" s="34"/>
      <c r="F1" s="35"/>
      <c r="G1" s="34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ht="20.25" customHeight="1">
      <c r="A2" s="34"/>
      <c r="B2" s="34"/>
      <c r="C2" s="34"/>
      <c r="D2" s="37" t="str">
        <f>Cover!D3</f>
        <v>Elenasy Limited</v>
      </c>
      <c r="E2" s="38"/>
      <c r="F2" s="39"/>
      <c r="G2" s="38"/>
      <c r="H2" s="40"/>
      <c r="I2" s="40"/>
      <c r="J2" s="40"/>
      <c r="K2" s="40"/>
      <c r="L2" s="40"/>
      <c r="M2" s="40"/>
      <c r="N2" s="40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2"/>
      <c r="AB2" s="42"/>
      <c r="AC2" s="42"/>
      <c r="AD2" s="42"/>
      <c r="AE2" s="42"/>
    </row>
    <row r="3">
      <c r="A3" s="34"/>
      <c r="B3" s="34"/>
      <c r="C3" s="34"/>
      <c r="D3" s="43" t="s">
        <v>52</v>
      </c>
      <c r="E3" s="38"/>
      <c r="F3" s="39"/>
      <c r="G3" s="38"/>
      <c r="H3" s="40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/>
      <c r="AB3" s="42"/>
      <c r="AC3" s="42"/>
      <c r="AD3" s="42"/>
      <c r="AE3" s="42"/>
    </row>
    <row r="4" hidden="1">
      <c r="A4" s="34"/>
      <c r="B4" s="34"/>
      <c r="C4" s="34"/>
      <c r="D4" s="38"/>
      <c r="E4" s="38"/>
      <c r="F4" s="39"/>
      <c r="G4" s="38"/>
      <c r="H4" s="40"/>
      <c r="I4" s="41"/>
      <c r="J4" s="44"/>
      <c r="K4" s="44"/>
      <c r="L4" s="44"/>
      <c r="M4" s="44"/>
      <c r="N4" s="44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  <c r="AB4" s="42"/>
      <c r="AC4" s="42"/>
      <c r="AD4" s="42"/>
      <c r="AE4" s="42"/>
    </row>
    <row r="5" hidden="1">
      <c r="A5" s="34"/>
      <c r="B5" s="34"/>
      <c r="C5" s="34"/>
      <c r="D5" s="38"/>
      <c r="E5" s="38"/>
      <c r="F5" s="39"/>
      <c r="G5" s="38"/>
      <c r="H5" s="40"/>
      <c r="I5" s="44"/>
      <c r="J5" s="44"/>
      <c r="K5" s="44"/>
      <c r="L5" s="44"/>
      <c r="M5" s="44"/>
      <c r="N5" s="44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2"/>
      <c r="AC5" s="42"/>
      <c r="AD5" s="42"/>
      <c r="AE5" s="42"/>
    </row>
    <row r="6">
      <c r="A6" s="34"/>
      <c r="B6" s="34"/>
      <c r="C6" s="34"/>
      <c r="D6" s="38"/>
      <c r="E6" s="38" t="s">
        <v>53</v>
      </c>
      <c r="F6" s="41"/>
      <c r="G6" s="38"/>
      <c r="H6" s="40"/>
      <c r="I6" s="44"/>
      <c r="J6" s="44"/>
      <c r="K6" s="44"/>
      <c r="L6" s="44"/>
      <c r="M6" s="44"/>
      <c r="N6" s="44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5"/>
      <c r="AB6" s="45"/>
      <c r="AC6" s="45"/>
      <c r="AD6" s="45"/>
      <c r="AE6" s="45"/>
    </row>
    <row r="7">
      <c r="A7" s="34"/>
      <c r="B7" s="34"/>
      <c r="C7" s="34"/>
      <c r="D7" s="38"/>
      <c r="E7" s="38"/>
      <c r="F7" s="41"/>
      <c r="G7" s="38"/>
      <c r="H7" s="40"/>
      <c r="I7" s="44"/>
      <c r="J7" s="44"/>
      <c r="K7" s="44"/>
      <c r="L7" s="44"/>
      <c r="M7" s="44"/>
      <c r="N7" s="44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5"/>
      <c r="AB7" s="45"/>
      <c r="AC7" s="45"/>
      <c r="AD7" s="45"/>
      <c r="AE7" s="45"/>
    </row>
    <row r="8">
      <c r="A8" s="34"/>
      <c r="B8" s="34"/>
      <c r="C8" s="34"/>
      <c r="D8" s="38"/>
      <c r="E8" s="38" t="s">
        <v>54</v>
      </c>
      <c r="F8" s="38"/>
      <c r="G8" s="38"/>
      <c r="H8" s="40"/>
      <c r="I8" s="44"/>
      <c r="J8" s="44"/>
      <c r="K8" s="44"/>
      <c r="L8" s="44"/>
      <c r="M8" s="44"/>
      <c r="N8" s="44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4"/>
      <c r="AA8" s="45">
        <f>Calculation!AA8</f>
        <v>44927</v>
      </c>
      <c r="AB8" s="45">
        <f>Calculation!AB8</f>
        <v>45292</v>
      </c>
      <c r="AC8" s="45">
        <f>Calculation!AC8</f>
        <v>45658</v>
      </c>
      <c r="AD8" s="45">
        <f>Calculation!AD8</f>
        <v>46023</v>
      </c>
      <c r="AE8" s="45">
        <f>Calculation!AE8</f>
        <v>46388</v>
      </c>
    </row>
    <row r="9">
      <c r="A9" s="34"/>
      <c r="B9" s="34"/>
      <c r="C9" s="34"/>
      <c r="D9" s="38"/>
      <c r="E9" s="38" t="s">
        <v>55</v>
      </c>
      <c r="F9" s="38"/>
      <c r="G9" s="38"/>
      <c r="H9" s="40"/>
      <c r="I9" s="44"/>
      <c r="J9" s="44"/>
      <c r="K9" s="44"/>
      <c r="L9" s="44"/>
      <c r="M9" s="44"/>
      <c r="N9" s="44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4">
        <f>opr_date</f>
        <v>44926</v>
      </c>
      <c r="AA9" s="45">
        <f>Calculation!AA9</f>
        <v>45291</v>
      </c>
      <c r="AB9" s="45">
        <f>Calculation!AB9</f>
        <v>45657</v>
      </c>
      <c r="AC9" s="45">
        <f>Calculation!AC9</f>
        <v>46022</v>
      </c>
      <c r="AD9" s="45">
        <f>Calculation!AD9</f>
        <v>46387</v>
      </c>
      <c r="AE9" s="45">
        <f>Calculation!AE9</f>
        <v>46752</v>
      </c>
    </row>
    <row r="10">
      <c r="A10" s="34"/>
      <c r="B10" s="34"/>
      <c r="C10" s="34"/>
      <c r="D10" s="38"/>
      <c r="E10" s="38" t="s">
        <v>56</v>
      </c>
      <c r="F10" s="38"/>
      <c r="G10" s="38"/>
      <c r="H10" s="40"/>
      <c r="I10" s="44"/>
      <c r="J10" s="44"/>
      <c r="K10" s="44"/>
      <c r="L10" s="44"/>
      <c r="M10" s="44"/>
      <c r="N10" s="44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6">
        <f>Calculation!AA10</f>
        <v>365</v>
      </c>
      <c r="AB10" s="46">
        <f>Calculation!AB10</f>
        <v>366</v>
      </c>
      <c r="AC10" s="46">
        <f>Calculation!AC10</f>
        <v>365</v>
      </c>
      <c r="AD10" s="46">
        <f>Calculation!AD10</f>
        <v>365</v>
      </c>
      <c r="AE10" s="46">
        <f>Calculation!AE10</f>
        <v>365</v>
      </c>
    </row>
    <row r="11">
      <c r="A11" s="34"/>
      <c r="B11" s="34"/>
      <c r="C11" s="34"/>
      <c r="D11" s="38"/>
      <c r="E11" s="38" t="s">
        <v>57</v>
      </c>
      <c r="F11" s="38"/>
      <c r="G11" s="38"/>
      <c r="H11" s="40"/>
      <c r="I11" s="44"/>
      <c r="J11" s="44"/>
      <c r="K11" s="44"/>
      <c r="L11" s="44"/>
      <c r="M11" s="44"/>
      <c r="N11" s="44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7">
        <f>Calculation!AA11</f>
        <v>12</v>
      </c>
      <c r="AB11" s="47">
        <f>Calculation!AB11</f>
        <v>12</v>
      </c>
      <c r="AC11" s="47">
        <f>Calculation!AC11</f>
        <v>12</v>
      </c>
      <c r="AD11" s="47">
        <f>Calculation!AD11</f>
        <v>12</v>
      </c>
      <c r="AE11" s="47">
        <f>Calculation!AE11</f>
        <v>12</v>
      </c>
    </row>
    <row r="12">
      <c r="A12" s="34"/>
      <c r="B12" s="34"/>
      <c r="C12" s="34"/>
      <c r="D12" s="38"/>
      <c r="E12" s="38" t="s">
        <v>58</v>
      </c>
      <c r="F12" s="38"/>
      <c r="G12" s="38"/>
      <c r="H12" s="40"/>
      <c r="I12" s="44"/>
      <c r="J12" s="44"/>
      <c r="K12" s="44"/>
      <c r="L12" s="44"/>
      <c r="M12" s="44"/>
      <c r="N12" s="44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8">
        <f>Calculation!AA12</f>
        <v>1</v>
      </c>
      <c r="AB12" s="48">
        <f>Calculation!AB12</f>
        <v>2</v>
      </c>
      <c r="AC12" s="48">
        <f>Calculation!AC12</f>
        <v>3</v>
      </c>
      <c r="AD12" s="48">
        <f>Calculation!AD12</f>
        <v>4</v>
      </c>
      <c r="AE12" s="48">
        <f>Calculation!AE12</f>
        <v>5</v>
      </c>
    </row>
    <row r="13">
      <c r="A13" s="34"/>
      <c r="B13" s="34"/>
      <c r="C13" s="34"/>
      <c r="D13" s="38"/>
      <c r="E13" s="38" t="s">
        <v>59</v>
      </c>
      <c r="F13" s="38"/>
      <c r="G13" s="38"/>
      <c r="H13" s="40"/>
      <c r="I13" s="41"/>
      <c r="J13" s="49"/>
      <c r="K13" s="49"/>
      <c r="L13" s="49"/>
      <c r="M13" s="49"/>
      <c r="N13" s="50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51">
        <f t="shared" ref="AA13:AE13" si="1">YEAR(AA9)</f>
        <v>2023</v>
      </c>
      <c r="AB13" s="51">
        <f t="shared" si="1"/>
        <v>2024</v>
      </c>
      <c r="AC13" s="51">
        <f t="shared" si="1"/>
        <v>2025</v>
      </c>
      <c r="AD13" s="51">
        <f t="shared" si="1"/>
        <v>2026</v>
      </c>
      <c r="AE13" s="51">
        <f t="shared" si="1"/>
        <v>2027</v>
      </c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</row>
    <row r="15">
      <c r="A15" s="34"/>
      <c r="B15" s="34"/>
      <c r="C15" s="34"/>
      <c r="D15" s="34"/>
      <c r="E15" s="34" t="s">
        <v>60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52">
        <f>IF($H$27&gt;Z9,0,1)</f>
        <v>0</v>
      </c>
      <c r="AA15" s="52">
        <f>IF($H$27&gt;AA8,0,IF(paid_services&lt;AA8,1,0))</f>
        <v>0</v>
      </c>
      <c r="AB15" s="52">
        <f>IF($H$27&gt;AB8,0.25,IF(paid_services&lt;AB8,1,0))</f>
        <v>1</v>
      </c>
      <c r="AC15" s="52">
        <f>IF($H$27&gt;AC8,0.25,IF(paid_services&lt;AC8,1,0))</f>
        <v>1</v>
      </c>
      <c r="AD15" s="52">
        <f>IF($H$27&gt;AD8,0.25,IF(paid_services&lt;AD8,1,0))</f>
        <v>1</v>
      </c>
      <c r="AE15" s="52">
        <f>IF($H$27&gt;AE8,0.25,IF(paid_services&lt;AE8,1,0))</f>
        <v>1</v>
      </c>
    </row>
    <row r="16">
      <c r="A16" s="34"/>
      <c r="B16" s="34"/>
      <c r="C16" s="34"/>
      <c r="D16" s="34"/>
      <c r="E16" s="34"/>
      <c r="F16" s="35"/>
      <c r="G16" s="34"/>
      <c r="H16" s="36"/>
      <c r="I16" s="53"/>
      <c r="J16" s="53"/>
      <c r="K16" s="53"/>
      <c r="L16" s="53"/>
      <c r="M16" s="53"/>
      <c r="N16" s="53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>
      <c r="A17" s="34"/>
      <c r="B17" s="34"/>
      <c r="C17" s="34"/>
      <c r="D17" s="54" t="s">
        <v>61</v>
      </c>
      <c r="E17" s="54"/>
      <c r="F17" s="55"/>
      <c r="G17" s="54"/>
      <c r="H17" s="56"/>
      <c r="I17" s="53"/>
      <c r="J17" s="53"/>
      <c r="K17" s="53"/>
      <c r="L17" s="53"/>
      <c r="M17" s="53"/>
      <c r="N17" s="53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</row>
    <row r="18">
      <c r="A18" s="34"/>
      <c r="B18" s="34"/>
      <c r="C18" s="34"/>
      <c r="D18" s="34"/>
      <c r="E18" s="57" t="s">
        <v>62</v>
      </c>
      <c r="F18" s="58"/>
      <c r="G18" s="59"/>
      <c r="H18" s="36"/>
      <c r="I18" s="53"/>
      <c r="J18" s="53"/>
      <c r="K18" s="53"/>
      <c r="L18" s="53"/>
      <c r="M18" s="53"/>
      <c r="N18" s="53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</row>
    <row r="19">
      <c r="A19" s="34"/>
      <c r="B19" s="34"/>
      <c r="C19" s="34"/>
      <c r="D19" s="34"/>
      <c r="E19" s="57" t="s">
        <v>63</v>
      </c>
      <c r="F19" s="58"/>
      <c r="G19" s="34"/>
      <c r="H19" s="60">
        <v>1.0</v>
      </c>
      <c r="I19" s="53"/>
      <c r="J19" s="53"/>
      <c r="K19" s="53"/>
      <c r="L19" s="53"/>
      <c r="M19" s="53"/>
      <c r="N19" s="53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</row>
    <row r="20">
      <c r="A20" s="34"/>
      <c r="B20" s="34"/>
      <c r="C20" s="34"/>
      <c r="D20" s="34"/>
      <c r="E20" s="57" t="s">
        <v>64</v>
      </c>
      <c r="F20" s="58"/>
      <c r="G20" s="34"/>
      <c r="H20" s="61">
        <f>H23-1</f>
        <v>44926</v>
      </c>
      <c r="I20" s="53"/>
      <c r="J20" s="53"/>
      <c r="K20" s="53"/>
      <c r="L20" s="53"/>
      <c r="M20" s="53"/>
      <c r="N20" s="53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</row>
    <row r="21" ht="15.75" customHeight="1">
      <c r="A21" s="34"/>
      <c r="B21" s="34"/>
      <c r="C21" s="34"/>
      <c r="D21" s="34"/>
      <c r="E21" s="57" t="s">
        <v>65</v>
      </c>
      <c r="F21" s="58"/>
      <c r="G21" s="34"/>
      <c r="H21" s="62">
        <f>One</f>
        <v>1</v>
      </c>
      <c r="I21" s="53"/>
      <c r="J21" s="53"/>
      <c r="K21" s="53"/>
      <c r="L21" s="53"/>
      <c r="M21" s="53"/>
      <c r="N21" s="53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</row>
    <row r="22" ht="15.75" customHeight="1">
      <c r="A22" s="34"/>
      <c r="B22" s="34"/>
      <c r="C22" s="34"/>
      <c r="D22" s="34"/>
      <c r="E22" s="34" t="s">
        <v>66</v>
      </c>
      <c r="F22" s="58"/>
      <c r="G22" s="34"/>
      <c r="H22" s="63">
        <v>44926.0</v>
      </c>
      <c r="I22" s="53"/>
      <c r="J22" s="53"/>
      <c r="K22" s="53"/>
      <c r="L22" s="53"/>
      <c r="M22" s="53"/>
      <c r="N22" s="53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</row>
    <row r="23" ht="15.75" customHeight="1">
      <c r="A23" s="34"/>
      <c r="B23" s="34"/>
      <c r="C23" s="34"/>
      <c r="D23" s="34"/>
      <c r="E23" s="57" t="s">
        <v>67</v>
      </c>
      <c r="F23" s="58"/>
      <c r="G23" s="34"/>
      <c r="H23" s="63">
        <v>44927.0</v>
      </c>
      <c r="I23" s="53"/>
      <c r="J23" s="53"/>
      <c r="K23" s="53"/>
      <c r="L23" s="53"/>
      <c r="M23" s="53"/>
      <c r="N23" s="53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</row>
    <row r="24" ht="15.75" customHeight="1">
      <c r="A24" s="34"/>
      <c r="B24" s="34"/>
      <c r="C24" s="34"/>
      <c r="D24" s="34"/>
      <c r="E24" s="57" t="s">
        <v>68</v>
      </c>
      <c r="F24" s="58" t="s">
        <v>69</v>
      </c>
      <c r="G24" s="34"/>
      <c r="H24" s="64">
        <v>5.0</v>
      </c>
      <c r="I24" s="53"/>
      <c r="J24" s="53"/>
      <c r="K24" s="53"/>
      <c r="L24" s="53"/>
      <c r="M24" s="53"/>
      <c r="N24" s="53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ht="15.75" customHeight="1">
      <c r="A25" s="34"/>
      <c r="B25" s="34"/>
      <c r="C25" s="34"/>
      <c r="D25" s="34"/>
      <c r="E25" s="57" t="s">
        <v>70</v>
      </c>
      <c r="F25" s="58"/>
      <c r="G25" s="34"/>
      <c r="H25" s="61">
        <f>EDATE(H23,H24*mon_yr)-1</f>
        <v>46752</v>
      </c>
      <c r="I25" s="53"/>
      <c r="J25" s="53"/>
      <c r="K25" s="53"/>
      <c r="L25" s="53"/>
      <c r="M25" s="53"/>
      <c r="N25" s="53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</row>
    <row r="26" ht="15.75" customHeight="1">
      <c r="A26" s="34"/>
      <c r="B26" s="34"/>
      <c r="C26" s="34"/>
      <c r="D26" s="34"/>
      <c r="E26" s="57" t="s">
        <v>71</v>
      </c>
      <c r="F26" s="58"/>
      <c r="G26" s="34"/>
      <c r="H26" s="63">
        <v>44926.0</v>
      </c>
      <c r="I26" s="53"/>
      <c r="J26" s="53"/>
      <c r="K26" s="53"/>
      <c r="L26" s="53"/>
      <c r="M26" s="53"/>
      <c r="N26" s="53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</row>
    <row r="27" ht="15.75" customHeight="1">
      <c r="A27" s="34"/>
      <c r="B27" s="34"/>
      <c r="C27" s="34"/>
      <c r="D27" s="34"/>
      <c r="E27" s="34" t="s">
        <v>72</v>
      </c>
      <c r="F27" s="58"/>
      <c r="G27" s="34"/>
      <c r="H27" s="63">
        <v>45170.0</v>
      </c>
      <c r="I27" s="53"/>
      <c r="J27" s="53"/>
      <c r="K27" s="53"/>
      <c r="L27" s="53"/>
      <c r="M27" s="53"/>
      <c r="N27" s="53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 ht="15.75" customHeight="1">
      <c r="A28" s="34"/>
      <c r="B28" s="34"/>
      <c r="C28" s="34"/>
      <c r="D28" s="34"/>
      <c r="E28" s="34" t="s">
        <v>73</v>
      </c>
      <c r="F28" s="58"/>
      <c r="G28" s="34"/>
      <c r="H28" s="63">
        <v>45658.0</v>
      </c>
      <c r="I28" s="53"/>
      <c r="J28" s="53"/>
      <c r="K28" s="53"/>
      <c r="L28" s="53"/>
      <c r="M28" s="53"/>
      <c r="N28" s="53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 ht="15.75" customHeight="1">
      <c r="A29" s="34"/>
      <c r="B29" s="34"/>
      <c r="C29" s="34"/>
      <c r="D29" s="34"/>
      <c r="E29" s="57" t="s">
        <v>74</v>
      </c>
      <c r="F29" s="58"/>
      <c r="G29" s="34"/>
      <c r="H29" s="60">
        <v>1000000.0</v>
      </c>
      <c r="I29" s="53"/>
      <c r="J29" s="53"/>
      <c r="K29" s="53"/>
      <c r="L29" s="53"/>
      <c r="M29" s="53"/>
      <c r="N29" s="53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 ht="15.75" customHeight="1">
      <c r="A30" s="34"/>
      <c r="B30" s="34"/>
      <c r="C30" s="34"/>
      <c r="D30" s="34"/>
      <c r="E30" s="57" t="s">
        <v>75</v>
      </c>
      <c r="F30" s="58"/>
      <c r="G30" s="34"/>
      <c r="H30" s="60">
        <v>1.0E9</v>
      </c>
      <c r="I30" s="53"/>
      <c r="J30" s="53"/>
      <c r="K30" s="53"/>
      <c r="L30" s="53"/>
      <c r="M30" s="53"/>
      <c r="N30" s="53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 ht="15.75" customHeight="1">
      <c r="A31" s="34"/>
      <c r="B31" s="34"/>
      <c r="C31" s="34"/>
      <c r="D31" s="34"/>
      <c r="E31" s="57"/>
      <c r="F31" s="58"/>
      <c r="G31" s="34"/>
      <c r="H31" s="61"/>
      <c r="I31" s="53"/>
      <c r="J31" s="53"/>
      <c r="K31" s="53"/>
      <c r="L31" s="53"/>
      <c r="M31" s="53"/>
      <c r="N31" s="53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ht="15.75" customHeight="1">
      <c r="A32" s="34"/>
      <c r="B32" s="34"/>
      <c r="C32" s="34"/>
      <c r="D32" s="34"/>
      <c r="E32" s="57" t="s">
        <v>76</v>
      </c>
      <c r="F32" s="65" t="s">
        <v>69</v>
      </c>
      <c r="G32" s="34"/>
      <c r="H32" s="60">
        <v>5.0</v>
      </c>
      <c r="I32" s="53"/>
      <c r="J32" s="53"/>
      <c r="K32" s="53"/>
      <c r="L32" s="53"/>
      <c r="M32" s="53"/>
      <c r="N32" s="53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 ht="15.75" customHeight="1">
      <c r="A33" s="34"/>
      <c r="B33" s="34"/>
      <c r="C33" s="34"/>
      <c r="D33" s="34"/>
      <c r="E33" s="57" t="s">
        <v>76</v>
      </c>
      <c r="F33" s="65" t="s">
        <v>77</v>
      </c>
      <c r="G33" s="34"/>
      <c r="H33" s="57">
        <f>PRODUCT(H32,H35)</f>
        <v>60</v>
      </c>
      <c r="I33" s="53"/>
      <c r="J33" s="53"/>
      <c r="K33" s="53"/>
      <c r="L33" s="53"/>
      <c r="M33" s="53"/>
      <c r="N33" s="53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 ht="15.75" customHeight="1">
      <c r="A34" s="34"/>
      <c r="B34" s="34"/>
      <c r="C34" s="34"/>
      <c r="D34" s="34"/>
      <c r="E34" s="57" t="s">
        <v>78</v>
      </c>
      <c r="F34" s="65"/>
      <c r="G34" s="34"/>
      <c r="H34" s="61">
        <f>EDATE(H23,H33)-1</f>
        <v>46752</v>
      </c>
      <c r="I34" s="53"/>
      <c r="J34" s="53"/>
      <c r="K34" s="53"/>
      <c r="L34" s="53"/>
      <c r="M34" s="53"/>
      <c r="N34" s="53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 ht="15.75" customHeight="1">
      <c r="A35" s="34"/>
      <c r="B35" s="34"/>
      <c r="C35" s="34"/>
      <c r="D35" s="34"/>
      <c r="E35" s="57" t="s">
        <v>79</v>
      </c>
      <c r="F35" s="65" t="s">
        <v>77</v>
      </c>
      <c r="G35" s="34"/>
      <c r="H35" s="60">
        <v>12.0</v>
      </c>
      <c r="I35" s="53"/>
      <c r="J35" s="53"/>
      <c r="K35" s="53"/>
      <c r="L35" s="53"/>
      <c r="M35" s="53"/>
      <c r="N35" s="53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 ht="15.75" customHeight="1">
      <c r="A36" s="34"/>
      <c r="B36" s="34"/>
      <c r="C36" s="34"/>
      <c r="D36" s="34"/>
      <c r="E36" s="34"/>
      <c r="F36" s="35"/>
      <c r="G36" s="34"/>
      <c r="H36" s="36"/>
      <c r="I36" s="53"/>
      <c r="J36" s="53"/>
      <c r="K36" s="53"/>
      <c r="L36" s="53"/>
      <c r="M36" s="53"/>
      <c r="N36" s="53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 ht="15.75" customHeight="1">
      <c r="A37" s="34"/>
      <c r="B37" s="34"/>
      <c r="C37" s="34"/>
      <c r="D37" s="54" t="s">
        <v>80</v>
      </c>
      <c r="E37" s="54"/>
      <c r="F37" s="55"/>
      <c r="G37" s="54"/>
      <c r="H37" s="56"/>
      <c r="I37" s="53"/>
      <c r="J37" s="53"/>
      <c r="K37" s="53"/>
      <c r="L37" s="53"/>
      <c r="M37" s="53"/>
      <c r="N37" s="53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 ht="15.75" customHeight="1">
      <c r="A38" s="34"/>
      <c r="B38" s="34"/>
      <c r="C38" s="34"/>
      <c r="D38" s="34"/>
      <c r="E38" s="66" t="s">
        <v>81</v>
      </c>
      <c r="F38" s="65" t="s">
        <v>77</v>
      </c>
      <c r="G38" s="34"/>
      <c r="H38" s="60">
        <v>12.0</v>
      </c>
      <c r="I38" s="53"/>
      <c r="J38" s="53"/>
      <c r="K38" s="53"/>
      <c r="L38" s="53"/>
      <c r="M38" s="53"/>
      <c r="N38" s="53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 ht="15.75" customHeight="1">
      <c r="A39" s="34"/>
      <c r="B39" s="34"/>
      <c r="C39" s="34"/>
      <c r="D39" s="34"/>
      <c r="E39" s="66" t="s">
        <v>82</v>
      </c>
      <c r="F39" s="65" t="s">
        <v>77</v>
      </c>
      <c r="G39" s="34"/>
      <c r="H39" s="60">
        <v>6.0</v>
      </c>
      <c r="I39" s="53"/>
      <c r="J39" s="53"/>
      <c r="K39" s="53"/>
      <c r="L39" s="53"/>
      <c r="M39" s="53"/>
      <c r="N39" s="53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 ht="15.75" customHeight="1">
      <c r="A40" s="34"/>
      <c r="B40" s="34"/>
      <c r="C40" s="34"/>
      <c r="D40" s="34"/>
      <c r="E40" s="66" t="s">
        <v>83</v>
      </c>
      <c r="F40" s="65" t="s">
        <v>84</v>
      </c>
      <c r="G40" s="34"/>
      <c r="H40" s="60">
        <v>4.0</v>
      </c>
      <c r="I40" s="53"/>
      <c r="J40" s="53"/>
      <c r="K40" s="53"/>
      <c r="L40" s="53"/>
      <c r="M40" s="53"/>
      <c r="N40" s="53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 ht="15.75" customHeight="1">
      <c r="A41" s="34"/>
      <c r="B41" s="34"/>
      <c r="C41" s="34"/>
      <c r="D41" s="34"/>
      <c r="E41" s="66" t="s">
        <v>85</v>
      </c>
      <c r="F41" s="65" t="s">
        <v>77</v>
      </c>
      <c r="G41" s="34"/>
      <c r="H41" s="60">
        <v>3.0</v>
      </c>
      <c r="I41" s="53"/>
      <c r="J41" s="53"/>
      <c r="K41" s="53"/>
      <c r="L41" s="53"/>
      <c r="M41" s="53"/>
      <c r="N41" s="53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 ht="15.75" customHeight="1">
      <c r="A42" s="34"/>
      <c r="B42" s="34"/>
      <c r="C42" s="34"/>
      <c r="D42" s="34"/>
      <c r="E42" s="66" t="s">
        <v>86</v>
      </c>
      <c r="F42" s="65" t="s">
        <v>87</v>
      </c>
      <c r="G42" s="34"/>
      <c r="H42" s="60">
        <v>52.0</v>
      </c>
      <c r="I42" s="53"/>
      <c r="J42" s="53"/>
      <c r="K42" s="53"/>
      <c r="L42" s="53"/>
      <c r="M42" s="53"/>
      <c r="N42" s="53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 ht="15.75" customHeight="1">
      <c r="A43" s="34"/>
      <c r="B43" s="34"/>
      <c r="C43" s="34"/>
      <c r="D43" s="34"/>
      <c r="E43" s="66" t="s">
        <v>88</v>
      </c>
      <c r="F43" s="65" t="s">
        <v>87</v>
      </c>
      <c r="G43" s="34"/>
      <c r="H43" s="60">
        <v>4.0</v>
      </c>
      <c r="I43" s="53"/>
      <c r="J43" s="53"/>
      <c r="K43" s="53"/>
      <c r="L43" s="53"/>
      <c r="M43" s="53"/>
      <c r="N43" s="53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</row>
    <row r="44" ht="15.75" customHeight="1">
      <c r="A44" s="34"/>
      <c r="B44" s="34"/>
      <c r="C44" s="34"/>
      <c r="D44" s="34"/>
      <c r="E44" s="66" t="s">
        <v>89</v>
      </c>
      <c r="F44" s="65" t="s">
        <v>90</v>
      </c>
      <c r="G44" s="34"/>
      <c r="H44" s="60">
        <v>365.0</v>
      </c>
      <c r="I44" s="53"/>
      <c r="J44" s="53"/>
      <c r="K44" s="53"/>
      <c r="L44" s="53"/>
      <c r="M44" s="53"/>
      <c r="N44" s="53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</row>
    <row r="45" ht="15.75" customHeight="1">
      <c r="A45" s="34"/>
      <c r="B45" s="34"/>
      <c r="C45" s="34"/>
      <c r="D45" s="34"/>
      <c r="E45" s="66" t="s">
        <v>91</v>
      </c>
      <c r="F45" s="65" t="s">
        <v>90</v>
      </c>
      <c r="G45" s="34"/>
      <c r="H45" s="67">
        <f>H44/mon_yr</f>
        <v>30.41666667</v>
      </c>
      <c r="I45" s="53"/>
      <c r="J45" s="53"/>
      <c r="K45" s="53"/>
      <c r="L45" s="53"/>
      <c r="M45" s="53"/>
      <c r="N45" s="53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5.75" customHeight="1">
      <c r="A46" s="34"/>
      <c r="B46" s="34"/>
      <c r="C46" s="34"/>
      <c r="D46" s="34"/>
      <c r="E46" s="66" t="s">
        <v>92</v>
      </c>
      <c r="F46" s="65" t="s">
        <v>90</v>
      </c>
      <c r="G46" s="34"/>
      <c r="H46" s="60">
        <v>7.0</v>
      </c>
      <c r="I46" s="53"/>
      <c r="J46" s="53"/>
      <c r="K46" s="53"/>
      <c r="L46" s="53"/>
      <c r="M46" s="53"/>
      <c r="N46" s="53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</row>
    <row r="47" ht="15.75" customHeight="1">
      <c r="A47" s="34"/>
      <c r="B47" s="34"/>
      <c r="C47" s="34"/>
      <c r="D47" s="34"/>
      <c r="E47" s="66" t="s">
        <v>93</v>
      </c>
      <c r="F47" s="65" t="s">
        <v>94</v>
      </c>
      <c r="G47" s="34"/>
      <c r="H47" s="60">
        <v>2.0</v>
      </c>
      <c r="I47" s="53"/>
      <c r="J47" s="53"/>
      <c r="K47" s="53"/>
      <c r="L47" s="53"/>
      <c r="M47" s="53"/>
      <c r="N47" s="53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ht="15.75" customHeight="1">
      <c r="A48" s="34"/>
      <c r="B48" s="34"/>
      <c r="C48" s="34"/>
      <c r="D48" s="34"/>
      <c r="E48" s="34"/>
      <c r="F48" s="35"/>
      <c r="G48" s="34"/>
      <c r="H48" s="36"/>
      <c r="I48" s="53"/>
      <c r="J48" s="53"/>
      <c r="K48" s="53"/>
      <c r="L48" s="53"/>
      <c r="M48" s="53"/>
      <c r="N48" s="53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 ht="15.75" customHeight="1">
      <c r="A49" s="34"/>
      <c r="B49" s="34"/>
      <c r="C49" s="34"/>
      <c r="D49" s="54" t="s">
        <v>95</v>
      </c>
      <c r="E49" s="54"/>
      <c r="F49" s="55"/>
      <c r="G49" s="54"/>
      <c r="H49" s="56"/>
      <c r="I49" s="53"/>
      <c r="J49" s="53"/>
      <c r="K49" s="53"/>
      <c r="L49" s="53"/>
      <c r="M49" s="53"/>
      <c r="N49" s="53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 ht="15.75" customHeight="1">
      <c r="A50" s="34"/>
      <c r="B50" s="34"/>
      <c r="C50" s="34"/>
      <c r="D50" s="34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36"/>
      <c r="AC50" s="36"/>
      <c r="AD50" s="36"/>
      <c r="AE50" s="36"/>
    </row>
    <row r="51" ht="15.75" customHeight="1">
      <c r="A51" s="34"/>
      <c r="B51" s="34"/>
      <c r="C51" s="34"/>
      <c r="D51" s="34"/>
      <c r="E51" s="57" t="s">
        <v>96</v>
      </c>
      <c r="F51" s="58" t="s">
        <v>97</v>
      </c>
      <c r="G51" s="34"/>
      <c r="H51" s="69">
        <v>0.32</v>
      </c>
      <c r="I51" s="53"/>
      <c r="J51" s="53"/>
      <c r="K51" s="53"/>
      <c r="L51" s="53"/>
      <c r="M51" s="53"/>
      <c r="N51" s="53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</row>
    <row r="52" ht="15.75" customHeight="1">
      <c r="A52" s="34"/>
      <c r="B52" s="34"/>
      <c r="C52" s="34"/>
      <c r="D52" s="34"/>
      <c r="E52" s="34"/>
      <c r="F52" s="35"/>
      <c r="G52" s="34"/>
      <c r="H52" s="70"/>
      <c r="I52" s="53"/>
      <c r="J52" s="53"/>
      <c r="K52" s="53"/>
      <c r="L52" s="53"/>
      <c r="M52" s="53"/>
      <c r="N52" s="53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</row>
    <row r="53" ht="15.75" customHeight="1">
      <c r="A53" s="34"/>
      <c r="B53" s="34"/>
      <c r="C53" s="34"/>
      <c r="D53" s="54" t="s">
        <v>98</v>
      </c>
      <c r="E53" s="54"/>
      <c r="F53" s="55"/>
      <c r="G53" s="54"/>
      <c r="H53" s="71"/>
      <c r="I53" s="72"/>
      <c r="J53" s="53"/>
      <c r="K53" s="53"/>
      <c r="L53" s="53"/>
      <c r="M53" s="53"/>
      <c r="N53" s="53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73"/>
      <c r="AB53" s="73"/>
      <c r="AC53" s="73"/>
      <c r="AD53" s="73"/>
      <c r="AE53" s="73"/>
    </row>
    <row r="54" ht="15.75" customHeight="1">
      <c r="A54" s="34"/>
      <c r="B54" s="34"/>
      <c r="C54" s="34"/>
      <c r="D54" s="53"/>
      <c r="E54" s="53"/>
      <c r="F54" s="53"/>
      <c r="G54" s="53"/>
      <c r="H54" s="53"/>
      <c r="I54" s="72"/>
      <c r="J54" s="53"/>
      <c r="K54" s="53"/>
      <c r="L54" s="53"/>
      <c r="M54" s="53"/>
      <c r="N54" s="53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73"/>
      <c r="AB54" s="73"/>
      <c r="AC54" s="73"/>
      <c r="AD54" s="73"/>
      <c r="AE54" s="73"/>
    </row>
    <row r="55" ht="15.75" customHeight="1">
      <c r="A55" s="34"/>
      <c r="B55" s="34"/>
      <c r="C55" s="34"/>
      <c r="D55" s="53"/>
      <c r="E55" s="34" t="s">
        <v>99</v>
      </c>
      <c r="F55" s="35"/>
      <c r="G55" s="35"/>
      <c r="H55" s="35"/>
      <c r="I55" s="72"/>
      <c r="J55" s="53"/>
      <c r="K55" s="53"/>
      <c r="L55" s="53"/>
      <c r="M55" s="53"/>
      <c r="N55" s="53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74">
        <v>0.0</v>
      </c>
      <c r="AB55" s="74">
        <v>1.0</v>
      </c>
      <c r="AC55" s="74">
        <v>1.0</v>
      </c>
      <c r="AD55" s="74">
        <v>1.5</v>
      </c>
      <c r="AE55" s="74">
        <v>1.0</v>
      </c>
    </row>
    <row r="56" ht="15.75" customHeight="1">
      <c r="A56" s="34"/>
      <c r="B56" s="34"/>
      <c r="C56" s="34"/>
      <c r="D56" s="53"/>
      <c r="E56" s="53"/>
      <c r="F56" s="53"/>
      <c r="G56" s="53"/>
      <c r="H56" s="53"/>
      <c r="I56" s="72"/>
      <c r="J56" s="53"/>
      <c r="K56" s="53"/>
      <c r="L56" s="53"/>
      <c r="M56" s="53"/>
      <c r="N56" s="53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73"/>
      <c r="AB56" s="73"/>
      <c r="AC56" s="73"/>
      <c r="AD56" s="73"/>
      <c r="AE56" s="73"/>
    </row>
    <row r="57" ht="15.75" customHeight="1">
      <c r="A57" s="34"/>
      <c r="B57" s="34"/>
      <c r="C57" s="34"/>
      <c r="D57" s="34"/>
      <c r="E57" s="75" t="s">
        <v>100</v>
      </c>
      <c r="F57" s="35"/>
      <c r="G57" s="34"/>
      <c r="H57" s="76"/>
      <c r="I57" s="72"/>
      <c r="J57" s="53"/>
      <c r="K57" s="53"/>
      <c r="L57" s="53"/>
      <c r="M57" s="53"/>
      <c r="N57" s="53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73"/>
      <c r="AB57" s="73"/>
      <c r="AC57" s="73"/>
      <c r="AD57" s="73"/>
      <c r="AE57" s="73"/>
    </row>
    <row r="58" ht="15.75" customHeight="1">
      <c r="A58" s="34"/>
      <c r="B58" s="34"/>
      <c r="C58" s="34"/>
      <c r="D58" s="34"/>
      <c r="E58" s="34" t="s">
        <v>101</v>
      </c>
      <c r="F58" s="35"/>
      <c r="G58" s="34"/>
      <c r="H58" s="77">
        <v>20.0</v>
      </c>
      <c r="I58" s="72"/>
      <c r="J58" s="53"/>
      <c r="K58" s="53"/>
      <c r="L58" s="53"/>
      <c r="M58" s="53"/>
      <c r="N58" s="53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</row>
    <row r="59" ht="15.75" customHeight="1">
      <c r="A59" s="34"/>
      <c r="B59" s="34"/>
      <c r="C59" s="34"/>
      <c r="D59" s="34"/>
      <c r="E59" s="34"/>
      <c r="F59" s="35"/>
      <c r="G59" s="34"/>
      <c r="H59" s="67"/>
      <c r="I59" s="72"/>
      <c r="J59" s="53"/>
      <c r="K59" s="53"/>
      <c r="L59" s="53"/>
      <c r="M59" s="53"/>
      <c r="N59" s="53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73"/>
      <c r="AB59" s="73"/>
      <c r="AC59" s="73"/>
      <c r="AD59" s="73"/>
      <c r="AE59" s="73"/>
    </row>
    <row r="60" ht="15.75" customHeight="1">
      <c r="A60" s="34"/>
      <c r="B60" s="34"/>
      <c r="C60" s="34"/>
      <c r="D60" s="34"/>
      <c r="E60" s="34" t="s">
        <v>102</v>
      </c>
      <c r="F60" s="34"/>
      <c r="G60" s="34"/>
      <c r="H60" s="67"/>
      <c r="I60" s="72"/>
      <c r="J60" s="53"/>
      <c r="K60" s="53"/>
      <c r="L60" s="53"/>
      <c r="M60" s="53"/>
      <c r="N60" s="53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78">
        <f t="shared" ref="AA60:AE60" si="2">Z62</f>
        <v>40</v>
      </c>
      <c r="AB60" s="78">
        <f t="shared" si="2"/>
        <v>40</v>
      </c>
      <c r="AC60" s="78">
        <f t="shared" si="2"/>
        <v>80</v>
      </c>
      <c r="AD60" s="78">
        <f t="shared" si="2"/>
        <v>160</v>
      </c>
      <c r="AE60" s="78">
        <f t="shared" si="2"/>
        <v>400</v>
      </c>
    </row>
    <row r="61" ht="15.75" customHeight="1">
      <c r="A61" s="34"/>
      <c r="B61" s="34"/>
      <c r="C61" s="34"/>
      <c r="D61" s="34"/>
      <c r="E61" s="34" t="s">
        <v>103</v>
      </c>
      <c r="F61" s="35"/>
      <c r="G61" s="34"/>
      <c r="H61" s="34"/>
      <c r="I61" s="72"/>
      <c r="J61" s="53"/>
      <c r="K61" s="53"/>
      <c r="L61" s="53"/>
      <c r="M61" s="53"/>
      <c r="N61" s="53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78">
        <f t="array" ref="AA61">ROUND(IFS(opr_date=Z9,0,MOD(Z11,12)=0,AA55*Z62,MOD(Z11,12)&gt;0,0),0)</f>
        <v>0</v>
      </c>
      <c r="AB61" s="78">
        <f t="array" ref="AB61">ROUND(IFS(opr_date=AA9,0,MOD(AA11,12)=0,AB55*AA62,MOD(AA11,12)&gt;0,0),0)</f>
        <v>40</v>
      </c>
      <c r="AC61" s="78">
        <f t="array" ref="AC61">ROUND(IFS(opr_date=AB9,0,MOD(AB11,12)=0,AC55*AB62,MOD(AB11,12)&gt;0,0),0)</f>
        <v>80</v>
      </c>
      <c r="AD61" s="78">
        <f t="array" ref="AD61">ROUND(IFS(opr_date=AC9,0,MOD(AC11,12)=0,AD55*AC62,MOD(AC11,12)&gt;0,0),0)</f>
        <v>240</v>
      </c>
      <c r="AE61" s="78">
        <f t="array" ref="AE61">ROUND(IFS(opr_date=AD9,0,MOD(AD11,12)=0,AE55*AD62,MOD(AD11,12)&gt;0,0),0)</f>
        <v>400</v>
      </c>
    </row>
    <row r="62" ht="15.75" customHeight="1">
      <c r="A62" s="34"/>
      <c r="B62" s="34"/>
      <c r="C62" s="34"/>
      <c r="D62" s="34"/>
      <c r="E62" s="79" t="s">
        <v>104</v>
      </c>
      <c r="F62" s="80"/>
      <c r="G62" s="79"/>
      <c r="H62" s="81"/>
      <c r="I62" s="79"/>
      <c r="J62" s="82"/>
      <c r="K62" s="82"/>
      <c r="L62" s="82"/>
      <c r="M62" s="82"/>
      <c r="N62" s="82"/>
      <c r="O62" s="82"/>
      <c r="P62" s="82"/>
      <c r="Q62" s="83"/>
      <c r="R62" s="83"/>
      <c r="S62" s="83"/>
      <c r="T62" s="83"/>
      <c r="U62" s="83"/>
      <c r="V62" s="83"/>
      <c r="W62" s="83"/>
      <c r="X62" s="83"/>
      <c r="Y62" s="83"/>
      <c r="Z62" s="84">
        <f>IF($H$22=Z$9,$H58*cohorts_a_year,SUM(Z60:Z61))</f>
        <v>40</v>
      </c>
      <c r="AA62" s="84">
        <f t="shared" ref="AA62:AE62" si="3">IF($H$22=AA$9,$H58,SUM(AA60:AA61))</f>
        <v>40</v>
      </c>
      <c r="AB62" s="84">
        <f t="shared" si="3"/>
        <v>80</v>
      </c>
      <c r="AC62" s="84">
        <f t="shared" si="3"/>
        <v>160</v>
      </c>
      <c r="AD62" s="84">
        <f t="shared" si="3"/>
        <v>400</v>
      </c>
      <c r="AE62" s="84">
        <f t="shared" si="3"/>
        <v>800</v>
      </c>
    </row>
    <row r="63" ht="15.75" customHeight="1">
      <c r="A63" s="34"/>
      <c r="B63" s="34"/>
      <c r="C63" s="34"/>
      <c r="D63" s="34"/>
      <c r="E63" s="34"/>
      <c r="F63" s="35"/>
      <c r="G63" s="34"/>
      <c r="H63" s="67"/>
      <c r="I63" s="34"/>
      <c r="J63" s="53"/>
      <c r="K63" s="53"/>
      <c r="L63" s="53"/>
      <c r="M63" s="53"/>
      <c r="N63" s="53"/>
      <c r="O63" s="53"/>
      <c r="P63" s="53"/>
      <c r="Q63" s="36"/>
      <c r="R63" s="36"/>
      <c r="S63" s="36"/>
      <c r="T63" s="36"/>
      <c r="U63" s="36"/>
      <c r="V63" s="36"/>
      <c r="W63" s="36"/>
      <c r="X63" s="36"/>
      <c r="Y63" s="36"/>
      <c r="Z63" s="78"/>
      <c r="AA63" s="78"/>
      <c r="AB63" s="78"/>
      <c r="AC63" s="78"/>
      <c r="AD63" s="78"/>
      <c r="AE63" s="78"/>
    </row>
    <row r="64" ht="15.75" customHeight="1">
      <c r="A64" s="34"/>
      <c r="B64" s="34"/>
      <c r="C64" s="34"/>
      <c r="D64" s="34"/>
      <c r="E64" s="75" t="s">
        <v>105</v>
      </c>
      <c r="F64" s="35"/>
      <c r="G64" s="34"/>
      <c r="H64" s="76"/>
      <c r="I64" s="72"/>
      <c r="J64" s="53"/>
      <c r="K64" s="53"/>
      <c r="L64" s="53"/>
      <c r="M64" s="53"/>
      <c r="N64" s="53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73"/>
      <c r="AB64" s="73"/>
      <c r="AC64" s="73"/>
      <c r="AD64" s="73"/>
      <c r="AE64" s="73"/>
    </row>
    <row r="65" ht="15.75" customHeight="1">
      <c r="A65" s="34"/>
      <c r="B65" s="34"/>
      <c r="C65" s="34"/>
      <c r="D65" s="34"/>
      <c r="E65" s="34" t="s">
        <v>101</v>
      </c>
      <c r="F65" s="35"/>
      <c r="G65" s="34"/>
      <c r="H65" s="77">
        <v>10.0</v>
      </c>
      <c r="I65" s="72"/>
      <c r="J65" s="53"/>
      <c r="K65" s="53"/>
      <c r="L65" s="53"/>
      <c r="M65" s="53"/>
      <c r="N65" s="53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73"/>
      <c r="AB65" s="73"/>
      <c r="AC65" s="73"/>
      <c r="AD65" s="73"/>
      <c r="AE65" s="73"/>
    </row>
    <row r="66" ht="15.75" customHeight="1">
      <c r="A66" s="34"/>
      <c r="B66" s="34"/>
      <c r="C66" s="34"/>
      <c r="D66" s="34"/>
      <c r="E66" s="34"/>
      <c r="F66" s="35"/>
      <c r="G66" s="34"/>
      <c r="H66" s="67"/>
      <c r="I66" s="72"/>
      <c r="J66" s="53"/>
      <c r="K66" s="53"/>
      <c r="L66" s="53"/>
      <c r="M66" s="53"/>
      <c r="N66" s="53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73"/>
      <c r="AB66" s="73"/>
      <c r="AC66" s="73"/>
      <c r="AD66" s="73"/>
      <c r="AE66" s="73"/>
    </row>
    <row r="67" ht="15.75" customHeight="1">
      <c r="A67" s="34"/>
      <c r="B67" s="34"/>
      <c r="C67" s="34"/>
      <c r="D67" s="34"/>
      <c r="E67" s="34" t="s">
        <v>102</v>
      </c>
      <c r="F67" s="34"/>
      <c r="G67" s="34"/>
      <c r="H67" s="67"/>
      <c r="I67" s="72"/>
      <c r="J67" s="53"/>
      <c r="K67" s="53"/>
      <c r="L67" s="53"/>
      <c r="M67" s="53"/>
      <c r="N67" s="53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78">
        <f t="shared" ref="AA67:AE67" si="4">Z69</f>
        <v>20</v>
      </c>
      <c r="AB67" s="78">
        <f t="shared" si="4"/>
        <v>20</v>
      </c>
      <c r="AC67" s="78">
        <f t="shared" si="4"/>
        <v>40</v>
      </c>
      <c r="AD67" s="78">
        <f t="shared" si="4"/>
        <v>80</v>
      </c>
      <c r="AE67" s="78">
        <f t="shared" si="4"/>
        <v>200</v>
      </c>
    </row>
    <row r="68" ht="15.75" customHeight="1">
      <c r="A68" s="34"/>
      <c r="B68" s="34"/>
      <c r="C68" s="34"/>
      <c r="D68" s="34"/>
      <c r="E68" s="34" t="s">
        <v>103</v>
      </c>
      <c r="F68" s="35"/>
      <c r="G68" s="34"/>
      <c r="H68" s="34"/>
      <c r="I68" s="72"/>
      <c r="J68" s="53"/>
      <c r="K68" s="53"/>
      <c r="L68" s="53"/>
      <c r="M68" s="53"/>
      <c r="N68" s="53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78">
        <f t="array" ref="AA68">ROUND(IFS(opr_date=Z$9,0,MOD(Z$11,12)=0,AA55*Z69,MOD(Z$11,12)&gt;0,0),0)</f>
        <v>0</v>
      </c>
      <c r="AB68" s="78">
        <f t="array" ref="AB68">ROUND(IFS(opr_date=AA$9,0,MOD(AA$11,12)=0,AB55*AA69,MOD(AA$11,12)&gt;0,0),0)</f>
        <v>20</v>
      </c>
      <c r="AC68" s="78">
        <f t="array" ref="AC68">ROUND(IFS(opr_date=AB$9,0,MOD(AB$11,12)=0,AC55*AB69,MOD(AB$11,12)&gt;0,0),0)</f>
        <v>40</v>
      </c>
      <c r="AD68" s="78">
        <f t="array" ref="AD68">ROUND(IFS(opr_date=AC$9,0,MOD(AC$11,12)=0,AD55*AC69,MOD(AC$11,12)&gt;0,0),0)</f>
        <v>120</v>
      </c>
      <c r="AE68" s="78">
        <f t="array" ref="AE68">ROUND(IFS(opr_date=AD$9,0,MOD(AD$11,12)=0,AE55*AD69,MOD(AD$11,12)&gt;0,0),0)</f>
        <v>200</v>
      </c>
    </row>
    <row r="69" ht="15.75" customHeight="1">
      <c r="A69" s="34"/>
      <c r="B69" s="34"/>
      <c r="C69" s="34"/>
      <c r="D69" s="34"/>
      <c r="E69" s="79" t="s">
        <v>104</v>
      </c>
      <c r="F69" s="80"/>
      <c r="G69" s="79"/>
      <c r="H69" s="81"/>
      <c r="I69" s="79"/>
      <c r="J69" s="82"/>
      <c r="K69" s="82"/>
      <c r="L69" s="82"/>
      <c r="M69" s="82"/>
      <c r="N69" s="82"/>
      <c r="O69" s="82"/>
      <c r="P69" s="82"/>
      <c r="Q69" s="83"/>
      <c r="R69" s="83"/>
      <c r="S69" s="83"/>
      <c r="T69" s="83"/>
      <c r="U69" s="83"/>
      <c r="V69" s="83"/>
      <c r="W69" s="83"/>
      <c r="X69" s="83"/>
      <c r="Y69" s="83"/>
      <c r="Z69" s="84">
        <f>IF($H$22=Z$9,$H65*cohorts_a_year,SUM(Z67:Z68))</f>
        <v>20</v>
      </c>
      <c r="AA69" s="84">
        <f t="shared" ref="AA69:AE69" si="5">IF($H$22=AA$9,$H65,SUM(AA67:AA68))</f>
        <v>20</v>
      </c>
      <c r="AB69" s="84">
        <f t="shared" si="5"/>
        <v>40</v>
      </c>
      <c r="AC69" s="84">
        <f t="shared" si="5"/>
        <v>80</v>
      </c>
      <c r="AD69" s="84">
        <f t="shared" si="5"/>
        <v>200</v>
      </c>
      <c r="AE69" s="84">
        <f t="shared" si="5"/>
        <v>400</v>
      </c>
    </row>
    <row r="70" ht="15.75" customHeight="1">
      <c r="A70" s="34"/>
      <c r="B70" s="34"/>
      <c r="C70" s="34"/>
      <c r="D70" s="34"/>
      <c r="E70" s="34"/>
      <c r="F70" s="35"/>
      <c r="G70" s="34"/>
      <c r="H70" s="67"/>
      <c r="I70" s="34"/>
      <c r="J70" s="53"/>
      <c r="K70" s="53"/>
      <c r="L70" s="53"/>
      <c r="M70" s="53"/>
      <c r="N70" s="53"/>
      <c r="O70" s="53"/>
      <c r="P70" s="53"/>
      <c r="Q70" s="36"/>
      <c r="R70" s="36"/>
      <c r="S70" s="36"/>
      <c r="T70" s="36"/>
      <c r="U70" s="36"/>
      <c r="V70" s="36"/>
      <c r="W70" s="36"/>
      <c r="X70" s="36"/>
      <c r="Y70" s="36"/>
      <c r="Z70" s="78"/>
      <c r="AA70" s="78"/>
      <c r="AB70" s="78"/>
      <c r="AC70" s="78"/>
      <c r="AD70" s="78"/>
      <c r="AE70" s="78"/>
    </row>
    <row r="71" ht="15.75" customHeight="1">
      <c r="A71" s="34"/>
      <c r="B71" s="34"/>
      <c r="C71" s="34"/>
      <c r="D71" s="34"/>
      <c r="E71" s="75" t="s">
        <v>106</v>
      </c>
      <c r="F71" s="35"/>
      <c r="G71" s="34"/>
      <c r="H71" s="76"/>
      <c r="I71" s="72"/>
      <c r="J71" s="53"/>
      <c r="K71" s="53"/>
      <c r="L71" s="53"/>
      <c r="M71" s="53"/>
      <c r="N71" s="53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73"/>
      <c r="AB71" s="73"/>
      <c r="AC71" s="73"/>
      <c r="AD71" s="73"/>
      <c r="AE71" s="73"/>
    </row>
    <row r="72" ht="15.75" customHeight="1">
      <c r="A72" s="34"/>
      <c r="B72" s="34"/>
      <c r="C72" s="34"/>
      <c r="D72" s="34"/>
      <c r="E72" s="34" t="s">
        <v>101</v>
      </c>
      <c r="F72" s="35"/>
      <c r="G72" s="34"/>
      <c r="H72" s="77">
        <v>30.0</v>
      </c>
      <c r="I72" s="72"/>
      <c r="J72" s="53"/>
      <c r="K72" s="53"/>
      <c r="L72" s="53"/>
      <c r="M72" s="53"/>
      <c r="N72" s="53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73"/>
      <c r="AB72" s="73"/>
      <c r="AC72" s="73"/>
      <c r="AD72" s="73"/>
      <c r="AE72" s="73"/>
    </row>
    <row r="73" ht="15.75" customHeight="1">
      <c r="A73" s="34"/>
      <c r="B73" s="34"/>
      <c r="C73" s="34"/>
      <c r="D73" s="34"/>
      <c r="E73" s="34"/>
      <c r="F73" s="35"/>
      <c r="G73" s="34"/>
      <c r="H73" s="67"/>
      <c r="I73" s="72"/>
      <c r="J73" s="53"/>
      <c r="K73" s="53"/>
      <c r="L73" s="53"/>
      <c r="M73" s="53"/>
      <c r="N73" s="53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73"/>
      <c r="AB73" s="73"/>
      <c r="AC73" s="73"/>
      <c r="AD73" s="73"/>
      <c r="AE73" s="73"/>
    </row>
    <row r="74" ht="15.75" customHeight="1">
      <c r="A74" s="34"/>
      <c r="B74" s="34"/>
      <c r="C74" s="34"/>
      <c r="D74" s="34"/>
      <c r="E74" s="34" t="s">
        <v>102</v>
      </c>
      <c r="F74" s="34"/>
      <c r="G74" s="34"/>
      <c r="H74" s="67"/>
      <c r="I74" s="72"/>
      <c r="J74" s="53"/>
      <c r="K74" s="53"/>
      <c r="L74" s="53"/>
      <c r="M74" s="53"/>
      <c r="N74" s="53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78">
        <f t="shared" ref="AA74:AE74" si="6">Z76</f>
        <v>60</v>
      </c>
      <c r="AB74" s="78">
        <f t="shared" si="6"/>
        <v>60</v>
      </c>
      <c r="AC74" s="78">
        <f t="shared" si="6"/>
        <v>120</v>
      </c>
      <c r="AD74" s="78">
        <f t="shared" si="6"/>
        <v>240</v>
      </c>
      <c r="AE74" s="78">
        <f t="shared" si="6"/>
        <v>600</v>
      </c>
    </row>
    <row r="75" ht="15.75" customHeight="1">
      <c r="A75" s="34"/>
      <c r="B75" s="34"/>
      <c r="C75" s="34"/>
      <c r="D75" s="34"/>
      <c r="E75" s="34" t="s">
        <v>103</v>
      </c>
      <c r="F75" s="35"/>
      <c r="G75" s="34"/>
      <c r="H75" s="34"/>
      <c r="I75" s="72"/>
      <c r="J75" s="53"/>
      <c r="K75" s="53"/>
      <c r="L75" s="53"/>
      <c r="M75" s="53"/>
      <c r="N75" s="53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78">
        <f t="array" ref="AA75">ROUND(IFS(opr_date=Z$9,0,MOD(Z$11,12)=0,AA55*Z76,MOD(Z$11,12)&gt;0,0),0)</f>
        <v>0</v>
      </c>
      <c r="AB75" s="78">
        <f t="array" ref="AB75">ROUND(IFS(opr_date=AA$9,0,MOD(AA$11,12)=0,AB55*AA76,MOD(AA$11,12)&gt;0,0),0)</f>
        <v>60</v>
      </c>
      <c r="AC75" s="78">
        <f t="array" ref="AC75">ROUND(IFS(opr_date=AB$9,0,MOD(AB$11,12)=0,AC55*AB76,MOD(AB$11,12)&gt;0,0),0)</f>
        <v>120</v>
      </c>
      <c r="AD75" s="78">
        <f t="array" ref="AD75">ROUND(IFS(opr_date=AC$9,0,MOD(AC$11,12)=0,AD55*AC76,MOD(AC$11,12)&gt;0,0),0)</f>
        <v>360</v>
      </c>
      <c r="AE75" s="78">
        <f t="array" ref="AE75">ROUND(IFS(opr_date=AD$9,0,MOD(AD$11,12)=0,AE55*AD76,MOD(AD$11,12)&gt;0,0),0)</f>
        <v>600</v>
      </c>
    </row>
    <row r="76" ht="15.75" customHeight="1">
      <c r="A76" s="34"/>
      <c r="B76" s="34"/>
      <c r="C76" s="34"/>
      <c r="D76" s="34"/>
      <c r="E76" s="79" t="s">
        <v>104</v>
      </c>
      <c r="F76" s="80"/>
      <c r="G76" s="79"/>
      <c r="H76" s="81"/>
      <c r="I76" s="79"/>
      <c r="J76" s="82"/>
      <c r="K76" s="82"/>
      <c r="L76" s="82"/>
      <c r="M76" s="82"/>
      <c r="N76" s="82"/>
      <c r="O76" s="82"/>
      <c r="P76" s="82"/>
      <c r="Q76" s="83"/>
      <c r="R76" s="83"/>
      <c r="S76" s="83"/>
      <c r="T76" s="83"/>
      <c r="U76" s="83"/>
      <c r="V76" s="83"/>
      <c r="W76" s="83"/>
      <c r="X76" s="83"/>
      <c r="Y76" s="83"/>
      <c r="Z76" s="84">
        <f>IF($H$22=Z$9,$H72*cohorts_a_year,SUM(Z74:Z75))</f>
        <v>60</v>
      </c>
      <c r="AA76" s="84">
        <f t="shared" ref="AA76:AE76" si="7">IF($H$22=AA$9,$H72,SUM(AA74:AA75))</f>
        <v>60</v>
      </c>
      <c r="AB76" s="84">
        <f t="shared" si="7"/>
        <v>120</v>
      </c>
      <c r="AC76" s="84">
        <f t="shared" si="7"/>
        <v>240</v>
      </c>
      <c r="AD76" s="84">
        <f t="shared" si="7"/>
        <v>600</v>
      </c>
      <c r="AE76" s="84">
        <f t="shared" si="7"/>
        <v>1200</v>
      </c>
    </row>
    <row r="77" ht="15.75" customHeight="1">
      <c r="A77" s="34"/>
      <c r="B77" s="34"/>
      <c r="C77" s="34"/>
      <c r="D77" s="34"/>
      <c r="E77" s="34"/>
      <c r="F77" s="35"/>
      <c r="G77" s="34"/>
      <c r="H77" s="67"/>
      <c r="I77" s="72"/>
      <c r="J77" s="53"/>
      <c r="K77" s="53"/>
      <c r="L77" s="53"/>
      <c r="M77" s="53"/>
      <c r="N77" s="53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73"/>
      <c r="AB77" s="73"/>
      <c r="AC77" s="78"/>
      <c r="AD77" s="78"/>
      <c r="AE77" s="78"/>
    </row>
    <row r="78" ht="15.75" customHeight="1">
      <c r="A78" s="34"/>
      <c r="B78" s="34"/>
      <c r="C78" s="34"/>
      <c r="D78" s="34"/>
      <c r="E78" s="75" t="s">
        <v>107</v>
      </c>
      <c r="F78" s="35"/>
      <c r="G78" s="34"/>
      <c r="H78" s="76"/>
      <c r="I78" s="72"/>
      <c r="J78" s="53"/>
      <c r="K78" s="53"/>
      <c r="L78" s="53"/>
      <c r="M78" s="53"/>
      <c r="N78" s="53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73"/>
      <c r="AB78" s="73"/>
      <c r="AC78" s="73"/>
      <c r="AD78" s="73"/>
      <c r="AE78" s="73"/>
    </row>
    <row r="79" ht="15.75" customHeight="1">
      <c r="A79" s="34"/>
      <c r="B79" s="34"/>
      <c r="C79" s="34"/>
      <c r="D79" s="34"/>
      <c r="E79" s="34" t="s">
        <v>101</v>
      </c>
      <c r="F79" s="35"/>
      <c r="G79" s="34"/>
      <c r="H79" s="77">
        <v>30.0</v>
      </c>
      <c r="I79" s="72"/>
      <c r="J79" s="53"/>
      <c r="K79" s="53"/>
      <c r="L79" s="53"/>
      <c r="M79" s="53"/>
      <c r="N79" s="53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73"/>
      <c r="AB79" s="73"/>
      <c r="AC79" s="73"/>
      <c r="AD79" s="73"/>
      <c r="AE79" s="73"/>
    </row>
    <row r="80" ht="15.75" customHeight="1">
      <c r="A80" s="34"/>
      <c r="B80" s="34"/>
      <c r="C80" s="34"/>
      <c r="D80" s="34"/>
      <c r="E80" s="34"/>
      <c r="F80" s="35"/>
      <c r="G80" s="34"/>
      <c r="H80" s="67"/>
      <c r="I80" s="72"/>
      <c r="J80" s="53"/>
      <c r="K80" s="53"/>
      <c r="L80" s="53"/>
      <c r="M80" s="53"/>
      <c r="N80" s="53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73"/>
      <c r="AB80" s="73"/>
      <c r="AC80" s="73"/>
      <c r="AD80" s="73"/>
      <c r="AE80" s="73"/>
    </row>
    <row r="81" ht="15.75" customHeight="1">
      <c r="A81" s="34"/>
      <c r="B81" s="34"/>
      <c r="C81" s="34"/>
      <c r="D81" s="34"/>
      <c r="E81" s="34" t="s">
        <v>102</v>
      </c>
      <c r="F81" s="34"/>
      <c r="G81" s="34"/>
      <c r="H81" s="67"/>
      <c r="I81" s="72"/>
      <c r="J81" s="53"/>
      <c r="K81" s="53"/>
      <c r="L81" s="53"/>
      <c r="M81" s="53"/>
      <c r="N81" s="53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78">
        <f t="shared" ref="AA81:AE81" si="8">Z83</f>
        <v>60</v>
      </c>
      <c r="AB81" s="78">
        <f t="shared" si="8"/>
        <v>60</v>
      </c>
      <c r="AC81" s="78">
        <f t="shared" si="8"/>
        <v>120</v>
      </c>
      <c r="AD81" s="78">
        <f t="shared" si="8"/>
        <v>240</v>
      </c>
      <c r="AE81" s="78">
        <f t="shared" si="8"/>
        <v>600</v>
      </c>
    </row>
    <row r="82" ht="15.75" customHeight="1">
      <c r="A82" s="34"/>
      <c r="B82" s="34"/>
      <c r="C82" s="34"/>
      <c r="D82" s="34"/>
      <c r="E82" s="34" t="s">
        <v>103</v>
      </c>
      <c r="F82" s="35"/>
      <c r="G82" s="34"/>
      <c r="H82" s="34"/>
      <c r="I82" s="72"/>
      <c r="J82" s="53"/>
      <c r="K82" s="53"/>
      <c r="L82" s="53"/>
      <c r="M82" s="53"/>
      <c r="N82" s="53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78">
        <f t="array" ref="AA82">ROUND(IFS(opr_date=Z$9,0,MOD(Z$11,12)=0,AA$55*Z83,MOD(Z$11,12)&gt;0,0),0)</f>
        <v>0</v>
      </c>
      <c r="AB82" s="78">
        <f t="array" ref="AB82">ROUND(IFS(opr_date=AA$9,0,MOD(AA$11,12)=0,AB$55*AA83,MOD(AA$11,12)&gt;0,0),0)</f>
        <v>60</v>
      </c>
      <c r="AC82" s="78">
        <f t="array" ref="AC82">ROUND(IFS(opr_date=AB$9,0,MOD(AB$11,12)=0,AC$55*AB83,MOD(AB$11,12)&gt;0,0),0)</f>
        <v>120</v>
      </c>
      <c r="AD82" s="78">
        <f t="array" ref="AD82">ROUND(IFS(opr_date=AC$9,0,MOD(AC$11,12)=0,AD$55*AC83,MOD(AC$11,12)&gt;0,0),0)</f>
        <v>360</v>
      </c>
      <c r="AE82" s="78">
        <f t="array" ref="AE82">ROUND(IFS(opr_date=AD$9,0,MOD(AD$11,12)=0,AE$55*AD83,MOD(AD$11,12)&gt;0,0),0)</f>
        <v>600</v>
      </c>
    </row>
    <row r="83" ht="15.75" customHeight="1">
      <c r="A83" s="34"/>
      <c r="B83" s="34"/>
      <c r="C83" s="34"/>
      <c r="D83" s="34"/>
      <c r="E83" s="79" t="s">
        <v>104</v>
      </c>
      <c r="F83" s="80"/>
      <c r="G83" s="79"/>
      <c r="H83" s="81"/>
      <c r="I83" s="79"/>
      <c r="J83" s="82"/>
      <c r="K83" s="82"/>
      <c r="L83" s="82"/>
      <c r="M83" s="82"/>
      <c r="N83" s="82"/>
      <c r="O83" s="82"/>
      <c r="P83" s="82"/>
      <c r="Q83" s="83"/>
      <c r="R83" s="83"/>
      <c r="S83" s="83"/>
      <c r="T83" s="83"/>
      <c r="U83" s="83"/>
      <c r="V83" s="83"/>
      <c r="W83" s="83"/>
      <c r="X83" s="83"/>
      <c r="Y83" s="83"/>
      <c r="Z83" s="84">
        <f>IF($H$22=Z$9,$H79*cohorts_a_year,SUM(Z81:Z82))</f>
        <v>60</v>
      </c>
      <c r="AA83" s="84">
        <f t="shared" ref="AA83:AE83" si="9">IF($H$22=AA$9,$H79,SUM(AA81:AA82))</f>
        <v>60</v>
      </c>
      <c r="AB83" s="84">
        <f t="shared" si="9"/>
        <v>120</v>
      </c>
      <c r="AC83" s="84">
        <f t="shared" si="9"/>
        <v>240</v>
      </c>
      <c r="AD83" s="84">
        <f t="shared" si="9"/>
        <v>600</v>
      </c>
      <c r="AE83" s="84">
        <f t="shared" si="9"/>
        <v>1200</v>
      </c>
    </row>
    <row r="84" ht="15.75" customHeight="1">
      <c r="A84" s="34"/>
      <c r="B84" s="34"/>
      <c r="C84" s="34"/>
      <c r="D84" s="34"/>
      <c r="E84" s="34"/>
      <c r="F84" s="35"/>
      <c r="G84" s="34"/>
      <c r="H84" s="67"/>
      <c r="I84" s="34"/>
      <c r="J84" s="53"/>
      <c r="K84" s="53"/>
      <c r="L84" s="53"/>
      <c r="M84" s="53"/>
      <c r="N84" s="53"/>
      <c r="O84" s="53"/>
      <c r="P84" s="53"/>
      <c r="Q84" s="36"/>
      <c r="R84" s="36"/>
      <c r="S84" s="36"/>
      <c r="T84" s="36"/>
      <c r="U84" s="36"/>
      <c r="V84" s="36"/>
      <c r="W84" s="36"/>
      <c r="X84" s="36"/>
      <c r="Y84" s="36"/>
      <c r="Z84" s="78"/>
      <c r="AA84" s="78"/>
      <c r="AB84" s="78"/>
      <c r="AC84" s="78"/>
      <c r="AD84" s="78"/>
      <c r="AE84" s="78"/>
    </row>
    <row r="85" ht="15.75" customHeight="1">
      <c r="A85" s="34"/>
      <c r="B85" s="34"/>
      <c r="C85" s="34"/>
      <c r="D85" s="34"/>
      <c r="E85" s="75" t="s">
        <v>108</v>
      </c>
      <c r="F85" s="35"/>
      <c r="G85" s="34"/>
      <c r="H85" s="76"/>
      <c r="I85" s="72"/>
      <c r="J85" s="53"/>
      <c r="K85" s="53"/>
      <c r="L85" s="53"/>
      <c r="M85" s="53"/>
      <c r="N85" s="53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73"/>
      <c r="AB85" s="73"/>
      <c r="AC85" s="73"/>
      <c r="AD85" s="73"/>
      <c r="AE85" s="73"/>
    </row>
    <row r="86" ht="15.75" customHeight="1">
      <c r="A86" s="34"/>
      <c r="B86" s="34"/>
      <c r="C86" s="34"/>
      <c r="D86" s="34"/>
      <c r="E86" s="34" t="s">
        <v>101</v>
      </c>
      <c r="F86" s="35"/>
      <c r="G86" s="34"/>
      <c r="H86" s="77">
        <v>30.0</v>
      </c>
      <c r="I86" s="72"/>
      <c r="J86" s="53"/>
      <c r="K86" s="53"/>
      <c r="L86" s="53"/>
      <c r="M86" s="53"/>
      <c r="N86" s="53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73"/>
      <c r="AB86" s="73"/>
      <c r="AC86" s="73"/>
      <c r="AD86" s="73"/>
      <c r="AE86" s="73"/>
    </row>
    <row r="87" ht="15.75" customHeight="1">
      <c r="A87" s="34"/>
      <c r="B87" s="34"/>
      <c r="C87" s="34"/>
      <c r="D87" s="34"/>
      <c r="E87" s="34"/>
      <c r="F87" s="35"/>
      <c r="G87" s="34"/>
      <c r="H87" s="67"/>
      <c r="I87" s="72"/>
      <c r="J87" s="53"/>
      <c r="K87" s="53"/>
      <c r="L87" s="53"/>
      <c r="M87" s="53"/>
      <c r="N87" s="53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73"/>
      <c r="AB87" s="73"/>
      <c r="AC87" s="73"/>
      <c r="AD87" s="73"/>
      <c r="AE87" s="73"/>
    </row>
    <row r="88" ht="15.75" customHeight="1">
      <c r="A88" s="34"/>
      <c r="B88" s="34"/>
      <c r="C88" s="34"/>
      <c r="D88" s="34"/>
      <c r="E88" s="34" t="s">
        <v>102</v>
      </c>
      <c r="F88" s="34"/>
      <c r="G88" s="34"/>
      <c r="H88" s="67"/>
      <c r="I88" s="72"/>
      <c r="J88" s="53"/>
      <c r="K88" s="53"/>
      <c r="L88" s="53"/>
      <c r="M88" s="53"/>
      <c r="N88" s="53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78">
        <f t="shared" ref="AA88:AE88" si="10">Z90</f>
        <v>60</v>
      </c>
      <c r="AB88" s="78">
        <f t="shared" si="10"/>
        <v>60</v>
      </c>
      <c r="AC88" s="78">
        <f t="shared" si="10"/>
        <v>120</v>
      </c>
      <c r="AD88" s="78">
        <f t="shared" si="10"/>
        <v>240</v>
      </c>
      <c r="AE88" s="78">
        <f t="shared" si="10"/>
        <v>600</v>
      </c>
    </row>
    <row r="89" ht="15.75" customHeight="1">
      <c r="A89" s="34"/>
      <c r="B89" s="34"/>
      <c r="C89" s="34"/>
      <c r="D89" s="34"/>
      <c r="E89" s="34" t="s">
        <v>103</v>
      </c>
      <c r="F89" s="35"/>
      <c r="G89" s="34"/>
      <c r="H89" s="34"/>
      <c r="I89" s="72"/>
      <c r="J89" s="53"/>
      <c r="K89" s="53"/>
      <c r="L89" s="53"/>
      <c r="M89" s="53"/>
      <c r="N89" s="53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78">
        <f t="array" ref="AA89">ROUND(IFS(opr_date=Z$9,0,MOD(Z$11,12)=0,AA$55*Z90,MOD(Z$11,12)&gt;0,0),0)</f>
        <v>0</v>
      </c>
      <c r="AB89" s="78">
        <f t="array" ref="AB89">ROUND(IFS(opr_date=AA$9,0,MOD(AA$11,12)=0,AB$55*AA90,MOD(AA$11,12)&gt;0,0),0)</f>
        <v>60</v>
      </c>
      <c r="AC89" s="78">
        <f t="array" ref="AC89">ROUND(IFS(opr_date=AB$9,0,MOD(AB$11,12)=0,AC$55*AB90,MOD(AB$11,12)&gt;0,0),0)</f>
        <v>120</v>
      </c>
      <c r="AD89" s="78">
        <f t="array" ref="AD89">ROUND(IFS(opr_date=AC$9,0,MOD(AC$11,12)=0,AD$55*AC90,MOD(AC$11,12)&gt;0,0),0)</f>
        <v>360</v>
      </c>
      <c r="AE89" s="78">
        <f t="array" ref="AE89">ROUND(IFS(opr_date=AD$9,0,MOD(AD$11,12)=0,AE$55*AD90,MOD(AD$11,12)&gt;0,0),0)</f>
        <v>600</v>
      </c>
    </row>
    <row r="90" ht="15.75" customHeight="1">
      <c r="A90" s="34"/>
      <c r="B90" s="34"/>
      <c r="C90" s="34"/>
      <c r="D90" s="34"/>
      <c r="E90" s="79" t="s">
        <v>104</v>
      </c>
      <c r="F90" s="80"/>
      <c r="G90" s="79"/>
      <c r="H90" s="81"/>
      <c r="I90" s="79"/>
      <c r="J90" s="82"/>
      <c r="K90" s="82"/>
      <c r="L90" s="82"/>
      <c r="M90" s="82"/>
      <c r="N90" s="82"/>
      <c r="O90" s="82"/>
      <c r="P90" s="82"/>
      <c r="Q90" s="83"/>
      <c r="R90" s="83"/>
      <c r="S90" s="83"/>
      <c r="T90" s="83"/>
      <c r="U90" s="83"/>
      <c r="V90" s="83"/>
      <c r="W90" s="83"/>
      <c r="X90" s="83"/>
      <c r="Y90" s="83"/>
      <c r="Z90" s="84">
        <f>IF($H$22=Z$9,$H86*cohorts_a_year,SUM(Z88:Z89))</f>
        <v>60</v>
      </c>
      <c r="AA90" s="84">
        <f t="shared" ref="AA90:AE90" si="11">IF($H$22=AA$9,$H86,SUM(AA88:AA89))</f>
        <v>60</v>
      </c>
      <c r="AB90" s="84">
        <f t="shared" si="11"/>
        <v>120</v>
      </c>
      <c r="AC90" s="84">
        <f t="shared" si="11"/>
        <v>240</v>
      </c>
      <c r="AD90" s="84">
        <f t="shared" si="11"/>
        <v>600</v>
      </c>
      <c r="AE90" s="84">
        <f t="shared" si="11"/>
        <v>1200</v>
      </c>
    </row>
    <row r="91" ht="15.75" customHeight="1">
      <c r="A91" s="34"/>
      <c r="B91" s="34"/>
      <c r="C91" s="34"/>
      <c r="D91" s="34"/>
      <c r="E91" s="34"/>
      <c r="F91" s="35"/>
      <c r="G91" s="34"/>
      <c r="H91" s="67"/>
      <c r="I91" s="34"/>
      <c r="J91" s="53"/>
      <c r="K91" s="53"/>
      <c r="L91" s="53"/>
      <c r="M91" s="53"/>
      <c r="N91" s="53"/>
      <c r="O91" s="53"/>
      <c r="P91" s="53"/>
      <c r="Q91" s="36"/>
      <c r="R91" s="36"/>
      <c r="S91" s="36"/>
      <c r="T91" s="36"/>
      <c r="U91" s="36"/>
      <c r="V91" s="36"/>
      <c r="W91" s="36"/>
      <c r="X91" s="36"/>
      <c r="Y91" s="36"/>
      <c r="Z91" s="78"/>
      <c r="AA91" s="78"/>
      <c r="AB91" s="78"/>
      <c r="AC91" s="78"/>
      <c r="AD91" s="78"/>
      <c r="AE91" s="78"/>
    </row>
    <row r="92" ht="15.75" customHeight="1">
      <c r="A92" s="34"/>
      <c r="B92" s="34"/>
      <c r="C92" s="34"/>
      <c r="D92" s="34"/>
      <c r="E92" s="75" t="s">
        <v>109</v>
      </c>
      <c r="F92" s="35"/>
      <c r="G92" s="34"/>
      <c r="H92" s="76"/>
      <c r="I92" s="72"/>
      <c r="J92" s="53"/>
      <c r="K92" s="53"/>
      <c r="L92" s="53"/>
      <c r="M92" s="53"/>
      <c r="N92" s="53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73"/>
      <c r="AB92" s="73"/>
      <c r="AC92" s="73"/>
      <c r="AD92" s="73"/>
      <c r="AE92" s="73"/>
    </row>
    <row r="93" ht="15.75" customHeight="1">
      <c r="A93" s="34"/>
      <c r="B93" s="34"/>
      <c r="C93" s="34"/>
      <c r="D93" s="34"/>
      <c r="E93" s="34" t="s">
        <v>110</v>
      </c>
      <c r="F93" s="35"/>
      <c r="G93" s="34"/>
      <c r="H93" s="77">
        <v>50.0</v>
      </c>
      <c r="I93" s="72"/>
      <c r="J93" s="53"/>
      <c r="K93" s="53"/>
      <c r="L93" s="53"/>
      <c r="M93" s="53"/>
      <c r="N93" s="53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73"/>
      <c r="AB93" s="73"/>
      <c r="AC93" s="73"/>
      <c r="AD93" s="73"/>
      <c r="AE93" s="73"/>
    </row>
    <row r="94" ht="15.75" customHeight="1">
      <c r="A94" s="34"/>
      <c r="B94" s="34"/>
      <c r="C94" s="34"/>
      <c r="D94" s="34"/>
      <c r="E94" s="34"/>
      <c r="F94" s="35"/>
      <c r="G94" s="34"/>
      <c r="H94" s="67"/>
      <c r="I94" s="72"/>
      <c r="J94" s="53"/>
      <c r="K94" s="53"/>
      <c r="L94" s="53"/>
      <c r="M94" s="53"/>
      <c r="N94" s="53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73"/>
      <c r="AB94" s="73"/>
      <c r="AC94" s="73"/>
      <c r="AD94" s="73"/>
      <c r="AE94" s="73"/>
    </row>
    <row r="95" ht="15.75" customHeight="1">
      <c r="A95" s="34"/>
      <c r="B95" s="34"/>
      <c r="C95" s="34"/>
      <c r="D95" s="34"/>
      <c r="E95" s="34" t="s">
        <v>102</v>
      </c>
      <c r="F95" s="34"/>
      <c r="G95" s="34"/>
      <c r="H95" s="67"/>
      <c r="I95" s="72"/>
      <c r="J95" s="53"/>
      <c r="K95" s="53"/>
      <c r="L95" s="53"/>
      <c r="M95" s="53"/>
      <c r="N95" s="53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78">
        <f t="shared" ref="AA95:AE95" si="12">Z97</f>
        <v>0</v>
      </c>
      <c r="AB95" s="78">
        <f t="shared" si="12"/>
        <v>0</v>
      </c>
      <c r="AC95" s="78">
        <f t="shared" si="12"/>
        <v>0</v>
      </c>
      <c r="AD95" s="78">
        <f t="shared" si="12"/>
        <v>50</v>
      </c>
      <c r="AE95" s="78">
        <f t="shared" si="12"/>
        <v>125</v>
      </c>
    </row>
    <row r="96" ht="15.75" customHeight="1">
      <c r="A96" s="34"/>
      <c r="B96" s="34"/>
      <c r="C96" s="34"/>
      <c r="D96" s="34"/>
      <c r="E96" s="34" t="s">
        <v>103</v>
      </c>
      <c r="F96" s="35"/>
      <c r="G96" s="34"/>
      <c r="H96" s="34"/>
      <c r="I96" s="72"/>
      <c r="J96" s="53"/>
      <c r="K96" s="53"/>
      <c r="L96" s="53"/>
      <c r="M96" s="53"/>
      <c r="N96" s="53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78">
        <f t="array" ref="AA96">ROUND(IFS(opr_date=Z$9,0,MOD(Z$11,12)=0,AA55*Z97,MOD(Z$11,12)&gt;0,0),0)</f>
        <v>0</v>
      </c>
      <c r="AB96" s="78">
        <f t="array" ref="AB96">ROUND(IFS(opr_date=AA$9,0,MOD(AA$11,12)=0,AB55*AA97,MOD(AA$11,12)&gt;0,0),0)</f>
        <v>0</v>
      </c>
      <c r="AC96" s="78">
        <f t="array" ref="AC96">ROUND(IFS(opr_date=AB$9,0,MOD(AB$11,12)=0,AC55*AB97,MOD(AB$11,12)&gt;0,0),0)</f>
        <v>0</v>
      </c>
      <c r="AD96" s="78">
        <f t="array" ref="AD96">ROUND(IFS(opr_date=AC$9,0,MOD(AC$11,12)=0,AD55*AC97,MOD(AC$11,12)&gt;0,0),0)</f>
        <v>75</v>
      </c>
      <c r="AE96" s="78">
        <f t="array" ref="AE96">ROUND(IFS(opr_date=AD$9,0,MOD(AD$11,12)=0,AE55*AD97,MOD(AD$11,12)&gt;0,0),0)</f>
        <v>125</v>
      </c>
    </row>
    <row r="97" ht="15.75" customHeight="1">
      <c r="A97" s="34"/>
      <c r="B97" s="34"/>
      <c r="C97" s="34"/>
      <c r="D97" s="34"/>
      <c r="E97" s="79" t="s">
        <v>104</v>
      </c>
      <c r="F97" s="80"/>
      <c r="G97" s="79"/>
      <c r="H97" s="81"/>
      <c r="I97" s="79"/>
      <c r="J97" s="82"/>
      <c r="K97" s="82"/>
      <c r="L97" s="82"/>
      <c r="M97" s="82"/>
      <c r="N97" s="82"/>
      <c r="O97" s="82"/>
      <c r="P97" s="82"/>
      <c r="Q97" s="83"/>
      <c r="R97" s="83"/>
      <c r="S97" s="83"/>
      <c r="T97" s="83"/>
      <c r="U97" s="83"/>
      <c r="V97" s="83"/>
      <c r="W97" s="83"/>
      <c r="X97" s="83"/>
      <c r="Y97" s="83"/>
      <c r="Z97" s="84">
        <f>IF(b2g=Z$8,$H93,SUM(Z95:Z96))</f>
        <v>0</v>
      </c>
      <c r="AA97" s="84">
        <f>IF(b2g=AA$8,$H93,SUM(AA95:AA96))</f>
        <v>0</v>
      </c>
      <c r="AB97" s="84">
        <f>IF(b2g=AB$8,$H93,SUM(AB95:AB96))</f>
        <v>0</v>
      </c>
      <c r="AC97" s="84">
        <f>IF(b2g=AC$8,$H93,SUM(AC95:AC96))</f>
        <v>50</v>
      </c>
      <c r="AD97" s="84">
        <f>IF(b2g=AD$8,$H93,SUM(AD95:AD96))</f>
        <v>125</v>
      </c>
      <c r="AE97" s="84">
        <f>IF(b2g=AE$8,$H93,SUM(AE95:AE96))</f>
        <v>250</v>
      </c>
    </row>
    <row r="98" ht="15.75" customHeight="1">
      <c r="A98" s="34"/>
      <c r="B98" s="34"/>
      <c r="C98" s="34"/>
      <c r="D98" s="34"/>
      <c r="E98" s="34"/>
      <c r="F98" s="35"/>
      <c r="G98" s="34"/>
      <c r="H98" s="67"/>
      <c r="I98" s="34"/>
      <c r="J98" s="53"/>
      <c r="K98" s="53"/>
      <c r="L98" s="53"/>
      <c r="M98" s="53"/>
      <c r="N98" s="53"/>
      <c r="O98" s="53"/>
      <c r="P98" s="53"/>
      <c r="Q98" s="36"/>
      <c r="R98" s="36"/>
      <c r="S98" s="36"/>
      <c r="T98" s="36"/>
      <c r="U98" s="36"/>
      <c r="V98" s="36"/>
      <c r="W98" s="36"/>
      <c r="X98" s="36"/>
      <c r="Y98" s="36"/>
      <c r="Z98" s="78"/>
      <c r="AA98" s="78"/>
      <c r="AB98" s="78"/>
      <c r="AC98" s="78"/>
      <c r="AD98" s="78"/>
      <c r="AE98" s="78"/>
    </row>
    <row r="99" ht="15.75" customHeight="1">
      <c r="A99" s="34"/>
      <c r="B99" s="34"/>
      <c r="C99" s="34"/>
      <c r="D99" s="34"/>
      <c r="E99" s="34"/>
      <c r="F99" s="35"/>
      <c r="G99" s="34"/>
      <c r="H99" s="67"/>
      <c r="I99" s="72"/>
      <c r="J99" s="53"/>
      <c r="K99" s="53"/>
      <c r="L99" s="53"/>
      <c r="M99" s="53"/>
      <c r="N99" s="53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73"/>
      <c r="AB99" s="73"/>
      <c r="AC99" s="73"/>
      <c r="AD99" s="73"/>
      <c r="AE99" s="73"/>
    </row>
    <row r="100" ht="15.75" customHeight="1">
      <c r="A100" s="34"/>
      <c r="B100" s="34"/>
      <c r="C100" s="34"/>
      <c r="D100" s="54" t="s">
        <v>111</v>
      </c>
      <c r="E100" s="54"/>
      <c r="F100" s="55"/>
      <c r="G100" s="54"/>
      <c r="H100" s="71"/>
      <c r="I100" s="53"/>
      <c r="J100" s="53"/>
      <c r="K100" s="53"/>
      <c r="L100" s="34"/>
      <c r="M100" s="53"/>
      <c r="N100" s="53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</row>
    <row r="101" ht="15.7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</row>
    <row r="102" ht="15.75" customHeight="1">
      <c r="A102" s="53"/>
      <c r="B102" s="53"/>
      <c r="C102" s="53"/>
      <c r="D102" s="53"/>
      <c r="E102" s="75" t="s">
        <v>112</v>
      </c>
      <c r="F102" s="53"/>
      <c r="G102" s="53"/>
      <c r="H102" s="85"/>
      <c r="I102" s="85"/>
      <c r="J102" s="85"/>
      <c r="K102" s="85"/>
      <c r="L102" s="85"/>
      <c r="M102" s="85"/>
      <c r="N102" s="85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</row>
    <row r="103" ht="15.75" customHeight="1">
      <c r="A103" s="34"/>
      <c r="B103" s="34"/>
      <c r="C103" s="34"/>
      <c r="D103" s="34"/>
      <c r="E103" s="34" t="s">
        <v>113</v>
      </c>
      <c r="F103" s="35" t="s">
        <v>114</v>
      </c>
      <c r="G103" s="34"/>
      <c r="H103" s="87"/>
      <c r="I103" s="87"/>
      <c r="J103" s="87"/>
      <c r="K103" s="87"/>
      <c r="L103" s="87"/>
      <c r="M103" s="87"/>
      <c r="N103" s="87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>
        <f t="shared" ref="AA103:AE103" si="13">AA62</f>
        <v>40</v>
      </c>
      <c r="AB103" s="86">
        <f t="shared" si="13"/>
        <v>80</v>
      </c>
      <c r="AC103" s="86">
        <f t="shared" si="13"/>
        <v>160</v>
      </c>
      <c r="AD103" s="86">
        <f t="shared" si="13"/>
        <v>400</v>
      </c>
      <c r="AE103" s="86">
        <f t="shared" si="13"/>
        <v>800</v>
      </c>
    </row>
    <row r="104" ht="15.75" customHeight="1">
      <c r="A104" s="34"/>
      <c r="B104" s="34"/>
      <c r="C104" s="34"/>
      <c r="D104" s="34"/>
      <c r="E104" s="34" t="s">
        <v>115</v>
      </c>
      <c r="F104" s="35" t="s">
        <v>116</v>
      </c>
      <c r="G104" s="34"/>
      <c r="H104" s="77">
        <v>30000.0</v>
      </c>
      <c r="I104" s="87"/>
      <c r="J104" s="87"/>
      <c r="K104" s="87"/>
      <c r="L104" s="87"/>
      <c r="M104" s="87"/>
      <c r="N104" s="87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>
        <f t="shared" ref="AA104:AE104" si="14">$H$104</f>
        <v>30000</v>
      </c>
      <c r="AB104" s="86">
        <f t="shared" si="14"/>
        <v>30000</v>
      </c>
      <c r="AC104" s="86">
        <f t="shared" si="14"/>
        <v>30000</v>
      </c>
      <c r="AD104" s="86">
        <f t="shared" si="14"/>
        <v>30000</v>
      </c>
      <c r="AE104" s="86">
        <f t="shared" si="14"/>
        <v>30000</v>
      </c>
    </row>
    <row r="105" ht="15.75" customHeight="1">
      <c r="A105" s="34"/>
      <c r="B105" s="34"/>
      <c r="C105" s="34"/>
      <c r="D105" s="34"/>
      <c r="E105" s="34"/>
      <c r="F105" s="35"/>
      <c r="G105" s="34"/>
      <c r="H105" s="87"/>
      <c r="I105" s="87"/>
      <c r="J105" s="87"/>
      <c r="K105" s="87"/>
      <c r="L105" s="87"/>
      <c r="M105" s="87"/>
      <c r="N105" s="87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8">
        <f t="shared" ref="AA105:AE105" si="15">AA103*AA104</f>
        <v>1200000</v>
      </c>
      <c r="AB105" s="88">
        <f t="shared" si="15"/>
        <v>2400000</v>
      </c>
      <c r="AC105" s="88">
        <f t="shared" si="15"/>
        <v>4800000</v>
      </c>
      <c r="AD105" s="88">
        <f t="shared" si="15"/>
        <v>12000000</v>
      </c>
      <c r="AE105" s="88">
        <f t="shared" si="15"/>
        <v>24000000</v>
      </c>
    </row>
    <row r="106" ht="15.75" customHeight="1">
      <c r="A106" s="34"/>
      <c r="B106" s="34"/>
      <c r="C106" s="34"/>
      <c r="D106" s="34"/>
      <c r="E106" s="75" t="s">
        <v>117</v>
      </c>
      <c r="F106" s="53"/>
      <c r="G106" s="53"/>
      <c r="H106" s="85"/>
      <c r="I106" s="87"/>
      <c r="J106" s="87"/>
      <c r="K106" s="87"/>
      <c r="L106" s="87"/>
      <c r="M106" s="87"/>
      <c r="N106" s="87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</row>
    <row r="107" ht="15.75" customHeight="1">
      <c r="A107" s="34"/>
      <c r="B107" s="34"/>
      <c r="C107" s="34"/>
      <c r="D107" s="34"/>
      <c r="E107" s="34" t="s">
        <v>113</v>
      </c>
      <c r="F107" s="35" t="s">
        <v>114</v>
      </c>
      <c r="G107" s="34"/>
      <c r="H107" s="87"/>
      <c r="I107" s="87"/>
      <c r="J107" s="87"/>
      <c r="K107" s="87"/>
      <c r="L107" s="87"/>
      <c r="M107" s="87"/>
      <c r="N107" s="87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>
        <f t="shared" ref="AA107:AE107" si="16">AA69</f>
        <v>20</v>
      </c>
      <c r="AB107" s="86">
        <f t="shared" si="16"/>
        <v>40</v>
      </c>
      <c r="AC107" s="86">
        <f t="shared" si="16"/>
        <v>80</v>
      </c>
      <c r="AD107" s="86">
        <f t="shared" si="16"/>
        <v>200</v>
      </c>
      <c r="AE107" s="86">
        <f t="shared" si="16"/>
        <v>400</v>
      </c>
    </row>
    <row r="108" ht="15.75" customHeight="1">
      <c r="A108" s="34"/>
      <c r="B108" s="34"/>
      <c r="C108" s="34"/>
      <c r="D108" s="34"/>
      <c r="E108" s="34" t="s">
        <v>115</v>
      </c>
      <c r="F108" s="35" t="s">
        <v>116</v>
      </c>
      <c r="G108" s="34"/>
      <c r="H108" s="77">
        <v>30000.0</v>
      </c>
      <c r="I108" s="87"/>
      <c r="J108" s="87"/>
      <c r="K108" s="87"/>
      <c r="L108" s="87"/>
      <c r="M108" s="87"/>
      <c r="N108" s="87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>
        <f t="shared" ref="AA108:AE108" si="17">$H$108</f>
        <v>30000</v>
      </c>
      <c r="AB108" s="86">
        <f t="shared" si="17"/>
        <v>30000</v>
      </c>
      <c r="AC108" s="86">
        <f t="shared" si="17"/>
        <v>30000</v>
      </c>
      <c r="AD108" s="86">
        <f t="shared" si="17"/>
        <v>30000</v>
      </c>
      <c r="AE108" s="86">
        <f t="shared" si="17"/>
        <v>30000</v>
      </c>
    </row>
    <row r="109" ht="15.75" customHeight="1">
      <c r="A109" s="34"/>
      <c r="B109" s="34"/>
      <c r="C109" s="34"/>
      <c r="D109" s="34"/>
      <c r="E109" s="34"/>
      <c r="F109" s="35"/>
      <c r="G109" s="34"/>
      <c r="H109" s="87"/>
      <c r="I109" s="87"/>
      <c r="J109" s="87"/>
      <c r="K109" s="87"/>
      <c r="L109" s="87"/>
      <c r="M109" s="87"/>
      <c r="N109" s="87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8">
        <f t="shared" ref="AA109:AE109" si="18">AA107*AA108</f>
        <v>600000</v>
      </c>
      <c r="AB109" s="88">
        <f t="shared" si="18"/>
        <v>1200000</v>
      </c>
      <c r="AC109" s="88">
        <f t="shared" si="18"/>
        <v>2400000</v>
      </c>
      <c r="AD109" s="88">
        <f t="shared" si="18"/>
        <v>6000000</v>
      </c>
      <c r="AE109" s="88">
        <f t="shared" si="18"/>
        <v>12000000</v>
      </c>
    </row>
    <row r="110" ht="15.75" customHeight="1">
      <c r="A110" s="34"/>
      <c r="B110" s="34"/>
      <c r="C110" s="34"/>
      <c r="D110" s="34"/>
      <c r="E110" s="75" t="s">
        <v>106</v>
      </c>
      <c r="F110" s="35"/>
      <c r="G110" s="34"/>
      <c r="H110" s="87"/>
      <c r="I110" s="87"/>
      <c r="J110" s="87"/>
      <c r="K110" s="87"/>
      <c r="L110" s="87"/>
      <c r="M110" s="87"/>
      <c r="N110" s="87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</row>
    <row r="111" ht="15.75" customHeight="1">
      <c r="A111" s="34"/>
      <c r="B111" s="34"/>
      <c r="C111" s="34"/>
      <c r="D111" s="34"/>
      <c r="E111" s="34" t="s">
        <v>113</v>
      </c>
      <c r="F111" s="35" t="s">
        <v>114</v>
      </c>
      <c r="G111" s="34"/>
      <c r="H111" s="87"/>
      <c r="I111" s="87"/>
      <c r="J111" s="87"/>
      <c r="K111" s="87"/>
      <c r="L111" s="87"/>
      <c r="M111" s="87"/>
      <c r="N111" s="87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>
        <f t="shared" ref="AA111:AE111" si="19">AA76</f>
        <v>60</v>
      </c>
      <c r="AB111" s="86">
        <f t="shared" si="19"/>
        <v>120</v>
      </c>
      <c r="AC111" s="86">
        <f t="shared" si="19"/>
        <v>240</v>
      </c>
      <c r="AD111" s="86">
        <f t="shared" si="19"/>
        <v>600</v>
      </c>
      <c r="AE111" s="86">
        <f t="shared" si="19"/>
        <v>1200</v>
      </c>
    </row>
    <row r="112" ht="15.75" customHeight="1">
      <c r="A112" s="34"/>
      <c r="B112" s="34"/>
      <c r="C112" s="34"/>
      <c r="D112" s="34"/>
      <c r="E112" s="34" t="s">
        <v>115</v>
      </c>
      <c r="F112" s="35" t="s">
        <v>116</v>
      </c>
      <c r="G112" s="34"/>
      <c r="H112" s="77">
        <v>150000.0</v>
      </c>
      <c r="I112" s="87"/>
      <c r="J112" s="87"/>
      <c r="K112" s="87"/>
      <c r="L112" s="87"/>
      <c r="M112" s="87"/>
      <c r="N112" s="87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>
        <f t="shared" ref="AA112:AE112" si="20">$H112</f>
        <v>150000</v>
      </c>
      <c r="AB112" s="86">
        <f t="shared" si="20"/>
        <v>150000</v>
      </c>
      <c r="AC112" s="86">
        <f t="shared" si="20"/>
        <v>150000</v>
      </c>
      <c r="AD112" s="86">
        <f t="shared" si="20"/>
        <v>150000</v>
      </c>
      <c r="AE112" s="86">
        <f t="shared" si="20"/>
        <v>150000</v>
      </c>
    </row>
    <row r="113" ht="15.75" customHeight="1">
      <c r="A113" s="34"/>
      <c r="B113" s="34"/>
      <c r="C113" s="34"/>
      <c r="D113" s="34"/>
      <c r="E113" s="34"/>
      <c r="F113" s="35"/>
      <c r="G113" s="34"/>
      <c r="H113" s="87"/>
      <c r="I113" s="87"/>
      <c r="J113" s="87"/>
      <c r="K113" s="87"/>
      <c r="L113" s="87"/>
      <c r="M113" s="87"/>
      <c r="N113" s="87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8">
        <f t="shared" ref="AA113:AE113" si="21">AA111*AA112</f>
        <v>9000000</v>
      </c>
      <c r="AB113" s="88">
        <f t="shared" si="21"/>
        <v>18000000</v>
      </c>
      <c r="AC113" s="88">
        <f t="shared" si="21"/>
        <v>36000000</v>
      </c>
      <c r="AD113" s="88">
        <f t="shared" si="21"/>
        <v>90000000</v>
      </c>
      <c r="AE113" s="88">
        <f t="shared" si="21"/>
        <v>180000000</v>
      </c>
    </row>
    <row r="114" ht="15.75" customHeight="1">
      <c r="A114" s="34"/>
      <c r="B114" s="34"/>
      <c r="C114" s="34"/>
      <c r="D114" s="34"/>
      <c r="E114" s="75" t="s">
        <v>107</v>
      </c>
      <c r="F114" s="53"/>
      <c r="G114" s="53"/>
      <c r="H114" s="85"/>
      <c r="I114" s="87"/>
      <c r="J114" s="87"/>
      <c r="K114" s="87"/>
      <c r="L114" s="87"/>
      <c r="M114" s="87"/>
      <c r="N114" s="87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</row>
    <row r="115" ht="15.75" customHeight="1">
      <c r="A115" s="34"/>
      <c r="B115" s="34"/>
      <c r="C115" s="34"/>
      <c r="D115" s="34"/>
      <c r="E115" s="34" t="s">
        <v>113</v>
      </c>
      <c r="F115" s="35" t="s">
        <v>114</v>
      </c>
      <c r="G115" s="34"/>
      <c r="H115" s="87"/>
      <c r="I115" s="87"/>
      <c r="J115" s="87"/>
      <c r="K115" s="87"/>
      <c r="L115" s="87"/>
      <c r="M115" s="87"/>
      <c r="N115" s="87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>
        <f t="shared" ref="AA115:AE115" si="22">AA83</f>
        <v>60</v>
      </c>
      <c r="AB115" s="86">
        <f t="shared" si="22"/>
        <v>120</v>
      </c>
      <c r="AC115" s="86">
        <f t="shared" si="22"/>
        <v>240</v>
      </c>
      <c r="AD115" s="86">
        <f t="shared" si="22"/>
        <v>600</v>
      </c>
      <c r="AE115" s="86">
        <f t="shared" si="22"/>
        <v>1200</v>
      </c>
    </row>
    <row r="116" ht="15.75" customHeight="1">
      <c r="A116" s="34"/>
      <c r="B116" s="34"/>
      <c r="C116" s="34"/>
      <c r="D116" s="34"/>
      <c r="E116" s="34" t="s">
        <v>115</v>
      </c>
      <c r="F116" s="35" t="s">
        <v>116</v>
      </c>
      <c r="G116" s="34"/>
      <c r="H116" s="77">
        <v>150000.0</v>
      </c>
      <c r="I116" s="87"/>
      <c r="J116" s="87"/>
      <c r="K116" s="87"/>
      <c r="L116" s="87"/>
      <c r="M116" s="87"/>
      <c r="N116" s="87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>
        <f t="shared" ref="AA116:AE116" si="23">$H116</f>
        <v>150000</v>
      </c>
      <c r="AB116" s="86">
        <f t="shared" si="23"/>
        <v>150000</v>
      </c>
      <c r="AC116" s="86">
        <f t="shared" si="23"/>
        <v>150000</v>
      </c>
      <c r="AD116" s="86">
        <f t="shared" si="23"/>
        <v>150000</v>
      </c>
      <c r="AE116" s="86">
        <f t="shared" si="23"/>
        <v>150000</v>
      </c>
    </row>
    <row r="117" ht="15.75" customHeight="1">
      <c r="A117" s="34"/>
      <c r="B117" s="34"/>
      <c r="C117" s="34"/>
      <c r="D117" s="34"/>
      <c r="E117" s="34"/>
      <c r="F117" s="35"/>
      <c r="G117" s="34"/>
      <c r="H117" s="87"/>
      <c r="I117" s="87"/>
      <c r="J117" s="87"/>
      <c r="K117" s="87"/>
      <c r="L117" s="87"/>
      <c r="M117" s="87"/>
      <c r="N117" s="87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8">
        <f t="shared" ref="AA117:AE117" si="24">AA115*AA116</f>
        <v>9000000</v>
      </c>
      <c r="AB117" s="88">
        <f t="shared" si="24"/>
        <v>18000000</v>
      </c>
      <c r="AC117" s="88">
        <f t="shared" si="24"/>
        <v>36000000</v>
      </c>
      <c r="AD117" s="88">
        <f t="shared" si="24"/>
        <v>90000000</v>
      </c>
      <c r="AE117" s="88">
        <f t="shared" si="24"/>
        <v>180000000</v>
      </c>
    </row>
    <row r="118" ht="15.75" customHeight="1">
      <c r="A118" s="34"/>
      <c r="B118" s="34"/>
      <c r="C118" s="34"/>
      <c r="D118" s="34"/>
      <c r="E118" s="75" t="s">
        <v>108</v>
      </c>
      <c r="F118" s="53"/>
      <c r="G118" s="53"/>
      <c r="H118" s="85"/>
      <c r="I118" s="87"/>
      <c r="J118" s="87"/>
      <c r="K118" s="87"/>
      <c r="L118" s="87"/>
      <c r="M118" s="87"/>
      <c r="N118" s="87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</row>
    <row r="119" ht="15.75" customHeight="1">
      <c r="A119" s="34"/>
      <c r="B119" s="34"/>
      <c r="C119" s="34"/>
      <c r="D119" s="34"/>
      <c r="E119" s="34" t="s">
        <v>113</v>
      </c>
      <c r="F119" s="35" t="s">
        <v>114</v>
      </c>
      <c r="G119" s="34"/>
      <c r="H119" s="87"/>
      <c r="I119" s="87"/>
      <c r="J119" s="87"/>
      <c r="K119" s="87"/>
      <c r="L119" s="87"/>
      <c r="M119" s="87"/>
      <c r="N119" s="87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>
        <f t="shared" ref="AA119:AE119" si="25">AA90</f>
        <v>60</v>
      </c>
      <c r="AB119" s="86">
        <f t="shared" si="25"/>
        <v>120</v>
      </c>
      <c r="AC119" s="86">
        <f t="shared" si="25"/>
        <v>240</v>
      </c>
      <c r="AD119" s="86">
        <f t="shared" si="25"/>
        <v>600</v>
      </c>
      <c r="AE119" s="86">
        <f t="shared" si="25"/>
        <v>1200</v>
      </c>
    </row>
    <row r="120" ht="15.75" customHeight="1">
      <c r="A120" s="34"/>
      <c r="B120" s="34"/>
      <c r="C120" s="34"/>
      <c r="D120" s="34"/>
      <c r="E120" s="34" t="s">
        <v>115</v>
      </c>
      <c r="F120" s="35" t="s">
        <v>116</v>
      </c>
      <c r="G120" s="34"/>
      <c r="H120" s="77">
        <v>150000.0</v>
      </c>
      <c r="I120" s="87"/>
      <c r="J120" s="87"/>
      <c r="K120" s="87"/>
      <c r="L120" s="87"/>
      <c r="M120" s="87"/>
      <c r="N120" s="87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>
        <f t="shared" ref="AA120:AE120" si="26">$H120</f>
        <v>150000</v>
      </c>
      <c r="AB120" s="86">
        <f t="shared" si="26"/>
        <v>150000</v>
      </c>
      <c r="AC120" s="86">
        <f t="shared" si="26"/>
        <v>150000</v>
      </c>
      <c r="AD120" s="86">
        <f t="shared" si="26"/>
        <v>150000</v>
      </c>
      <c r="AE120" s="86">
        <f t="shared" si="26"/>
        <v>150000</v>
      </c>
    </row>
    <row r="121" ht="15.75" customHeight="1">
      <c r="A121" s="34"/>
      <c r="B121" s="34"/>
      <c r="C121" s="34"/>
      <c r="D121" s="34"/>
      <c r="E121" s="34"/>
      <c r="F121" s="35"/>
      <c r="G121" s="34"/>
      <c r="H121" s="87"/>
      <c r="I121" s="87"/>
      <c r="J121" s="87"/>
      <c r="K121" s="87"/>
      <c r="L121" s="87"/>
      <c r="M121" s="87"/>
      <c r="N121" s="87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8">
        <f t="shared" ref="AA121:AE121" si="27">AA119*AA120</f>
        <v>9000000</v>
      </c>
      <c r="AB121" s="88">
        <f t="shared" si="27"/>
        <v>18000000</v>
      </c>
      <c r="AC121" s="88">
        <f t="shared" si="27"/>
        <v>36000000</v>
      </c>
      <c r="AD121" s="88">
        <f t="shared" si="27"/>
        <v>90000000</v>
      </c>
      <c r="AE121" s="88">
        <f t="shared" si="27"/>
        <v>180000000</v>
      </c>
    </row>
    <row r="122" ht="15.75" customHeight="1">
      <c r="A122" s="34"/>
      <c r="B122" s="34"/>
      <c r="C122" s="34"/>
      <c r="D122" s="34"/>
      <c r="E122" s="34"/>
      <c r="F122" s="35"/>
      <c r="G122" s="34"/>
      <c r="H122" s="87"/>
      <c r="I122" s="87"/>
      <c r="J122" s="87"/>
      <c r="K122" s="87"/>
      <c r="L122" s="87"/>
      <c r="M122" s="87"/>
      <c r="N122" s="87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</row>
    <row r="123" ht="15.75" customHeight="1">
      <c r="A123" s="34"/>
      <c r="B123" s="34"/>
      <c r="C123" s="34"/>
      <c r="D123" s="34"/>
      <c r="E123" s="75" t="s">
        <v>109</v>
      </c>
      <c r="F123" s="53"/>
      <c r="G123" s="53"/>
      <c r="H123" s="85"/>
      <c r="I123" s="87"/>
      <c r="J123" s="87"/>
      <c r="K123" s="87"/>
      <c r="L123" s="87"/>
      <c r="M123" s="87"/>
      <c r="N123" s="87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</row>
    <row r="124" ht="15.75" customHeight="1">
      <c r="A124" s="34"/>
      <c r="B124" s="34"/>
      <c r="C124" s="34"/>
      <c r="D124" s="34"/>
      <c r="E124" s="34" t="s">
        <v>113</v>
      </c>
      <c r="F124" s="35" t="s">
        <v>114</v>
      </c>
      <c r="G124" s="34"/>
      <c r="H124" s="87"/>
      <c r="I124" s="87"/>
      <c r="J124" s="87"/>
      <c r="K124" s="87"/>
      <c r="L124" s="87"/>
      <c r="M124" s="87"/>
      <c r="N124" s="87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>
        <f t="shared" ref="AA124:AE124" si="28">AA97</f>
        <v>0</v>
      </c>
      <c r="AB124" s="86">
        <f t="shared" si="28"/>
        <v>0</v>
      </c>
      <c r="AC124" s="86">
        <f t="shared" si="28"/>
        <v>50</v>
      </c>
      <c r="AD124" s="86">
        <f t="shared" si="28"/>
        <v>125</v>
      </c>
      <c r="AE124" s="86">
        <f t="shared" si="28"/>
        <v>250</v>
      </c>
    </row>
    <row r="125" ht="15.75" customHeight="1">
      <c r="A125" s="34"/>
      <c r="B125" s="34"/>
      <c r="C125" s="34"/>
      <c r="D125" s="34"/>
      <c r="E125" s="34" t="s">
        <v>115</v>
      </c>
      <c r="F125" s="35" t="s">
        <v>116</v>
      </c>
      <c r="G125" s="34"/>
      <c r="H125" s="77">
        <v>30000.0</v>
      </c>
      <c r="I125" s="87"/>
      <c r="J125" s="87"/>
      <c r="K125" s="87"/>
      <c r="L125" s="87"/>
      <c r="M125" s="87"/>
      <c r="N125" s="87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>
        <f t="shared" ref="AA125:AE125" si="29">$H125</f>
        <v>30000</v>
      </c>
      <c r="AB125" s="86">
        <f t="shared" si="29"/>
        <v>30000</v>
      </c>
      <c r="AC125" s="86">
        <f t="shared" si="29"/>
        <v>30000</v>
      </c>
      <c r="AD125" s="86">
        <f t="shared" si="29"/>
        <v>30000</v>
      </c>
      <c r="AE125" s="86">
        <f t="shared" si="29"/>
        <v>30000</v>
      </c>
    </row>
    <row r="126" ht="15.75" customHeight="1">
      <c r="A126" s="34"/>
      <c r="B126" s="34"/>
      <c r="C126" s="34"/>
      <c r="D126" s="34"/>
      <c r="E126" s="34"/>
      <c r="F126" s="35"/>
      <c r="G126" s="34"/>
      <c r="H126" s="87"/>
      <c r="I126" s="87"/>
      <c r="J126" s="87"/>
      <c r="K126" s="87"/>
      <c r="L126" s="87"/>
      <c r="M126" s="87"/>
      <c r="N126" s="87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8">
        <f t="shared" ref="AA126:AE126" si="30">AA124*AA125</f>
        <v>0</v>
      </c>
      <c r="AB126" s="88">
        <f t="shared" si="30"/>
        <v>0</v>
      </c>
      <c r="AC126" s="88">
        <f t="shared" si="30"/>
        <v>1500000</v>
      </c>
      <c r="AD126" s="88">
        <f t="shared" si="30"/>
        <v>3750000</v>
      </c>
      <c r="AE126" s="88">
        <f t="shared" si="30"/>
        <v>7500000</v>
      </c>
    </row>
    <row r="127" ht="15.75" customHeight="1">
      <c r="A127" s="34"/>
      <c r="B127" s="34"/>
      <c r="C127" s="34"/>
      <c r="D127" s="34"/>
      <c r="E127" s="34"/>
      <c r="F127" s="35"/>
      <c r="G127" s="34"/>
      <c r="H127" s="34"/>
      <c r="I127" s="34"/>
      <c r="J127" s="34"/>
      <c r="K127" s="34"/>
      <c r="L127" s="34"/>
      <c r="M127" s="34"/>
      <c r="N127" s="34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89"/>
      <c r="AB127" s="89"/>
      <c r="AC127" s="89"/>
      <c r="AD127" s="89"/>
      <c r="AE127" s="89"/>
    </row>
    <row r="128" ht="15.75" customHeight="1">
      <c r="A128" s="34"/>
      <c r="B128" s="34"/>
      <c r="C128" s="34"/>
      <c r="D128" s="34"/>
      <c r="E128" s="75" t="s">
        <v>118</v>
      </c>
      <c r="F128" s="53"/>
      <c r="G128" s="53"/>
      <c r="H128" s="53"/>
      <c r="I128" s="34"/>
      <c r="J128" s="34"/>
      <c r="K128" s="34"/>
      <c r="L128" s="34"/>
      <c r="M128" s="34"/>
      <c r="N128" s="34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89"/>
      <c r="AB128" s="89"/>
      <c r="AC128" s="89"/>
      <c r="AD128" s="89"/>
      <c r="AE128" s="89"/>
    </row>
    <row r="129" ht="15.75" customHeight="1">
      <c r="A129" s="34"/>
      <c r="B129" s="34"/>
      <c r="C129" s="34"/>
      <c r="D129" s="34"/>
      <c r="E129" s="34" t="s">
        <v>119</v>
      </c>
      <c r="F129" s="35" t="s">
        <v>120</v>
      </c>
      <c r="G129" s="34"/>
      <c r="H129" s="90">
        <v>0.1</v>
      </c>
      <c r="I129" s="34"/>
      <c r="J129" s="34"/>
      <c r="K129" s="34"/>
      <c r="L129" s="34"/>
      <c r="M129" s="34"/>
      <c r="N129" s="34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91">
        <f>H129</f>
        <v>0.1</v>
      </c>
      <c r="AB129" s="91">
        <f>(AA129*(One+$H$130))</f>
        <v>0.15</v>
      </c>
      <c r="AC129" s="91">
        <f>(AB129*(One+$H$130))</f>
        <v>0.225</v>
      </c>
      <c r="AD129" s="91">
        <f>(AC129*(One+$H$130))</f>
        <v>0.3375</v>
      </c>
      <c r="AE129" s="91">
        <f>(AD129*(One+$H$130))</f>
        <v>0.50625</v>
      </c>
    </row>
    <row r="130" ht="15.75" customHeight="1">
      <c r="A130" s="34"/>
      <c r="B130" s="34"/>
      <c r="C130" s="34"/>
      <c r="D130" s="34"/>
      <c r="E130" s="34" t="s">
        <v>121</v>
      </c>
      <c r="F130" s="35" t="s">
        <v>122</v>
      </c>
      <c r="G130" s="34"/>
      <c r="H130" s="90">
        <v>0.5</v>
      </c>
      <c r="I130" s="34"/>
      <c r="J130" s="34"/>
      <c r="K130" s="34"/>
      <c r="L130" s="34"/>
      <c r="M130" s="34"/>
      <c r="N130" s="34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</row>
    <row r="131" ht="15.75" customHeight="1">
      <c r="A131" s="34"/>
      <c r="B131" s="34"/>
      <c r="C131" s="34"/>
      <c r="D131" s="34"/>
      <c r="E131" s="34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89"/>
      <c r="AE131" s="89"/>
    </row>
    <row r="132" ht="15.75" customHeight="1">
      <c r="A132" s="34"/>
      <c r="B132" s="34"/>
      <c r="C132" s="34"/>
      <c r="D132" s="34"/>
      <c r="E132" s="34" t="s">
        <v>123</v>
      </c>
      <c r="F132" s="35" t="s">
        <v>120</v>
      </c>
      <c r="G132" s="34"/>
      <c r="H132" s="34"/>
      <c r="I132" s="34"/>
      <c r="J132" s="34"/>
      <c r="K132" s="34"/>
      <c r="L132" s="34"/>
      <c r="M132" s="34"/>
      <c r="N132" s="34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90">
        <v>0.075</v>
      </c>
      <c r="AB132" s="90">
        <v>0.085</v>
      </c>
      <c r="AC132" s="90">
        <v>0.1</v>
      </c>
      <c r="AD132" s="90">
        <v>0.11</v>
      </c>
      <c r="AE132" s="90">
        <v>0.125</v>
      </c>
    </row>
    <row r="133" ht="15.75" customHeight="1">
      <c r="A133" s="34"/>
      <c r="B133" s="34"/>
      <c r="C133" s="34"/>
      <c r="D133" s="34"/>
      <c r="E133" s="34"/>
      <c r="F133" s="35"/>
      <c r="G133" s="34"/>
      <c r="H133" s="34"/>
      <c r="I133" s="34"/>
      <c r="J133" s="34"/>
      <c r="K133" s="34"/>
      <c r="L133" s="34"/>
      <c r="M133" s="34"/>
      <c r="N133" s="34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89"/>
      <c r="AB133" s="89"/>
      <c r="AC133" s="89"/>
      <c r="AD133" s="89"/>
      <c r="AE133" s="89"/>
    </row>
    <row r="134" ht="15.75" customHeight="1">
      <c r="A134" s="34"/>
      <c r="B134" s="34"/>
      <c r="C134" s="34"/>
      <c r="D134" s="34"/>
      <c r="E134" s="34" t="s">
        <v>124</v>
      </c>
      <c r="F134" s="35"/>
      <c r="G134" s="34"/>
      <c r="H134" s="34"/>
      <c r="I134" s="34"/>
      <c r="J134" s="34"/>
      <c r="K134" s="34"/>
      <c r="L134" s="34"/>
      <c r="M134" s="34"/>
      <c r="N134" s="34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89"/>
      <c r="AB134" s="89"/>
      <c r="AC134" s="89"/>
      <c r="AD134" s="89"/>
      <c r="AE134" s="89"/>
    </row>
    <row r="135" ht="15.75" customHeight="1">
      <c r="A135" s="34"/>
      <c r="B135" s="34"/>
      <c r="C135" s="34"/>
      <c r="D135" s="34"/>
      <c r="E135" s="34" t="s">
        <v>125</v>
      </c>
      <c r="F135" s="35" t="s">
        <v>126</v>
      </c>
      <c r="G135" s="34"/>
      <c r="H135" s="92">
        <v>390000.0</v>
      </c>
      <c r="I135" s="35" t="s">
        <v>127</v>
      </c>
      <c r="J135" s="34"/>
      <c r="K135" s="34"/>
      <c r="L135" s="34"/>
      <c r="M135" s="34"/>
      <c r="N135" s="34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89"/>
      <c r="AB135" s="89"/>
      <c r="AC135" s="89"/>
      <c r="AD135" s="89"/>
      <c r="AE135" s="89"/>
    </row>
    <row r="136" ht="15.75" customHeight="1">
      <c r="A136" s="34"/>
      <c r="B136" s="34"/>
      <c r="C136" s="34"/>
      <c r="D136" s="34"/>
      <c r="E136" s="34" t="s">
        <v>128</v>
      </c>
      <c r="F136" s="35" t="s">
        <v>126</v>
      </c>
      <c r="G136" s="34"/>
      <c r="H136" s="92">
        <v>250000.0</v>
      </c>
      <c r="I136" s="35" t="s">
        <v>127</v>
      </c>
      <c r="J136" s="34"/>
      <c r="K136" s="34"/>
      <c r="L136" s="34"/>
      <c r="M136" s="34"/>
      <c r="N136" s="34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89"/>
      <c r="AB136" s="89"/>
      <c r="AC136" s="89"/>
      <c r="AD136" s="89"/>
      <c r="AE136" s="89"/>
    </row>
    <row r="137" ht="15.75" customHeight="1">
      <c r="A137" s="34"/>
      <c r="B137" s="34"/>
      <c r="C137" s="34"/>
      <c r="D137" s="34"/>
      <c r="E137" s="34" t="s">
        <v>129</v>
      </c>
      <c r="F137" s="35" t="s">
        <v>126</v>
      </c>
      <c r="G137" s="34"/>
      <c r="H137" s="92">
        <v>223000.0</v>
      </c>
      <c r="I137" s="35" t="s">
        <v>130</v>
      </c>
      <c r="J137" s="34"/>
      <c r="K137" s="34"/>
      <c r="L137" s="34"/>
      <c r="M137" s="34"/>
      <c r="N137" s="34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89"/>
      <c r="AB137" s="89"/>
      <c r="AC137" s="89"/>
      <c r="AD137" s="89"/>
      <c r="AE137" s="89"/>
    </row>
    <row r="138" ht="15.75" customHeight="1">
      <c r="A138" s="34"/>
      <c r="B138" s="34"/>
      <c r="C138" s="34"/>
      <c r="D138" s="34"/>
      <c r="E138" s="34" t="s">
        <v>131</v>
      </c>
      <c r="F138" s="35" t="s">
        <v>126</v>
      </c>
      <c r="G138" s="34"/>
      <c r="H138" s="92">
        <v>250000.0</v>
      </c>
      <c r="I138" s="35" t="s">
        <v>127</v>
      </c>
      <c r="J138" s="34"/>
      <c r="K138" s="34"/>
      <c r="L138" s="34"/>
      <c r="M138" s="34"/>
      <c r="N138" s="34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89"/>
      <c r="AB138" s="89"/>
      <c r="AC138" s="89"/>
      <c r="AD138" s="89"/>
      <c r="AE138" s="89"/>
    </row>
    <row r="139" ht="15.75" customHeight="1">
      <c r="A139" s="34"/>
      <c r="B139" s="34"/>
      <c r="C139" s="34"/>
      <c r="D139" s="34"/>
      <c r="E139" s="34" t="s">
        <v>132</v>
      </c>
      <c r="F139" s="35" t="s">
        <v>126</v>
      </c>
      <c r="G139" s="34"/>
      <c r="H139" s="92">
        <v>302500.0</v>
      </c>
      <c r="I139" s="35" t="s">
        <v>127</v>
      </c>
      <c r="J139" s="34"/>
      <c r="K139" s="34"/>
      <c r="L139" s="34"/>
      <c r="M139" s="34"/>
      <c r="N139" s="34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89"/>
      <c r="AB139" s="89"/>
      <c r="AC139" s="89"/>
      <c r="AD139" s="89"/>
      <c r="AE139" s="89"/>
    </row>
    <row r="140" ht="15.75" customHeight="1">
      <c r="A140" s="34"/>
      <c r="B140" s="34"/>
      <c r="C140" s="34"/>
      <c r="D140" s="34"/>
      <c r="E140" s="34" t="s">
        <v>133</v>
      </c>
      <c r="F140" s="35" t="s">
        <v>126</v>
      </c>
      <c r="G140" s="34"/>
      <c r="H140" s="92">
        <v>250000.0</v>
      </c>
      <c r="I140" s="35" t="s">
        <v>134</v>
      </c>
      <c r="J140" s="34"/>
      <c r="K140" s="34"/>
      <c r="L140" s="34"/>
      <c r="M140" s="34"/>
      <c r="N140" s="34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89"/>
      <c r="AB140" s="89"/>
      <c r="AC140" s="89"/>
      <c r="AD140" s="89"/>
      <c r="AE140" s="89"/>
    </row>
    <row r="141" ht="15.75" customHeight="1">
      <c r="A141" s="34"/>
      <c r="B141" s="34"/>
      <c r="C141" s="34"/>
      <c r="D141" s="34"/>
      <c r="E141" s="34"/>
      <c r="F141" s="35"/>
      <c r="G141" s="34"/>
      <c r="H141" s="34"/>
      <c r="I141" s="34"/>
      <c r="J141" s="34"/>
      <c r="K141" s="34"/>
      <c r="L141" s="34"/>
      <c r="M141" s="34"/>
      <c r="N141" s="34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89"/>
      <c r="AB141" s="89"/>
      <c r="AC141" s="89"/>
      <c r="AD141" s="89"/>
      <c r="AE141" s="89"/>
    </row>
    <row r="142" ht="15.75" customHeight="1">
      <c r="A142" s="34"/>
      <c r="B142" s="34"/>
      <c r="C142" s="34"/>
      <c r="D142" s="54" t="s">
        <v>135</v>
      </c>
      <c r="E142" s="54"/>
      <c r="F142" s="55"/>
      <c r="G142" s="54"/>
      <c r="H142" s="71"/>
      <c r="I142" s="53"/>
      <c r="J142" s="53"/>
      <c r="K142" s="53"/>
      <c r="L142" s="53"/>
      <c r="M142" s="53"/>
      <c r="N142" s="53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53"/>
      <c r="L143" s="53"/>
      <c r="M143" s="53"/>
      <c r="N143" s="53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</row>
    <row r="144" ht="15.75" customHeight="1">
      <c r="A144" s="34"/>
      <c r="B144" s="34"/>
      <c r="C144" s="34"/>
      <c r="D144" s="34"/>
      <c r="E144" s="75" t="s">
        <v>136</v>
      </c>
      <c r="F144" s="34"/>
      <c r="G144" s="34"/>
      <c r="H144" s="34"/>
      <c r="I144" s="34"/>
      <c r="J144" s="34"/>
      <c r="K144" s="53"/>
      <c r="L144" s="53"/>
      <c r="M144" s="53"/>
      <c r="N144" s="53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</row>
    <row r="145" ht="15.75" customHeight="1">
      <c r="A145" s="34"/>
      <c r="B145" s="34"/>
      <c r="C145" s="34"/>
      <c r="D145" s="34"/>
      <c r="E145" s="34" t="s">
        <v>137</v>
      </c>
      <c r="F145" s="93">
        <v>30.0</v>
      </c>
      <c r="G145" s="34"/>
      <c r="H145" s="34"/>
      <c r="I145" s="53"/>
      <c r="J145" s="53"/>
      <c r="K145" s="53"/>
      <c r="L145" s="53"/>
      <c r="M145" s="53"/>
      <c r="N145" s="53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53">
        <f t="shared" ref="AA145:AE145" si="31">AA62/$F$145</f>
        <v>1.333333333</v>
      </c>
      <c r="AB145" s="53">
        <f t="shared" si="31"/>
        <v>2.666666667</v>
      </c>
      <c r="AC145" s="53">
        <f t="shared" si="31"/>
        <v>5.333333333</v>
      </c>
      <c r="AD145" s="53">
        <f t="shared" si="31"/>
        <v>13.33333333</v>
      </c>
      <c r="AE145" s="53">
        <f t="shared" si="31"/>
        <v>26.66666667</v>
      </c>
    </row>
    <row r="146" ht="15.75" customHeight="1">
      <c r="A146" s="34"/>
      <c r="B146" s="34"/>
      <c r="C146" s="34"/>
      <c r="D146" s="34"/>
      <c r="E146" s="34" t="s">
        <v>137</v>
      </c>
      <c r="F146" s="93" t="s">
        <v>138</v>
      </c>
      <c r="G146" s="34"/>
      <c r="H146" s="60">
        <v>60000.0</v>
      </c>
      <c r="I146" s="53"/>
      <c r="J146" s="53"/>
      <c r="K146" s="53"/>
      <c r="L146" s="53"/>
      <c r="M146" s="53"/>
      <c r="N146" s="53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53"/>
      <c r="AB146" s="53"/>
      <c r="AC146" s="53"/>
      <c r="AD146" s="53"/>
      <c r="AE146" s="53"/>
    </row>
    <row r="147" ht="15.75" customHeight="1">
      <c r="A147" s="34"/>
      <c r="B147" s="34"/>
      <c r="C147" s="34"/>
      <c r="D147" s="34"/>
      <c r="E147" s="34" t="s">
        <v>139</v>
      </c>
      <c r="F147" s="93">
        <v>30.0</v>
      </c>
      <c r="G147" s="34"/>
      <c r="H147" s="94"/>
      <c r="I147" s="53"/>
      <c r="J147" s="53"/>
      <c r="K147" s="53"/>
      <c r="L147" s="53"/>
      <c r="M147" s="53"/>
      <c r="N147" s="53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53">
        <f t="shared" ref="AA147:AE147" si="32">AA69/$F$147</f>
        <v>0.6666666667</v>
      </c>
      <c r="AB147" s="53">
        <f t="shared" si="32"/>
        <v>1.333333333</v>
      </c>
      <c r="AC147" s="53">
        <f t="shared" si="32"/>
        <v>2.666666667</v>
      </c>
      <c r="AD147" s="53">
        <f t="shared" si="32"/>
        <v>6.666666667</v>
      </c>
      <c r="AE147" s="53">
        <f t="shared" si="32"/>
        <v>13.33333333</v>
      </c>
    </row>
    <row r="148" ht="15.75" customHeight="1">
      <c r="A148" s="34"/>
      <c r="B148" s="34"/>
      <c r="C148" s="34"/>
      <c r="D148" s="34"/>
      <c r="E148" s="34" t="s">
        <v>139</v>
      </c>
      <c r="F148" s="93" t="s">
        <v>138</v>
      </c>
      <c r="G148" s="34"/>
      <c r="H148" s="60">
        <v>60000.0</v>
      </c>
      <c r="I148" s="53"/>
      <c r="J148" s="53"/>
      <c r="K148" s="53"/>
      <c r="L148" s="53"/>
      <c r="M148" s="53"/>
      <c r="N148" s="53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53"/>
      <c r="AB148" s="53"/>
      <c r="AC148" s="53"/>
      <c r="AD148" s="53"/>
      <c r="AE148" s="53"/>
    </row>
    <row r="149" ht="15.75" customHeight="1">
      <c r="A149" s="34"/>
      <c r="B149" s="34"/>
      <c r="C149" s="34"/>
      <c r="D149" s="34"/>
      <c r="E149" s="34" t="s">
        <v>140</v>
      </c>
      <c r="F149" s="93">
        <v>30.0</v>
      </c>
      <c r="G149" s="34"/>
      <c r="H149" s="94"/>
      <c r="I149" s="53"/>
      <c r="J149" s="53"/>
      <c r="K149" s="53"/>
      <c r="L149" s="53"/>
      <c r="M149" s="53"/>
      <c r="N149" s="53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53">
        <f t="shared" ref="AA149:AE149" si="33">AA76/$F$149</f>
        <v>2</v>
      </c>
      <c r="AB149" s="53">
        <f t="shared" si="33"/>
        <v>4</v>
      </c>
      <c r="AC149" s="53">
        <f t="shared" si="33"/>
        <v>8</v>
      </c>
      <c r="AD149" s="53">
        <f t="shared" si="33"/>
        <v>20</v>
      </c>
      <c r="AE149" s="53">
        <f t="shared" si="33"/>
        <v>40</v>
      </c>
    </row>
    <row r="150" ht="15.75" customHeight="1">
      <c r="A150" s="34"/>
      <c r="B150" s="34"/>
      <c r="C150" s="34"/>
      <c r="D150" s="34"/>
      <c r="E150" s="34" t="s">
        <v>140</v>
      </c>
      <c r="F150" s="93" t="s">
        <v>138</v>
      </c>
      <c r="G150" s="34"/>
      <c r="H150" s="60">
        <v>50000.0</v>
      </c>
      <c r="I150" s="53"/>
      <c r="J150" s="53"/>
      <c r="K150" s="53"/>
      <c r="L150" s="53"/>
      <c r="M150" s="53"/>
      <c r="N150" s="53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53"/>
      <c r="AB150" s="53"/>
      <c r="AC150" s="53"/>
      <c r="AD150" s="53"/>
      <c r="AE150" s="53"/>
    </row>
    <row r="151" ht="15.75" customHeight="1">
      <c r="A151" s="34"/>
      <c r="B151" s="34"/>
      <c r="C151" s="34"/>
      <c r="D151" s="34"/>
      <c r="E151" s="34" t="s">
        <v>141</v>
      </c>
      <c r="F151" s="93">
        <v>30.0</v>
      </c>
      <c r="G151" s="34"/>
      <c r="H151" s="94"/>
      <c r="I151" s="53"/>
      <c r="J151" s="53"/>
      <c r="K151" s="53"/>
      <c r="L151" s="53"/>
      <c r="M151" s="53"/>
      <c r="N151" s="53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53">
        <f t="shared" ref="AA151:AE151" si="34">AA83/$F$151</f>
        <v>2</v>
      </c>
      <c r="AB151" s="53">
        <f t="shared" si="34"/>
        <v>4</v>
      </c>
      <c r="AC151" s="53">
        <f t="shared" si="34"/>
        <v>8</v>
      </c>
      <c r="AD151" s="53">
        <f t="shared" si="34"/>
        <v>20</v>
      </c>
      <c r="AE151" s="53">
        <f t="shared" si="34"/>
        <v>40</v>
      </c>
    </row>
    <row r="152" ht="15.75" customHeight="1">
      <c r="A152" s="34"/>
      <c r="B152" s="34"/>
      <c r="C152" s="34"/>
      <c r="D152" s="34"/>
      <c r="E152" s="34" t="s">
        <v>141</v>
      </c>
      <c r="F152" s="93" t="s">
        <v>138</v>
      </c>
      <c r="G152" s="34"/>
      <c r="H152" s="60">
        <v>60000.0</v>
      </c>
      <c r="I152" s="53"/>
      <c r="J152" s="53"/>
      <c r="K152" s="53"/>
      <c r="L152" s="53"/>
      <c r="M152" s="53"/>
      <c r="N152" s="53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89"/>
      <c r="AB152" s="89"/>
      <c r="AC152" s="89"/>
      <c r="AD152" s="89"/>
      <c r="AE152" s="89"/>
    </row>
    <row r="153" ht="15.75" customHeight="1">
      <c r="A153" s="34"/>
      <c r="B153" s="34"/>
      <c r="C153" s="34"/>
      <c r="D153" s="34"/>
      <c r="E153" s="34" t="s">
        <v>142</v>
      </c>
      <c r="F153" s="93">
        <v>30.0</v>
      </c>
      <c r="G153" s="34"/>
      <c r="H153" s="94"/>
      <c r="I153" s="53"/>
      <c r="J153" s="53"/>
      <c r="K153" s="53"/>
      <c r="L153" s="53"/>
      <c r="M153" s="53"/>
      <c r="N153" s="53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53">
        <f t="shared" ref="AA153:AE153" si="35">AA90/$F$151</f>
        <v>2</v>
      </c>
      <c r="AB153" s="53">
        <f t="shared" si="35"/>
        <v>4</v>
      </c>
      <c r="AC153" s="53">
        <f t="shared" si="35"/>
        <v>8</v>
      </c>
      <c r="AD153" s="53">
        <f t="shared" si="35"/>
        <v>20</v>
      </c>
      <c r="AE153" s="53">
        <f t="shared" si="35"/>
        <v>40</v>
      </c>
    </row>
    <row r="154" ht="15.75" customHeight="1">
      <c r="A154" s="34"/>
      <c r="B154" s="34"/>
      <c r="C154" s="34"/>
      <c r="D154" s="34"/>
      <c r="E154" s="34" t="s">
        <v>142</v>
      </c>
      <c r="F154" s="93" t="s">
        <v>138</v>
      </c>
      <c r="G154" s="34"/>
      <c r="H154" s="60">
        <v>60000.0</v>
      </c>
      <c r="I154" s="53"/>
      <c r="J154" s="53"/>
      <c r="K154" s="53"/>
      <c r="L154" s="53"/>
      <c r="M154" s="53"/>
      <c r="N154" s="53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89"/>
      <c r="AB154" s="89"/>
      <c r="AC154" s="89"/>
      <c r="AD154" s="89"/>
      <c r="AE154" s="89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ht="15.75" customHeight="1">
      <c r="A156" s="34"/>
      <c r="B156" s="34"/>
      <c r="C156" s="34"/>
      <c r="D156" s="34"/>
      <c r="E156" s="34" t="s">
        <v>143</v>
      </c>
      <c r="F156" s="93" t="s">
        <v>144</v>
      </c>
      <c r="G156" s="34"/>
      <c r="H156" s="69">
        <v>0.1</v>
      </c>
      <c r="I156" s="53"/>
      <c r="J156" s="53"/>
      <c r="K156" s="53"/>
      <c r="L156" s="53"/>
      <c r="M156" s="53"/>
      <c r="N156" s="53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89"/>
      <c r="AB156" s="89"/>
      <c r="AC156" s="89"/>
      <c r="AD156" s="89"/>
      <c r="AE156" s="89"/>
    </row>
    <row r="157" ht="15.75" customHeight="1">
      <c r="A157" s="34"/>
      <c r="B157" s="34"/>
      <c r="C157" s="34"/>
      <c r="D157" s="34"/>
      <c r="E157" s="34"/>
      <c r="F157" s="93"/>
      <c r="G157" s="93"/>
      <c r="H157" s="93"/>
      <c r="I157" s="93"/>
      <c r="J157" s="53"/>
      <c r="K157" s="53"/>
      <c r="L157" s="53"/>
      <c r="M157" s="53"/>
      <c r="N157" s="53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89"/>
      <c r="AB157" s="89"/>
      <c r="AC157" s="89"/>
      <c r="AD157" s="89"/>
      <c r="AE157" s="89"/>
    </row>
    <row r="158" ht="15.75" customHeight="1">
      <c r="A158" s="34"/>
      <c r="B158" s="34"/>
      <c r="C158" s="34"/>
      <c r="D158" s="34"/>
      <c r="E158" s="34" t="s">
        <v>145</v>
      </c>
      <c r="F158" s="35"/>
      <c r="G158" s="34"/>
      <c r="H158" s="95"/>
      <c r="I158" s="53"/>
      <c r="J158" s="53"/>
      <c r="K158" s="53"/>
      <c r="L158" s="53"/>
      <c r="M158" s="53"/>
      <c r="N158" s="53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53"/>
      <c r="AB158" s="36"/>
      <c r="AC158" s="36"/>
      <c r="AD158" s="36"/>
      <c r="AE158" s="36"/>
    </row>
    <row r="159" ht="15.75" customHeight="1">
      <c r="A159" s="34"/>
      <c r="B159" s="34"/>
      <c r="C159" s="34"/>
      <c r="D159" s="34"/>
      <c r="E159" s="34" t="s">
        <v>146</v>
      </c>
      <c r="F159" s="35" t="s">
        <v>147</v>
      </c>
      <c r="G159" s="34"/>
      <c r="H159" s="69">
        <v>0.04</v>
      </c>
      <c r="I159" s="96">
        <v>2.5E7</v>
      </c>
      <c r="J159" s="53"/>
      <c r="K159" s="53"/>
      <c r="L159" s="53"/>
      <c r="M159" s="53"/>
      <c r="N159" s="53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96">
        <v>2000000.0</v>
      </c>
      <c r="AB159" s="36"/>
      <c r="AC159" s="36"/>
      <c r="AD159" s="36"/>
      <c r="AE159" s="36"/>
    </row>
    <row r="160" ht="15.75" customHeight="1">
      <c r="A160" s="34"/>
      <c r="B160" s="34"/>
      <c r="C160" s="34"/>
      <c r="D160" s="34"/>
      <c r="E160" s="34" t="s">
        <v>148</v>
      </c>
      <c r="F160" s="35" t="s">
        <v>147</v>
      </c>
      <c r="G160" s="34"/>
      <c r="H160" s="69">
        <v>0.025</v>
      </c>
      <c r="I160" s="96">
        <v>2.5E7</v>
      </c>
      <c r="J160" s="53"/>
      <c r="K160" s="53"/>
      <c r="L160" s="53"/>
      <c r="M160" s="53"/>
      <c r="N160" s="53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96">
        <v>1500000.0</v>
      </c>
      <c r="AB160" s="36"/>
      <c r="AC160" s="36"/>
      <c r="AD160" s="36"/>
      <c r="AE160" s="36"/>
    </row>
    <row r="161" ht="15.75" customHeight="1">
      <c r="A161" s="34"/>
      <c r="B161" s="34"/>
      <c r="C161" s="34"/>
      <c r="D161" s="34"/>
      <c r="E161" s="34" t="s">
        <v>149</v>
      </c>
      <c r="F161" s="35" t="s">
        <v>147</v>
      </c>
      <c r="G161" s="34"/>
      <c r="H161" s="69">
        <v>0.02</v>
      </c>
      <c r="I161" s="96">
        <v>2.5E7</v>
      </c>
      <c r="J161" s="53"/>
      <c r="K161" s="53"/>
      <c r="L161" s="53"/>
      <c r="M161" s="53"/>
      <c r="N161" s="53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96">
        <v>1000000.0</v>
      </c>
      <c r="AB161" s="36"/>
      <c r="AC161" s="36"/>
      <c r="AD161" s="36"/>
      <c r="AE161" s="36"/>
    </row>
    <row r="162" ht="15.75" customHeight="1">
      <c r="A162" s="34"/>
      <c r="B162" s="34"/>
      <c r="C162" s="34"/>
      <c r="D162" s="34"/>
      <c r="E162" s="34"/>
      <c r="F162" s="35"/>
      <c r="G162" s="34"/>
      <c r="H162" s="95"/>
      <c r="I162" s="53"/>
      <c r="J162" s="53"/>
      <c r="K162" s="53"/>
      <c r="L162" s="53"/>
      <c r="M162" s="53"/>
      <c r="N162" s="53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</row>
    <row r="163" ht="15.75" customHeight="1">
      <c r="A163" s="36"/>
      <c r="B163" s="36"/>
      <c r="C163" s="34"/>
      <c r="D163" s="54" t="s">
        <v>150</v>
      </c>
      <c r="E163" s="54"/>
      <c r="F163" s="55"/>
      <c r="G163" s="54"/>
      <c r="H163" s="56"/>
      <c r="I163" s="53"/>
      <c r="J163" s="53"/>
      <c r="K163" s="53"/>
      <c r="L163" s="53"/>
      <c r="M163" s="53"/>
      <c r="N163" s="53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</row>
    <row r="164" ht="15.75" customHeight="1">
      <c r="A164" s="36"/>
      <c r="B164" s="36"/>
      <c r="C164" s="34"/>
      <c r="D164" s="97"/>
      <c r="E164" s="97"/>
      <c r="F164" s="35"/>
      <c r="G164" s="97"/>
      <c r="H164" s="98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</row>
    <row r="165" ht="15.75" customHeight="1">
      <c r="A165" s="34"/>
      <c r="B165" s="34"/>
      <c r="C165" s="34"/>
      <c r="D165" s="34"/>
      <c r="E165" s="75" t="s">
        <v>151</v>
      </c>
      <c r="F165" s="35"/>
      <c r="G165" s="34"/>
      <c r="H165" s="36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</row>
    <row r="166" ht="15.75" customHeight="1">
      <c r="A166" s="34"/>
      <c r="B166" s="34"/>
      <c r="C166" s="34"/>
      <c r="D166" s="34"/>
      <c r="E166" s="34" t="s">
        <v>152</v>
      </c>
      <c r="F166" s="35" t="s">
        <v>153</v>
      </c>
      <c r="G166" s="34"/>
      <c r="H166" s="96">
        <v>1.0</v>
      </c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96">
        <v>1.0</v>
      </c>
      <c r="AB166" s="96">
        <v>1.0</v>
      </c>
      <c r="AC166" s="96">
        <v>1.0</v>
      </c>
      <c r="AD166" s="96">
        <v>1.0</v>
      </c>
      <c r="AE166" s="96">
        <v>1.0</v>
      </c>
    </row>
    <row r="167" ht="15.75" customHeight="1">
      <c r="A167" s="34"/>
      <c r="B167" s="34"/>
      <c r="C167" s="34"/>
      <c r="D167" s="34"/>
      <c r="E167" s="34" t="s">
        <v>154</v>
      </c>
      <c r="F167" s="35" t="s">
        <v>153</v>
      </c>
      <c r="G167" s="34"/>
      <c r="H167" s="96">
        <v>1.0</v>
      </c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96">
        <v>1.0</v>
      </c>
      <c r="AB167" s="96">
        <v>1.0</v>
      </c>
      <c r="AC167" s="96">
        <v>1.0</v>
      </c>
      <c r="AD167" s="96">
        <v>1.0</v>
      </c>
      <c r="AE167" s="96">
        <v>1.0</v>
      </c>
    </row>
    <row r="168" ht="15.75" customHeight="1">
      <c r="A168" s="34"/>
      <c r="B168" s="34"/>
      <c r="C168" s="34"/>
      <c r="D168" s="34"/>
      <c r="E168" s="34" t="s">
        <v>155</v>
      </c>
      <c r="F168" s="35" t="s">
        <v>153</v>
      </c>
      <c r="G168" s="34"/>
      <c r="H168" s="96">
        <v>1.0</v>
      </c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96">
        <v>1.0</v>
      </c>
      <c r="AB168" s="96">
        <v>1.0</v>
      </c>
      <c r="AC168" s="96">
        <v>1.0</v>
      </c>
      <c r="AD168" s="96">
        <v>1.0</v>
      </c>
      <c r="AE168" s="96">
        <v>1.0</v>
      </c>
    </row>
    <row r="169" ht="15.75" customHeight="1">
      <c r="A169" s="34"/>
      <c r="B169" s="34"/>
      <c r="C169" s="34"/>
      <c r="D169" s="34"/>
      <c r="E169" s="34" t="s">
        <v>156</v>
      </c>
      <c r="F169" s="35" t="s">
        <v>153</v>
      </c>
      <c r="G169" s="34"/>
      <c r="H169" s="96">
        <v>1.0</v>
      </c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96">
        <v>1.0</v>
      </c>
      <c r="AB169" s="96">
        <v>1.0</v>
      </c>
      <c r="AC169" s="96">
        <v>1.0</v>
      </c>
      <c r="AD169" s="96">
        <v>1.0</v>
      </c>
      <c r="AE169" s="96">
        <v>1.0</v>
      </c>
    </row>
    <row r="170" ht="15.75" customHeight="1">
      <c r="A170" s="34"/>
      <c r="B170" s="34"/>
      <c r="C170" s="34"/>
      <c r="D170" s="34"/>
      <c r="E170" s="34" t="s">
        <v>157</v>
      </c>
      <c r="F170" s="35" t="s">
        <v>153</v>
      </c>
      <c r="G170" s="34"/>
      <c r="H170" s="96">
        <v>1.0</v>
      </c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96">
        <v>1.0</v>
      </c>
      <c r="AB170" s="96">
        <v>1.0</v>
      </c>
      <c r="AC170" s="96">
        <v>1.0</v>
      </c>
      <c r="AD170" s="96">
        <v>1.0</v>
      </c>
      <c r="AE170" s="96">
        <v>1.0</v>
      </c>
    </row>
    <row r="171" ht="15.75" customHeight="1">
      <c r="A171" s="34"/>
      <c r="B171" s="34"/>
      <c r="C171" s="34"/>
      <c r="D171" s="34"/>
      <c r="E171" s="34" t="s">
        <v>158</v>
      </c>
      <c r="F171" s="35" t="s">
        <v>153</v>
      </c>
      <c r="G171" s="34"/>
      <c r="H171" s="96">
        <v>2.0</v>
      </c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96">
        <v>2.0</v>
      </c>
      <c r="AB171" s="96">
        <v>2.0</v>
      </c>
      <c r="AC171" s="96">
        <v>2.0</v>
      </c>
      <c r="AD171" s="96">
        <v>2.0</v>
      </c>
      <c r="AE171" s="96">
        <v>2.0</v>
      </c>
    </row>
    <row r="172" ht="15.75" customHeight="1">
      <c r="A172" s="34"/>
      <c r="B172" s="34"/>
      <c r="C172" s="34"/>
      <c r="D172" s="34"/>
      <c r="E172" s="34" t="s">
        <v>159</v>
      </c>
      <c r="F172" s="35" t="s">
        <v>153</v>
      </c>
      <c r="G172" s="34"/>
      <c r="H172" s="96">
        <v>1.0</v>
      </c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96">
        <v>1.0</v>
      </c>
      <c r="AB172" s="96">
        <v>1.0</v>
      </c>
      <c r="AC172" s="96">
        <v>1.0</v>
      </c>
      <c r="AD172" s="96">
        <v>1.0</v>
      </c>
      <c r="AE172" s="96">
        <v>1.0</v>
      </c>
    </row>
    <row r="173" ht="15.75" customHeight="1">
      <c r="A173" s="34"/>
      <c r="B173" s="34"/>
      <c r="C173" s="34"/>
      <c r="D173" s="34"/>
      <c r="E173" s="34" t="s">
        <v>160</v>
      </c>
      <c r="F173" s="35" t="s">
        <v>153</v>
      </c>
      <c r="G173" s="34"/>
      <c r="H173" s="96">
        <v>1.0</v>
      </c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96">
        <v>1.0</v>
      </c>
      <c r="AB173" s="96">
        <v>1.0</v>
      </c>
      <c r="AC173" s="96">
        <v>1.0</v>
      </c>
      <c r="AD173" s="96">
        <v>1.0</v>
      </c>
      <c r="AE173" s="96">
        <v>1.0</v>
      </c>
    </row>
    <row r="174" ht="15.75" customHeight="1">
      <c r="A174" s="34"/>
      <c r="B174" s="34"/>
      <c r="C174" s="34"/>
      <c r="D174" s="34"/>
      <c r="E174" s="34" t="s">
        <v>161</v>
      </c>
      <c r="F174" s="35" t="s">
        <v>153</v>
      </c>
      <c r="G174" s="34"/>
      <c r="H174" s="96">
        <v>1.0</v>
      </c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96">
        <v>1.0</v>
      </c>
      <c r="AB174" s="96">
        <v>1.0</v>
      </c>
      <c r="AC174" s="96">
        <v>1.0</v>
      </c>
      <c r="AD174" s="96">
        <v>1.0</v>
      </c>
      <c r="AE174" s="96">
        <v>1.0</v>
      </c>
    </row>
    <row r="175" ht="15.75" customHeight="1">
      <c r="A175" s="34"/>
      <c r="B175" s="34"/>
      <c r="C175" s="34"/>
      <c r="D175" s="34"/>
      <c r="E175" s="34" t="s">
        <v>162</v>
      </c>
      <c r="F175" s="35" t="s">
        <v>153</v>
      </c>
      <c r="G175" s="34"/>
      <c r="H175" s="96">
        <v>2.0</v>
      </c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96">
        <v>2.0</v>
      </c>
      <c r="AB175" s="96">
        <v>2.0</v>
      </c>
      <c r="AC175" s="96">
        <v>2.0</v>
      </c>
      <c r="AD175" s="96">
        <v>2.0</v>
      </c>
      <c r="AE175" s="96">
        <v>2.0</v>
      </c>
    </row>
    <row r="176" ht="15.75" customHeight="1">
      <c r="A176" s="34"/>
      <c r="B176" s="34"/>
      <c r="C176" s="34"/>
      <c r="D176" s="34"/>
      <c r="E176" s="34" t="s">
        <v>163</v>
      </c>
      <c r="F176" s="35" t="s">
        <v>153</v>
      </c>
      <c r="G176" s="34"/>
      <c r="H176" s="96">
        <v>1.0</v>
      </c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96">
        <v>1.0</v>
      </c>
      <c r="AB176" s="96">
        <v>1.0</v>
      </c>
      <c r="AC176" s="96">
        <v>1.0</v>
      </c>
      <c r="AD176" s="96">
        <v>1.0</v>
      </c>
      <c r="AE176" s="96">
        <v>1.0</v>
      </c>
    </row>
    <row r="177" ht="15.75" customHeight="1">
      <c r="A177" s="34"/>
      <c r="B177" s="34"/>
      <c r="C177" s="34"/>
      <c r="D177" s="34"/>
      <c r="E177" s="34" t="s">
        <v>164</v>
      </c>
      <c r="F177" s="35" t="s">
        <v>153</v>
      </c>
      <c r="G177" s="34"/>
      <c r="H177" s="96">
        <v>1.0</v>
      </c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96">
        <v>1.0</v>
      </c>
      <c r="AB177" s="96">
        <v>1.0</v>
      </c>
      <c r="AC177" s="96">
        <v>1.0</v>
      </c>
      <c r="AD177" s="96">
        <v>1.0</v>
      </c>
      <c r="AE177" s="96">
        <v>1.0</v>
      </c>
    </row>
    <row r="178" ht="15.75" customHeight="1">
      <c r="A178" s="34"/>
      <c r="B178" s="34"/>
      <c r="C178" s="34"/>
      <c r="D178" s="34"/>
      <c r="E178" s="34" t="s">
        <v>165</v>
      </c>
      <c r="F178" s="35" t="s">
        <v>153</v>
      </c>
      <c r="G178" s="34"/>
      <c r="H178" s="96">
        <v>1.0</v>
      </c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96">
        <v>1.0</v>
      </c>
      <c r="AB178" s="96">
        <v>1.0</v>
      </c>
      <c r="AC178" s="96">
        <v>1.0</v>
      </c>
      <c r="AD178" s="96">
        <v>1.0</v>
      </c>
      <c r="AE178" s="96">
        <v>1.0</v>
      </c>
    </row>
    <row r="179" ht="15.75" customHeight="1">
      <c r="A179" s="34"/>
      <c r="B179" s="34"/>
      <c r="C179" s="34"/>
      <c r="D179" s="34"/>
      <c r="E179" s="99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53">
        <f t="shared" ref="AA179:AE179" si="36">SUM(AA166:AA178)</f>
        <v>15</v>
      </c>
      <c r="AB179" s="53">
        <f t="shared" si="36"/>
        <v>15</v>
      </c>
      <c r="AC179" s="53">
        <f t="shared" si="36"/>
        <v>15</v>
      </c>
      <c r="AD179" s="53">
        <f t="shared" si="36"/>
        <v>15</v>
      </c>
      <c r="AE179" s="53">
        <f t="shared" si="36"/>
        <v>15</v>
      </c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53"/>
      <c r="AB180" s="53"/>
      <c r="AC180" s="53"/>
      <c r="AD180" s="53"/>
      <c r="AE180" s="53"/>
    </row>
    <row r="181" ht="15.75" customHeight="1">
      <c r="A181" s="34"/>
      <c r="B181" s="34"/>
      <c r="C181" s="34"/>
      <c r="D181" s="34"/>
      <c r="E181" s="34" t="s">
        <v>166</v>
      </c>
      <c r="F181" s="100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53">
        <f t="shared" ref="AA181:AE181" si="37">AA179</f>
        <v>15</v>
      </c>
      <c r="AB181" s="53">
        <f t="shared" si="37"/>
        <v>15</v>
      </c>
      <c r="AC181" s="53">
        <f t="shared" si="37"/>
        <v>15</v>
      </c>
      <c r="AD181" s="53">
        <f t="shared" si="37"/>
        <v>15</v>
      </c>
      <c r="AE181" s="53">
        <f t="shared" si="37"/>
        <v>15</v>
      </c>
    </row>
    <row r="182" ht="15.75" customHeight="1">
      <c r="A182" s="34"/>
      <c r="B182" s="34"/>
      <c r="C182" s="34"/>
      <c r="D182" s="34"/>
      <c r="E182" s="34" t="s">
        <v>167</v>
      </c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53">
        <f t="shared" ref="AA182:AE182" si="38">AA181-Z181</f>
        <v>15</v>
      </c>
      <c r="AB182" s="53">
        <f t="shared" si="38"/>
        <v>0</v>
      </c>
      <c r="AC182" s="53">
        <f t="shared" si="38"/>
        <v>0</v>
      </c>
      <c r="AD182" s="53">
        <f t="shared" si="38"/>
        <v>0</v>
      </c>
      <c r="AE182" s="53">
        <f t="shared" si="38"/>
        <v>0</v>
      </c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101" t="s">
        <v>168</v>
      </c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53"/>
      <c r="AB183" s="53"/>
      <c r="AC183" s="53"/>
      <c r="AD183" s="53"/>
      <c r="AE183" s="53"/>
    </row>
    <row r="184" ht="15.75" customHeight="1">
      <c r="A184" s="34"/>
      <c r="B184" s="34"/>
      <c r="C184" s="34"/>
      <c r="D184" s="34"/>
      <c r="E184" s="34" t="s">
        <v>152</v>
      </c>
      <c r="F184" s="35" t="s">
        <v>138</v>
      </c>
      <c r="G184" s="34"/>
      <c r="H184" s="60">
        <v>500000.0</v>
      </c>
      <c r="I184" s="102">
        <v>0.75</v>
      </c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60">
        <f t="shared" ref="AA184:AA189" si="39">$H184</f>
        <v>500000</v>
      </c>
      <c r="AB184" s="52">
        <f>IF(AB$12=One,$H184,IF(AB$12-AA$12=One,AA184*(One+$H$198),AA184))</f>
        <v>575000</v>
      </c>
      <c r="AC184" s="52">
        <f>IF(AC$12=One,$H184,IF(AC$12-AB$12=One,AB184*(One+$H$198),AB184))</f>
        <v>661250</v>
      </c>
      <c r="AD184" s="52">
        <f>IF(AD$12=One,$H184,IF(AD$12-AC$12=One,AC184*(One+$H$198),AC184))</f>
        <v>760437.5</v>
      </c>
      <c r="AE184" s="52">
        <f>IF(AE$12=One,$H184,IF(AE$12-AD$12=One,AD184*(One+$H$198),AD184))</f>
        <v>874503.125</v>
      </c>
    </row>
    <row r="185" ht="15.75" customHeight="1">
      <c r="A185" s="34"/>
      <c r="B185" s="34"/>
      <c r="C185" s="34"/>
      <c r="D185" s="34"/>
      <c r="E185" s="34" t="s">
        <v>154</v>
      </c>
      <c r="F185" s="35" t="s">
        <v>138</v>
      </c>
      <c r="G185" s="34"/>
      <c r="H185" s="60">
        <v>400000.0</v>
      </c>
      <c r="I185" s="102">
        <v>0.75</v>
      </c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60">
        <f t="shared" si="39"/>
        <v>400000</v>
      </c>
      <c r="AB185" s="52">
        <f>IF(AB$12=One,$H185,IF(AB$12-AA$12=One,AA185*(One+$H$198),AA185))</f>
        <v>460000</v>
      </c>
      <c r="AC185" s="52">
        <f>IF(AC$12=One,$H185,IF(AC$12-AB$12=One,AB185*(One+$H$198),AB185))</f>
        <v>529000</v>
      </c>
      <c r="AD185" s="52">
        <f>IF(AD$12=One,$H185,IF(AD$12-AC$12=One,AC185*(One+$H$198),AC185))</f>
        <v>608350</v>
      </c>
      <c r="AE185" s="52">
        <f>IF(AE$12=One,$H185,IF(AE$12-AD$12=One,AD185*(One+$H$198),AD185))</f>
        <v>699602.5</v>
      </c>
    </row>
    <row r="186" ht="15.75" customHeight="1">
      <c r="A186" s="34"/>
      <c r="B186" s="34"/>
      <c r="C186" s="34"/>
      <c r="D186" s="34"/>
      <c r="E186" s="34" t="s">
        <v>155</v>
      </c>
      <c r="F186" s="35" t="s">
        <v>138</v>
      </c>
      <c r="G186" s="34"/>
      <c r="H186" s="60">
        <v>350000.0</v>
      </c>
      <c r="I186" s="102">
        <v>0.9166666666666666</v>
      </c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60">
        <f t="shared" si="39"/>
        <v>350000</v>
      </c>
      <c r="AB186" s="52">
        <f>IF(AB$12=One,$H186,IF(AB$12-AA$12=One,AA186*(One+$H$198),AA186))</f>
        <v>402500</v>
      </c>
      <c r="AC186" s="52">
        <f>IF(AC$12=One,$H186,IF(AC$12-AB$12=One,AB186*(One+$H$198),AB186))</f>
        <v>462875</v>
      </c>
      <c r="AD186" s="52">
        <f>IF(AD$12=One,$H186,IF(AD$12-AC$12=One,AC186*(One+$H$198),AC186))</f>
        <v>532306.25</v>
      </c>
      <c r="AE186" s="52">
        <f>IF(AE$12=One,$H186,IF(AE$12-AD$12=One,AD186*(One+$H$198),AD186))</f>
        <v>612152.1875</v>
      </c>
    </row>
    <row r="187" ht="15.75" customHeight="1">
      <c r="A187" s="34"/>
      <c r="B187" s="34"/>
      <c r="C187" s="34"/>
      <c r="D187" s="34"/>
      <c r="E187" s="34" t="s">
        <v>156</v>
      </c>
      <c r="F187" s="35" t="s">
        <v>138</v>
      </c>
      <c r="G187" s="34"/>
      <c r="H187" s="60">
        <v>200000.0</v>
      </c>
      <c r="I187" s="102">
        <v>0.75</v>
      </c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60">
        <f t="shared" si="39"/>
        <v>200000</v>
      </c>
      <c r="AB187" s="52">
        <f>IF(AB$12=One,$H187,IF(AB$12-AA$12=One,AA187*(One+$H$198),AA187))</f>
        <v>230000</v>
      </c>
      <c r="AC187" s="52">
        <f>IF(AC$12=One,$H187,IF(AC$12-AB$12=One,AB187*(One+$H$198),AB187))</f>
        <v>264500</v>
      </c>
      <c r="AD187" s="52">
        <f>IF(AD$12=One,$H187,IF(AD$12-AC$12=One,AC187*(One+$H$198),AC187))</f>
        <v>304175</v>
      </c>
      <c r="AE187" s="52">
        <f>IF(AE$12=One,$H187,IF(AE$12-AD$12=One,AD187*(One+$H$198),AD187))</f>
        <v>349801.25</v>
      </c>
    </row>
    <row r="188" ht="15.75" customHeight="1">
      <c r="A188" s="34"/>
      <c r="B188" s="34"/>
      <c r="C188" s="34"/>
      <c r="D188" s="34"/>
      <c r="E188" s="34" t="s">
        <v>157</v>
      </c>
      <c r="F188" s="35" t="s">
        <v>138</v>
      </c>
      <c r="G188" s="34"/>
      <c r="H188" s="60">
        <v>300000.0</v>
      </c>
      <c r="I188" s="102">
        <v>0.75</v>
      </c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60">
        <f t="shared" si="39"/>
        <v>300000</v>
      </c>
      <c r="AB188" s="52">
        <f>IF(AB$12=One,$H188,IF(AB$12-AA$12=One,AA188*(One+$H$198),AA188))</f>
        <v>345000</v>
      </c>
      <c r="AC188" s="52">
        <f>IF(AC$12=One,$H188,IF(AC$12-AB$12=One,AB188*(One+$H$198),AB188))</f>
        <v>396750</v>
      </c>
      <c r="AD188" s="52">
        <f>IF(AD$12=One,$H188,IF(AD$12-AC$12=One,AC188*(One+$H$198),AC188))</f>
        <v>456262.5</v>
      </c>
      <c r="AE188" s="52">
        <f>IF(AE$12=One,$H188,IF(AE$12-AD$12=One,AD188*(One+$H$198),AD188))</f>
        <v>524701.875</v>
      </c>
    </row>
    <row r="189" ht="15.75" customHeight="1">
      <c r="A189" s="34"/>
      <c r="B189" s="34"/>
      <c r="C189" s="34"/>
      <c r="D189" s="34"/>
      <c r="E189" s="34" t="s">
        <v>158</v>
      </c>
      <c r="F189" s="35" t="s">
        <v>138</v>
      </c>
      <c r="G189" s="34"/>
      <c r="H189" s="60">
        <v>100000.0</v>
      </c>
      <c r="I189" s="102">
        <v>0.9166666666666666</v>
      </c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60">
        <f t="shared" si="39"/>
        <v>100000</v>
      </c>
      <c r="AB189" s="52">
        <f>IF(AB$12=One,$H189,IF(AB$12-AA$12=One,AA189*(One+$H$198),AA189))</f>
        <v>115000</v>
      </c>
      <c r="AC189" s="52">
        <f>IF(AC$12=One,$H189,IF(AC$12-AB$12=One,AB189*(One+$H$198),AB189))</f>
        <v>132250</v>
      </c>
      <c r="AD189" s="52">
        <f>IF(AD$12=One,$H189,IF(AD$12-AC$12=One,AC189*(One+$H$198),AC189))</f>
        <v>152087.5</v>
      </c>
      <c r="AE189" s="52">
        <f>IF(AE$12=One,$H189,IF(AE$12-AD$12=One,AD189*(One+$H$198),AD189))</f>
        <v>174900.625</v>
      </c>
    </row>
    <row r="190" ht="15.75" customHeight="1">
      <c r="A190" s="34"/>
      <c r="B190" s="34"/>
      <c r="C190" s="34"/>
      <c r="D190" s="34"/>
      <c r="E190" s="34" t="s">
        <v>159</v>
      </c>
      <c r="F190" s="35" t="s">
        <v>138</v>
      </c>
      <c r="G190" s="34"/>
      <c r="H190" s="60">
        <v>50000.0</v>
      </c>
      <c r="I190" s="102">
        <v>0.0</v>
      </c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60">
        <v>0.0</v>
      </c>
      <c r="AB190" s="60">
        <v>0.0</v>
      </c>
      <c r="AC190" s="60">
        <f>$H190</f>
        <v>50000</v>
      </c>
      <c r="AD190" s="52">
        <f>IF(AD$12=One,$H190,IF(AD$12-AC$12=One,AC190*(One+$H$198),AC190))</f>
        <v>57500</v>
      </c>
      <c r="AE190" s="52">
        <f>IF(AE$12=One,$H190,IF(AE$12-AD$12=One,AD190*(One+$H$198),AD190))</f>
        <v>66125</v>
      </c>
    </row>
    <row r="191" ht="15.75" customHeight="1">
      <c r="A191" s="34"/>
      <c r="B191" s="34"/>
      <c r="C191" s="34"/>
      <c r="D191" s="34"/>
      <c r="E191" s="34" t="s">
        <v>160</v>
      </c>
      <c r="F191" s="35" t="s">
        <v>138</v>
      </c>
      <c r="G191" s="34"/>
      <c r="H191" s="60">
        <v>120000.0</v>
      </c>
      <c r="I191" s="102">
        <v>0.9166666666666666</v>
      </c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60">
        <f t="shared" ref="AA191:AA196" si="40">$H191</f>
        <v>120000</v>
      </c>
      <c r="AB191" s="52">
        <f>IF(AB$12=One,$H191,IF(AB$12-AA$12=One,AA191*(One+$H$198),AA191))</f>
        <v>138000</v>
      </c>
      <c r="AC191" s="52">
        <f>IF(AC$12=One,$H191,IF(AC$12-AB$12=One,AB191*(One+$H$198),AB191))</f>
        <v>158700</v>
      </c>
      <c r="AD191" s="52">
        <f>IF(AD$12=One,$H191,IF(AD$12-AC$12=One,AC191*(One+$H$198),AC191))</f>
        <v>182505</v>
      </c>
      <c r="AE191" s="52">
        <f>IF(AE$12=One,$H191,IF(AE$12-AD$12=One,AD191*(One+$H$198),AD191))</f>
        <v>209880.75</v>
      </c>
    </row>
    <row r="192" ht="15.75" customHeight="1">
      <c r="A192" s="34"/>
      <c r="B192" s="34"/>
      <c r="C192" s="34"/>
      <c r="D192" s="34"/>
      <c r="E192" s="34" t="s">
        <v>161</v>
      </c>
      <c r="F192" s="35" t="s">
        <v>138</v>
      </c>
      <c r="G192" s="34"/>
      <c r="H192" s="60">
        <v>200000.0</v>
      </c>
      <c r="I192" s="102">
        <v>0.9166666666666666</v>
      </c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60">
        <f t="shared" si="40"/>
        <v>200000</v>
      </c>
      <c r="AB192" s="52">
        <f>IF(AB$12=One,$H192,IF(AB$12-AA$12=One,AA192*(One+$H$198),AA192))</f>
        <v>230000</v>
      </c>
      <c r="AC192" s="52">
        <f>IF(AC$12=One,$H192,IF(AC$12-AB$12=One,AB192*(One+$H$198),AB192))</f>
        <v>264500</v>
      </c>
      <c r="AD192" s="52">
        <f>IF(AD$12=One,$H192,IF(AD$12-AC$12=One,AC192*(One+$H$198),AC192))</f>
        <v>304175</v>
      </c>
      <c r="AE192" s="52">
        <f>IF(AE$12=One,$H192,IF(AE$12-AD$12=One,AD192*(One+$H$198),AD192))</f>
        <v>349801.25</v>
      </c>
    </row>
    <row r="193" ht="15.75" customHeight="1">
      <c r="A193" s="34"/>
      <c r="B193" s="34"/>
      <c r="C193" s="34"/>
      <c r="D193" s="34"/>
      <c r="E193" s="34" t="s">
        <v>162</v>
      </c>
      <c r="F193" s="35" t="s">
        <v>138</v>
      </c>
      <c r="G193" s="34"/>
      <c r="H193" s="60">
        <v>100000.0</v>
      </c>
      <c r="I193" s="102">
        <v>0.75</v>
      </c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60">
        <f t="shared" si="40"/>
        <v>100000</v>
      </c>
      <c r="AB193" s="52">
        <f>IF(AB$12=One,$H193,IF(AB$12-AA$12=One,AA193*(One+$H$198),AA193))</f>
        <v>115000</v>
      </c>
      <c r="AC193" s="52">
        <f>IF(AC$12=One,$H193,IF(AC$12-AB$12=One,AB193*(One+$H$198),AB193))</f>
        <v>132250</v>
      </c>
      <c r="AD193" s="52">
        <f>IF(AD$12=One,$H193,IF(AD$12-AC$12=One,AC193*(One+$H$198),AC193))</f>
        <v>152087.5</v>
      </c>
      <c r="AE193" s="52">
        <f>IF(AE$12=One,$H193,IF(AE$12-AD$12=One,AD193*(One+$H$198),AD193))</f>
        <v>174900.625</v>
      </c>
    </row>
    <row r="194" ht="15.75" customHeight="1">
      <c r="A194" s="34"/>
      <c r="B194" s="34"/>
      <c r="C194" s="34"/>
      <c r="D194" s="34"/>
      <c r="E194" s="34" t="s">
        <v>163</v>
      </c>
      <c r="F194" s="35" t="s">
        <v>138</v>
      </c>
      <c r="G194" s="34"/>
      <c r="H194" s="60">
        <v>250000.0</v>
      </c>
      <c r="I194" s="102">
        <v>0.75</v>
      </c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60">
        <f t="shared" si="40"/>
        <v>250000</v>
      </c>
      <c r="AB194" s="52">
        <f>IF(AB$12=One,$H194,IF(AB$12-AA$12=One,AA194*(One+$H$198),AA194))</f>
        <v>287500</v>
      </c>
      <c r="AC194" s="52">
        <f>IF(AC$12=One,$H194,IF(AC$12-AB$12=One,AB194*(One+$H$198),AB194))</f>
        <v>330625</v>
      </c>
      <c r="AD194" s="52">
        <f>IF(AD$12=One,$H194,IF(AD$12-AC$12=One,AC194*(One+$H$198),AC194))</f>
        <v>380218.75</v>
      </c>
      <c r="AE194" s="52">
        <f>IF(AE$12=One,$H194,IF(AE$12-AD$12=One,AD194*(One+$H$198),AD194))</f>
        <v>437251.5625</v>
      </c>
    </row>
    <row r="195" ht="15.75" customHeight="1">
      <c r="A195" s="34"/>
      <c r="B195" s="34"/>
      <c r="C195" s="34"/>
      <c r="D195" s="34"/>
      <c r="E195" s="34" t="s">
        <v>164</v>
      </c>
      <c r="F195" s="35" t="s">
        <v>138</v>
      </c>
      <c r="G195" s="34"/>
      <c r="H195" s="60">
        <v>200000.0</v>
      </c>
      <c r="I195" s="102">
        <v>0.75</v>
      </c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60">
        <f t="shared" si="40"/>
        <v>200000</v>
      </c>
      <c r="AB195" s="52">
        <f>IF(AB$12=One,$H195,IF(AB$12-AA$12=One,AA195*(One+$H$198),AA195))</f>
        <v>230000</v>
      </c>
      <c r="AC195" s="52">
        <f>IF(AC$12=One,$H195,IF(AC$12-AB$12=One,AB195*(One+$H$198),AB195))</f>
        <v>264500</v>
      </c>
      <c r="AD195" s="52">
        <f>IF(AD$12=One,$H195,IF(AD$12-AC$12=One,AC195*(One+$H$198),AC195))</f>
        <v>304175</v>
      </c>
      <c r="AE195" s="52">
        <f>IF(AE$12=One,$H195,IF(AE$12-AD$12=One,AD195*(One+$H$198),AD195))</f>
        <v>349801.25</v>
      </c>
    </row>
    <row r="196" ht="15.75" customHeight="1">
      <c r="A196" s="34"/>
      <c r="B196" s="34"/>
      <c r="C196" s="34"/>
      <c r="D196" s="34"/>
      <c r="E196" s="34" t="s">
        <v>165</v>
      </c>
      <c r="F196" s="35" t="s">
        <v>138</v>
      </c>
      <c r="G196" s="34"/>
      <c r="H196" s="60">
        <v>150000.0</v>
      </c>
      <c r="I196" s="102">
        <v>0.75</v>
      </c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60">
        <f t="shared" si="40"/>
        <v>150000</v>
      </c>
      <c r="AB196" s="52">
        <f>IF(AB$12=One,$H196,IF(AB$12-AA$12=One,AA196*(One+$H$198),AA196))</f>
        <v>172500</v>
      </c>
      <c r="AC196" s="52">
        <f>IF(AC$12=One,$H196,IF(AC$12-AB$12=One,AB196*(One+$H$198),AB196))</f>
        <v>198375</v>
      </c>
      <c r="AD196" s="52">
        <f>IF(AD$12=One,$H196,IF(AD$12-AC$12=One,AC196*(One+$H$198),AC196))</f>
        <v>228131.25</v>
      </c>
      <c r="AE196" s="52">
        <f>IF(AE$12=One,$H196,IF(AE$12-AD$12=One,AD196*(One+$H$198),AD196))</f>
        <v>262350.9375</v>
      </c>
    </row>
    <row r="197" ht="15.75" customHeight="1">
      <c r="A197" s="34"/>
      <c r="B197" s="34"/>
      <c r="C197" s="34"/>
      <c r="D197" s="34"/>
      <c r="E197" s="34"/>
      <c r="F197" s="35"/>
      <c r="G197" s="34"/>
      <c r="H197" s="103"/>
      <c r="I197" s="34"/>
      <c r="J197" s="34"/>
      <c r="K197" s="34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</row>
    <row r="198" ht="15.75" customHeight="1">
      <c r="A198" s="34"/>
      <c r="B198" s="34"/>
      <c r="C198" s="34"/>
      <c r="D198" s="34"/>
      <c r="E198" s="34" t="s">
        <v>169</v>
      </c>
      <c r="F198" s="35" t="s">
        <v>170</v>
      </c>
      <c r="G198" s="34"/>
      <c r="H198" s="69">
        <v>0.15</v>
      </c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</row>
    <row r="199" ht="15.75" customHeight="1">
      <c r="A199" s="34"/>
      <c r="B199" s="34"/>
      <c r="C199" s="34"/>
      <c r="D199" s="34"/>
      <c r="E199" s="34"/>
      <c r="F199" s="35"/>
      <c r="G199" s="34"/>
      <c r="H199" s="36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</row>
    <row r="200" ht="15.75" customHeight="1">
      <c r="A200" s="34"/>
      <c r="B200" s="34"/>
      <c r="C200" s="34"/>
      <c r="D200" s="34"/>
      <c r="E200" s="34" t="s">
        <v>171</v>
      </c>
      <c r="F200" s="35" t="s">
        <v>172</v>
      </c>
      <c r="G200" s="34"/>
      <c r="H200" s="69">
        <v>0.15</v>
      </c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</row>
    <row r="201" ht="15.75" customHeight="1">
      <c r="A201" s="34"/>
      <c r="B201" s="34"/>
      <c r="C201" s="34"/>
      <c r="D201" s="34"/>
      <c r="E201" s="34"/>
      <c r="F201" s="35"/>
      <c r="G201" s="35"/>
      <c r="H201" s="35"/>
      <c r="I201" s="35"/>
      <c r="J201" s="35"/>
      <c r="K201" s="35"/>
      <c r="L201" s="35"/>
      <c r="M201" s="35"/>
      <c r="N201" s="35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</row>
    <row r="202" ht="15.75" customHeight="1">
      <c r="A202" s="34"/>
      <c r="B202" s="34"/>
      <c r="C202" s="34"/>
      <c r="D202" s="34"/>
      <c r="E202" s="34" t="s">
        <v>173</v>
      </c>
      <c r="F202" s="35" t="s">
        <v>174</v>
      </c>
      <c r="G202" s="34"/>
      <c r="H202" s="96">
        <v>1.0</v>
      </c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</row>
    <row r="203" ht="15.75" customHeight="1">
      <c r="A203" s="34"/>
      <c r="B203" s="34"/>
      <c r="C203" s="34"/>
      <c r="D203" s="34"/>
      <c r="E203" s="101"/>
      <c r="F203" s="35"/>
      <c r="G203" s="34"/>
      <c r="H203" s="34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</row>
    <row r="204" ht="15.75" customHeight="1">
      <c r="A204" s="34"/>
      <c r="B204" s="34"/>
      <c r="C204" s="34"/>
      <c r="D204" s="34"/>
      <c r="E204" s="75" t="s">
        <v>175</v>
      </c>
      <c r="F204" s="35"/>
      <c r="G204" s="35"/>
      <c r="H204" s="35"/>
      <c r="I204" s="35"/>
      <c r="J204" s="35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</row>
    <row r="205" ht="15.75" customHeight="1">
      <c r="A205" s="34"/>
      <c r="B205" s="34"/>
      <c r="C205" s="34"/>
      <c r="D205" s="34"/>
      <c r="E205" s="34" t="s">
        <v>176</v>
      </c>
      <c r="F205" s="35" t="s">
        <v>126</v>
      </c>
      <c r="G205" s="35"/>
      <c r="H205" s="104">
        <v>350000.0</v>
      </c>
      <c r="I205" s="105"/>
      <c r="J205" s="105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>
        <f>IF(AA$12=One,$H205,IF(AA$12-Z$12=One,Z205*(One+$H$214),Z205))</f>
        <v>350000</v>
      </c>
      <c r="AB205" s="52">
        <f>IF(AB$12=One,$H205,IF(AB$12-AA$12=One,AA205*(One+$H$214),AA205))</f>
        <v>402500</v>
      </c>
      <c r="AC205" s="52">
        <f>IF(AC$12=One,$H205,IF(AC$12-AB$12=One,AB205*(One+$H$214),AB205))</f>
        <v>462875</v>
      </c>
      <c r="AD205" s="52">
        <f>IF(AD$12=One,$H205,IF(AD$12-AC$12=One,AC205*(One+$H$214),AC205))</f>
        <v>532306.25</v>
      </c>
      <c r="AE205" s="52">
        <f>IF(AE$12=One,$H205,IF(AE$12-AD$12=One,AD205*(One+$H$214),AD205))</f>
        <v>612152.1875</v>
      </c>
    </row>
    <row r="206" ht="15.75" customHeight="1">
      <c r="A206" s="34"/>
      <c r="B206" s="34"/>
      <c r="C206" s="34"/>
      <c r="D206" s="34"/>
      <c r="E206" s="34" t="s">
        <v>177</v>
      </c>
      <c r="F206" s="35" t="s">
        <v>126</v>
      </c>
      <c r="G206" s="34"/>
      <c r="H206" s="104">
        <v>50000.0</v>
      </c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>
        <f>IF(AA$12=One,$H206,IF(AA$12-Z$12=One,Z206*(One+$H$214),Z206))</f>
        <v>50000</v>
      </c>
      <c r="AB206" s="52">
        <f>IF(AB$12=One,$H206,IF(AB$12-AA$12=One,AA206*(One+$H$214),AA206))</f>
        <v>57500</v>
      </c>
      <c r="AC206" s="52">
        <f>IF(AC$12=One,$H206,IF(AC$12-AB$12=One,AB206*(One+$H$214),AB206))</f>
        <v>66125</v>
      </c>
      <c r="AD206" s="52">
        <f>IF(AD$12=One,$H206,IF(AD$12-AC$12=One,AC206*(One+$H$214),AC206))</f>
        <v>76043.75</v>
      </c>
      <c r="AE206" s="52">
        <f>IF(AE$12=One,$H206,IF(AE$12-AD$12=One,AD206*(One+$H$214),AD206))</f>
        <v>87450.3125</v>
      </c>
    </row>
    <row r="207" ht="15.75" customHeight="1">
      <c r="A207" s="34"/>
      <c r="B207" s="34"/>
      <c r="C207" s="34"/>
      <c r="D207" s="34"/>
      <c r="E207" s="34" t="s">
        <v>178</v>
      </c>
      <c r="F207" s="35" t="s">
        <v>179</v>
      </c>
      <c r="G207" s="34"/>
      <c r="H207" s="104">
        <v>5000000.0</v>
      </c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>
        <f>IF(AA$12=One,$H207,IF(AA$12-Z$12=One,Z207*(One+$H$214),Z207))</f>
        <v>5000000</v>
      </c>
      <c r="AB207" s="52">
        <f>IF(AB$12=One,$H207,IF(AB$12-AA$12=One,AA207*(One+$H$214),AA207))</f>
        <v>5750000</v>
      </c>
      <c r="AC207" s="52">
        <f>IF(AC$12=One,$H207,IF(AC$12-AB$12=One,AB207*(One+$H$214),AB207))</f>
        <v>6612500</v>
      </c>
      <c r="AD207" s="52">
        <f>IF(AD$12=One,$H207,IF(AD$12-AC$12=One,AC207*(One+$H$214),AC207))</f>
        <v>7604375</v>
      </c>
      <c r="AE207" s="52">
        <f>IF(AE$12=One,$H207,IF(AE$12-AD$12=One,AD207*(One+$H$214),AD207))</f>
        <v>8745031.25</v>
      </c>
    </row>
    <row r="208" ht="15.75" customHeight="1">
      <c r="A208" s="34"/>
      <c r="B208" s="34"/>
      <c r="C208" s="34"/>
      <c r="D208" s="34"/>
      <c r="E208" s="34" t="s">
        <v>180</v>
      </c>
      <c r="F208" s="35" t="s">
        <v>126</v>
      </c>
      <c r="G208" s="34"/>
      <c r="H208" s="104">
        <v>20000.0</v>
      </c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>
        <f>IF(AA$12=One,$H208,IF(AA$12-Z$12=One,Z208*(One+$H$214),Z208))</f>
        <v>20000</v>
      </c>
      <c r="AB208" s="52">
        <f>IF(AB$12=One,$H208,IF(AB$12-AA$12=One,AA208*(One+$H$214),AA208))</f>
        <v>23000</v>
      </c>
      <c r="AC208" s="52">
        <f>IF(AC$12=One,$H208,IF(AC$12-AB$12=One,AB208*(One+$H$214),AB208))</f>
        <v>26450</v>
      </c>
      <c r="AD208" s="52">
        <f>IF(AD$12=One,$H208,IF(AD$12-AC$12=One,AC208*(One+$H$214),AC208))</f>
        <v>30417.5</v>
      </c>
      <c r="AE208" s="52">
        <f>IF(AE$12=One,$H208,IF(AE$12-AD$12=One,AD208*(One+$H$214),AD208))</f>
        <v>34980.125</v>
      </c>
    </row>
    <row r="209" ht="15.75" customHeight="1">
      <c r="A209" s="34"/>
      <c r="B209" s="34"/>
      <c r="C209" s="34"/>
      <c r="D209" s="34"/>
      <c r="E209" s="34" t="s">
        <v>181</v>
      </c>
      <c r="F209" s="35" t="s">
        <v>126</v>
      </c>
      <c r="G209" s="34"/>
      <c r="H209" s="104">
        <v>50000.0</v>
      </c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>
        <f>IF(AA$12=One,$H209,IF(AA$12-Z$12=One,Z209*(One+$H$214),Z209))</f>
        <v>50000</v>
      </c>
      <c r="AB209" s="52">
        <f>IF(AB$12=One,$H209,IF(AB$12-AA$12=One,AA209*(One+$H$214),AA209))</f>
        <v>57500</v>
      </c>
      <c r="AC209" s="52">
        <f>IF(AC$12=One,$H209,IF(AC$12-AB$12=One,AB209*(One+$H$214),AB209))</f>
        <v>66125</v>
      </c>
      <c r="AD209" s="52">
        <f>IF(AD$12=One,$H209,IF(AD$12-AC$12=One,AC209*(One+$H$214),AC209))</f>
        <v>76043.75</v>
      </c>
      <c r="AE209" s="52">
        <f>IF(AE$12=One,$H209,IF(AE$12-AD$12=One,AD209*(One+$H$214),AD209))</f>
        <v>87450.3125</v>
      </c>
    </row>
    <row r="210" ht="15.75" customHeight="1">
      <c r="A210" s="34"/>
      <c r="B210" s="34"/>
      <c r="C210" s="34"/>
      <c r="D210" s="34"/>
      <c r="E210" s="34" t="s">
        <v>182</v>
      </c>
      <c r="F210" s="35" t="s">
        <v>183</v>
      </c>
      <c r="G210" s="34"/>
      <c r="H210" s="104">
        <v>450000.0</v>
      </c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>
        <f>IF(AA$12=One,$H210,IF(AA$12-Z$12=One,Z210*(One+$H$214),Z210))</f>
        <v>450000</v>
      </c>
      <c r="AB210" s="52"/>
      <c r="AC210" s="52"/>
      <c r="AD210" s="52"/>
      <c r="AE210" s="52"/>
    </row>
    <row r="211" ht="15.75" customHeight="1">
      <c r="A211" s="34"/>
      <c r="B211" s="34"/>
      <c r="C211" s="34"/>
      <c r="D211" s="34"/>
      <c r="E211" s="34" t="s">
        <v>184</v>
      </c>
      <c r="F211" s="35" t="s">
        <v>185</v>
      </c>
      <c r="G211" s="34"/>
      <c r="H211" s="104">
        <v>200000.0</v>
      </c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>
        <f>IF(AA$12=One,$H211,IF(AA$12-Z$12=One,Z211*(One+$H$214),Z211))</f>
        <v>200000</v>
      </c>
      <c r="AB211" s="52">
        <f>IF(AB$12=One,$H211,IF(AB$12-AA$12=One,AA211*(One+$H$214),AA211))</f>
        <v>230000</v>
      </c>
      <c r="AC211" s="52">
        <f>IF(AC$12=One,$H211,IF(AC$12-AB$12=One,AB211*(One+$H$214),AB211))</f>
        <v>264500</v>
      </c>
      <c r="AD211" s="52">
        <f>IF(AD$12=One,$H211,IF(AD$12-AC$12=One,AC211*(One+$H$214),AC211))</f>
        <v>304175</v>
      </c>
      <c r="AE211" s="52">
        <f>IF(AE$12=One,$H211,IF(AE$12-AD$12=One,AD211*(One+$H$214),AD211))</f>
        <v>349801.25</v>
      </c>
    </row>
    <row r="212" ht="15.75" customHeight="1">
      <c r="A212" s="34"/>
      <c r="B212" s="34"/>
      <c r="C212" s="34"/>
      <c r="D212" s="34"/>
      <c r="E212" s="34" t="s">
        <v>186</v>
      </c>
      <c r="F212" s="35" t="s">
        <v>147</v>
      </c>
      <c r="G212" s="34"/>
      <c r="H212" s="69">
        <v>0.03</v>
      </c>
      <c r="I212" s="60">
        <v>2.0E7</v>
      </c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106"/>
      <c r="AB212" s="106"/>
      <c r="AC212" s="106"/>
      <c r="AD212" s="106"/>
      <c r="AE212" s="106"/>
    </row>
    <row r="213" ht="15.75" customHeight="1">
      <c r="A213" s="34"/>
      <c r="B213" s="34"/>
      <c r="C213" s="34"/>
      <c r="D213" s="34"/>
      <c r="E213" s="34"/>
      <c r="F213" s="35"/>
      <c r="G213" s="35"/>
      <c r="H213" s="35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107"/>
      <c r="AB213" s="53"/>
      <c r="AC213" s="53"/>
      <c r="AD213" s="53"/>
      <c r="AE213" s="53"/>
    </row>
    <row r="214" ht="15.75" customHeight="1">
      <c r="A214" s="34"/>
      <c r="B214" s="34"/>
      <c r="C214" s="34"/>
      <c r="D214" s="34"/>
      <c r="E214" s="34" t="s">
        <v>187</v>
      </c>
      <c r="F214" s="35" t="s">
        <v>170</v>
      </c>
      <c r="G214" s="34"/>
      <c r="H214" s="69">
        <v>0.15</v>
      </c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107"/>
      <c r="AB214" s="53"/>
      <c r="AC214" s="53"/>
      <c r="AD214" s="53"/>
      <c r="AE214" s="53"/>
    </row>
    <row r="215" ht="15.75" customHeight="1">
      <c r="A215" s="34"/>
      <c r="B215" s="34"/>
      <c r="C215" s="34"/>
      <c r="D215" s="34"/>
      <c r="E215" s="34"/>
      <c r="F215" s="35"/>
      <c r="G215" s="34"/>
      <c r="H215" s="36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</row>
    <row r="216" ht="15.75" customHeight="1">
      <c r="A216" s="34"/>
      <c r="B216" s="34"/>
      <c r="C216" s="34"/>
      <c r="D216" s="54" t="s">
        <v>188</v>
      </c>
      <c r="E216" s="54"/>
      <c r="F216" s="55"/>
      <c r="G216" s="54"/>
      <c r="H216" s="56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</row>
    <row r="217" ht="15.75" customHeight="1">
      <c r="A217" s="34"/>
      <c r="B217" s="34"/>
      <c r="C217" s="34"/>
      <c r="D217" s="34"/>
      <c r="E217" s="34" t="s">
        <v>189</v>
      </c>
      <c r="F217" s="35"/>
      <c r="G217" s="34"/>
      <c r="H217" s="108" t="s">
        <v>190</v>
      </c>
      <c r="I217" s="109" t="s">
        <v>191</v>
      </c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</row>
    <row r="218" ht="15.75" customHeight="1">
      <c r="A218" s="34"/>
      <c r="B218" s="34"/>
      <c r="C218" s="34"/>
      <c r="D218" s="34"/>
      <c r="E218" s="34" t="s">
        <v>192</v>
      </c>
      <c r="F218" s="35" t="s">
        <v>179</v>
      </c>
      <c r="G218" s="34"/>
      <c r="H218" s="92">
        <v>0.0</v>
      </c>
      <c r="I218" s="110">
        <v>60.0</v>
      </c>
      <c r="J218" s="35" t="s">
        <v>77</v>
      </c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</row>
    <row r="219" ht="15.75" customHeight="1">
      <c r="A219" s="34"/>
      <c r="B219" s="34"/>
      <c r="C219" s="34"/>
      <c r="D219" s="34"/>
      <c r="E219" s="34" t="s">
        <v>193</v>
      </c>
      <c r="F219" s="35" t="s">
        <v>179</v>
      </c>
      <c r="G219" s="34"/>
      <c r="H219" s="92">
        <v>0.0</v>
      </c>
      <c r="I219" s="110">
        <v>60.0</v>
      </c>
      <c r="J219" s="35" t="s">
        <v>77</v>
      </c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</row>
    <row r="220" ht="15.75" customHeight="1">
      <c r="A220" s="34"/>
      <c r="B220" s="34"/>
      <c r="C220" s="34"/>
      <c r="D220" s="34"/>
      <c r="E220" s="34" t="s">
        <v>194</v>
      </c>
      <c r="F220" s="35" t="s">
        <v>179</v>
      </c>
      <c r="G220" s="34"/>
      <c r="H220" s="92">
        <v>0.0</v>
      </c>
      <c r="I220" s="110">
        <v>60.0</v>
      </c>
      <c r="J220" s="35" t="s">
        <v>77</v>
      </c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</row>
    <row r="221" ht="15.75" customHeight="1">
      <c r="A221" s="34"/>
      <c r="B221" s="34"/>
      <c r="C221" s="34"/>
      <c r="D221" s="34"/>
      <c r="E221" s="34" t="s">
        <v>195</v>
      </c>
      <c r="F221" s="35" t="s">
        <v>179</v>
      </c>
      <c r="G221" s="34"/>
      <c r="H221" s="92">
        <v>0.0</v>
      </c>
      <c r="I221" s="110">
        <v>60.0</v>
      </c>
      <c r="J221" s="35" t="s">
        <v>77</v>
      </c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</row>
    <row r="222" ht="15.75" customHeight="1">
      <c r="A222" s="34"/>
      <c r="B222" s="34"/>
      <c r="C222" s="34"/>
      <c r="D222" s="34"/>
      <c r="E222" s="34" t="s">
        <v>196</v>
      </c>
      <c r="F222" s="35"/>
      <c r="G222" s="34"/>
      <c r="H222" s="92">
        <v>0.0</v>
      </c>
      <c r="I222" s="110">
        <v>60.0</v>
      </c>
      <c r="J222" s="35" t="s">
        <v>77</v>
      </c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</row>
    <row r="223" ht="15.75" customHeight="1">
      <c r="A223" s="34"/>
      <c r="B223" s="34"/>
      <c r="C223" s="34"/>
      <c r="D223" s="34"/>
      <c r="E223" s="34" t="s">
        <v>197</v>
      </c>
      <c r="F223" s="35"/>
      <c r="G223" s="34"/>
      <c r="H223" s="53">
        <v>1.0</v>
      </c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</row>
    <row r="224" ht="15.75" customHeight="1">
      <c r="A224" s="34"/>
      <c r="B224" s="34"/>
      <c r="C224" s="34"/>
      <c r="D224" s="34"/>
      <c r="E224" s="34"/>
      <c r="F224" s="35"/>
      <c r="G224" s="34"/>
      <c r="H224" s="34"/>
      <c r="I224" s="34"/>
      <c r="J224" s="34"/>
      <c r="K224" s="34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</row>
    <row r="225" ht="15.75" customHeight="1">
      <c r="A225" s="34"/>
      <c r="B225" s="34"/>
      <c r="C225" s="34"/>
      <c r="D225" s="34"/>
      <c r="E225" s="34" t="s">
        <v>198</v>
      </c>
      <c r="F225" s="35"/>
      <c r="G225" s="75" t="s">
        <v>199</v>
      </c>
      <c r="H225" s="86"/>
      <c r="I225" s="36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</row>
    <row r="226" ht="15.75" customHeight="1">
      <c r="A226" s="34"/>
      <c r="B226" s="34"/>
      <c r="C226" s="34"/>
      <c r="D226" s="34"/>
      <c r="E226" s="34" t="s">
        <v>192</v>
      </c>
      <c r="F226" s="35" t="s">
        <v>179</v>
      </c>
      <c r="G226" s="111">
        <v>1.0</v>
      </c>
      <c r="H226" s="92">
        <v>1.0E7</v>
      </c>
      <c r="I226" s="110">
        <v>60.0</v>
      </c>
      <c r="J226" s="35" t="s">
        <v>77</v>
      </c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</row>
    <row r="227" ht="15.75" customHeight="1">
      <c r="A227" s="34"/>
      <c r="B227" s="34"/>
      <c r="C227" s="34"/>
      <c r="D227" s="34"/>
      <c r="E227" s="34" t="s">
        <v>200</v>
      </c>
      <c r="F227" s="35" t="s">
        <v>179</v>
      </c>
      <c r="G227" s="111">
        <v>3.0</v>
      </c>
      <c r="H227" s="92">
        <v>1.5E7</v>
      </c>
      <c r="I227" s="110">
        <v>60.0</v>
      </c>
      <c r="J227" s="35" t="s">
        <v>77</v>
      </c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</row>
    <row r="228" ht="15.75" customHeight="1">
      <c r="A228" s="34"/>
      <c r="B228" s="34"/>
      <c r="C228" s="34"/>
      <c r="D228" s="34"/>
      <c r="E228" s="34" t="s">
        <v>194</v>
      </c>
      <c r="F228" s="35" t="s">
        <v>179</v>
      </c>
      <c r="G228" s="111">
        <v>3.0</v>
      </c>
      <c r="H228" s="92">
        <v>1.0E7</v>
      </c>
      <c r="I228" s="110">
        <v>60.0</v>
      </c>
      <c r="J228" s="35" t="s">
        <v>77</v>
      </c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</row>
    <row r="229" ht="15.75" customHeight="1">
      <c r="A229" s="34"/>
      <c r="B229" s="34"/>
      <c r="C229" s="34"/>
      <c r="D229" s="34"/>
      <c r="E229" s="34" t="s">
        <v>201</v>
      </c>
      <c r="F229" s="35" t="s">
        <v>179</v>
      </c>
      <c r="G229" s="111">
        <v>1.0</v>
      </c>
      <c r="H229" s="92">
        <v>5.0E7</v>
      </c>
      <c r="I229" s="110">
        <v>60.0</v>
      </c>
      <c r="J229" s="35" t="s">
        <v>77</v>
      </c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</row>
    <row r="230" ht="15.75" customHeight="1">
      <c r="A230" s="34"/>
      <c r="B230" s="34"/>
      <c r="C230" s="34"/>
      <c r="D230" s="34"/>
      <c r="E230" s="34" t="s">
        <v>202</v>
      </c>
      <c r="F230" s="35" t="s">
        <v>179</v>
      </c>
      <c r="G230" s="111">
        <v>3.0</v>
      </c>
      <c r="H230" s="92">
        <v>5.0E7</v>
      </c>
      <c r="I230" s="110">
        <v>60.0</v>
      </c>
      <c r="J230" s="35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</row>
    <row r="231" ht="15.75" customHeight="1">
      <c r="A231" s="34"/>
      <c r="B231" s="34"/>
      <c r="C231" s="34"/>
      <c r="D231" s="34"/>
      <c r="E231" s="34" t="s">
        <v>196</v>
      </c>
      <c r="F231" s="35" t="s">
        <v>179</v>
      </c>
      <c r="G231" s="111">
        <v>1.0</v>
      </c>
      <c r="H231" s="92">
        <v>1.5E8</v>
      </c>
      <c r="I231" s="110">
        <v>60.0</v>
      </c>
      <c r="J231" s="35" t="s">
        <v>77</v>
      </c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</row>
    <row r="232" ht="15.75" customHeight="1">
      <c r="A232" s="34"/>
      <c r="B232" s="34"/>
      <c r="C232" s="34"/>
      <c r="D232" s="34"/>
      <c r="E232" s="34"/>
      <c r="F232" s="35"/>
      <c r="G232" s="34"/>
      <c r="H232" s="86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</row>
    <row r="233" ht="15.75" customHeight="1">
      <c r="A233" s="34"/>
      <c r="B233" s="34"/>
      <c r="C233" s="34"/>
      <c r="D233" s="54" t="s">
        <v>203</v>
      </c>
      <c r="E233" s="54"/>
      <c r="F233" s="55"/>
      <c r="G233" s="54"/>
      <c r="H233" s="11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</row>
    <row r="234" ht="15.75" customHeight="1">
      <c r="A234" s="34"/>
      <c r="B234" s="34"/>
      <c r="C234" s="34"/>
      <c r="D234" s="75"/>
      <c r="E234" s="34"/>
      <c r="F234" s="35"/>
      <c r="G234" s="35"/>
      <c r="H234" s="35"/>
      <c r="I234" s="35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</row>
    <row r="235" ht="15.75" customHeight="1">
      <c r="A235" s="53"/>
      <c r="B235" s="53"/>
      <c r="C235" s="53"/>
      <c r="D235" s="53"/>
      <c r="E235" s="75" t="s">
        <v>204</v>
      </c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</row>
    <row r="236" ht="15.75" customHeight="1">
      <c r="A236" s="53"/>
      <c r="B236" s="53"/>
      <c r="C236" s="53"/>
      <c r="D236" s="34"/>
      <c r="E236" s="34" t="s">
        <v>42</v>
      </c>
      <c r="F236" s="34"/>
      <c r="G236" s="34"/>
      <c r="H236" s="60">
        <f>Calculation!AA46+Calculation!AA73</f>
        <v>59733000</v>
      </c>
      <c r="I236" s="34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</row>
    <row r="237" ht="15.75" customHeight="1">
      <c r="A237" s="34"/>
      <c r="B237" s="34"/>
      <c r="C237" s="34"/>
      <c r="D237" s="34"/>
      <c r="E237" s="34" t="s">
        <v>44</v>
      </c>
      <c r="F237" s="34"/>
      <c r="G237" s="34"/>
      <c r="H237" s="60">
        <f>SUMIF($G$226:$G$231,One,$H$226:$H$231)</f>
        <v>210000000</v>
      </c>
      <c r="I237" s="34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</row>
    <row r="238" ht="15.75" customHeight="1">
      <c r="A238" s="34"/>
      <c r="B238" s="34"/>
      <c r="C238" s="34"/>
      <c r="D238" s="34"/>
      <c r="E238" s="34"/>
      <c r="F238" s="34"/>
      <c r="G238" s="34"/>
      <c r="H238" s="52">
        <f>SUM(H236:H237)</f>
        <v>269733000</v>
      </c>
      <c r="I238" s="53">
        <f>H238/450</f>
        <v>599406.6667</v>
      </c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</row>
    <row r="239" ht="15.75" customHeight="1">
      <c r="A239" s="34"/>
      <c r="B239" s="34"/>
      <c r="C239" s="34"/>
      <c r="D239" s="34"/>
      <c r="E239" s="75" t="s">
        <v>205</v>
      </c>
      <c r="F239" s="35"/>
      <c r="G239" s="34"/>
      <c r="H239" s="36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</row>
    <row r="240" ht="15.75" customHeight="1">
      <c r="A240" s="34"/>
      <c r="B240" s="34"/>
      <c r="C240" s="34"/>
      <c r="D240" s="34"/>
      <c r="E240" s="34" t="s">
        <v>206</v>
      </c>
      <c r="F240" s="35"/>
      <c r="G240" s="34"/>
      <c r="H240" s="113">
        <v>0.0</v>
      </c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</row>
    <row r="241" ht="15.75" customHeight="1">
      <c r="A241" s="34"/>
      <c r="B241" s="34"/>
      <c r="C241" s="34"/>
      <c r="D241" s="34"/>
      <c r="E241" s="34" t="s">
        <v>207</v>
      </c>
      <c r="F241" s="35"/>
      <c r="G241" s="34"/>
      <c r="H241" s="113">
        <f>100%-H240</f>
        <v>1</v>
      </c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</row>
    <row r="242" ht="15.75" customHeight="1">
      <c r="A242" s="34"/>
      <c r="B242" s="34"/>
      <c r="C242" s="34"/>
      <c r="D242" s="34"/>
      <c r="E242" s="34"/>
      <c r="F242" s="35"/>
      <c r="G242" s="34"/>
      <c r="H242" s="86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</row>
    <row r="243" ht="15.75" customHeight="1">
      <c r="A243" s="34"/>
      <c r="B243" s="34"/>
      <c r="C243" s="34"/>
      <c r="D243" s="34"/>
      <c r="E243" s="75" t="s">
        <v>206</v>
      </c>
      <c r="F243" s="35"/>
      <c r="G243" s="34"/>
      <c r="H243" s="36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</row>
    <row r="244" ht="15.75" customHeight="1">
      <c r="A244" s="34"/>
      <c r="B244" s="34"/>
      <c r="C244" s="34"/>
      <c r="D244" s="34"/>
      <c r="E244" s="34" t="s">
        <v>208</v>
      </c>
      <c r="F244" s="35"/>
      <c r="G244" s="34"/>
      <c r="H244" s="60">
        <f t="shared" ref="H244:H245" si="41">H240*$H$238</f>
        <v>0</v>
      </c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</row>
    <row r="245" ht="15.75" customHeight="1">
      <c r="A245" s="34"/>
      <c r="B245" s="34"/>
      <c r="C245" s="34"/>
      <c r="D245" s="34"/>
      <c r="E245" s="34" t="s">
        <v>207</v>
      </c>
      <c r="F245" s="35"/>
      <c r="G245" s="34"/>
      <c r="H245" s="60">
        <f t="shared" si="41"/>
        <v>269733000</v>
      </c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</row>
    <row r="246" ht="15.75" customHeight="1">
      <c r="A246" s="34"/>
      <c r="B246" s="34"/>
      <c r="C246" s="34"/>
      <c r="D246" s="34"/>
      <c r="E246" s="75" t="s">
        <v>207</v>
      </c>
      <c r="F246" s="35"/>
      <c r="G246" s="34"/>
      <c r="H246" s="114">
        <f>H245</f>
        <v>269733000</v>
      </c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</row>
    <row r="247" ht="15.75" customHeight="1">
      <c r="A247" s="34"/>
      <c r="B247" s="34"/>
      <c r="C247" s="34"/>
      <c r="D247" s="34"/>
      <c r="E247" s="75"/>
      <c r="F247" s="35"/>
      <c r="G247" s="34"/>
      <c r="H247" s="36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</row>
    <row r="248" ht="15.75" customHeight="1">
      <c r="A248" s="34"/>
      <c r="B248" s="34"/>
      <c r="C248" s="34"/>
      <c r="D248" s="54" t="s">
        <v>209</v>
      </c>
      <c r="E248" s="54"/>
      <c r="F248" s="55"/>
      <c r="G248" s="54"/>
      <c r="H248" s="56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</row>
    <row r="249" ht="15.75" customHeight="1">
      <c r="A249" s="34"/>
      <c r="B249" s="34"/>
      <c r="C249" s="34"/>
      <c r="D249" s="34"/>
      <c r="E249" s="34" t="s">
        <v>210</v>
      </c>
      <c r="F249" s="115" t="s">
        <v>211</v>
      </c>
      <c r="G249" s="34"/>
      <c r="H249" s="113">
        <v>0.029</v>
      </c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</row>
    <row r="250" ht="15.75" customHeight="1">
      <c r="A250" s="34"/>
      <c r="B250" s="34"/>
      <c r="C250" s="34"/>
      <c r="D250" s="34"/>
      <c r="E250" s="34" t="s">
        <v>212</v>
      </c>
      <c r="F250" s="116" t="s">
        <v>213</v>
      </c>
      <c r="G250" s="34"/>
      <c r="H250" s="113">
        <v>0.141</v>
      </c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</row>
    <row r="251" ht="15.75" customHeight="1">
      <c r="A251" s="34"/>
      <c r="B251" s="34"/>
      <c r="C251" s="34"/>
      <c r="D251" s="34"/>
      <c r="E251" s="34" t="s">
        <v>214</v>
      </c>
      <c r="F251" s="115"/>
      <c r="G251" s="34"/>
      <c r="H251" s="117">
        <f>H259</f>
        <v>0.95</v>
      </c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</row>
    <row r="252" ht="15.75" customHeight="1">
      <c r="A252" s="34"/>
      <c r="B252" s="34"/>
      <c r="C252" s="34"/>
      <c r="D252" s="34"/>
      <c r="E252" s="34" t="s">
        <v>215</v>
      </c>
      <c r="F252" s="116" t="s">
        <v>216</v>
      </c>
      <c r="G252" s="34"/>
      <c r="H252" s="113">
        <v>0.137</v>
      </c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</row>
    <row r="253" ht="15.75" customHeight="1">
      <c r="A253" s="34"/>
      <c r="B253" s="34"/>
      <c r="C253" s="34"/>
      <c r="D253" s="34"/>
      <c r="E253" s="34" t="s">
        <v>217</v>
      </c>
      <c r="F253" s="116"/>
      <c r="G253" s="34"/>
      <c r="H253" s="113">
        <v>0.03</v>
      </c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</row>
    <row r="254" ht="15.75" customHeight="1">
      <c r="A254" s="34"/>
      <c r="B254" s="34"/>
      <c r="C254" s="34"/>
      <c r="D254" s="34"/>
      <c r="E254" s="34" t="s">
        <v>218</v>
      </c>
      <c r="F254" s="115"/>
      <c r="G254" s="34"/>
      <c r="H254" s="118">
        <f>SUM(H250,PRODUCT(H251,SUM(H252:H253)))</f>
        <v>0.29965</v>
      </c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</row>
    <row r="255" ht="15.75" customHeight="1">
      <c r="A255" s="34"/>
      <c r="B255" s="34"/>
      <c r="C255" s="34"/>
      <c r="D255" s="34"/>
      <c r="E255" s="34"/>
      <c r="F255" s="115"/>
      <c r="G255" s="34"/>
      <c r="H255" s="36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</row>
    <row r="256" ht="15.75" customHeight="1">
      <c r="A256" s="34"/>
      <c r="B256" s="34"/>
      <c r="C256" s="34"/>
      <c r="D256" s="34"/>
      <c r="E256" s="34"/>
      <c r="F256" s="115"/>
      <c r="G256" s="34"/>
      <c r="H256" s="36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</row>
    <row r="257" ht="15.75" customHeight="1">
      <c r="A257" s="34"/>
      <c r="B257" s="34"/>
      <c r="C257" s="34"/>
      <c r="D257" s="34"/>
      <c r="E257" s="75" t="s">
        <v>219</v>
      </c>
      <c r="F257" s="115"/>
      <c r="G257" s="34"/>
      <c r="H257" s="36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</row>
    <row r="258" ht="15.75" customHeight="1">
      <c r="A258" s="34"/>
      <c r="B258" s="34"/>
      <c r="C258" s="34"/>
      <c r="D258" s="34"/>
      <c r="E258" s="34" t="s">
        <v>220</v>
      </c>
      <c r="F258" s="116" t="s">
        <v>221</v>
      </c>
      <c r="G258" s="34"/>
      <c r="H258" s="96">
        <v>0.95</v>
      </c>
      <c r="I258" s="119" t="s">
        <v>222</v>
      </c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</row>
    <row r="259" ht="15.75" customHeight="1">
      <c r="A259" s="34"/>
      <c r="B259" s="34"/>
      <c r="C259" s="34"/>
      <c r="D259" s="34"/>
      <c r="E259" s="34" t="s">
        <v>223</v>
      </c>
      <c r="F259" s="35"/>
      <c r="G259" s="34"/>
      <c r="H259" s="120">
        <f>PRODUCT(H258,SUM(1,PRODUCT(H269,H51)))</f>
        <v>0.95</v>
      </c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</row>
    <row r="260" ht="15.75" customHeight="1">
      <c r="A260" s="34"/>
      <c r="B260" s="34"/>
      <c r="C260" s="34"/>
      <c r="D260" s="34"/>
      <c r="E260" s="34"/>
      <c r="F260" s="35"/>
      <c r="G260" s="34"/>
      <c r="H260" s="36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</row>
    <row r="261" ht="15.75" customHeight="1">
      <c r="A261" s="34"/>
      <c r="B261" s="34"/>
      <c r="C261" s="34"/>
      <c r="D261" s="34"/>
      <c r="E261" s="34" t="s">
        <v>206</v>
      </c>
      <c r="F261" s="35"/>
      <c r="G261" s="34"/>
      <c r="H261" s="121">
        <f>SUM(H244)</f>
        <v>0</v>
      </c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</row>
    <row r="262" ht="15.75" customHeight="1">
      <c r="A262" s="34"/>
      <c r="B262" s="34"/>
      <c r="C262" s="34"/>
      <c r="D262" s="34"/>
      <c r="E262" s="34" t="s">
        <v>207</v>
      </c>
      <c r="F262" s="35"/>
      <c r="G262" s="34"/>
      <c r="H262" s="120">
        <f>H246</f>
        <v>269733000</v>
      </c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</row>
    <row r="263" ht="15.75" customHeight="1">
      <c r="A263" s="34"/>
      <c r="B263" s="34"/>
      <c r="C263" s="34"/>
      <c r="D263" s="34"/>
      <c r="E263" s="122" t="s">
        <v>224</v>
      </c>
      <c r="F263" s="80"/>
      <c r="G263" s="122"/>
      <c r="H263" s="123">
        <f>SUM(H261:H262)</f>
        <v>269733000</v>
      </c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</row>
    <row r="264" ht="15.75" customHeight="1">
      <c r="A264" s="34"/>
      <c r="B264" s="34"/>
      <c r="C264" s="34"/>
      <c r="D264" s="34"/>
      <c r="E264" s="75"/>
      <c r="F264" s="35"/>
      <c r="G264" s="75"/>
      <c r="H264" s="108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</row>
    <row r="265" ht="15.75" customHeight="1">
      <c r="A265" s="34"/>
      <c r="B265" s="34"/>
      <c r="C265" s="34"/>
      <c r="D265" s="34"/>
      <c r="E265" s="75" t="s">
        <v>225</v>
      </c>
      <c r="F265" s="35"/>
      <c r="G265" s="75"/>
      <c r="H265" s="124">
        <f>H261/H263</f>
        <v>0</v>
      </c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</row>
    <row r="266" ht="15.75" customHeight="1">
      <c r="A266" s="34"/>
      <c r="B266" s="34"/>
      <c r="C266" s="34"/>
      <c r="D266" s="34"/>
      <c r="E266" s="75" t="s">
        <v>226</v>
      </c>
      <c r="F266" s="35"/>
      <c r="G266" s="75"/>
      <c r="H266" s="124">
        <f>H262/H263</f>
        <v>1</v>
      </c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</row>
    <row r="267" ht="15.75" customHeight="1">
      <c r="A267" s="34"/>
      <c r="B267" s="34"/>
      <c r="C267" s="34"/>
      <c r="D267" s="34"/>
      <c r="E267" s="75"/>
      <c r="F267" s="35"/>
      <c r="G267" s="75"/>
      <c r="H267" s="108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</row>
    <row r="268" ht="15.75" customHeight="1">
      <c r="A268" s="34"/>
      <c r="B268" s="34"/>
      <c r="C268" s="34"/>
      <c r="D268" s="34"/>
      <c r="E268" s="34"/>
      <c r="F268" s="35"/>
      <c r="G268" s="34"/>
      <c r="H268" s="36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</row>
    <row r="269" ht="15.75" customHeight="1">
      <c r="A269" s="34"/>
      <c r="B269" s="34"/>
      <c r="C269" s="34"/>
      <c r="D269" s="34"/>
      <c r="E269" s="34" t="s">
        <v>227</v>
      </c>
      <c r="F269" s="35"/>
      <c r="G269" s="34"/>
      <c r="H269" s="125">
        <f>H261/H262</f>
        <v>0</v>
      </c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</row>
    <row r="270" ht="15.75" customHeight="1">
      <c r="A270" s="34"/>
      <c r="B270" s="34"/>
      <c r="C270" s="34"/>
      <c r="D270" s="34"/>
      <c r="E270" s="34" t="s">
        <v>228</v>
      </c>
      <c r="F270" s="35"/>
      <c r="G270" s="34"/>
      <c r="H270" s="113">
        <v>0.0</v>
      </c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</row>
    <row r="271" ht="15.75" customHeight="1">
      <c r="A271" s="34"/>
      <c r="B271" s="34"/>
      <c r="C271" s="34"/>
      <c r="D271" s="34"/>
      <c r="E271" s="34"/>
      <c r="F271" s="35"/>
      <c r="G271" s="34"/>
      <c r="H271" s="36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</row>
    <row r="272" ht="15.75" customHeight="1">
      <c r="A272" s="34"/>
      <c r="B272" s="34"/>
      <c r="C272" s="34"/>
      <c r="D272" s="34"/>
      <c r="E272" s="34" t="s">
        <v>229</v>
      </c>
      <c r="F272" s="35"/>
      <c r="G272" s="34"/>
      <c r="H272" s="118">
        <f>PRODUCT(H270,1-H51)</f>
        <v>0</v>
      </c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</row>
    <row r="273" ht="15.75" customHeight="1">
      <c r="A273" s="34"/>
      <c r="B273" s="34"/>
      <c r="C273" s="34"/>
      <c r="D273" s="34"/>
      <c r="E273" s="34" t="s">
        <v>230</v>
      </c>
      <c r="F273" s="35"/>
      <c r="G273" s="34"/>
      <c r="H273" s="118">
        <f>H254</f>
        <v>0.29965</v>
      </c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</row>
    <row r="274" ht="15.75" customHeight="1">
      <c r="A274" s="34"/>
      <c r="B274" s="34"/>
      <c r="C274" s="34"/>
      <c r="D274" s="34"/>
      <c r="E274" s="122" t="s">
        <v>231</v>
      </c>
      <c r="F274" s="80"/>
      <c r="G274" s="122"/>
      <c r="H274" s="126">
        <f>SUM(PRODUCT(H265,H272),PRODUCT(H266,H273))</f>
        <v>0.29965</v>
      </c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</row>
    <row r="275" ht="15.75" customHeight="1">
      <c r="A275" s="34"/>
      <c r="B275" s="34"/>
      <c r="C275" s="34"/>
      <c r="D275" s="34"/>
      <c r="E275" s="75"/>
      <c r="F275" s="35"/>
      <c r="G275" s="75"/>
      <c r="H275" s="127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</row>
    <row r="276" ht="15.75" customHeight="1">
      <c r="A276" s="34"/>
      <c r="B276" s="34"/>
      <c r="C276" s="34"/>
      <c r="D276" s="54" t="s">
        <v>232</v>
      </c>
      <c r="E276" s="54"/>
      <c r="F276" s="54"/>
      <c r="G276" s="54"/>
      <c r="H276" s="56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</row>
    <row r="277" ht="15.75" customHeight="1">
      <c r="A277" s="34"/>
      <c r="B277" s="34"/>
      <c r="C277" s="34"/>
      <c r="D277" s="34"/>
      <c r="E277" s="34" t="s">
        <v>233</v>
      </c>
      <c r="F277" s="35"/>
      <c r="G277" s="35" t="s">
        <v>90</v>
      </c>
      <c r="H277" s="96">
        <v>60.0</v>
      </c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</row>
    <row r="278" ht="15.75" customHeight="1">
      <c r="A278" s="34"/>
      <c r="B278" s="34"/>
      <c r="C278" s="34"/>
      <c r="D278" s="34"/>
      <c r="E278" s="34" t="s">
        <v>234</v>
      </c>
      <c r="F278" s="35"/>
      <c r="G278" s="35" t="s">
        <v>90</v>
      </c>
      <c r="H278" s="96">
        <v>0.0</v>
      </c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</row>
    <row r="279" ht="15.75" customHeight="1">
      <c r="A279" s="34"/>
      <c r="B279" s="34"/>
      <c r="C279" s="34"/>
      <c r="D279" s="34"/>
      <c r="E279" s="34"/>
      <c r="F279" s="34"/>
      <c r="G279" s="34"/>
      <c r="H279" s="36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</row>
    <row r="280" ht="15.75" customHeight="1">
      <c r="A280" s="34"/>
      <c r="B280" s="34"/>
      <c r="C280" s="34"/>
      <c r="D280" s="54" t="s">
        <v>235</v>
      </c>
      <c r="E280" s="54"/>
      <c r="F280" s="54"/>
      <c r="G280" s="54"/>
      <c r="H280" s="56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</row>
    <row r="281" ht="15.75" customHeight="1">
      <c r="A281" s="34"/>
      <c r="B281" s="34"/>
      <c r="C281" s="34"/>
      <c r="D281" s="34"/>
      <c r="E281" s="34" t="s">
        <v>236</v>
      </c>
      <c r="F281" s="35"/>
      <c r="G281" s="34"/>
      <c r="H281" s="128">
        <v>0.0</v>
      </c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</row>
    <row r="282" ht="15.75" customHeight="1">
      <c r="A282" s="34"/>
      <c r="B282" s="34"/>
      <c r="C282" s="34"/>
      <c r="D282" s="34"/>
      <c r="E282" s="34"/>
      <c r="F282" s="35"/>
      <c r="G282" s="34"/>
      <c r="H282" s="36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</row>
    <row r="283" ht="15.75" customHeight="1">
      <c r="A283" s="34"/>
      <c r="B283" s="34"/>
      <c r="C283" s="34"/>
      <c r="D283" s="34"/>
      <c r="E283" s="34"/>
      <c r="F283" s="35"/>
      <c r="G283" s="34"/>
      <c r="H283" s="36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</row>
    <row r="284" ht="15.75" customHeight="1">
      <c r="A284" s="34"/>
      <c r="B284" s="34"/>
      <c r="C284" s="34"/>
      <c r="D284" s="34"/>
      <c r="E284" s="34"/>
      <c r="F284" s="35"/>
      <c r="G284" s="34"/>
      <c r="H284" s="36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</row>
    <row r="285" ht="15.75" customHeight="1">
      <c r="A285" s="34"/>
      <c r="B285" s="34"/>
      <c r="C285" s="34"/>
      <c r="D285" s="34"/>
      <c r="E285" s="34"/>
      <c r="F285" s="35"/>
      <c r="G285" s="34"/>
      <c r="H285" s="36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</row>
    <row r="286" ht="15.75" customHeight="1">
      <c r="A286" s="34"/>
      <c r="B286" s="34"/>
      <c r="C286" s="34"/>
      <c r="D286" s="34"/>
      <c r="E286" s="34"/>
      <c r="F286" s="35"/>
      <c r="G286" s="34"/>
      <c r="H286" s="36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</row>
    <row r="287" ht="15.75" customHeight="1">
      <c r="A287" s="34"/>
      <c r="B287" s="34"/>
      <c r="C287" s="34"/>
      <c r="D287" s="34"/>
      <c r="E287" s="34"/>
      <c r="F287" s="35"/>
      <c r="G287" s="34"/>
      <c r="H287" s="36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</row>
    <row r="288" ht="15.75" customHeight="1">
      <c r="A288" s="34"/>
      <c r="B288" s="34"/>
      <c r="C288" s="34"/>
      <c r="D288" s="34"/>
      <c r="E288" s="34"/>
      <c r="F288" s="35"/>
      <c r="G288" s="34"/>
      <c r="H288" s="36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</row>
    <row r="289" ht="15.75" customHeight="1">
      <c r="A289" s="34"/>
      <c r="B289" s="34"/>
      <c r="C289" s="34"/>
      <c r="D289" s="34"/>
      <c r="E289" s="34"/>
      <c r="F289" s="35"/>
      <c r="G289" s="34"/>
      <c r="H289" s="36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</row>
    <row r="290" ht="15.75" customHeight="1">
      <c r="A290" s="34"/>
      <c r="B290" s="34"/>
      <c r="C290" s="34"/>
      <c r="D290" s="34"/>
      <c r="E290" s="34"/>
      <c r="F290" s="35"/>
      <c r="G290" s="34"/>
      <c r="H290" s="36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</row>
    <row r="291" ht="15.75" customHeight="1">
      <c r="A291" s="34"/>
      <c r="B291" s="34"/>
      <c r="C291" s="34"/>
      <c r="D291" s="34"/>
      <c r="E291" s="34"/>
      <c r="F291" s="35"/>
      <c r="G291" s="34"/>
      <c r="H291" s="36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</row>
    <row r="292" ht="15.75" customHeight="1">
      <c r="A292" s="34"/>
      <c r="B292" s="34"/>
      <c r="C292" s="34"/>
      <c r="D292" s="34"/>
      <c r="E292" s="34"/>
      <c r="F292" s="35"/>
      <c r="G292" s="34"/>
      <c r="H292" s="36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</row>
    <row r="293" ht="15.75" customHeight="1">
      <c r="A293" s="34"/>
      <c r="B293" s="34"/>
      <c r="C293" s="34"/>
      <c r="D293" s="34"/>
      <c r="E293" s="34"/>
      <c r="F293" s="35"/>
      <c r="G293" s="34"/>
      <c r="H293" s="36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</row>
    <row r="294" ht="15.75" customHeight="1">
      <c r="A294" s="34"/>
      <c r="B294" s="34"/>
      <c r="C294" s="34"/>
      <c r="D294" s="34"/>
      <c r="E294" s="34"/>
      <c r="F294" s="35"/>
      <c r="G294" s="34"/>
      <c r="H294" s="36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</row>
    <row r="295" ht="15.75" customHeight="1">
      <c r="A295" s="34"/>
      <c r="B295" s="34"/>
      <c r="C295" s="34"/>
      <c r="D295" s="34"/>
      <c r="E295" s="34"/>
      <c r="F295" s="35"/>
      <c r="G295" s="34"/>
      <c r="H295" s="36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</row>
    <row r="296" ht="15.75" customHeight="1">
      <c r="A296" s="34"/>
      <c r="B296" s="34"/>
      <c r="C296" s="34"/>
      <c r="D296" s="34"/>
      <c r="E296" s="34"/>
      <c r="F296" s="35"/>
      <c r="G296" s="34"/>
      <c r="H296" s="36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</row>
    <row r="297" ht="15.75" customHeight="1">
      <c r="A297" s="34"/>
      <c r="B297" s="34"/>
      <c r="C297" s="34"/>
      <c r="D297" s="34"/>
      <c r="E297" s="34"/>
      <c r="F297" s="35"/>
      <c r="G297" s="34"/>
      <c r="H297" s="36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</row>
    <row r="298" ht="15.75" customHeight="1">
      <c r="A298" s="34"/>
      <c r="B298" s="34"/>
      <c r="C298" s="34"/>
      <c r="D298" s="34"/>
      <c r="E298" s="34"/>
      <c r="F298" s="35"/>
      <c r="G298" s="34"/>
      <c r="H298" s="36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</row>
    <row r="299" ht="15.75" customHeight="1">
      <c r="A299" s="34"/>
      <c r="B299" s="34"/>
      <c r="C299" s="34"/>
      <c r="D299" s="34"/>
      <c r="E299" s="34"/>
      <c r="F299" s="35"/>
      <c r="G299" s="34"/>
      <c r="H299" s="36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</row>
    <row r="300" ht="15.75" customHeight="1">
      <c r="A300" s="34"/>
      <c r="B300" s="34"/>
      <c r="C300" s="34"/>
      <c r="D300" s="34"/>
      <c r="E300" s="34"/>
      <c r="F300" s="35"/>
      <c r="G300" s="34"/>
      <c r="H300" s="36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</row>
    <row r="301" ht="15.75" customHeight="1">
      <c r="A301" s="34"/>
      <c r="B301" s="34"/>
      <c r="C301" s="34"/>
      <c r="D301" s="34"/>
      <c r="E301" s="34"/>
      <c r="F301" s="35"/>
      <c r="G301" s="34"/>
      <c r="H301" s="36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</row>
    <row r="302" ht="15.75" customHeight="1">
      <c r="A302" s="34"/>
      <c r="B302" s="34"/>
      <c r="C302" s="34"/>
      <c r="D302" s="34"/>
      <c r="E302" s="34"/>
      <c r="F302" s="35"/>
      <c r="G302" s="34"/>
      <c r="H302" s="36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</row>
    <row r="303" ht="15.75" customHeight="1">
      <c r="A303" s="34"/>
      <c r="B303" s="34"/>
      <c r="C303" s="34"/>
      <c r="D303" s="34"/>
      <c r="E303" s="34"/>
      <c r="F303" s="35"/>
      <c r="G303" s="34"/>
      <c r="H303" s="36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</row>
    <row r="304" ht="15.75" customHeight="1">
      <c r="A304" s="34"/>
      <c r="B304" s="34"/>
      <c r="C304" s="34"/>
      <c r="D304" s="34"/>
      <c r="E304" s="34"/>
      <c r="F304" s="35"/>
      <c r="G304" s="34"/>
      <c r="H304" s="36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</row>
    <row r="305" ht="15.75" customHeight="1">
      <c r="A305" s="34"/>
      <c r="B305" s="34"/>
      <c r="C305" s="34"/>
      <c r="D305" s="34"/>
      <c r="E305" s="34"/>
      <c r="F305" s="35"/>
      <c r="G305" s="34"/>
      <c r="H305" s="36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</row>
    <row r="306" ht="15.75" customHeight="1">
      <c r="A306" s="34"/>
      <c r="B306" s="34"/>
      <c r="C306" s="34"/>
      <c r="D306" s="34"/>
      <c r="E306" s="34"/>
      <c r="F306" s="35"/>
      <c r="G306" s="34"/>
      <c r="H306" s="36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</row>
    <row r="307" ht="15.75" customHeight="1">
      <c r="A307" s="34"/>
      <c r="B307" s="34"/>
      <c r="C307" s="34"/>
      <c r="D307" s="34"/>
      <c r="E307" s="34"/>
      <c r="F307" s="35"/>
      <c r="G307" s="34"/>
      <c r="H307" s="36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</row>
    <row r="308" ht="15.75" customHeight="1">
      <c r="A308" s="34"/>
      <c r="B308" s="34"/>
      <c r="C308" s="34"/>
      <c r="D308" s="34"/>
      <c r="E308" s="34"/>
      <c r="F308" s="35"/>
      <c r="G308" s="34"/>
      <c r="H308" s="36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</row>
    <row r="309" ht="15.75" customHeight="1">
      <c r="A309" s="34"/>
      <c r="B309" s="34"/>
      <c r="C309" s="34"/>
      <c r="D309" s="34"/>
      <c r="E309" s="34"/>
      <c r="F309" s="35"/>
      <c r="G309" s="34"/>
      <c r="H309" s="36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</row>
    <row r="310" ht="15.75" customHeight="1">
      <c r="A310" s="34"/>
      <c r="B310" s="34"/>
      <c r="C310" s="34"/>
      <c r="D310" s="34"/>
      <c r="E310" s="34"/>
      <c r="F310" s="35"/>
      <c r="G310" s="34"/>
      <c r="H310" s="36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</row>
    <row r="311" ht="15.75" customHeight="1">
      <c r="A311" s="34"/>
      <c r="B311" s="34"/>
      <c r="C311" s="34"/>
      <c r="D311" s="34"/>
      <c r="E311" s="34"/>
      <c r="F311" s="35"/>
      <c r="G311" s="34"/>
      <c r="H311" s="36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</row>
    <row r="312" ht="15.75" customHeight="1">
      <c r="A312" s="34"/>
      <c r="B312" s="34"/>
      <c r="C312" s="34"/>
      <c r="D312" s="34"/>
      <c r="E312" s="34"/>
      <c r="F312" s="35"/>
      <c r="G312" s="34"/>
      <c r="H312" s="36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</row>
    <row r="313" ht="15.75" customHeight="1">
      <c r="A313" s="34"/>
      <c r="B313" s="34"/>
      <c r="C313" s="34"/>
      <c r="D313" s="34"/>
      <c r="E313" s="34"/>
      <c r="F313" s="35"/>
      <c r="G313" s="34"/>
      <c r="H313" s="36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</row>
    <row r="314" ht="15.75" customHeight="1">
      <c r="A314" s="34"/>
      <c r="B314" s="34"/>
      <c r="C314" s="34"/>
      <c r="D314" s="34"/>
      <c r="E314" s="34"/>
      <c r="F314" s="35"/>
      <c r="G314" s="34"/>
      <c r="H314" s="36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</row>
    <row r="315" ht="15.75" customHeight="1">
      <c r="A315" s="34"/>
      <c r="B315" s="34"/>
      <c r="C315" s="34"/>
      <c r="D315" s="34"/>
      <c r="E315" s="34"/>
      <c r="F315" s="35"/>
      <c r="G315" s="34"/>
      <c r="H315" s="36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</row>
    <row r="316" ht="15.75" customHeight="1">
      <c r="A316" s="34"/>
      <c r="B316" s="34"/>
      <c r="C316" s="34"/>
      <c r="D316" s="34"/>
      <c r="E316" s="34"/>
      <c r="F316" s="35"/>
      <c r="G316" s="34"/>
      <c r="H316" s="36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</row>
    <row r="317" ht="15.75" customHeight="1">
      <c r="A317" s="34"/>
      <c r="B317" s="34"/>
      <c r="C317" s="34"/>
      <c r="D317" s="34"/>
      <c r="E317" s="34"/>
      <c r="F317" s="35"/>
      <c r="G317" s="34"/>
      <c r="H317" s="36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</row>
    <row r="318" ht="15.75" customHeight="1">
      <c r="A318" s="34"/>
      <c r="B318" s="34"/>
      <c r="C318" s="34"/>
      <c r="D318" s="34"/>
      <c r="E318" s="34"/>
      <c r="F318" s="35"/>
      <c r="G318" s="34"/>
      <c r="H318" s="36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</row>
    <row r="319" ht="15.75" customHeight="1">
      <c r="A319" s="34"/>
      <c r="B319" s="34"/>
      <c r="C319" s="34"/>
      <c r="D319" s="34"/>
      <c r="E319" s="34"/>
      <c r="F319" s="35"/>
      <c r="G319" s="34"/>
      <c r="H319" s="36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</row>
    <row r="320" ht="15.75" customHeight="1">
      <c r="A320" s="34"/>
      <c r="B320" s="34"/>
      <c r="C320" s="34"/>
      <c r="D320" s="34"/>
      <c r="E320" s="34"/>
      <c r="F320" s="35"/>
      <c r="G320" s="34"/>
      <c r="H320" s="36"/>
      <c r="I320" s="53"/>
      <c r="J320" s="53"/>
      <c r="K320" s="53"/>
      <c r="L320" s="53"/>
      <c r="M320" s="53"/>
      <c r="N320" s="53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</row>
    <row r="321" ht="15.75" customHeight="1">
      <c r="A321" s="34"/>
      <c r="B321" s="34"/>
      <c r="C321" s="34"/>
      <c r="D321" s="34"/>
      <c r="E321" s="34"/>
      <c r="F321" s="35"/>
      <c r="G321" s="34"/>
      <c r="H321" s="36"/>
      <c r="I321" s="53"/>
      <c r="J321" s="53"/>
      <c r="K321" s="53"/>
      <c r="L321" s="53"/>
      <c r="M321" s="53"/>
      <c r="N321" s="53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</row>
    <row r="322" ht="15.75" customHeight="1">
      <c r="A322" s="34"/>
      <c r="B322" s="34"/>
      <c r="C322" s="34"/>
      <c r="D322" s="34"/>
      <c r="E322" s="34"/>
      <c r="F322" s="35"/>
      <c r="G322" s="34"/>
      <c r="H322" s="36"/>
      <c r="I322" s="53"/>
      <c r="J322" s="53"/>
      <c r="K322" s="53"/>
      <c r="L322" s="53"/>
      <c r="M322" s="53"/>
      <c r="N322" s="53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</row>
    <row r="323" ht="15.75" customHeight="1">
      <c r="A323" s="34"/>
      <c r="B323" s="34"/>
      <c r="C323" s="34"/>
      <c r="D323" s="34"/>
      <c r="E323" s="34"/>
      <c r="F323" s="35"/>
      <c r="G323" s="34"/>
      <c r="H323" s="36"/>
      <c r="I323" s="53"/>
      <c r="J323" s="53"/>
      <c r="K323" s="53"/>
      <c r="L323" s="53"/>
      <c r="M323" s="53"/>
      <c r="N323" s="53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</row>
    <row r="324" ht="15.75" customHeight="1">
      <c r="A324" s="34"/>
      <c r="B324" s="34"/>
      <c r="C324" s="34"/>
      <c r="D324" s="34"/>
      <c r="E324" s="34"/>
      <c r="F324" s="35"/>
      <c r="G324" s="34"/>
      <c r="H324" s="36"/>
      <c r="I324" s="53"/>
      <c r="J324" s="53"/>
      <c r="K324" s="53"/>
      <c r="L324" s="53"/>
      <c r="M324" s="53"/>
      <c r="N324" s="53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</row>
    <row r="325" ht="15.75" customHeight="1">
      <c r="A325" s="34"/>
      <c r="B325" s="34"/>
      <c r="C325" s="34"/>
      <c r="D325" s="34"/>
      <c r="E325" s="34"/>
      <c r="F325" s="35"/>
      <c r="G325" s="34"/>
      <c r="H325" s="36"/>
      <c r="I325" s="53"/>
      <c r="J325" s="53"/>
      <c r="K325" s="53"/>
      <c r="L325" s="53"/>
      <c r="M325" s="53"/>
      <c r="N325" s="53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</row>
    <row r="326" ht="15.75" customHeight="1">
      <c r="A326" s="34"/>
      <c r="B326" s="34"/>
      <c r="C326" s="34"/>
      <c r="D326" s="34"/>
      <c r="E326" s="34"/>
      <c r="F326" s="35"/>
      <c r="G326" s="34"/>
      <c r="H326" s="36"/>
      <c r="I326" s="53"/>
      <c r="J326" s="53"/>
      <c r="K326" s="53"/>
      <c r="L326" s="53"/>
      <c r="M326" s="53"/>
      <c r="N326" s="53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</row>
    <row r="327" ht="15.75" customHeight="1">
      <c r="A327" s="34"/>
      <c r="B327" s="34"/>
      <c r="C327" s="34"/>
      <c r="D327" s="34"/>
      <c r="E327" s="34"/>
      <c r="F327" s="35"/>
      <c r="G327" s="34"/>
      <c r="H327" s="36"/>
      <c r="I327" s="53"/>
      <c r="J327" s="53"/>
      <c r="K327" s="53"/>
      <c r="L327" s="53"/>
      <c r="M327" s="53"/>
      <c r="N327" s="53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</row>
    <row r="328" ht="15.75" customHeight="1">
      <c r="A328" s="34"/>
      <c r="B328" s="34"/>
      <c r="C328" s="34"/>
      <c r="D328" s="34"/>
      <c r="E328" s="34"/>
      <c r="F328" s="35"/>
      <c r="G328" s="34"/>
      <c r="H328" s="36"/>
      <c r="I328" s="53"/>
      <c r="J328" s="53"/>
      <c r="K328" s="53"/>
      <c r="L328" s="53"/>
      <c r="M328" s="53"/>
      <c r="N328" s="53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</row>
    <row r="329" ht="15.75" customHeight="1">
      <c r="A329" s="34"/>
      <c r="B329" s="34"/>
      <c r="C329" s="34"/>
      <c r="D329" s="34"/>
      <c r="E329" s="34"/>
      <c r="F329" s="35"/>
      <c r="G329" s="34"/>
      <c r="H329" s="36"/>
      <c r="I329" s="53"/>
      <c r="J329" s="53"/>
      <c r="K329" s="53"/>
      <c r="L329" s="53"/>
      <c r="M329" s="53"/>
      <c r="N329" s="53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</row>
    <row r="330" ht="15.75" customHeight="1">
      <c r="A330" s="34"/>
      <c r="B330" s="34"/>
      <c r="C330" s="34"/>
      <c r="D330" s="34"/>
      <c r="E330" s="34"/>
      <c r="F330" s="35"/>
      <c r="G330" s="34"/>
      <c r="H330" s="36"/>
      <c r="I330" s="53"/>
      <c r="J330" s="53"/>
      <c r="K330" s="53"/>
      <c r="L330" s="53"/>
      <c r="M330" s="53"/>
      <c r="N330" s="53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</row>
    <row r="331" ht="15.75" customHeight="1">
      <c r="A331" s="34"/>
      <c r="B331" s="34"/>
      <c r="C331" s="34"/>
      <c r="D331" s="34"/>
      <c r="E331" s="34"/>
      <c r="F331" s="35"/>
      <c r="G331" s="34"/>
      <c r="H331" s="36"/>
      <c r="I331" s="53"/>
      <c r="J331" s="53"/>
      <c r="K331" s="53"/>
      <c r="L331" s="53"/>
      <c r="M331" s="53"/>
      <c r="N331" s="53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</row>
    <row r="332" ht="15.75" customHeight="1">
      <c r="A332" s="34"/>
      <c r="B332" s="34"/>
      <c r="C332" s="34"/>
      <c r="D332" s="34"/>
      <c r="E332" s="34"/>
      <c r="F332" s="35"/>
      <c r="G332" s="34"/>
      <c r="H332" s="36"/>
      <c r="I332" s="53"/>
      <c r="J332" s="53"/>
      <c r="K332" s="53"/>
      <c r="L332" s="53"/>
      <c r="M332" s="53"/>
      <c r="N332" s="53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</row>
    <row r="333" ht="15.75" customHeight="1">
      <c r="A333" s="34"/>
      <c r="B333" s="34"/>
      <c r="C333" s="34"/>
      <c r="D333" s="34"/>
      <c r="E333" s="34"/>
      <c r="F333" s="35"/>
      <c r="G333" s="34"/>
      <c r="H333" s="36"/>
      <c r="I333" s="53"/>
      <c r="J333" s="53"/>
      <c r="K333" s="53"/>
      <c r="L333" s="53"/>
      <c r="M333" s="53"/>
      <c r="N333" s="53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</row>
    <row r="334" ht="15.75" customHeight="1">
      <c r="A334" s="34"/>
      <c r="B334" s="34"/>
      <c r="C334" s="34"/>
      <c r="D334" s="34"/>
      <c r="E334" s="34"/>
      <c r="F334" s="35"/>
      <c r="G334" s="34"/>
      <c r="H334" s="36"/>
      <c r="I334" s="53"/>
      <c r="J334" s="53"/>
      <c r="K334" s="53"/>
      <c r="L334" s="53"/>
      <c r="M334" s="53"/>
      <c r="N334" s="53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</row>
    <row r="335" ht="15.75" customHeight="1">
      <c r="A335" s="34"/>
      <c r="B335" s="34"/>
      <c r="C335" s="34"/>
      <c r="D335" s="34"/>
      <c r="E335" s="34"/>
      <c r="F335" s="35"/>
      <c r="G335" s="34"/>
      <c r="H335" s="36"/>
      <c r="I335" s="53"/>
      <c r="J335" s="53"/>
      <c r="K335" s="53"/>
      <c r="L335" s="53"/>
      <c r="M335" s="53"/>
      <c r="N335" s="53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</row>
    <row r="336" ht="15.75" customHeight="1">
      <c r="A336" s="34"/>
      <c r="B336" s="34"/>
      <c r="C336" s="34"/>
      <c r="D336" s="34"/>
      <c r="E336" s="34"/>
      <c r="F336" s="35"/>
      <c r="G336" s="34"/>
      <c r="H336" s="36"/>
      <c r="I336" s="53"/>
      <c r="J336" s="53"/>
      <c r="K336" s="53"/>
      <c r="L336" s="53"/>
      <c r="M336" s="53"/>
      <c r="N336" s="53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</row>
    <row r="337" ht="15.75" customHeight="1">
      <c r="A337" s="34"/>
      <c r="B337" s="34"/>
      <c r="C337" s="34"/>
      <c r="D337" s="34"/>
      <c r="E337" s="34"/>
      <c r="F337" s="35"/>
      <c r="G337" s="34"/>
      <c r="H337" s="36"/>
      <c r="I337" s="53"/>
      <c r="J337" s="53"/>
      <c r="K337" s="53"/>
      <c r="L337" s="53"/>
      <c r="M337" s="53"/>
      <c r="N337" s="53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</row>
    <row r="338" ht="15.75" customHeight="1">
      <c r="A338" s="34"/>
      <c r="B338" s="34"/>
      <c r="C338" s="34"/>
      <c r="D338" s="34"/>
      <c r="E338" s="34"/>
      <c r="F338" s="35"/>
      <c r="G338" s="34"/>
      <c r="H338" s="36"/>
      <c r="I338" s="53"/>
      <c r="J338" s="53"/>
      <c r="K338" s="53"/>
      <c r="L338" s="53"/>
      <c r="M338" s="53"/>
      <c r="N338" s="53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</row>
    <row r="339" ht="15.75" customHeight="1">
      <c r="A339" s="34"/>
      <c r="B339" s="34"/>
      <c r="C339" s="34"/>
      <c r="D339" s="34"/>
      <c r="E339" s="34"/>
      <c r="F339" s="35"/>
      <c r="G339" s="34"/>
      <c r="H339" s="36"/>
      <c r="I339" s="53"/>
      <c r="J339" s="53"/>
      <c r="K339" s="53"/>
      <c r="L339" s="53"/>
      <c r="M339" s="53"/>
      <c r="N339" s="53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</row>
    <row r="340" ht="15.75" customHeight="1">
      <c r="A340" s="34"/>
      <c r="B340" s="34"/>
      <c r="C340" s="34"/>
      <c r="D340" s="34"/>
      <c r="E340" s="34"/>
      <c r="F340" s="35"/>
      <c r="G340" s="34"/>
      <c r="H340" s="36"/>
      <c r="I340" s="53"/>
      <c r="J340" s="53"/>
      <c r="K340" s="53"/>
      <c r="L340" s="53"/>
      <c r="M340" s="53"/>
      <c r="N340" s="53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</row>
    <row r="341" ht="15.75" customHeight="1">
      <c r="A341" s="34"/>
      <c r="B341" s="34"/>
      <c r="C341" s="34"/>
      <c r="D341" s="34"/>
      <c r="E341" s="34"/>
      <c r="F341" s="35"/>
      <c r="G341" s="34"/>
      <c r="H341" s="36"/>
      <c r="I341" s="53"/>
      <c r="J341" s="53"/>
      <c r="K341" s="53"/>
      <c r="L341" s="53"/>
      <c r="M341" s="53"/>
      <c r="N341" s="53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</row>
    <row r="342" ht="15.75" customHeight="1">
      <c r="A342" s="34"/>
      <c r="B342" s="34"/>
      <c r="C342" s="34"/>
      <c r="D342" s="34"/>
      <c r="E342" s="34"/>
      <c r="F342" s="35"/>
      <c r="G342" s="34"/>
      <c r="H342" s="36"/>
      <c r="I342" s="53"/>
      <c r="J342" s="53"/>
      <c r="K342" s="53"/>
      <c r="L342" s="53"/>
      <c r="M342" s="53"/>
      <c r="N342" s="53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</row>
    <row r="343" ht="15.75" customHeight="1">
      <c r="A343" s="34"/>
      <c r="B343" s="34"/>
      <c r="C343" s="34"/>
      <c r="D343" s="34"/>
      <c r="E343" s="34"/>
      <c r="F343" s="35"/>
      <c r="G343" s="34"/>
      <c r="H343" s="36"/>
      <c r="I343" s="53"/>
      <c r="J343" s="53"/>
      <c r="K343" s="53"/>
      <c r="L343" s="53"/>
      <c r="M343" s="53"/>
      <c r="N343" s="53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</row>
    <row r="344" ht="15.75" customHeight="1">
      <c r="A344" s="34"/>
      <c r="B344" s="34"/>
      <c r="C344" s="34"/>
      <c r="D344" s="34"/>
      <c r="E344" s="34"/>
      <c r="F344" s="35"/>
      <c r="G344" s="34"/>
      <c r="H344" s="36"/>
      <c r="I344" s="53"/>
      <c r="J344" s="53"/>
      <c r="K344" s="53"/>
      <c r="L344" s="53"/>
      <c r="M344" s="53"/>
      <c r="N344" s="53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</row>
    <row r="345" ht="15.75" customHeight="1">
      <c r="A345" s="34"/>
      <c r="B345" s="34"/>
      <c r="C345" s="34"/>
      <c r="D345" s="34"/>
      <c r="E345" s="34"/>
      <c r="F345" s="35"/>
      <c r="G345" s="34"/>
      <c r="H345" s="36"/>
      <c r="I345" s="53"/>
      <c r="J345" s="53"/>
      <c r="K345" s="53"/>
      <c r="L345" s="53"/>
      <c r="M345" s="53"/>
      <c r="N345" s="53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</row>
    <row r="346" ht="15.75" customHeight="1">
      <c r="A346" s="34"/>
      <c r="B346" s="34"/>
      <c r="C346" s="34"/>
      <c r="D346" s="34"/>
      <c r="E346" s="34"/>
      <c r="F346" s="35"/>
      <c r="G346" s="34"/>
      <c r="H346" s="36"/>
      <c r="I346" s="53"/>
      <c r="J346" s="53"/>
      <c r="K346" s="53"/>
      <c r="L346" s="53"/>
      <c r="M346" s="53"/>
      <c r="N346" s="53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</row>
    <row r="347" ht="15.75" customHeight="1">
      <c r="A347" s="34"/>
      <c r="B347" s="34"/>
      <c r="C347" s="34"/>
      <c r="D347" s="34"/>
      <c r="E347" s="34"/>
      <c r="F347" s="35"/>
      <c r="G347" s="34"/>
      <c r="H347" s="36"/>
      <c r="I347" s="53"/>
      <c r="J347" s="53"/>
      <c r="K347" s="53"/>
      <c r="L347" s="53"/>
      <c r="M347" s="53"/>
      <c r="N347" s="53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</row>
    <row r="348" ht="15.75" customHeight="1">
      <c r="A348" s="34"/>
      <c r="B348" s="34"/>
      <c r="C348" s="34"/>
      <c r="D348" s="34"/>
      <c r="E348" s="34"/>
      <c r="F348" s="35"/>
      <c r="G348" s="34"/>
      <c r="H348" s="36"/>
      <c r="I348" s="53"/>
      <c r="J348" s="53"/>
      <c r="K348" s="53"/>
      <c r="L348" s="53"/>
      <c r="M348" s="53"/>
      <c r="N348" s="53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</row>
    <row r="349" ht="15.75" customHeight="1">
      <c r="A349" s="34"/>
      <c r="B349" s="34"/>
      <c r="C349" s="34"/>
      <c r="D349" s="34"/>
      <c r="E349" s="34"/>
      <c r="F349" s="35"/>
      <c r="G349" s="34"/>
      <c r="H349" s="36"/>
      <c r="I349" s="53"/>
      <c r="J349" s="53"/>
      <c r="K349" s="53"/>
      <c r="L349" s="53"/>
      <c r="M349" s="53"/>
      <c r="N349" s="53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</row>
    <row r="350" ht="15.75" customHeight="1">
      <c r="A350" s="34"/>
      <c r="B350" s="34"/>
      <c r="C350" s="34"/>
      <c r="D350" s="34"/>
      <c r="E350" s="34"/>
      <c r="F350" s="35"/>
      <c r="G350" s="34"/>
      <c r="H350" s="36"/>
      <c r="I350" s="53"/>
      <c r="J350" s="53"/>
      <c r="K350" s="53"/>
      <c r="L350" s="53"/>
      <c r="M350" s="53"/>
      <c r="N350" s="53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</row>
    <row r="351" ht="15.75" customHeight="1">
      <c r="A351" s="34"/>
      <c r="B351" s="34"/>
      <c r="C351" s="34"/>
      <c r="D351" s="34"/>
      <c r="E351" s="34"/>
      <c r="F351" s="35"/>
      <c r="G351" s="34"/>
      <c r="H351" s="36"/>
      <c r="I351" s="53"/>
      <c r="J351" s="53"/>
      <c r="K351" s="53"/>
      <c r="L351" s="53"/>
      <c r="M351" s="53"/>
      <c r="N351" s="53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</row>
    <row r="352" ht="15.75" customHeight="1">
      <c r="A352" s="34"/>
      <c r="B352" s="34"/>
      <c r="C352" s="34"/>
      <c r="D352" s="34"/>
      <c r="E352" s="34"/>
      <c r="F352" s="35"/>
      <c r="G352" s="34"/>
      <c r="H352" s="36"/>
      <c r="I352" s="53"/>
      <c r="J352" s="53"/>
      <c r="K352" s="53"/>
      <c r="L352" s="53"/>
      <c r="M352" s="53"/>
      <c r="N352" s="53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</row>
    <row r="353" ht="15.75" customHeight="1">
      <c r="A353" s="34"/>
      <c r="B353" s="34"/>
      <c r="C353" s="34"/>
      <c r="D353" s="34"/>
      <c r="E353" s="34"/>
      <c r="F353" s="35"/>
      <c r="G353" s="34"/>
      <c r="H353" s="36"/>
      <c r="I353" s="53"/>
      <c r="J353" s="53"/>
      <c r="K353" s="53"/>
      <c r="L353" s="53"/>
      <c r="M353" s="53"/>
      <c r="N353" s="53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</row>
    <row r="354" ht="15.75" customHeight="1">
      <c r="A354" s="34"/>
      <c r="B354" s="34"/>
      <c r="C354" s="34"/>
      <c r="D354" s="34"/>
      <c r="E354" s="34"/>
      <c r="F354" s="35"/>
      <c r="G354" s="34"/>
      <c r="H354" s="36"/>
      <c r="I354" s="53"/>
      <c r="J354" s="53"/>
      <c r="K354" s="53"/>
      <c r="L354" s="53"/>
      <c r="M354" s="53"/>
      <c r="N354" s="53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</row>
    <row r="355" ht="15.75" customHeight="1">
      <c r="A355" s="34"/>
      <c r="B355" s="34"/>
      <c r="C355" s="34"/>
      <c r="D355" s="34"/>
      <c r="E355" s="34"/>
      <c r="F355" s="35"/>
      <c r="G355" s="34"/>
      <c r="H355" s="36"/>
      <c r="I355" s="53"/>
      <c r="J355" s="53"/>
      <c r="K355" s="53"/>
      <c r="L355" s="53"/>
      <c r="M355" s="53"/>
      <c r="N355" s="53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</row>
    <row r="356" ht="15.75" customHeight="1">
      <c r="A356" s="34"/>
      <c r="B356" s="34"/>
      <c r="C356" s="34"/>
      <c r="D356" s="34"/>
      <c r="E356" s="34"/>
      <c r="F356" s="35"/>
      <c r="G356" s="34"/>
      <c r="H356" s="36"/>
      <c r="I356" s="53"/>
      <c r="J356" s="53"/>
      <c r="K356" s="53"/>
      <c r="L356" s="53"/>
      <c r="M356" s="53"/>
      <c r="N356" s="53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</row>
    <row r="357" ht="15.75" customHeight="1">
      <c r="A357" s="34"/>
      <c r="B357" s="34"/>
      <c r="C357" s="34"/>
      <c r="D357" s="34"/>
      <c r="E357" s="34"/>
      <c r="F357" s="35"/>
      <c r="G357" s="34"/>
      <c r="H357" s="36"/>
      <c r="I357" s="53"/>
      <c r="J357" s="53"/>
      <c r="K357" s="53"/>
      <c r="L357" s="53"/>
      <c r="M357" s="53"/>
      <c r="N357" s="53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</row>
    <row r="358" ht="15.75" customHeight="1">
      <c r="A358" s="34"/>
      <c r="B358" s="34"/>
      <c r="C358" s="34"/>
      <c r="D358" s="34"/>
      <c r="E358" s="34"/>
      <c r="F358" s="35"/>
      <c r="G358" s="34"/>
      <c r="H358" s="36"/>
      <c r="I358" s="53"/>
      <c r="J358" s="53"/>
      <c r="K358" s="53"/>
      <c r="L358" s="53"/>
      <c r="M358" s="53"/>
      <c r="N358" s="53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</row>
    <row r="359" ht="15.75" customHeight="1">
      <c r="A359" s="34"/>
      <c r="B359" s="34"/>
      <c r="C359" s="34"/>
      <c r="D359" s="34"/>
      <c r="E359" s="34"/>
      <c r="F359" s="35"/>
      <c r="G359" s="34"/>
      <c r="H359" s="36"/>
      <c r="I359" s="53"/>
      <c r="J359" s="53"/>
      <c r="K359" s="53"/>
      <c r="L359" s="53"/>
      <c r="M359" s="53"/>
      <c r="N359" s="53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</row>
    <row r="360" ht="15.75" customHeight="1">
      <c r="A360" s="34"/>
      <c r="B360" s="34"/>
      <c r="C360" s="34"/>
      <c r="D360" s="34"/>
      <c r="E360" s="34"/>
      <c r="F360" s="35"/>
      <c r="G360" s="34"/>
      <c r="H360" s="36"/>
      <c r="I360" s="53"/>
      <c r="J360" s="53"/>
      <c r="K360" s="53"/>
      <c r="L360" s="53"/>
      <c r="M360" s="53"/>
      <c r="N360" s="53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</row>
    <row r="361" ht="15.75" customHeight="1">
      <c r="A361" s="34"/>
      <c r="B361" s="34"/>
      <c r="C361" s="34"/>
      <c r="D361" s="34"/>
      <c r="E361" s="34"/>
      <c r="F361" s="35"/>
      <c r="G361" s="34"/>
      <c r="H361" s="36"/>
      <c r="I361" s="53"/>
      <c r="J361" s="53"/>
      <c r="K361" s="53"/>
      <c r="L361" s="53"/>
      <c r="M361" s="53"/>
      <c r="N361" s="53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</row>
    <row r="362" ht="15.75" customHeight="1">
      <c r="A362" s="34"/>
      <c r="B362" s="34"/>
      <c r="C362" s="34"/>
      <c r="D362" s="34"/>
      <c r="E362" s="34"/>
      <c r="F362" s="35"/>
      <c r="G362" s="34"/>
      <c r="H362" s="36"/>
      <c r="I362" s="53"/>
      <c r="J362" s="53"/>
      <c r="K362" s="53"/>
      <c r="L362" s="53"/>
      <c r="M362" s="53"/>
      <c r="N362" s="53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</row>
    <row r="363" ht="15.75" customHeight="1">
      <c r="A363" s="34"/>
      <c r="B363" s="34"/>
      <c r="C363" s="34"/>
      <c r="D363" s="34"/>
      <c r="E363" s="34"/>
      <c r="F363" s="35"/>
      <c r="G363" s="34"/>
      <c r="H363" s="36"/>
      <c r="I363" s="53"/>
      <c r="J363" s="53"/>
      <c r="K363" s="53"/>
      <c r="L363" s="53"/>
      <c r="M363" s="53"/>
      <c r="N363" s="53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</row>
    <row r="364" ht="15.75" customHeight="1">
      <c r="A364" s="34"/>
      <c r="B364" s="34"/>
      <c r="C364" s="34"/>
      <c r="D364" s="34"/>
      <c r="E364" s="34"/>
      <c r="F364" s="35"/>
      <c r="G364" s="34"/>
      <c r="H364" s="36"/>
      <c r="I364" s="53"/>
      <c r="J364" s="53"/>
      <c r="K364" s="53"/>
      <c r="L364" s="53"/>
      <c r="M364" s="53"/>
      <c r="N364" s="53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</row>
    <row r="365" ht="15.75" customHeight="1">
      <c r="A365" s="34"/>
      <c r="B365" s="34"/>
      <c r="C365" s="34"/>
      <c r="D365" s="34"/>
      <c r="E365" s="34"/>
      <c r="F365" s="35"/>
      <c r="G365" s="34"/>
      <c r="H365" s="36"/>
      <c r="I365" s="53"/>
      <c r="J365" s="53"/>
      <c r="K365" s="53"/>
      <c r="L365" s="53"/>
      <c r="M365" s="53"/>
      <c r="N365" s="53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</row>
    <row r="366" ht="15.75" customHeight="1">
      <c r="A366" s="34"/>
      <c r="B366" s="34"/>
      <c r="C366" s="34"/>
      <c r="D366" s="34"/>
      <c r="E366" s="34"/>
      <c r="F366" s="35"/>
      <c r="G366" s="34"/>
      <c r="H366" s="36"/>
      <c r="I366" s="53"/>
      <c r="J366" s="53"/>
      <c r="K366" s="53"/>
      <c r="L366" s="53"/>
      <c r="M366" s="53"/>
      <c r="N366" s="53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</row>
    <row r="367" ht="15.75" customHeight="1">
      <c r="A367" s="34"/>
      <c r="B367" s="34"/>
      <c r="C367" s="34"/>
      <c r="D367" s="34"/>
      <c r="E367" s="34"/>
      <c r="F367" s="35"/>
      <c r="G367" s="34"/>
      <c r="H367" s="36"/>
      <c r="I367" s="53"/>
      <c r="J367" s="53"/>
      <c r="K367" s="53"/>
      <c r="L367" s="53"/>
      <c r="M367" s="53"/>
      <c r="N367" s="53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</row>
    <row r="368" ht="15.75" customHeight="1">
      <c r="A368" s="34"/>
      <c r="B368" s="34"/>
      <c r="C368" s="34"/>
      <c r="D368" s="34"/>
      <c r="E368" s="34"/>
      <c r="F368" s="35"/>
      <c r="G368" s="34"/>
      <c r="H368" s="36"/>
      <c r="I368" s="53"/>
      <c r="J368" s="53"/>
      <c r="K368" s="53"/>
      <c r="L368" s="53"/>
      <c r="M368" s="53"/>
      <c r="N368" s="53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</row>
    <row r="369" ht="15.75" customHeight="1">
      <c r="A369" s="34"/>
      <c r="B369" s="34"/>
      <c r="C369" s="34"/>
      <c r="D369" s="34"/>
      <c r="E369" s="34"/>
      <c r="F369" s="35"/>
      <c r="G369" s="34"/>
      <c r="H369" s="36"/>
      <c r="I369" s="53"/>
      <c r="J369" s="53"/>
      <c r="K369" s="53"/>
      <c r="L369" s="53"/>
      <c r="M369" s="53"/>
      <c r="N369" s="53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</row>
    <row r="370" ht="15.75" customHeight="1">
      <c r="A370" s="34"/>
      <c r="B370" s="34"/>
      <c r="C370" s="34"/>
      <c r="D370" s="34"/>
      <c r="E370" s="34"/>
      <c r="F370" s="35"/>
      <c r="G370" s="34"/>
      <c r="H370" s="36"/>
      <c r="I370" s="53"/>
      <c r="J370" s="53"/>
      <c r="K370" s="53"/>
      <c r="L370" s="53"/>
      <c r="M370" s="53"/>
      <c r="N370" s="53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</row>
    <row r="371" ht="15.75" customHeight="1">
      <c r="A371" s="34"/>
      <c r="B371" s="34"/>
      <c r="C371" s="34"/>
      <c r="D371" s="34"/>
      <c r="E371" s="34"/>
      <c r="F371" s="35"/>
      <c r="G371" s="34"/>
      <c r="H371" s="36"/>
      <c r="I371" s="53"/>
      <c r="J371" s="53"/>
      <c r="K371" s="53"/>
      <c r="L371" s="53"/>
      <c r="M371" s="53"/>
      <c r="N371" s="53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</row>
    <row r="372" ht="15.75" customHeight="1">
      <c r="A372" s="34"/>
      <c r="B372" s="34"/>
      <c r="C372" s="34"/>
      <c r="D372" s="34"/>
      <c r="E372" s="34"/>
      <c r="F372" s="35"/>
      <c r="G372" s="34"/>
      <c r="H372" s="36"/>
      <c r="I372" s="53"/>
      <c r="J372" s="53"/>
      <c r="K372" s="53"/>
      <c r="L372" s="53"/>
      <c r="M372" s="53"/>
      <c r="N372" s="53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</row>
    <row r="373" ht="15.75" customHeight="1">
      <c r="A373" s="34"/>
      <c r="B373" s="34"/>
      <c r="C373" s="34"/>
      <c r="D373" s="34"/>
      <c r="E373" s="34"/>
      <c r="F373" s="35"/>
      <c r="G373" s="34"/>
      <c r="H373" s="36"/>
      <c r="I373" s="53"/>
      <c r="J373" s="53"/>
      <c r="K373" s="53"/>
      <c r="L373" s="53"/>
      <c r="M373" s="53"/>
      <c r="N373" s="53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</row>
    <row r="374" ht="15.75" customHeight="1">
      <c r="A374" s="34"/>
      <c r="B374" s="34"/>
      <c r="C374" s="34"/>
      <c r="D374" s="34"/>
      <c r="E374" s="34"/>
      <c r="F374" s="35"/>
      <c r="G374" s="34"/>
      <c r="H374" s="36"/>
      <c r="I374" s="53"/>
      <c r="J374" s="53"/>
      <c r="K374" s="53"/>
      <c r="L374" s="53"/>
      <c r="M374" s="53"/>
      <c r="N374" s="53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</row>
    <row r="375" ht="15.75" customHeight="1">
      <c r="A375" s="34"/>
      <c r="B375" s="34"/>
      <c r="C375" s="34"/>
      <c r="D375" s="34"/>
      <c r="E375" s="34"/>
      <c r="F375" s="35"/>
      <c r="G375" s="34"/>
      <c r="H375" s="36"/>
      <c r="I375" s="53"/>
      <c r="J375" s="53"/>
      <c r="K375" s="53"/>
      <c r="L375" s="53"/>
      <c r="M375" s="53"/>
      <c r="N375" s="53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</row>
    <row r="376" ht="15.75" customHeight="1">
      <c r="A376" s="34"/>
      <c r="B376" s="34"/>
      <c r="C376" s="34"/>
      <c r="D376" s="34"/>
      <c r="E376" s="34"/>
      <c r="F376" s="35"/>
      <c r="G376" s="34"/>
      <c r="H376" s="36"/>
      <c r="I376" s="53"/>
      <c r="J376" s="53"/>
      <c r="K376" s="53"/>
      <c r="L376" s="53"/>
      <c r="M376" s="53"/>
      <c r="N376" s="53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</row>
    <row r="377" ht="15.75" customHeight="1">
      <c r="A377" s="34"/>
      <c r="B377" s="34"/>
      <c r="C377" s="34"/>
      <c r="D377" s="34"/>
      <c r="E377" s="34"/>
      <c r="F377" s="35"/>
      <c r="G377" s="34"/>
      <c r="H377" s="36"/>
      <c r="I377" s="53"/>
      <c r="J377" s="53"/>
      <c r="K377" s="53"/>
      <c r="L377" s="53"/>
      <c r="M377" s="53"/>
      <c r="N377" s="53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</row>
    <row r="378" ht="15.75" customHeight="1">
      <c r="A378" s="34"/>
      <c r="B378" s="34"/>
      <c r="C378" s="34"/>
      <c r="D378" s="34"/>
      <c r="E378" s="34"/>
      <c r="F378" s="35"/>
      <c r="G378" s="34"/>
      <c r="H378" s="36"/>
      <c r="I378" s="53"/>
      <c r="J378" s="53"/>
      <c r="K378" s="53"/>
      <c r="L378" s="53"/>
      <c r="M378" s="53"/>
      <c r="N378" s="53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</row>
    <row r="379" ht="15.75" customHeight="1">
      <c r="A379" s="34"/>
      <c r="B379" s="34"/>
      <c r="C379" s="34"/>
      <c r="D379" s="34"/>
      <c r="E379" s="34"/>
      <c r="F379" s="35"/>
      <c r="G379" s="34"/>
      <c r="H379" s="36"/>
      <c r="I379" s="53"/>
      <c r="J379" s="53"/>
      <c r="K379" s="53"/>
      <c r="L379" s="53"/>
      <c r="M379" s="53"/>
      <c r="N379" s="53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</row>
    <row r="380" ht="15.75" customHeight="1">
      <c r="A380" s="34"/>
      <c r="B380" s="34"/>
      <c r="C380" s="34"/>
      <c r="D380" s="34"/>
      <c r="E380" s="34"/>
      <c r="F380" s="35"/>
      <c r="G380" s="34"/>
      <c r="H380" s="36"/>
      <c r="I380" s="53"/>
      <c r="J380" s="53"/>
      <c r="K380" s="53"/>
      <c r="L380" s="53"/>
      <c r="M380" s="53"/>
      <c r="N380" s="53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</row>
    <row r="381" ht="15.75" customHeight="1">
      <c r="A381" s="34"/>
      <c r="B381" s="34"/>
      <c r="C381" s="34"/>
      <c r="D381" s="34"/>
      <c r="E381" s="34"/>
      <c r="F381" s="35"/>
      <c r="G381" s="34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</row>
    <row r="382" ht="15.75" customHeight="1">
      <c r="A382" s="34"/>
      <c r="B382" s="34"/>
      <c r="C382" s="34"/>
      <c r="D382" s="34"/>
      <c r="E382" s="34"/>
      <c r="F382" s="35"/>
      <c r="G382" s="34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</row>
    <row r="383" ht="15.75" customHeight="1">
      <c r="A383" s="34"/>
      <c r="B383" s="34"/>
      <c r="C383" s="34"/>
      <c r="D383" s="34"/>
      <c r="E383" s="34"/>
      <c r="F383" s="35"/>
      <c r="G383" s="34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</row>
    <row r="384" ht="15.75" customHeight="1">
      <c r="A384" s="34"/>
      <c r="B384" s="34"/>
      <c r="C384" s="34"/>
      <c r="D384" s="34"/>
      <c r="E384" s="34"/>
      <c r="F384" s="35"/>
      <c r="G384" s="34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</row>
    <row r="385" ht="15.75" customHeight="1">
      <c r="A385" s="34"/>
      <c r="B385" s="34"/>
      <c r="C385" s="34"/>
      <c r="D385" s="34"/>
      <c r="E385" s="34"/>
      <c r="F385" s="35"/>
      <c r="G385" s="34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</row>
    <row r="386" ht="15.75" customHeight="1">
      <c r="A386" s="34"/>
      <c r="B386" s="34"/>
      <c r="C386" s="34"/>
      <c r="D386" s="34"/>
      <c r="E386" s="34"/>
      <c r="F386" s="35"/>
      <c r="G386" s="34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</row>
    <row r="387" ht="15.75" customHeight="1">
      <c r="A387" s="34"/>
      <c r="B387" s="34"/>
      <c r="C387" s="34"/>
      <c r="D387" s="34"/>
      <c r="E387" s="34"/>
      <c r="F387" s="35"/>
      <c r="G387" s="34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</row>
    <row r="388" ht="15.75" customHeight="1">
      <c r="A388" s="34"/>
      <c r="B388" s="34"/>
      <c r="C388" s="34"/>
      <c r="D388" s="34"/>
      <c r="E388" s="34"/>
      <c r="F388" s="35"/>
      <c r="G388" s="34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</row>
    <row r="389" ht="15.75" customHeight="1">
      <c r="A389" s="34"/>
      <c r="B389" s="34"/>
      <c r="C389" s="34"/>
      <c r="D389" s="34"/>
      <c r="E389" s="34"/>
      <c r="F389" s="35"/>
      <c r="G389" s="34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</row>
    <row r="390" ht="15.75" customHeight="1">
      <c r="A390" s="34"/>
      <c r="B390" s="34"/>
      <c r="C390" s="34"/>
      <c r="D390" s="34"/>
      <c r="E390" s="34"/>
      <c r="F390" s="35"/>
      <c r="G390" s="34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</row>
    <row r="391" ht="15.75" customHeight="1">
      <c r="A391" s="34"/>
      <c r="B391" s="34"/>
      <c r="C391" s="34"/>
      <c r="D391" s="34"/>
      <c r="E391" s="34"/>
      <c r="F391" s="35"/>
      <c r="G391" s="34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</row>
    <row r="392" ht="15.75" customHeight="1">
      <c r="A392" s="34"/>
      <c r="B392" s="34"/>
      <c r="C392" s="34"/>
      <c r="D392" s="34"/>
      <c r="E392" s="34"/>
      <c r="F392" s="35"/>
      <c r="G392" s="34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</row>
    <row r="393" ht="15.75" customHeight="1">
      <c r="A393" s="34"/>
      <c r="B393" s="34"/>
      <c r="C393" s="34"/>
      <c r="D393" s="34"/>
      <c r="E393" s="34"/>
      <c r="F393" s="35"/>
      <c r="G393" s="34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</row>
    <row r="394" ht="15.75" customHeight="1">
      <c r="A394" s="34"/>
      <c r="B394" s="34"/>
      <c r="C394" s="34"/>
      <c r="D394" s="34"/>
      <c r="E394" s="34"/>
      <c r="F394" s="35"/>
      <c r="G394" s="34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</row>
    <row r="395" ht="15.75" customHeight="1">
      <c r="A395" s="34"/>
      <c r="B395" s="34"/>
      <c r="C395" s="34"/>
      <c r="D395" s="34"/>
      <c r="E395" s="34"/>
      <c r="F395" s="35"/>
      <c r="G395" s="34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</row>
    <row r="396" ht="15.75" customHeight="1">
      <c r="A396" s="34"/>
      <c r="B396" s="34"/>
      <c r="C396" s="34"/>
      <c r="D396" s="34"/>
      <c r="E396" s="34"/>
      <c r="F396" s="35"/>
      <c r="G396" s="34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</row>
    <row r="397" ht="15.75" customHeight="1">
      <c r="A397" s="34"/>
      <c r="B397" s="34"/>
      <c r="C397" s="34"/>
      <c r="D397" s="34"/>
      <c r="E397" s="34"/>
      <c r="F397" s="35"/>
      <c r="G397" s="34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</row>
    <row r="398" ht="15.75" customHeight="1">
      <c r="A398" s="34"/>
      <c r="B398" s="34"/>
      <c r="C398" s="34"/>
      <c r="D398" s="34"/>
      <c r="E398" s="34"/>
      <c r="F398" s="35"/>
      <c r="G398" s="34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</row>
    <row r="399" ht="15.75" customHeight="1">
      <c r="A399" s="34"/>
      <c r="B399" s="34"/>
      <c r="C399" s="34"/>
      <c r="D399" s="34"/>
      <c r="E399" s="34"/>
      <c r="F399" s="35"/>
      <c r="G399" s="34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</row>
    <row r="400" ht="15.75" customHeight="1">
      <c r="A400" s="34"/>
      <c r="B400" s="34"/>
      <c r="C400" s="34"/>
      <c r="D400" s="34"/>
      <c r="E400" s="34"/>
      <c r="F400" s="35"/>
      <c r="G400" s="34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</row>
    <row r="401" ht="15.75" customHeight="1">
      <c r="A401" s="34"/>
      <c r="B401" s="34"/>
      <c r="C401" s="34"/>
      <c r="D401" s="34"/>
      <c r="E401" s="34"/>
      <c r="F401" s="35"/>
      <c r="G401" s="34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</row>
    <row r="402" ht="15.75" customHeight="1">
      <c r="A402" s="34"/>
      <c r="B402" s="34"/>
      <c r="C402" s="34"/>
      <c r="D402" s="34"/>
      <c r="E402" s="34"/>
      <c r="F402" s="35"/>
      <c r="G402" s="34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</row>
    <row r="403" ht="15.75" customHeight="1">
      <c r="A403" s="34"/>
      <c r="B403" s="34"/>
      <c r="C403" s="34"/>
      <c r="D403" s="34"/>
      <c r="E403" s="34"/>
      <c r="F403" s="35"/>
      <c r="G403" s="34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</row>
    <row r="404" ht="15.75" customHeight="1">
      <c r="A404" s="34"/>
      <c r="B404" s="34"/>
      <c r="C404" s="34"/>
      <c r="D404" s="34"/>
      <c r="E404" s="34"/>
      <c r="F404" s="35"/>
      <c r="G404" s="34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</row>
    <row r="405" ht="15.75" customHeight="1">
      <c r="A405" s="34"/>
      <c r="B405" s="34"/>
      <c r="C405" s="34"/>
      <c r="D405" s="34"/>
      <c r="E405" s="34"/>
      <c r="F405" s="35"/>
      <c r="G405" s="34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</row>
    <row r="406" ht="15.75" customHeight="1">
      <c r="A406" s="34"/>
      <c r="B406" s="34"/>
      <c r="C406" s="34"/>
      <c r="D406" s="34"/>
      <c r="E406" s="34"/>
      <c r="F406" s="35"/>
      <c r="G406" s="34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</row>
    <row r="407" ht="15.75" customHeight="1">
      <c r="A407" s="34"/>
      <c r="B407" s="34"/>
      <c r="C407" s="34"/>
      <c r="D407" s="34"/>
      <c r="E407" s="34"/>
      <c r="F407" s="35"/>
      <c r="G407" s="34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</row>
    <row r="408" ht="15.75" customHeight="1">
      <c r="A408" s="34"/>
      <c r="B408" s="34"/>
      <c r="C408" s="34"/>
      <c r="D408" s="34"/>
      <c r="E408" s="34"/>
      <c r="F408" s="35"/>
      <c r="G408" s="34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</row>
    <row r="409" ht="15.75" customHeight="1">
      <c r="A409" s="34"/>
      <c r="B409" s="34"/>
      <c r="C409" s="34"/>
      <c r="D409" s="34"/>
      <c r="E409" s="34"/>
      <c r="F409" s="35"/>
      <c r="G409" s="34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</row>
    <row r="410" ht="15.75" customHeight="1">
      <c r="A410" s="34"/>
      <c r="B410" s="34"/>
      <c r="C410" s="34"/>
      <c r="D410" s="34"/>
      <c r="E410" s="34"/>
      <c r="F410" s="35"/>
      <c r="G410" s="34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</row>
    <row r="411" ht="15.75" customHeight="1">
      <c r="A411" s="34"/>
      <c r="B411" s="34"/>
      <c r="C411" s="34"/>
      <c r="D411" s="34"/>
      <c r="E411" s="34"/>
      <c r="F411" s="35"/>
      <c r="G411" s="34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</row>
    <row r="412" ht="15.75" customHeight="1">
      <c r="A412" s="34"/>
      <c r="B412" s="34"/>
      <c r="C412" s="34"/>
      <c r="D412" s="34"/>
      <c r="E412" s="34"/>
      <c r="F412" s="35"/>
      <c r="G412" s="34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</row>
    <row r="413" ht="15.75" customHeight="1">
      <c r="A413" s="34"/>
      <c r="B413" s="34"/>
      <c r="C413" s="34"/>
      <c r="D413" s="34"/>
      <c r="E413" s="34"/>
      <c r="F413" s="35"/>
      <c r="G413" s="34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</row>
    <row r="414" ht="15.75" customHeight="1">
      <c r="A414" s="34"/>
      <c r="B414" s="34"/>
      <c r="C414" s="34"/>
      <c r="D414" s="34"/>
      <c r="E414" s="34"/>
      <c r="F414" s="35"/>
      <c r="G414" s="34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</row>
    <row r="415" ht="15.75" customHeight="1">
      <c r="A415" s="34"/>
      <c r="B415" s="34"/>
      <c r="C415" s="34"/>
      <c r="D415" s="34"/>
      <c r="E415" s="34"/>
      <c r="F415" s="35"/>
      <c r="G415" s="34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</row>
    <row r="416" ht="15.75" customHeight="1">
      <c r="A416" s="34"/>
      <c r="B416" s="34"/>
      <c r="C416" s="34"/>
      <c r="D416" s="34"/>
      <c r="E416" s="34"/>
      <c r="F416" s="35"/>
      <c r="G416" s="34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</row>
    <row r="417" ht="15.75" customHeight="1">
      <c r="A417" s="34"/>
      <c r="B417" s="34"/>
      <c r="C417" s="34"/>
      <c r="D417" s="34"/>
      <c r="E417" s="34"/>
      <c r="F417" s="35"/>
      <c r="G417" s="34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</row>
    <row r="418" ht="15.75" customHeight="1">
      <c r="A418" s="34"/>
      <c r="B418" s="34"/>
      <c r="C418" s="34"/>
      <c r="D418" s="34"/>
      <c r="E418" s="34"/>
      <c r="F418" s="35"/>
      <c r="G418" s="34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</row>
    <row r="419" ht="15.75" customHeight="1">
      <c r="A419" s="34"/>
      <c r="B419" s="34"/>
      <c r="C419" s="34"/>
      <c r="D419" s="34"/>
      <c r="E419" s="34"/>
      <c r="F419" s="35"/>
      <c r="G419" s="34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</row>
    <row r="420" ht="15.75" customHeight="1">
      <c r="A420" s="34"/>
      <c r="B420" s="34"/>
      <c r="C420" s="34"/>
      <c r="D420" s="34"/>
      <c r="E420" s="34"/>
      <c r="F420" s="35"/>
      <c r="G420" s="34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</row>
    <row r="421" ht="15.75" customHeight="1">
      <c r="A421" s="34"/>
      <c r="B421" s="34"/>
      <c r="C421" s="34"/>
      <c r="D421" s="34"/>
      <c r="E421" s="34"/>
      <c r="F421" s="35"/>
      <c r="G421" s="34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</row>
    <row r="422" ht="15.75" customHeight="1">
      <c r="A422" s="34"/>
      <c r="B422" s="34"/>
      <c r="C422" s="34"/>
      <c r="D422" s="34"/>
      <c r="E422" s="34"/>
      <c r="F422" s="35"/>
      <c r="G422" s="34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</row>
    <row r="423" ht="15.75" customHeight="1">
      <c r="A423" s="34"/>
      <c r="B423" s="34"/>
      <c r="C423" s="34"/>
      <c r="D423" s="34"/>
      <c r="E423" s="34"/>
      <c r="F423" s="35"/>
      <c r="G423" s="34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</row>
    <row r="424" ht="15.75" customHeight="1">
      <c r="A424" s="34"/>
      <c r="B424" s="34"/>
      <c r="C424" s="34"/>
      <c r="D424" s="34"/>
      <c r="E424" s="34"/>
      <c r="F424" s="35"/>
      <c r="G424" s="34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</row>
    <row r="425" ht="15.75" customHeight="1">
      <c r="A425" s="34"/>
      <c r="B425" s="34"/>
      <c r="C425" s="34"/>
      <c r="D425" s="34"/>
      <c r="E425" s="34"/>
      <c r="F425" s="35"/>
      <c r="G425" s="34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</row>
    <row r="426" ht="15.75" customHeight="1">
      <c r="A426" s="34"/>
      <c r="B426" s="34"/>
      <c r="C426" s="34"/>
      <c r="D426" s="34"/>
      <c r="E426" s="34"/>
      <c r="F426" s="35"/>
      <c r="G426" s="34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</row>
    <row r="427" ht="15.75" customHeight="1">
      <c r="A427" s="34"/>
      <c r="B427" s="34"/>
      <c r="C427" s="34"/>
      <c r="D427" s="34"/>
      <c r="E427" s="34"/>
      <c r="F427" s="35"/>
      <c r="G427" s="34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</row>
    <row r="428" ht="15.75" customHeight="1">
      <c r="A428" s="34"/>
      <c r="B428" s="34"/>
      <c r="C428" s="34"/>
      <c r="D428" s="34"/>
      <c r="E428" s="34"/>
      <c r="F428" s="35"/>
      <c r="G428" s="34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</row>
    <row r="429" ht="15.75" customHeight="1">
      <c r="A429" s="34"/>
      <c r="B429" s="34"/>
      <c r="C429" s="34"/>
      <c r="D429" s="34"/>
      <c r="E429" s="34"/>
      <c r="F429" s="35"/>
      <c r="G429" s="34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</row>
    <row r="430" ht="15.75" customHeight="1">
      <c r="A430" s="34"/>
      <c r="B430" s="34"/>
      <c r="C430" s="34"/>
      <c r="D430" s="34"/>
      <c r="E430" s="34"/>
      <c r="F430" s="35"/>
      <c r="G430" s="34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</row>
    <row r="431" ht="15.75" customHeight="1">
      <c r="A431" s="34"/>
      <c r="B431" s="34"/>
      <c r="C431" s="34"/>
      <c r="D431" s="34"/>
      <c r="E431" s="34"/>
      <c r="F431" s="35"/>
      <c r="G431" s="34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</row>
    <row r="432" ht="15.75" customHeight="1">
      <c r="A432" s="34"/>
      <c r="B432" s="34"/>
      <c r="C432" s="34"/>
      <c r="D432" s="34"/>
      <c r="E432" s="34"/>
      <c r="F432" s="35"/>
      <c r="G432" s="34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</row>
    <row r="433" ht="15.75" customHeight="1">
      <c r="A433" s="34"/>
      <c r="B433" s="34"/>
      <c r="C433" s="34"/>
      <c r="D433" s="34"/>
      <c r="E433" s="34"/>
      <c r="F433" s="35"/>
      <c r="G433" s="34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</row>
    <row r="434" ht="15.75" customHeight="1">
      <c r="A434" s="34"/>
      <c r="B434" s="34"/>
      <c r="C434" s="34"/>
      <c r="D434" s="34"/>
      <c r="E434" s="34"/>
      <c r="F434" s="35"/>
      <c r="G434" s="34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</row>
    <row r="435" ht="15.75" customHeight="1">
      <c r="A435" s="34"/>
      <c r="B435" s="34"/>
      <c r="C435" s="34"/>
      <c r="D435" s="34"/>
      <c r="E435" s="34"/>
      <c r="F435" s="35"/>
      <c r="G435" s="34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</row>
    <row r="436" ht="15.75" customHeight="1">
      <c r="A436" s="34"/>
      <c r="B436" s="34"/>
      <c r="C436" s="34"/>
      <c r="D436" s="34"/>
      <c r="E436" s="34"/>
      <c r="F436" s="35"/>
      <c r="G436" s="34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</row>
    <row r="437" ht="15.75" customHeight="1">
      <c r="A437" s="34"/>
      <c r="B437" s="34"/>
      <c r="C437" s="34"/>
      <c r="D437" s="34"/>
      <c r="E437" s="34"/>
      <c r="F437" s="35"/>
      <c r="G437" s="34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</row>
    <row r="438" ht="15.75" customHeight="1">
      <c r="A438" s="34"/>
      <c r="B438" s="34"/>
      <c r="C438" s="34"/>
      <c r="D438" s="34"/>
      <c r="E438" s="34"/>
      <c r="F438" s="35"/>
      <c r="G438" s="34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</row>
    <row r="439" ht="15.75" customHeight="1">
      <c r="A439" s="34"/>
      <c r="B439" s="34"/>
      <c r="C439" s="34"/>
      <c r="D439" s="34"/>
      <c r="E439" s="34"/>
      <c r="F439" s="35"/>
      <c r="G439" s="34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</row>
    <row r="440" ht="15.75" customHeight="1">
      <c r="A440" s="34"/>
      <c r="B440" s="34"/>
      <c r="C440" s="34"/>
      <c r="D440" s="34"/>
      <c r="E440" s="34"/>
      <c r="F440" s="35"/>
      <c r="G440" s="34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</row>
    <row r="441" ht="15.75" customHeight="1">
      <c r="A441" s="34"/>
      <c r="B441" s="34"/>
      <c r="C441" s="34"/>
      <c r="D441" s="34"/>
      <c r="E441" s="34"/>
      <c r="F441" s="35"/>
      <c r="G441" s="34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</row>
    <row r="442" ht="15.75" customHeight="1">
      <c r="A442" s="34"/>
      <c r="B442" s="34"/>
      <c r="C442" s="34"/>
      <c r="D442" s="34"/>
      <c r="E442" s="34"/>
      <c r="F442" s="35"/>
      <c r="G442" s="34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</row>
    <row r="443" ht="15.75" customHeight="1">
      <c r="A443" s="34"/>
      <c r="B443" s="34"/>
      <c r="C443" s="34"/>
      <c r="D443" s="34"/>
      <c r="E443" s="34"/>
      <c r="F443" s="35"/>
      <c r="G443" s="34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</row>
    <row r="444" ht="15.75" customHeight="1">
      <c r="A444" s="34"/>
      <c r="B444" s="34"/>
      <c r="C444" s="34"/>
      <c r="D444" s="34"/>
      <c r="E444" s="34"/>
      <c r="F444" s="35"/>
      <c r="G444" s="34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</row>
    <row r="445" ht="15.75" customHeight="1">
      <c r="A445" s="34"/>
      <c r="B445" s="34"/>
      <c r="C445" s="34"/>
      <c r="D445" s="34"/>
      <c r="E445" s="34"/>
      <c r="F445" s="35"/>
      <c r="G445" s="34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</row>
    <row r="446" ht="15.75" customHeight="1">
      <c r="A446" s="34"/>
      <c r="B446" s="34"/>
      <c r="C446" s="34"/>
      <c r="D446" s="34"/>
      <c r="E446" s="34"/>
      <c r="F446" s="35"/>
      <c r="G446" s="34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</row>
    <row r="447" ht="15.75" customHeight="1">
      <c r="A447" s="34"/>
      <c r="B447" s="34"/>
      <c r="C447" s="34"/>
      <c r="D447" s="34"/>
      <c r="E447" s="34"/>
      <c r="F447" s="35"/>
      <c r="G447" s="34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</row>
    <row r="448" ht="15.75" customHeight="1">
      <c r="A448" s="34"/>
      <c r="B448" s="34"/>
      <c r="C448" s="34"/>
      <c r="D448" s="34"/>
      <c r="E448" s="34"/>
      <c r="F448" s="35"/>
      <c r="G448" s="34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</row>
    <row r="449" ht="15.75" customHeight="1">
      <c r="A449" s="34"/>
      <c r="B449" s="34"/>
      <c r="C449" s="34"/>
      <c r="D449" s="34"/>
      <c r="E449" s="34"/>
      <c r="F449" s="35"/>
      <c r="G449" s="34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</row>
    <row r="450" ht="15.75" customHeight="1">
      <c r="A450" s="34"/>
      <c r="B450" s="34"/>
      <c r="C450" s="34"/>
      <c r="D450" s="34"/>
      <c r="E450" s="34"/>
      <c r="F450" s="35"/>
      <c r="G450" s="34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</row>
    <row r="451" ht="15.75" customHeight="1">
      <c r="A451" s="34"/>
      <c r="B451" s="34"/>
      <c r="C451" s="34"/>
      <c r="D451" s="34"/>
      <c r="E451" s="34"/>
      <c r="F451" s="35"/>
      <c r="G451" s="34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</row>
    <row r="452" ht="15.75" customHeight="1">
      <c r="A452" s="34"/>
      <c r="B452" s="34"/>
      <c r="C452" s="34"/>
      <c r="D452" s="34"/>
      <c r="E452" s="34"/>
      <c r="F452" s="35"/>
      <c r="G452" s="34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</row>
    <row r="453" ht="15.75" customHeight="1">
      <c r="A453" s="34"/>
      <c r="B453" s="34"/>
      <c r="C453" s="34"/>
      <c r="D453" s="34"/>
      <c r="E453" s="34"/>
      <c r="F453" s="35"/>
      <c r="G453" s="34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</row>
    <row r="454" ht="15.75" customHeight="1">
      <c r="A454" s="34"/>
      <c r="B454" s="34"/>
      <c r="C454" s="34"/>
      <c r="D454" s="34"/>
      <c r="E454" s="34"/>
      <c r="F454" s="35"/>
      <c r="G454" s="34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</row>
    <row r="455" ht="15.75" customHeight="1">
      <c r="A455" s="34"/>
      <c r="B455" s="34"/>
      <c r="C455" s="34"/>
      <c r="D455" s="34"/>
      <c r="E455" s="34"/>
      <c r="F455" s="35"/>
      <c r="G455" s="34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</row>
    <row r="456" ht="15.75" customHeight="1">
      <c r="A456" s="34"/>
      <c r="B456" s="34"/>
      <c r="C456" s="34"/>
      <c r="D456" s="34"/>
      <c r="E456" s="34"/>
      <c r="F456" s="35"/>
      <c r="G456" s="34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</row>
    <row r="457" ht="15.75" customHeight="1">
      <c r="A457" s="34"/>
      <c r="B457" s="34"/>
      <c r="C457" s="34"/>
      <c r="D457" s="34"/>
      <c r="E457" s="34"/>
      <c r="F457" s="35"/>
      <c r="G457" s="34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</row>
    <row r="458" ht="15.75" customHeight="1">
      <c r="A458" s="34"/>
      <c r="B458" s="34"/>
      <c r="C458" s="34"/>
      <c r="D458" s="34"/>
      <c r="E458" s="34"/>
      <c r="F458" s="35"/>
      <c r="G458" s="34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</row>
    <row r="459" ht="15.75" customHeight="1">
      <c r="A459" s="34"/>
      <c r="B459" s="34"/>
      <c r="C459" s="34"/>
      <c r="D459" s="34"/>
      <c r="E459" s="34"/>
      <c r="F459" s="35"/>
      <c r="G459" s="34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</row>
    <row r="460" ht="15.75" customHeight="1">
      <c r="A460" s="34"/>
      <c r="B460" s="34"/>
      <c r="C460" s="34"/>
      <c r="D460" s="34"/>
      <c r="E460" s="34"/>
      <c r="F460" s="35"/>
      <c r="G460" s="34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</row>
    <row r="461" ht="15.75" customHeight="1">
      <c r="A461" s="34"/>
      <c r="B461" s="34"/>
      <c r="C461" s="34"/>
      <c r="D461" s="34"/>
      <c r="E461" s="34"/>
      <c r="F461" s="35"/>
      <c r="G461" s="34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</row>
    <row r="462" ht="15.75" customHeight="1">
      <c r="A462" s="34"/>
      <c r="B462" s="34"/>
      <c r="C462" s="34"/>
      <c r="D462" s="34"/>
      <c r="E462" s="34"/>
      <c r="F462" s="35"/>
      <c r="G462" s="34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</row>
    <row r="463" ht="15.75" customHeight="1">
      <c r="A463" s="34"/>
      <c r="B463" s="34"/>
      <c r="C463" s="34"/>
      <c r="D463" s="34"/>
      <c r="E463" s="34"/>
      <c r="F463" s="35"/>
      <c r="G463" s="34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</row>
    <row r="464" ht="15.75" customHeight="1">
      <c r="A464" s="34"/>
      <c r="B464" s="34"/>
      <c r="C464" s="34"/>
      <c r="D464" s="34"/>
      <c r="E464" s="34"/>
      <c r="F464" s="35"/>
      <c r="G464" s="34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</row>
    <row r="465" ht="15.75" customHeight="1">
      <c r="A465" s="34"/>
      <c r="B465" s="34"/>
      <c r="C465" s="34"/>
      <c r="D465" s="34"/>
      <c r="E465" s="34"/>
      <c r="F465" s="35"/>
      <c r="G465" s="34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</row>
    <row r="466" ht="15.75" customHeight="1">
      <c r="A466" s="34"/>
      <c r="B466" s="34"/>
      <c r="C466" s="34"/>
      <c r="D466" s="34"/>
      <c r="E466" s="34"/>
      <c r="F466" s="35"/>
      <c r="G466" s="34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</row>
    <row r="467" ht="15.75" customHeight="1">
      <c r="A467" s="34"/>
      <c r="B467" s="34"/>
      <c r="C467" s="34"/>
      <c r="D467" s="34"/>
      <c r="E467" s="34"/>
      <c r="F467" s="35"/>
      <c r="G467" s="34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</row>
    <row r="468" ht="15.75" customHeight="1">
      <c r="A468" s="34"/>
      <c r="B468" s="34"/>
      <c r="C468" s="34"/>
      <c r="D468" s="34"/>
      <c r="E468" s="34"/>
      <c r="F468" s="35"/>
      <c r="G468" s="34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</row>
    <row r="469" ht="15.75" customHeight="1">
      <c r="A469" s="34"/>
      <c r="B469" s="34"/>
      <c r="C469" s="34"/>
      <c r="D469" s="34"/>
      <c r="E469" s="34"/>
      <c r="F469" s="35"/>
      <c r="G469" s="34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</row>
    <row r="470" ht="15.75" customHeight="1">
      <c r="A470" s="34"/>
      <c r="B470" s="34"/>
      <c r="C470" s="34"/>
      <c r="D470" s="34"/>
      <c r="E470" s="34"/>
      <c r="F470" s="35"/>
      <c r="G470" s="34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</row>
    <row r="471" ht="15.75" customHeight="1">
      <c r="A471" s="34"/>
      <c r="B471" s="34"/>
      <c r="C471" s="34"/>
      <c r="D471" s="34"/>
      <c r="E471" s="34"/>
      <c r="F471" s="35"/>
      <c r="G471" s="34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</row>
    <row r="472" ht="15.75" customHeight="1">
      <c r="A472" s="34"/>
      <c r="B472" s="34"/>
      <c r="C472" s="34"/>
      <c r="D472" s="34"/>
      <c r="E472" s="34"/>
      <c r="F472" s="35"/>
      <c r="G472" s="34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</row>
    <row r="473" ht="15.75" customHeight="1">
      <c r="A473" s="34"/>
      <c r="B473" s="34"/>
      <c r="C473" s="34"/>
      <c r="D473" s="34"/>
      <c r="E473" s="34"/>
      <c r="F473" s="35"/>
      <c r="G473" s="34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</row>
    <row r="474" ht="15.75" customHeight="1">
      <c r="A474" s="34"/>
      <c r="B474" s="34"/>
      <c r="C474" s="34"/>
      <c r="D474" s="34"/>
      <c r="E474" s="34"/>
      <c r="F474" s="35"/>
      <c r="G474" s="34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</row>
    <row r="475" ht="15.75" customHeight="1">
      <c r="A475" s="34"/>
      <c r="B475" s="34"/>
      <c r="C475" s="34"/>
      <c r="D475" s="34"/>
      <c r="E475" s="34"/>
      <c r="F475" s="35"/>
      <c r="G475" s="34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</row>
    <row r="476" ht="15.75" customHeight="1">
      <c r="A476" s="34"/>
      <c r="B476" s="34"/>
      <c r="C476" s="34"/>
      <c r="D476" s="34"/>
      <c r="E476" s="34"/>
      <c r="F476" s="35"/>
      <c r="G476" s="34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</row>
    <row r="477" ht="15.75" customHeight="1">
      <c r="A477" s="34"/>
      <c r="B477" s="34"/>
      <c r="C477" s="34"/>
      <c r="D477" s="34"/>
      <c r="E477" s="34"/>
      <c r="F477" s="35"/>
      <c r="G477" s="34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</row>
    <row r="478" ht="15.75" customHeight="1">
      <c r="A478" s="34"/>
      <c r="B478" s="34"/>
      <c r="C478" s="34"/>
      <c r="D478" s="34"/>
      <c r="E478" s="34"/>
      <c r="F478" s="35"/>
      <c r="G478" s="34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</row>
    <row r="479" ht="15.75" customHeight="1">
      <c r="A479" s="34"/>
      <c r="B479" s="34"/>
      <c r="C479" s="34"/>
      <c r="D479" s="34"/>
      <c r="E479" s="34"/>
      <c r="F479" s="35"/>
      <c r="G479" s="34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</row>
    <row r="480" ht="15.75" customHeight="1">
      <c r="A480" s="34"/>
      <c r="B480" s="34"/>
      <c r="C480" s="34"/>
      <c r="D480" s="34"/>
      <c r="E480" s="34"/>
      <c r="F480" s="35"/>
      <c r="G480" s="34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</row>
    <row r="481" ht="15.75" customHeight="1">
      <c r="A481" s="34"/>
      <c r="B481" s="34"/>
      <c r="C481" s="34"/>
      <c r="D481" s="34"/>
      <c r="E481" s="34"/>
      <c r="F481" s="35"/>
      <c r="G481" s="34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</row>
    <row r="482" ht="15.75" customHeight="1">
      <c r="A482" s="34"/>
      <c r="B482" s="34"/>
      <c r="C482" s="34"/>
      <c r="D482" s="34"/>
      <c r="E482" s="34"/>
      <c r="F482" s="35"/>
      <c r="G482" s="34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</row>
    <row r="483" ht="15.75" customHeight="1">
      <c r="A483" s="34"/>
      <c r="B483" s="34"/>
      <c r="C483" s="34"/>
      <c r="D483" s="34"/>
      <c r="E483" s="34"/>
      <c r="F483" s="35"/>
      <c r="G483" s="34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</row>
    <row r="484" ht="15.75" customHeight="1">
      <c r="A484" s="34"/>
      <c r="B484" s="34"/>
      <c r="C484" s="34"/>
      <c r="D484" s="34"/>
      <c r="E484" s="34"/>
      <c r="F484" s="35"/>
      <c r="G484" s="34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</row>
    <row r="485" ht="15.75" customHeight="1">
      <c r="A485" s="34"/>
      <c r="B485" s="34"/>
      <c r="C485" s="34"/>
      <c r="D485" s="34"/>
      <c r="E485" s="34"/>
      <c r="F485" s="35"/>
      <c r="G485" s="34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</row>
    <row r="486" ht="15.75" customHeight="1">
      <c r="A486" s="34"/>
      <c r="B486" s="34"/>
      <c r="C486" s="34"/>
      <c r="D486" s="34"/>
      <c r="E486" s="34"/>
      <c r="F486" s="35"/>
      <c r="G486" s="34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</row>
    <row r="487" ht="15.75" customHeight="1">
      <c r="A487" s="34"/>
      <c r="B487" s="34"/>
      <c r="C487" s="34"/>
      <c r="D487" s="34"/>
      <c r="E487" s="34"/>
      <c r="F487" s="35"/>
      <c r="G487" s="34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</row>
    <row r="488" ht="15.75" customHeight="1">
      <c r="A488" s="34"/>
      <c r="B488" s="34"/>
      <c r="C488" s="34"/>
      <c r="D488" s="34"/>
      <c r="E488" s="34"/>
      <c r="F488" s="35"/>
      <c r="G488" s="34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</row>
    <row r="489" ht="15.75" customHeight="1">
      <c r="A489" s="34"/>
      <c r="B489" s="34"/>
      <c r="C489" s="34"/>
      <c r="D489" s="34"/>
      <c r="E489" s="34"/>
      <c r="F489" s="35"/>
      <c r="G489" s="34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</row>
    <row r="490" ht="15.75" customHeight="1">
      <c r="A490" s="34"/>
      <c r="B490" s="34"/>
      <c r="C490" s="34"/>
      <c r="D490" s="34"/>
      <c r="E490" s="34"/>
      <c r="F490" s="35"/>
      <c r="G490" s="34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</row>
    <row r="491" ht="15.75" customHeight="1">
      <c r="A491" s="34"/>
      <c r="B491" s="34"/>
      <c r="C491" s="34"/>
      <c r="D491" s="34"/>
      <c r="E491" s="34"/>
      <c r="F491" s="35"/>
      <c r="G491" s="34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</row>
    <row r="492" ht="15.75" customHeight="1">
      <c r="A492" s="34"/>
      <c r="B492" s="34"/>
      <c r="C492" s="34"/>
      <c r="D492" s="34"/>
      <c r="E492" s="34"/>
      <c r="F492" s="35"/>
      <c r="G492" s="34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</row>
    <row r="493" ht="15.75" customHeight="1">
      <c r="A493" s="34"/>
      <c r="B493" s="34"/>
      <c r="C493" s="34"/>
      <c r="D493" s="34"/>
      <c r="E493" s="34"/>
      <c r="F493" s="35"/>
      <c r="G493" s="34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</row>
    <row r="494" ht="15.75" customHeight="1">
      <c r="A494" s="34"/>
      <c r="B494" s="34"/>
      <c r="C494" s="34"/>
      <c r="D494" s="34"/>
      <c r="E494" s="34"/>
      <c r="F494" s="35"/>
      <c r="G494" s="34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</row>
    <row r="495" ht="15.75" customHeight="1">
      <c r="A495" s="34"/>
      <c r="B495" s="34"/>
      <c r="C495" s="34"/>
      <c r="D495" s="34"/>
      <c r="E495" s="34"/>
      <c r="F495" s="35"/>
      <c r="G495" s="34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</row>
    <row r="496" ht="15.75" customHeight="1">
      <c r="A496" s="34"/>
      <c r="B496" s="34"/>
      <c r="C496" s="34"/>
      <c r="D496" s="34"/>
      <c r="E496" s="34"/>
      <c r="F496" s="35"/>
      <c r="G496" s="34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</row>
    <row r="497" ht="15.75" customHeight="1">
      <c r="A497" s="34"/>
      <c r="B497" s="34"/>
      <c r="C497" s="34"/>
      <c r="D497" s="34"/>
      <c r="E497" s="34"/>
      <c r="F497" s="35"/>
      <c r="G497" s="34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</row>
    <row r="498" ht="15.75" customHeight="1">
      <c r="A498" s="34"/>
      <c r="B498" s="34"/>
      <c r="C498" s="34"/>
      <c r="D498" s="34"/>
      <c r="E498" s="34"/>
      <c r="F498" s="35"/>
      <c r="G498" s="34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</row>
    <row r="499" ht="15.75" customHeight="1">
      <c r="A499" s="34"/>
      <c r="B499" s="34"/>
      <c r="C499" s="34"/>
      <c r="D499" s="34"/>
      <c r="E499" s="34"/>
      <c r="F499" s="35"/>
      <c r="G499" s="34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</row>
    <row r="500" ht="15.75" customHeight="1">
      <c r="A500" s="34"/>
      <c r="B500" s="34"/>
      <c r="C500" s="34"/>
      <c r="D500" s="34"/>
      <c r="E500" s="34"/>
      <c r="F500" s="35"/>
      <c r="G500" s="34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</row>
    <row r="501" ht="15.75" customHeight="1">
      <c r="A501" s="34"/>
      <c r="B501" s="34"/>
      <c r="C501" s="34"/>
      <c r="D501" s="34"/>
      <c r="E501" s="34"/>
      <c r="F501" s="35"/>
      <c r="G501" s="34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</row>
    <row r="502" ht="15.75" customHeight="1">
      <c r="A502" s="34"/>
      <c r="B502" s="34"/>
      <c r="C502" s="34"/>
      <c r="D502" s="34"/>
      <c r="E502" s="34"/>
      <c r="F502" s="35"/>
      <c r="G502" s="34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</row>
    <row r="503" ht="15.75" customHeight="1">
      <c r="A503" s="34"/>
      <c r="B503" s="34"/>
      <c r="C503" s="34"/>
      <c r="D503" s="34"/>
      <c r="E503" s="34"/>
      <c r="F503" s="35"/>
      <c r="G503" s="34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</row>
    <row r="504" ht="15.75" customHeight="1">
      <c r="A504" s="34"/>
      <c r="B504" s="34"/>
      <c r="C504" s="34"/>
      <c r="D504" s="34"/>
      <c r="E504" s="34"/>
      <c r="F504" s="35"/>
      <c r="G504" s="34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</row>
    <row r="505" ht="15.75" customHeight="1">
      <c r="A505" s="34"/>
      <c r="B505" s="34"/>
      <c r="C505" s="34"/>
      <c r="D505" s="34"/>
      <c r="E505" s="34"/>
      <c r="F505" s="35"/>
      <c r="G505" s="34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</row>
    <row r="506" ht="15.75" customHeight="1">
      <c r="A506" s="34"/>
      <c r="B506" s="34"/>
      <c r="C506" s="34"/>
      <c r="D506" s="34"/>
      <c r="E506" s="34"/>
      <c r="F506" s="35"/>
      <c r="G506" s="34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</row>
    <row r="507" ht="15.75" customHeight="1">
      <c r="A507" s="34"/>
      <c r="B507" s="34"/>
      <c r="C507" s="34"/>
      <c r="D507" s="34"/>
      <c r="E507" s="34"/>
      <c r="F507" s="35"/>
      <c r="G507" s="34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</row>
    <row r="508" ht="15.75" customHeight="1">
      <c r="A508" s="34"/>
      <c r="B508" s="34"/>
      <c r="C508" s="34"/>
      <c r="D508" s="34"/>
      <c r="E508" s="34"/>
      <c r="F508" s="35"/>
      <c r="G508" s="34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</row>
    <row r="509" ht="15.75" customHeight="1">
      <c r="A509" s="34"/>
      <c r="B509" s="34"/>
      <c r="C509" s="34"/>
      <c r="D509" s="34"/>
      <c r="E509" s="34"/>
      <c r="F509" s="35"/>
      <c r="G509" s="34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</row>
    <row r="510" ht="15.75" customHeight="1">
      <c r="A510" s="34"/>
      <c r="B510" s="34"/>
      <c r="C510" s="34"/>
      <c r="D510" s="34"/>
      <c r="E510" s="34"/>
      <c r="F510" s="35"/>
      <c r="G510" s="34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</row>
    <row r="511" ht="15.75" customHeight="1">
      <c r="A511" s="34"/>
      <c r="B511" s="34"/>
      <c r="C511" s="34"/>
      <c r="D511" s="34"/>
      <c r="E511" s="34"/>
      <c r="F511" s="35"/>
      <c r="G511" s="34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</row>
    <row r="512" ht="15.75" customHeight="1">
      <c r="A512" s="34"/>
      <c r="B512" s="34"/>
      <c r="C512" s="34"/>
      <c r="D512" s="34"/>
      <c r="E512" s="34"/>
      <c r="F512" s="35"/>
      <c r="G512" s="34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</row>
    <row r="513" ht="15.75" customHeight="1">
      <c r="A513" s="34"/>
      <c r="B513" s="34"/>
      <c r="C513" s="34"/>
      <c r="D513" s="34"/>
      <c r="E513" s="34"/>
      <c r="F513" s="35"/>
      <c r="G513" s="34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</row>
    <row r="514" ht="15.75" customHeight="1">
      <c r="A514" s="34"/>
      <c r="B514" s="34"/>
      <c r="C514" s="34"/>
      <c r="D514" s="34"/>
      <c r="E514" s="34"/>
      <c r="F514" s="35"/>
      <c r="G514" s="34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</row>
    <row r="515" ht="15.75" customHeight="1">
      <c r="A515" s="34"/>
      <c r="B515" s="34"/>
      <c r="C515" s="34"/>
      <c r="D515" s="34"/>
      <c r="E515" s="34"/>
      <c r="F515" s="35"/>
      <c r="G515" s="34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</row>
    <row r="516" ht="15.75" customHeight="1">
      <c r="A516" s="34"/>
      <c r="B516" s="34"/>
      <c r="C516" s="34"/>
      <c r="D516" s="34"/>
      <c r="E516" s="34"/>
      <c r="F516" s="35"/>
      <c r="G516" s="34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</row>
    <row r="517" ht="15.75" customHeight="1">
      <c r="A517" s="34"/>
      <c r="B517" s="34"/>
      <c r="C517" s="34"/>
      <c r="D517" s="34"/>
      <c r="E517" s="34"/>
      <c r="F517" s="35"/>
      <c r="G517" s="34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</row>
    <row r="518" ht="15.75" customHeight="1">
      <c r="A518" s="34"/>
      <c r="B518" s="34"/>
      <c r="C518" s="34"/>
      <c r="D518" s="34"/>
      <c r="E518" s="34"/>
      <c r="F518" s="35"/>
      <c r="G518" s="34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</row>
    <row r="519" ht="15.75" customHeight="1">
      <c r="A519" s="34"/>
      <c r="B519" s="34"/>
      <c r="C519" s="34"/>
      <c r="D519" s="34"/>
      <c r="E519" s="34"/>
      <c r="F519" s="35"/>
      <c r="G519" s="34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</row>
    <row r="520" ht="15.75" customHeight="1">
      <c r="A520" s="34"/>
      <c r="B520" s="34"/>
      <c r="C520" s="34"/>
      <c r="D520" s="34"/>
      <c r="E520" s="34"/>
      <c r="F520" s="35"/>
      <c r="G520" s="34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</row>
    <row r="521" ht="15.75" customHeight="1">
      <c r="A521" s="34"/>
      <c r="B521" s="34"/>
      <c r="C521" s="34"/>
      <c r="D521" s="34"/>
      <c r="E521" s="34"/>
      <c r="F521" s="35"/>
      <c r="G521" s="34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</row>
    <row r="522" ht="15.75" customHeight="1">
      <c r="A522" s="34"/>
      <c r="B522" s="34"/>
      <c r="C522" s="34"/>
      <c r="D522" s="34"/>
      <c r="E522" s="34"/>
      <c r="F522" s="35"/>
      <c r="G522" s="34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</row>
    <row r="523" ht="15.75" customHeight="1">
      <c r="A523" s="34"/>
      <c r="B523" s="34"/>
      <c r="C523" s="34"/>
      <c r="D523" s="34"/>
      <c r="E523" s="34"/>
      <c r="F523" s="35"/>
      <c r="G523" s="34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</row>
    <row r="524" ht="15.75" customHeight="1">
      <c r="A524" s="34"/>
      <c r="B524" s="34"/>
      <c r="C524" s="34"/>
      <c r="D524" s="34"/>
      <c r="E524" s="34"/>
      <c r="F524" s="35"/>
      <c r="G524" s="34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</row>
    <row r="525" ht="15.75" customHeight="1">
      <c r="A525" s="34"/>
      <c r="B525" s="34"/>
      <c r="C525" s="34"/>
      <c r="D525" s="34"/>
      <c r="E525" s="34"/>
      <c r="F525" s="35"/>
      <c r="G525" s="34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</row>
    <row r="526" ht="15.75" customHeight="1">
      <c r="A526" s="34"/>
      <c r="B526" s="34"/>
      <c r="C526" s="34"/>
      <c r="D526" s="34"/>
      <c r="E526" s="34"/>
      <c r="F526" s="35"/>
      <c r="G526" s="34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</row>
    <row r="527" ht="15.75" customHeight="1">
      <c r="A527" s="34"/>
      <c r="B527" s="34"/>
      <c r="C527" s="34"/>
      <c r="D527" s="34"/>
      <c r="E527" s="34"/>
      <c r="F527" s="35"/>
      <c r="G527" s="34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</row>
    <row r="528" ht="15.75" customHeight="1">
      <c r="A528" s="34"/>
      <c r="B528" s="34"/>
      <c r="C528" s="34"/>
      <c r="D528" s="34"/>
      <c r="E528" s="34"/>
      <c r="F528" s="35"/>
      <c r="G528" s="34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</row>
    <row r="529" ht="15.75" customHeight="1">
      <c r="A529" s="34"/>
      <c r="B529" s="34"/>
      <c r="C529" s="34"/>
      <c r="D529" s="34"/>
      <c r="E529" s="34"/>
      <c r="F529" s="35"/>
      <c r="G529" s="34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</row>
    <row r="530" ht="15.75" customHeight="1">
      <c r="A530" s="34"/>
      <c r="B530" s="34"/>
      <c r="C530" s="34"/>
      <c r="D530" s="34"/>
      <c r="E530" s="34"/>
      <c r="F530" s="35"/>
      <c r="G530" s="34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</row>
    <row r="531" ht="15.75" customHeight="1">
      <c r="A531" s="34"/>
      <c r="B531" s="34"/>
      <c r="C531" s="34"/>
      <c r="D531" s="34"/>
      <c r="E531" s="34"/>
      <c r="F531" s="35"/>
      <c r="G531" s="34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</row>
    <row r="532" ht="15.75" customHeight="1">
      <c r="A532" s="34"/>
      <c r="B532" s="34"/>
      <c r="C532" s="34"/>
      <c r="D532" s="34"/>
      <c r="E532" s="34"/>
      <c r="F532" s="35"/>
      <c r="G532" s="34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</row>
    <row r="533" ht="15.75" customHeight="1">
      <c r="A533" s="34"/>
      <c r="B533" s="34"/>
      <c r="C533" s="34"/>
      <c r="D533" s="34"/>
      <c r="E533" s="34"/>
      <c r="F533" s="35"/>
      <c r="G533" s="34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</row>
    <row r="534" ht="15.75" customHeight="1">
      <c r="A534" s="34"/>
      <c r="B534" s="34"/>
      <c r="C534" s="34"/>
      <c r="D534" s="34"/>
      <c r="E534" s="34"/>
      <c r="F534" s="35"/>
      <c r="G534" s="34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</row>
    <row r="535" ht="15.75" customHeight="1">
      <c r="A535" s="34"/>
      <c r="B535" s="34"/>
      <c r="C535" s="34"/>
      <c r="D535" s="34"/>
      <c r="E535" s="34"/>
      <c r="F535" s="35"/>
      <c r="G535" s="34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</row>
    <row r="536" ht="15.75" customHeight="1">
      <c r="A536" s="34"/>
      <c r="B536" s="34"/>
      <c r="C536" s="34"/>
      <c r="D536" s="34"/>
      <c r="E536" s="34"/>
      <c r="F536" s="35"/>
      <c r="G536" s="34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</row>
    <row r="537" ht="15.75" customHeight="1">
      <c r="A537" s="34"/>
      <c r="B537" s="34"/>
      <c r="C537" s="34"/>
      <c r="D537" s="34"/>
      <c r="E537" s="34"/>
      <c r="F537" s="35"/>
      <c r="G537" s="34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</row>
    <row r="538" ht="15.75" customHeight="1">
      <c r="A538" s="34"/>
      <c r="B538" s="34"/>
      <c r="C538" s="34"/>
      <c r="D538" s="34"/>
      <c r="E538" s="34"/>
      <c r="F538" s="35"/>
      <c r="G538" s="34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</row>
    <row r="539" ht="15.75" customHeight="1">
      <c r="A539" s="34"/>
      <c r="B539" s="34"/>
      <c r="C539" s="34"/>
      <c r="D539" s="34"/>
      <c r="E539" s="34"/>
      <c r="F539" s="35"/>
      <c r="G539" s="34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</row>
    <row r="540" ht="15.75" customHeight="1">
      <c r="A540" s="34"/>
      <c r="B540" s="34"/>
      <c r="C540" s="34"/>
      <c r="D540" s="34"/>
      <c r="E540" s="34"/>
      <c r="F540" s="35"/>
      <c r="G540" s="34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</row>
    <row r="541" ht="15.75" customHeight="1">
      <c r="A541" s="34"/>
      <c r="B541" s="34"/>
      <c r="C541" s="34"/>
      <c r="D541" s="34"/>
      <c r="E541" s="34"/>
      <c r="F541" s="35"/>
      <c r="G541" s="34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</row>
    <row r="542" ht="15.75" customHeight="1">
      <c r="A542" s="34"/>
      <c r="B542" s="34"/>
      <c r="C542" s="34"/>
      <c r="D542" s="34"/>
      <c r="E542" s="34"/>
      <c r="F542" s="35"/>
      <c r="G542" s="34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</row>
    <row r="543" ht="15.75" customHeight="1">
      <c r="A543" s="34"/>
      <c r="B543" s="34"/>
      <c r="C543" s="34"/>
      <c r="D543" s="34"/>
      <c r="E543" s="34"/>
      <c r="F543" s="35"/>
      <c r="G543" s="34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</row>
    <row r="544" ht="15.75" customHeight="1">
      <c r="A544" s="34"/>
      <c r="B544" s="34"/>
      <c r="C544" s="34"/>
      <c r="D544" s="34"/>
      <c r="E544" s="34"/>
      <c r="F544" s="35"/>
      <c r="G544" s="34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</row>
    <row r="545" ht="15.75" customHeight="1">
      <c r="A545" s="34"/>
      <c r="B545" s="34"/>
      <c r="C545" s="34"/>
      <c r="D545" s="34"/>
      <c r="E545" s="34"/>
      <c r="F545" s="35"/>
      <c r="G545" s="34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</row>
    <row r="546" ht="15.75" customHeight="1">
      <c r="A546" s="34"/>
      <c r="B546" s="34"/>
      <c r="C546" s="34"/>
      <c r="D546" s="34"/>
      <c r="E546" s="34"/>
      <c r="F546" s="35"/>
      <c r="G546" s="34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</row>
    <row r="547" ht="15.75" customHeight="1">
      <c r="A547" s="34"/>
      <c r="B547" s="34"/>
      <c r="C547" s="34"/>
      <c r="D547" s="34"/>
      <c r="E547" s="34"/>
      <c r="F547" s="35"/>
      <c r="G547" s="34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</row>
    <row r="548" ht="15.75" customHeight="1">
      <c r="A548" s="34"/>
      <c r="B548" s="34"/>
      <c r="C548" s="34"/>
      <c r="D548" s="34"/>
      <c r="E548" s="34"/>
      <c r="F548" s="35"/>
      <c r="G548" s="34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</row>
    <row r="549" ht="15.75" customHeight="1">
      <c r="A549" s="34"/>
      <c r="B549" s="34"/>
      <c r="C549" s="34"/>
      <c r="D549" s="34"/>
      <c r="E549" s="34"/>
      <c r="F549" s="35"/>
      <c r="G549" s="34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</row>
    <row r="550" ht="15.75" customHeight="1">
      <c r="A550" s="34"/>
      <c r="B550" s="34"/>
      <c r="C550" s="34"/>
      <c r="D550" s="34"/>
      <c r="E550" s="34"/>
      <c r="F550" s="35"/>
      <c r="G550" s="34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</row>
    <row r="551" ht="15.75" customHeight="1">
      <c r="A551" s="34"/>
      <c r="B551" s="34"/>
      <c r="C551" s="34"/>
      <c r="D551" s="34"/>
      <c r="E551" s="34"/>
      <c r="F551" s="35"/>
      <c r="G551" s="34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</row>
    <row r="552" ht="15.75" customHeight="1">
      <c r="A552" s="34"/>
      <c r="B552" s="34"/>
      <c r="C552" s="34"/>
      <c r="D552" s="34"/>
      <c r="E552" s="34"/>
      <c r="F552" s="35"/>
      <c r="G552" s="34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</row>
    <row r="553" ht="15.75" customHeight="1">
      <c r="A553" s="34"/>
      <c r="B553" s="34"/>
      <c r="C553" s="34"/>
      <c r="D553" s="34"/>
      <c r="E553" s="34"/>
      <c r="F553" s="35"/>
      <c r="G553" s="34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</row>
    <row r="554" ht="15.75" customHeight="1">
      <c r="A554" s="34"/>
      <c r="B554" s="34"/>
      <c r="C554" s="34"/>
      <c r="D554" s="34"/>
      <c r="E554" s="34"/>
      <c r="F554" s="35"/>
      <c r="G554" s="34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</row>
    <row r="555" ht="15.75" customHeight="1">
      <c r="A555" s="34"/>
      <c r="B555" s="34"/>
      <c r="C555" s="34"/>
      <c r="D555" s="34"/>
      <c r="E555" s="34"/>
      <c r="F555" s="35"/>
      <c r="G555" s="34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</row>
    <row r="556" ht="15.75" customHeight="1">
      <c r="A556" s="34"/>
      <c r="B556" s="34"/>
      <c r="C556" s="34"/>
      <c r="D556" s="34"/>
      <c r="E556" s="34"/>
      <c r="F556" s="35"/>
      <c r="G556" s="34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</row>
    <row r="557" ht="15.75" customHeight="1">
      <c r="A557" s="34"/>
      <c r="B557" s="34"/>
      <c r="C557" s="34"/>
      <c r="D557" s="34"/>
      <c r="E557" s="34"/>
      <c r="F557" s="35"/>
      <c r="G557" s="34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</row>
    <row r="558" ht="15.75" customHeight="1">
      <c r="A558" s="34"/>
      <c r="B558" s="34"/>
      <c r="C558" s="34"/>
      <c r="D558" s="34"/>
      <c r="E558" s="34"/>
      <c r="F558" s="35"/>
      <c r="G558" s="34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</row>
    <row r="559" ht="15.75" customHeight="1">
      <c r="A559" s="34"/>
      <c r="B559" s="34"/>
      <c r="C559" s="34"/>
      <c r="D559" s="34"/>
      <c r="E559" s="34"/>
      <c r="F559" s="35"/>
      <c r="G559" s="34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</row>
    <row r="560" ht="15.75" customHeight="1">
      <c r="A560" s="34"/>
      <c r="B560" s="34"/>
      <c r="C560" s="34"/>
      <c r="D560" s="34"/>
      <c r="E560" s="34"/>
      <c r="F560" s="35"/>
      <c r="G560" s="34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</row>
    <row r="561" ht="15.75" customHeight="1">
      <c r="A561" s="34"/>
      <c r="B561" s="34"/>
      <c r="C561" s="34"/>
      <c r="D561" s="34"/>
      <c r="E561" s="34"/>
      <c r="F561" s="35"/>
      <c r="G561" s="34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</row>
    <row r="562" ht="15.75" customHeight="1">
      <c r="A562" s="34"/>
      <c r="B562" s="34"/>
      <c r="C562" s="34"/>
      <c r="D562" s="34"/>
      <c r="E562" s="34"/>
      <c r="F562" s="35"/>
      <c r="G562" s="34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</row>
    <row r="563" ht="15.75" customHeight="1">
      <c r="A563" s="34"/>
      <c r="B563" s="34"/>
      <c r="C563" s="34"/>
      <c r="D563" s="34"/>
      <c r="E563" s="34"/>
      <c r="F563" s="35"/>
      <c r="G563" s="34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</row>
    <row r="564" ht="15.75" customHeight="1">
      <c r="A564" s="34"/>
      <c r="B564" s="34"/>
      <c r="C564" s="34"/>
      <c r="D564" s="34"/>
      <c r="E564" s="34"/>
      <c r="F564" s="35"/>
      <c r="G564" s="34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</row>
    <row r="565" ht="15.75" customHeight="1">
      <c r="A565" s="34"/>
      <c r="B565" s="34"/>
      <c r="C565" s="34"/>
      <c r="D565" s="34"/>
      <c r="E565" s="34"/>
      <c r="F565" s="35"/>
      <c r="G565" s="34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</row>
    <row r="566" ht="15.75" customHeight="1">
      <c r="A566" s="34"/>
      <c r="B566" s="34"/>
      <c r="C566" s="34"/>
      <c r="D566" s="34"/>
      <c r="E566" s="34"/>
      <c r="F566" s="35"/>
      <c r="G566" s="34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</row>
    <row r="567" ht="15.75" customHeight="1">
      <c r="A567" s="34"/>
      <c r="B567" s="34"/>
      <c r="C567" s="34"/>
      <c r="D567" s="34"/>
      <c r="E567" s="34"/>
      <c r="F567" s="35"/>
      <c r="G567" s="34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</row>
    <row r="568" ht="15.75" customHeight="1">
      <c r="A568" s="34"/>
      <c r="B568" s="34"/>
      <c r="C568" s="34"/>
      <c r="D568" s="34"/>
      <c r="E568" s="34"/>
      <c r="F568" s="35"/>
      <c r="G568" s="34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</row>
    <row r="569" ht="15.75" customHeight="1">
      <c r="A569" s="34"/>
      <c r="B569" s="34"/>
      <c r="C569" s="34"/>
      <c r="D569" s="34"/>
      <c r="E569" s="34"/>
      <c r="F569" s="35"/>
      <c r="G569" s="34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</row>
    <row r="570" ht="15.75" customHeight="1">
      <c r="A570" s="34"/>
      <c r="B570" s="34"/>
      <c r="C570" s="34"/>
      <c r="D570" s="34"/>
      <c r="E570" s="34"/>
      <c r="F570" s="35"/>
      <c r="G570" s="34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</row>
    <row r="571" ht="15.75" customHeight="1">
      <c r="A571" s="34"/>
      <c r="B571" s="34"/>
      <c r="C571" s="34"/>
      <c r="D571" s="34"/>
      <c r="E571" s="34"/>
      <c r="F571" s="35"/>
      <c r="G571" s="34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</row>
    <row r="572" ht="15.75" customHeight="1">
      <c r="A572" s="34"/>
      <c r="B572" s="34"/>
      <c r="C572" s="34"/>
      <c r="D572" s="34"/>
      <c r="E572" s="34"/>
      <c r="F572" s="35"/>
      <c r="G572" s="34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</row>
    <row r="573" ht="15.75" customHeight="1">
      <c r="A573" s="34"/>
      <c r="B573" s="34"/>
      <c r="C573" s="34"/>
      <c r="D573" s="34"/>
      <c r="E573" s="34"/>
      <c r="F573" s="35"/>
      <c r="G573" s="34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</row>
    <row r="574" ht="15.75" customHeight="1">
      <c r="A574" s="34"/>
      <c r="B574" s="34"/>
      <c r="C574" s="34"/>
      <c r="D574" s="34"/>
      <c r="E574" s="34"/>
      <c r="F574" s="35"/>
      <c r="G574" s="34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</row>
    <row r="575" ht="15.75" customHeight="1">
      <c r="A575" s="34"/>
      <c r="B575" s="34"/>
      <c r="C575" s="34"/>
      <c r="D575" s="34"/>
      <c r="E575" s="34"/>
      <c r="F575" s="35"/>
      <c r="G575" s="34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</row>
    <row r="576" ht="15.75" customHeight="1">
      <c r="A576" s="34"/>
      <c r="B576" s="34"/>
      <c r="C576" s="34"/>
      <c r="D576" s="34"/>
      <c r="E576" s="34"/>
      <c r="F576" s="35"/>
      <c r="G576" s="34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</row>
    <row r="577" ht="15.75" customHeight="1">
      <c r="A577" s="34"/>
      <c r="B577" s="34"/>
      <c r="C577" s="34"/>
      <c r="D577" s="34"/>
      <c r="E577" s="34"/>
      <c r="F577" s="35"/>
      <c r="G577" s="34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</row>
    <row r="578" ht="15.75" customHeight="1">
      <c r="A578" s="34"/>
      <c r="B578" s="34"/>
      <c r="C578" s="34"/>
      <c r="D578" s="34"/>
      <c r="E578" s="34"/>
      <c r="F578" s="35"/>
      <c r="G578" s="34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</row>
    <row r="579" ht="15.75" customHeight="1">
      <c r="A579" s="34"/>
      <c r="B579" s="34"/>
      <c r="C579" s="34"/>
      <c r="D579" s="34"/>
      <c r="E579" s="34"/>
      <c r="F579" s="35"/>
      <c r="G579" s="34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</row>
    <row r="580" ht="15.75" customHeight="1">
      <c r="A580" s="34"/>
      <c r="B580" s="34"/>
      <c r="C580" s="34"/>
      <c r="D580" s="34"/>
      <c r="E580" s="34"/>
      <c r="F580" s="35"/>
      <c r="G580" s="34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</row>
    <row r="581" ht="15.75" customHeight="1">
      <c r="A581" s="34"/>
      <c r="B581" s="34"/>
      <c r="C581" s="34"/>
      <c r="D581" s="34"/>
      <c r="E581" s="34"/>
      <c r="F581" s="35"/>
      <c r="G581" s="34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</row>
    <row r="582" ht="15.75" customHeight="1">
      <c r="A582" s="34"/>
      <c r="B582" s="34"/>
      <c r="C582" s="34"/>
      <c r="D582" s="34"/>
      <c r="E582" s="34"/>
      <c r="F582" s="35"/>
      <c r="G582" s="34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</row>
    <row r="583" ht="15.75" customHeight="1">
      <c r="A583" s="34"/>
      <c r="B583" s="34"/>
      <c r="C583" s="34"/>
      <c r="D583" s="34"/>
      <c r="E583" s="34"/>
      <c r="F583" s="35"/>
      <c r="G583" s="34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</row>
    <row r="584" ht="15.75" customHeight="1">
      <c r="A584" s="34"/>
      <c r="B584" s="34"/>
      <c r="C584" s="34"/>
      <c r="D584" s="34"/>
      <c r="E584" s="34"/>
      <c r="F584" s="35"/>
      <c r="G584" s="34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</row>
    <row r="585" ht="15.75" customHeight="1">
      <c r="A585" s="34"/>
      <c r="B585" s="34"/>
      <c r="C585" s="34"/>
      <c r="D585" s="34"/>
      <c r="E585" s="34"/>
      <c r="F585" s="35"/>
      <c r="G585" s="34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</row>
    <row r="586" ht="15.75" customHeight="1">
      <c r="A586" s="34"/>
      <c r="B586" s="34"/>
      <c r="C586" s="34"/>
      <c r="D586" s="34"/>
      <c r="E586" s="34"/>
      <c r="F586" s="35"/>
      <c r="G586" s="34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</row>
    <row r="587" ht="15.75" customHeight="1">
      <c r="A587" s="34"/>
      <c r="B587" s="34"/>
      <c r="C587" s="34"/>
      <c r="D587" s="34"/>
      <c r="E587" s="34"/>
      <c r="F587" s="35"/>
      <c r="G587" s="34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</row>
    <row r="588" ht="15.75" customHeight="1">
      <c r="A588" s="34"/>
      <c r="B588" s="34"/>
      <c r="C588" s="34"/>
      <c r="D588" s="34"/>
      <c r="E588" s="34"/>
      <c r="F588" s="35"/>
      <c r="G588" s="34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</row>
    <row r="589" ht="15.75" customHeight="1">
      <c r="A589" s="34"/>
      <c r="B589" s="34"/>
      <c r="C589" s="34"/>
      <c r="D589" s="34"/>
      <c r="E589" s="34"/>
      <c r="F589" s="35"/>
      <c r="G589" s="34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</row>
    <row r="590" ht="15.75" customHeight="1">
      <c r="A590" s="34"/>
      <c r="B590" s="34"/>
      <c r="C590" s="34"/>
      <c r="D590" s="34"/>
      <c r="E590" s="34"/>
      <c r="F590" s="35"/>
      <c r="G590" s="34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</row>
    <row r="591" ht="15.75" customHeight="1">
      <c r="A591" s="34"/>
      <c r="B591" s="34"/>
      <c r="C591" s="34"/>
      <c r="D591" s="34"/>
      <c r="E591" s="34"/>
      <c r="F591" s="35"/>
      <c r="G591" s="34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</row>
    <row r="592" ht="15.75" customHeight="1">
      <c r="A592" s="34"/>
      <c r="B592" s="34"/>
      <c r="C592" s="34"/>
      <c r="D592" s="34"/>
      <c r="E592" s="34"/>
      <c r="F592" s="35"/>
      <c r="G592" s="34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</row>
    <row r="593" ht="15.75" customHeight="1">
      <c r="A593" s="34"/>
      <c r="B593" s="34"/>
      <c r="C593" s="34"/>
      <c r="D593" s="34"/>
      <c r="E593" s="34"/>
      <c r="F593" s="35"/>
      <c r="G593" s="34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</row>
    <row r="594" ht="15.75" customHeight="1">
      <c r="A594" s="34"/>
      <c r="B594" s="34"/>
      <c r="C594" s="34"/>
      <c r="D594" s="34"/>
      <c r="E594" s="34"/>
      <c r="F594" s="35"/>
      <c r="G594" s="34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</row>
    <row r="595" ht="15.75" customHeight="1">
      <c r="A595" s="34"/>
      <c r="B595" s="34"/>
      <c r="C595" s="34"/>
      <c r="D595" s="34"/>
      <c r="E595" s="34"/>
      <c r="F595" s="35"/>
      <c r="G595" s="34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</row>
    <row r="596" ht="15.75" customHeight="1">
      <c r="A596" s="34"/>
      <c r="B596" s="34"/>
      <c r="C596" s="34"/>
      <c r="D596" s="34"/>
      <c r="E596" s="34"/>
      <c r="F596" s="35"/>
      <c r="G596" s="34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</row>
    <row r="597" ht="15.75" customHeight="1">
      <c r="A597" s="34"/>
      <c r="B597" s="34"/>
      <c r="C597" s="34"/>
      <c r="D597" s="34"/>
      <c r="E597" s="34"/>
      <c r="F597" s="35"/>
      <c r="G597" s="34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</row>
    <row r="598" ht="15.75" customHeight="1">
      <c r="A598" s="34"/>
      <c r="B598" s="34"/>
      <c r="C598" s="34"/>
      <c r="D598" s="34"/>
      <c r="E598" s="34"/>
      <c r="F598" s="35"/>
      <c r="G598" s="34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</row>
    <row r="599" ht="15.75" customHeight="1">
      <c r="A599" s="34"/>
      <c r="B599" s="34"/>
      <c r="C599" s="34"/>
      <c r="D599" s="34"/>
      <c r="E599" s="34"/>
      <c r="F599" s="35"/>
      <c r="G599" s="34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</row>
    <row r="600" ht="15.75" customHeight="1">
      <c r="A600" s="34"/>
      <c r="B600" s="34"/>
      <c r="C600" s="34"/>
      <c r="D600" s="34"/>
      <c r="E600" s="34"/>
      <c r="F600" s="35"/>
      <c r="G600" s="34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</row>
    <row r="601" ht="15.75" customHeight="1">
      <c r="A601" s="34"/>
      <c r="B601" s="34"/>
      <c r="C601" s="34"/>
      <c r="D601" s="34"/>
      <c r="E601" s="34"/>
      <c r="F601" s="35"/>
      <c r="G601" s="34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</row>
    <row r="602" ht="15.75" customHeight="1">
      <c r="A602" s="34"/>
      <c r="B602" s="34"/>
      <c r="C602" s="34"/>
      <c r="D602" s="34"/>
      <c r="E602" s="34"/>
      <c r="F602" s="35"/>
      <c r="G602" s="34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</row>
    <row r="603" ht="15.75" customHeight="1">
      <c r="A603" s="34"/>
      <c r="B603" s="34"/>
      <c r="C603" s="34"/>
      <c r="D603" s="34"/>
      <c r="E603" s="34"/>
      <c r="F603" s="35"/>
      <c r="G603" s="34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</row>
    <row r="604" ht="15.75" customHeight="1">
      <c r="A604" s="34"/>
      <c r="B604" s="34"/>
      <c r="C604" s="34"/>
      <c r="D604" s="34"/>
      <c r="E604" s="34"/>
      <c r="F604" s="35"/>
      <c r="G604" s="34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</row>
    <row r="605" ht="15.75" customHeight="1">
      <c r="A605" s="34"/>
      <c r="B605" s="34"/>
      <c r="C605" s="34"/>
      <c r="D605" s="34"/>
      <c r="E605" s="34"/>
      <c r="F605" s="35"/>
      <c r="G605" s="34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</row>
    <row r="606" ht="15.75" customHeight="1">
      <c r="A606" s="34"/>
      <c r="B606" s="34"/>
      <c r="C606" s="34"/>
      <c r="D606" s="34"/>
      <c r="E606" s="34"/>
      <c r="F606" s="35"/>
      <c r="G606" s="34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</row>
    <row r="607" ht="15.75" customHeight="1">
      <c r="A607" s="34"/>
      <c r="B607" s="34"/>
      <c r="C607" s="34"/>
      <c r="D607" s="34"/>
      <c r="E607" s="34"/>
      <c r="F607" s="35"/>
      <c r="G607" s="34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</row>
    <row r="608" ht="15.75" customHeight="1">
      <c r="A608" s="34"/>
      <c r="B608" s="34"/>
      <c r="C608" s="34"/>
      <c r="D608" s="34"/>
      <c r="E608" s="34"/>
      <c r="F608" s="35"/>
      <c r="G608" s="34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</row>
    <row r="609" ht="15.75" customHeight="1">
      <c r="A609" s="34"/>
      <c r="B609" s="34"/>
      <c r="C609" s="34"/>
      <c r="D609" s="34"/>
      <c r="E609" s="34"/>
      <c r="F609" s="35"/>
      <c r="G609" s="34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</row>
    <row r="610" ht="15.75" customHeight="1">
      <c r="A610" s="34"/>
      <c r="B610" s="34"/>
      <c r="C610" s="34"/>
      <c r="D610" s="34"/>
      <c r="E610" s="34"/>
      <c r="F610" s="35"/>
      <c r="G610" s="34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</row>
    <row r="611" ht="15.75" customHeight="1">
      <c r="A611" s="34"/>
      <c r="B611" s="34"/>
      <c r="C611" s="34"/>
      <c r="D611" s="34"/>
      <c r="E611" s="34"/>
      <c r="F611" s="35"/>
      <c r="G611" s="34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</row>
    <row r="612" ht="15.75" customHeight="1">
      <c r="A612" s="34"/>
      <c r="B612" s="34"/>
      <c r="C612" s="34"/>
      <c r="D612" s="34"/>
      <c r="E612" s="34"/>
      <c r="F612" s="35"/>
      <c r="G612" s="34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</row>
    <row r="613" ht="15.75" customHeight="1">
      <c r="A613" s="34"/>
      <c r="B613" s="34"/>
      <c r="C613" s="34"/>
      <c r="D613" s="34"/>
      <c r="E613" s="34"/>
      <c r="F613" s="35"/>
      <c r="G613" s="34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</row>
    <row r="614" ht="15.75" customHeight="1">
      <c r="A614" s="34"/>
      <c r="B614" s="34"/>
      <c r="C614" s="34"/>
      <c r="D614" s="34"/>
      <c r="E614" s="34"/>
      <c r="F614" s="35"/>
      <c r="G614" s="34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</row>
    <row r="615" ht="15.75" customHeight="1">
      <c r="A615" s="34"/>
      <c r="B615" s="34"/>
      <c r="C615" s="34"/>
      <c r="D615" s="34"/>
      <c r="E615" s="34"/>
      <c r="F615" s="35"/>
      <c r="G615" s="34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</row>
    <row r="616" ht="15.75" customHeight="1">
      <c r="A616" s="34"/>
      <c r="B616" s="34"/>
      <c r="C616" s="34"/>
      <c r="D616" s="34"/>
      <c r="E616" s="34"/>
      <c r="F616" s="35"/>
      <c r="G616" s="34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</row>
    <row r="617" ht="15.75" customHeight="1">
      <c r="A617" s="34"/>
      <c r="B617" s="34"/>
      <c r="C617" s="34"/>
      <c r="D617" s="34"/>
      <c r="E617" s="34"/>
      <c r="F617" s="35"/>
      <c r="G617" s="34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</row>
    <row r="618" ht="15.75" customHeight="1">
      <c r="A618" s="34"/>
      <c r="B618" s="34"/>
      <c r="C618" s="34"/>
      <c r="D618" s="34"/>
      <c r="E618" s="34"/>
      <c r="F618" s="35"/>
      <c r="G618" s="34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</row>
    <row r="619" ht="15.75" customHeight="1">
      <c r="A619" s="34"/>
      <c r="B619" s="34"/>
      <c r="C619" s="34"/>
      <c r="D619" s="34"/>
      <c r="E619" s="34"/>
      <c r="F619" s="35"/>
      <c r="G619" s="34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</row>
    <row r="620" ht="15.75" customHeight="1">
      <c r="A620" s="34"/>
      <c r="B620" s="34"/>
      <c r="C620" s="34"/>
      <c r="D620" s="34"/>
      <c r="E620" s="34"/>
      <c r="F620" s="35"/>
      <c r="G620" s="34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</row>
    <row r="621" ht="15.75" customHeight="1">
      <c r="A621" s="34"/>
      <c r="B621" s="34"/>
      <c r="C621" s="34"/>
      <c r="D621" s="34"/>
      <c r="E621" s="34"/>
      <c r="F621" s="35"/>
      <c r="G621" s="34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</row>
    <row r="622" ht="15.75" customHeight="1">
      <c r="A622" s="34"/>
      <c r="B622" s="34"/>
      <c r="C622" s="34"/>
      <c r="D622" s="34"/>
      <c r="E622" s="34"/>
      <c r="F622" s="35"/>
      <c r="G622" s="34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</row>
    <row r="623" ht="15.75" customHeight="1">
      <c r="A623" s="34"/>
      <c r="B623" s="34"/>
      <c r="C623" s="34"/>
      <c r="D623" s="34"/>
      <c r="E623" s="34"/>
      <c r="F623" s="35"/>
      <c r="G623" s="34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</row>
    <row r="624" ht="15.75" customHeight="1">
      <c r="A624" s="34"/>
      <c r="B624" s="34"/>
      <c r="C624" s="34"/>
      <c r="D624" s="34"/>
      <c r="E624" s="34"/>
      <c r="F624" s="35"/>
      <c r="G624" s="34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</row>
    <row r="625" ht="15.75" customHeight="1">
      <c r="A625" s="34"/>
      <c r="B625" s="34"/>
      <c r="C625" s="34"/>
      <c r="D625" s="34"/>
      <c r="E625" s="34"/>
      <c r="F625" s="35"/>
      <c r="G625" s="34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</row>
    <row r="626" ht="15.75" customHeight="1">
      <c r="A626" s="34"/>
      <c r="B626" s="34"/>
      <c r="C626" s="34"/>
      <c r="D626" s="34"/>
      <c r="E626" s="34"/>
      <c r="F626" s="35"/>
      <c r="G626" s="34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</row>
    <row r="627" ht="15.75" customHeight="1">
      <c r="A627" s="34"/>
      <c r="B627" s="34"/>
      <c r="C627" s="34"/>
      <c r="D627" s="34"/>
      <c r="E627" s="34"/>
      <c r="F627" s="35"/>
      <c r="G627" s="34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</row>
    <row r="628" ht="15.75" customHeight="1">
      <c r="A628" s="34"/>
      <c r="B628" s="34"/>
      <c r="C628" s="34"/>
      <c r="D628" s="34"/>
      <c r="E628" s="34"/>
      <c r="F628" s="35"/>
      <c r="G628" s="34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</row>
    <row r="629" ht="15.75" customHeight="1">
      <c r="A629" s="34"/>
      <c r="B629" s="34"/>
      <c r="C629" s="34"/>
      <c r="D629" s="34"/>
      <c r="E629" s="34"/>
      <c r="F629" s="35"/>
      <c r="G629" s="34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</row>
    <row r="630" ht="15.75" customHeight="1">
      <c r="A630" s="34"/>
      <c r="B630" s="34"/>
      <c r="C630" s="34"/>
      <c r="D630" s="34"/>
      <c r="E630" s="34"/>
      <c r="F630" s="35"/>
      <c r="G630" s="34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</row>
    <row r="631" ht="15.75" customHeight="1">
      <c r="A631" s="34"/>
      <c r="B631" s="34"/>
      <c r="C631" s="34"/>
      <c r="D631" s="34"/>
      <c r="E631" s="34"/>
      <c r="F631" s="35"/>
      <c r="G631" s="34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</row>
    <row r="632" ht="15.75" customHeight="1">
      <c r="A632" s="34"/>
      <c r="B632" s="34"/>
      <c r="C632" s="34"/>
      <c r="D632" s="34"/>
      <c r="E632" s="34"/>
      <c r="F632" s="35"/>
      <c r="G632" s="34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</row>
    <row r="633" ht="15.75" customHeight="1">
      <c r="A633" s="34"/>
      <c r="B633" s="34"/>
      <c r="C633" s="34"/>
      <c r="D633" s="34"/>
      <c r="E633" s="34"/>
      <c r="F633" s="35"/>
      <c r="G633" s="34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</row>
    <row r="634" ht="15.75" customHeight="1">
      <c r="A634" s="34"/>
      <c r="B634" s="34"/>
      <c r="C634" s="34"/>
      <c r="D634" s="34"/>
      <c r="E634" s="34"/>
      <c r="F634" s="35"/>
      <c r="G634" s="34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</row>
    <row r="635" ht="15.75" customHeight="1">
      <c r="A635" s="34"/>
      <c r="B635" s="34"/>
      <c r="C635" s="34"/>
      <c r="D635" s="34"/>
      <c r="E635" s="34"/>
      <c r="F635" s="35"/>
      <c r="G635" s="34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</row>
    <row r="636" ht="15.75" customHeight="1">
      <c r="A636" s="34"/>
      <c r="B636" s="34"/>
      <c r="C636" s="34"/>
      <c r="D636" s="34"/>
      <c r="E636" s="34"/>
      <c r="F636" s="35"/>
      <c r="G636" s="34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</row>
    <row r="637" ht="15.75" customHeight="1">
      <c r="A637" s="34"/>
      <c r="B637" s="34"/>
      <c r="C637" s="34"/>
      <c r="D637" s="34"/>
      <c r="E637" s="34"/>
      <c r="F637" s="35"/>
      <c r="G637" s="34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</row>
    <row r="638" ht="15.75" customHeight="1">
      <c r="A638" s="34"/>
      <c r="B638" s="34"/>
      <c r="C638" s="34"/>
      <c r="D638" s="34"/>
      <c r="E638" s="34"/>
      <c r="F638" s="35"/>
      <c r="G638" s="34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</row>
    <row r="639" ht="15.75" customHeight="1">
      <c r="A639" s="34"/>
      <c r="B639" s="34"/>
      <c r="C639" s="34"/>
      <c r="D639" s="34"/>
      <c r="E639" s="34"/>
      <c r="F639" s="35"/>
      <c r="G639" s="34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</row>
    <row r="640" ht="15.75" customHeight="1">
      <c r="A640" s="34"/>
      <c r="B640" s="34"/>
      <c r="C640" s="34"/>
      <c r="D640" s="34"/>
      <c r="E640" s="34"/>
      <c r="F640" s="35"/>
      <c r="G640" s="34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</row>
    <row r="641" ht="15.75" customHeight="1">
      <c r="A641" s="34"/>
      <c r="B641" s="34"/>
      <c r="C641" s="34"/>
      <c r="D641" s="34"/>
      <c r="E641" s="34"/>
      <c r="F641" s="35"/>
      <c r="G641" s="34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</row>
    <row r="642" ht="15.75" customHeight="1">
      <c r="A642" s="34"/>
      <c r="B642" s="34"/>
      <c r="C642" s="34"/>
      <c r="D642" s="34"/>
      <c r="E642" s="34"/>
      <c r="F642" s="35"/>
      <c r="G642" s="34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</row>
    <row r="643" ht="15.75" customHeight="1">
      <c r="A643" s="34"/>
      <c r="B643" s="34"/>
      <c r="C643" s="34"/>
      <c r="D643" s="34"/>
      <c r="E643" s="34"/>
      <c r="F643" s="35"/>
      <c r="G643" s="34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</row>
    <row r="644" ht="15.75" customHeight="1">
      <c r="A644" s="34"/>
      <c r="B644" s="34"/>
      <c r="C644" s="34"/>
      <c r="D644" s="34"/>
      <c r="E644" s="34"/>
      <c r="F644" s="35"/>
      <c r="G644" s="34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</row>
    <row r="645" ht="15.75" customHeight="1">
      <c r="A645" s="34"/>
      <c r="B645" s="34"/>
      <c r="C645" s="34"/>
      <c r="D645" s="34"/>
      <c r="E645" s="34"/>
      <c r="F645" s="35"/>
      <c r="G645" s="34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</row>
    <row r="646" ht="15.75" customHeight="1">
      <c r="A646" s="34"/>
      <c r="B646" s="34"/>
      <c r="C646" s="34"/>
      <c r="D646" s="34"/>
      <c r="E646" s="34"/>
      <c r="F646" s="35"/>
      <c r="G646" s="34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</row>
    <row r="647" ht="15.75" customHeight="1">
      <c r="A647" s="34"/>
      <c r="B647" s="34"/>
      <c r="C647" s="34"/>
      <c r="D647" s="34"/>
      <c r="E647" s="34"/>
      <c r="F647" s="35"/>
      <c r="G647" s="34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</row>
    <row r="648" ht="15.75" customHeight="1">
      <c r="A648" s="34"/>
      <c r="B648" s="34"/>
      <c r="C648" s="34"/>
      <c r="D648" s="34"/>
      <c r="E648" s="34"/>
      <c r="F648" s="35"/>
      <c r="G648" s="34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</row>
    <row r="649" ht="15.75" customHeight="1">
      <c r="A649" s="34"/>
      <c r="B649" s="34"/>
      <c r="C649" s="34"/>
      <c r="D649" s="34"/>
      <c r="E649" s="34"/>
      <c r="F649" s="35"/>
      <c r="G649" s="34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</row>
    <row r="650" ht="15.75" customHeight="1">
      <c r="A650" s="34"/>
      <c r="B650" s="34"/>
      <c r="C650" s="34"/>
      <c r="D650" s="34"/>
      <c r="E650" s="34"/>
      <c r="F650" s="35"/>
      <c r="G650" s="34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</row>
    <row r="651" ht="15.75" customHeight="1">
      <c r="A651" s="34"/>
      <c r="B651" s="34"/>
      <c r="C651" s="34"/>
      <c r="D651" s="34"/>
      <c r="E651" s="34"/>
      <c r="F651" s="35"/>
      <c r="G651" s="34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</row>
    <row r="652" ht="15.75" customHeight="1">
      <c r="A652" s="34"/>
      <c r="B652" s="34"/>
      <c r="C652" s="34"/>
      <c r="D652" s="34"/>
      <c r="E652" s="34"/>
      <c r="F652" s="35"/>
      <c r="G652" s="34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</row>
    <row r="653" ht="15.75" customHeight="1">
      <c r="A653" s="34"/>
      <c r="B653" s="34"/>
      <c r="C653" s="34"/>
      <c r="D653" s="34"/>
      <c r="E653" s="34"/>
      <c r="F653" s="35"/>
      <c r="G653" s="34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</row>
    <row r="654" ht="15.75" customHeight="1">
      <c r="A654" s="34"/>
      <c r="B654" s="34"/>
      <c r="C654" s="34"/>
      <c r="D654" s="34"/>
      <c r="E654" s="34"/>
      <c r="F654" s="35"/>
      <c r="G654" s="34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</row>
    <row r="655" ht="15.75" customHeight="1">
      <c r="A655" s="34"/>
      <c r="B655" s="34"/>
      <c r="C655" s="34"/>
      <c r="D655" s="34"/>
      <c r="E655" s="34"/>
      <c r="F655" s="35"/>
      <c r="G655" s="34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</row>
    <row r="656" ht="15.75" customHeight="1">
      <c r="A656" s="34"/>
      <c r="B656" s="34"/>
      <c r="C656" s="34"/>
      <c r="D656" s="34"/>
      <c r="E656" s="34"/>
      <c r="F656" s="35"/>
      <c r="G656" s="34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</row>
    <row r="657" ht="15.75" customHeight="1">
      <c r="A657" s="34"/>
      <c r="B657" s="34"/>
      <c r="C657" s="34"/>
      <c r="D657" s="34"/>
      <c r="E657" s="34"/>
      <c r="F657" s="35"/>
      <c r="G657" s="34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</row>
    <row r="658" ht="15.75" customHeight="1">
      <c r="A658" s="34"/>
      <c r="B658" s="34"/>
      <c r="C658" s="34"/>
      <c r="D658" s="34"/>
      <c r="E658" s="34"/>
      <c r="F658" s="35"/>
      <c r="G658" s="34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</row>
    <row r="659" ht="15.75" customHeight="1">
      <c r="A659" s="34"/>
      <c r="B659" s="34"/>
      <c r="C659" s="34"/>
      <c r="D659" s="34"/>
      <c r="E659" s="34"/>
      <c r="F659" s="35"/>
      <c r="G659" s="34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</row>
    <row r="660" ht="15.75" customHeight="1">
      <c r="A660" s="34"/>
      <c r="B660" s="34"/>
      <c r="C660" s="34"/>
      <c r="D660" s="34"/>
      <c r="E660" s="34"/>
      <c r="F660" s="35"/>
      <c r="G660" s="34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</row>
    <row r="661" ht="15.75" customHeight="1">
      <c r="A661" s="34"/>
      <c r="B661" s="34"/>
      <c r="C661" s="34"/>
      <c r="D661" s="34"/>
      <c r="E661" s="34"/>
      <c r="F661" s="35"/>
      <c r="G661" s="34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</row>
    <row r="662" ht="15.75" customHeight="1">
      <c r="A662" s="34"/>
      <c r="B662" s="34"/>
      <c r="C662" s="34"/>
      <c r="D662" s="34"/>
      <c r="E662" s="34"/>
      <c r="F662" s="35"/>
      <c r="G662" s="34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</row>
    <row r="663" ht="15.75" customHeight="1">
      <c r="A663" s="34"/>
      <c r="B663" s="34"/>
      <c r="C663" s="34"/>
      <c r="D663" s="34"/>
      <c r="E663" s="34"/>
      <c r="F663" s="35"/>
      <c r="G663" s="34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</row>
    <row r="664" ht="15.75" customHeight="1">
      <c r="A664" s="34"/>
      <c r="B664" s="34"/>
      <c r="C664" s="34"/>
      <c r="D664" s="34"/>
      <c r="E664" s="34"/>
      <c r="F664" s="35"/>
      <c r="G664" s="34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</row>
    <row r="665" ht="15.75" customHeight="1">
      <c r="A665" s="34"/>
      <c r="B665" s="34"/>
      <c r="C665" s="34"/>
      <c r="D665" s="34"/>
      <c r="E665" s="34"/>
      <c r="F665" s="35"/>
      <c r="G665" s="34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</row>
    <row r="666" ht="15.75" customHeight="1">
      <c r="A666" s="34"/>
      <c r="B666" s="34"/>
      <c r="C666" s="34"/>
      <c r="D666" s="34"/>
      <c r="E666" s="34"/>
      <c r="F666" s="35"/>
      <c r="G666" s="34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</row>
    <row r="667" ht="15.75" customHeight="1">
      <c r="A667" s="34"/>
      <c r="B667" s="34"/>
      <c r="C667" s="34"/>
      <c r="D667" s="34"/>
      <c r="E667" s="34"/>
      <c r="F667" s="35"/>
      <c r="G667" s="34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</row>
    <row r="668" ht="15.75" customHeight="1">
      <c r="A668" s="34"/>
      <c r="B668" s="34"/>
      <c r="C668" s="34"/>
      <c r="D668" s="34"/>
      <c r="E668" s="34"/>
      <c r="F668" s="35"/>
      <c r="G668" s="34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</row>
    <row r="669" ht="15.75" customHeight="1">
      <c r="A669" s="34"/>
      <c r="B669" s="34"/>
      <c r="C669" s="34"/>
      <c r="D669" s="34"/>
      <c r="E669" s="34"/>
      <c r="F669" s="35"/>
      <c r="G669" s="34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</row>
    <row r="670" ht="15.75" customHeight="1">
      <c r="A670" s="34"/>
      <c r="B670" s="34"/>
      <c r="C670" s="34"/>
      <c r="D670" s="34"/>
      <c r="E670" s="34"/>
      <c r="F670" s="35"/>
      <c r="G670" s="34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</row>
    <row r="671" ht="15.75" customHeight="1">
      <c r="A671" s="34"/>
      <c r="B671" s="34"/>
      <c r="C671" s="34"/>
      <c r="D671" s="34"/>
      <c r="E671" s="34"/>
      <c r="F671" s="35"/>
      <c r="G671" s="34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</row>
    <row r="672" ht="15.75" customHeight="1">
      <c r="A672" s="34"/>
      <c r="B672" s="34"/>
      <c r="C672" s="34"/>
      <c r="D672" s="34"/>
      <c r="E672" s="34"/>
      <c r="F672" s="35"/>
      <c r="G672" s="34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</row>
    <row r="673" ht="15.75" customHeight="1">
      <c r="A673" s="34"/>
      <c r="B673" s="34"/>
      <c r="C673" s="34"/>
      <c r="D673" s="34"/>
      <c r="E673" s="34"/>
      <c r="F673" s="35"/>
      <c r="G673" s="34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</row>
    <row r="674" ht="15.75" customHeight="1">
      <c r="A674" s="34"/>
      <c r="B674" s="34"/>
      <c r="C674" s="34"/>
      <c r="D674" s="34"/>
      <c r="E674" s="34"/>
      <c r="F674" s="35"/>
      <c r="G674" s="34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</row>
    <row r="675" ht="15.75" customHeight="1">
      <c r="A675" s="34"/>
      <c r="B675" s="34"/>
      <c r="C675" s="34"/>
      <c r="D675" s="34"/>
      <c r="E675" s="34"/>
      <c r="F675" s="35"/>
      <c r="G675" s="34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</row>
    <row r="676" ht="15.75" customHeight="1">
      <c r="A676" s="34"/>
      <c r="B676" s="34"/>
      <c r="C676" s="34"/>
      <c r="D676" s="34"/>
      <c r="E676" s="34"/>
      <c r="F676" s="35"/>
      <c r="G676" s="34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</row>
    <row r="677" ht="15.75" customHeight="1">
      <c r="A677" s="34"/>
      <c r="B677" s="34"/>
      <c r="C677" s="34"/>
      <c r="D677" s="34"/>
      <c r="E677" s="34"/>
      <c r="F677" s="35"/>
      <c r="G677" s="34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</row>
    <row r="678" ht="15.75" customHeight="1">
      <c r="A678" s="34"/>
      <c r="B678" s="34"/>
      <c r="C678" s="34"/>
      <c r="D678" s="34"/>
      <c r="E678" s="34"/>
      <c r="F678" s="35"/>
      <c r="G678" s="34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</row>
    <row r="679" ht="15.75" customHeight="1">
      <c r="A679" s="34"/>
      <c r="B679" s="34"/>
      <c r="C679" s="34"/>
      <c r="D679" s="34"/>
      <c r="E679" s="34"/>
      <c r="F679" s="35"/>
      <c r="G679" s="34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</row>
    <row r="680" ht="15.75" customHeight="1">
      <c r="A680" s="34"/>
      <c r="B680" s="34"/>
      <c r="C680" s="34"/>
      <c r="D680" s="34"/>
      <c r="E680" s="34"/>
      <c r="F680" s="35"/>
      <c r="G680" s="34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</row>
    <row r="681" ht="15.75" customHeight="1">
      <c r="A681" s="34"/>
      <c r="B681" s="34"/>
      <c r="C681" s="34"/>
      <c r="D681" s="34"/>
      <c r="E681" s="34"/>
      <c r="F681" s="35"/>
      <c r="G681" s="34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</row>
    <row r="682" ht="15.75" customHeight="1">
      <c r="A682" s="34"/>
      <c r="B682" s="34"/>
      <c r="C682" s="34"/>
      <c r="D682" s="34"/>
      <c r="E682" s="34"/>
      <c r="F682" s="35"/>
      <c r="G682" s="34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</row>
    <row r="683" ht="15.75" customHeight="1">
      <c r="A683" s="34"/>
      <c r="B683" s="34"/>
      <c r="C683" s="34"/>
      <c r="D683" s="34"/>
      <c r="E683" s="34"/>
      <c r="F683" s="35"/>
      <c r="G683" s="34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</row>
    <row r="684" ht="15.75" customHeight="1">
      <c r="A684" s="34"/>
      <c r="B684" s="34"/>
      <c r="C684" s="34"/>
      <c r="D684" s="34"/>
      <c r="E684" s="34"/>
      <c r="F684" s="35"/>
      <c r="G684" s="34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</row>
    <row r="685" ht="15.75" customHeight="1">
      <c r="A685" s="34"/>
      <c r="B685" s="34"/>
      <c r="C685" s="34"/>
      <c r="D685" s="34"/>
      <c r="E685" s="34"/>
      <c r="F685" s="35"/>
      <c r="G685" s="34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</row>
    <row r="686" ht="15.75" customHeight="1">
      <c r="A686" s="34"/>
      <c r="B686" s="34"/>
      <c r="C686" s="34"/>
      <c r="D686" s="34"/>
      <c r="E686" s="34"/>
      <c r="F686" s="35"/>
      <c r="G686" s="34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</row>
    <row r="687" ht="15.75" customHeight="1">
      <c r="A687" s="34"/>
      <c r="B687" s="34"/>
      <c r="C687" s="34"/>
      <c r="D687" s="34"/>
      <c r="E687" s="34"/>
      <c r="F687" s="35"/>
      <c r="G687" s="34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</row>
    <row r="688" ht="15.75" customHeight="1">
      <c r="A688" s="34"/>
      <c r="B688" s="34"/>
      <c r="C688" s="34"/>
      <c r="D688" s="34"/>
      <c r="E688" s="34"/>
      <c r="F688" s="35"/>
      <c r="G688" s="34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</row>
    <row r="689" ht="15.75" customHeight="1">
      <c r="A689" s="34"/>
      <c r="B689" s="34"/>
      <c r="C689" s="34"/>
      <c r="D689" s="34"/>
      <c r="E689" s="34"/>
      <c r="F689" s="35"/>
      <c r="G689" s="34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</row>
    <row r="690" ht="15.75" customHeight="1">
      <c r="A690" s="34"/>
      <c r="B690" s="34"/>
      <c r="C690" s="34"/>
      <c r="D690" s="34"/>
      <c r="E690" s="34"/>
      <c r="F690" s="35"/>
      <c r="G690" s="34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</row>
    <row r="691" ht="15.75" customHeight="1">
      <c r="A691" s="34"/>
      <c r="B691" s="34"/>
      <c r="C691" s="34"/>
      <c r="D691" s="34"/>
      <c r="E691" s="34"/>
      <c r="F691" s="35"/>
      <c r="G691" s="34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</row>
    <row r="692" ht="15.75" customHeight="1">
      <c r="A692" s="34"/>
      <c r="B692" s="34"/>
      <c r="C692" s="34"/>
      <c r="D692" s="34"/>
      <c r="E692" s="34"/>
      <c r="F692" s="35"/>
      <c r="G692" s="34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</row>
    <row r="693" ht="15.75" customHeight="1">
      <c r="A693" s="34"/>
      <c r="B693" s="34"/>
      <c r="C693" s="34"/>
      <c r="D693" s="34"/>
      <c r="E693" s="34"/>
      <c r="F693" s="35"/>
      <c r="G693" s="34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</row>
    <row r="694" ht="15.75" customHeight="1">
      <c r="A694" s="34"/>
      <c r="B694" s="34"/>
      <c r="C694" s="34"/>
      <c r="D694" s="34"/>
      <c r="E694" s="34"/>
      <c r="F694" s="35"/>
      <c r="G694" s="34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</row>
    <row r="695" ht="15.75" customHeight="1">
      <c r="A695" s="34"/>
      <c r="B695" s="34"/>
      <c r="C695" s="34"/>
      <c r="D695" s="34"/>
      <c r="E695" s="34"/>
      <c r="F695" s="35"/>
      <c r="G695" s="34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</row>
    <row r="696" ht="15.75" customHeight="1">
      <c r="A696" s="34"/>
      <c r="B696" s="34"/>
      <c r="C696" s="34"/>
      <c r="D696" s="34"/>
      <c r="E696" s="34"/>
      <c r="F696" s="35"/>
      <c r="G696" s="34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</row>
    <row r="697" ht="15.75" customHeight="1">
      <c r="A697" s="34"/>
      <c r="B697" s="34"/>
      <c r="C697" s="34"/>
      <c r="D697" s="34"/>
      <c r="E697" s="34"/>
      <c r="F697" s="35"/>
      <c r="G697" s="34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</row>
    <row r="698" ht="15.75" customHeight="1">
      <c r="A698" s="34"/>
      <c r="B698" s="34"/>
      <c r="C698" s="34"/>
      <c r="D698" s="34"/>
      <c r="E698" s="34"/>
      <c r="F698" s="35"/>
      <c r="G698" s="34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</row>
    <row r="699" ht="15.75" customHeight="1">
      <c r="A699" s="34"/>
      <c r="B699" s="34"/>
      <c r="C699" s="34"/>
      <c r="D699" s="34"/>
      <c r="E699" s="34"/>
      <c r="F699" s="35"/>
      <c r="G699" s="34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</row>
    <row r="700" ht="15.75" customHeight="1">
      <c r="A700" s="34"/>
      <c r="B700" s="34"/>
      <c r="C700" s="34"/>
      <c r="D700" s="34"/>
      <c r="E700" s="34"/>
      <c r="F700" s="35"/>
      <c r="G700" s="34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</row>
    <row r="701" ht="15.75" customHeight="1">
      <c r="A701" s="34"/>
      <c r="B701" s="34"/>
      <c r="C701" s="34"/>
      <c r="D701" s="34"/>
      <c r="E701" s="34"/>
      <c r="F701" s="35"/>
      <c r="G701" s="34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</row>
    <row r="702" ht="15.75" customHeight="1">
      <c r="A702" s="34"/>
      <c r="B702" s="34"/>
      <c r="C702" s="34"/>
      <c r="D702" s="34"/>
      <c r="E702" s="34"/>
      <c r="F702" s="35"/>
      <c r="G702" s="34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</row>
    <row r="703" ht="15.75" customHeight="1">
      <c r="A703" s="34"/>
      <c r="B703" s="34"/>
      <c r="C703" s="34"/>
      <c r="D703" s="34"/>
      <c r="E703" s="34"/>
      <c r="F703" s="35"/>
      <c r="G703" s="34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</row>
    <row r="704" ht="15.75" customHeight="1">
      <c r="A704" s="34"/>
      <c r="B704" s="34"/>
      <c r="C704" s="34"/>
      <c r="D704" s="34"/>
      <c r="E704" s="34"/>
      <c r="F704" s="35"/>
      <c r="G704" s="34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</row>
    <row r="705" ht="15.75" customHeight="1">
      <c r="A705" s="34"/>
      <c r="B705" s="34"/>
      <c r="C705" s="34"/>
      <c r="D705" s="34"/>
      <c r="E705" s="34"/>
      <c r="F705" s="35"/>
      <c r="G705" s="34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</row>
    <row r="706" ht="15.75" customHeight="1">
      <c r="A706" s="34"/>
      <c r="B706" s="34"/>
      <c r="C706" s="34"/>
      <c r="D706" s="34"/>
      <c r="E706" s="34"/>
      <c r="F706" s="35"/>
      <c r="G706" s="34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</row>
    <row r="707" ht="15.75" customHeight="1">
      <c r="A707" s="34"/>
      <c r="B707" s="34"/>
      <c r="C707" s="34"/>
      <c r="D707" s="34"/>
      <c r="E707" s="34"/>
      <c r="F707" s="35"/>
      <c r="G707" s="34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</row>
    <row r="708" ht="15.75" customHeight="1">
      <c r="A708" s="34"/>
      <c r="B708" s="34"/>
      <c r="C708" s="34"/>
      <c r="D708" s="34"/>
      <c r="E708" s="34"/>
      <c r="F708" s="35"/>
      <c r="G708" s="34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</row>
    <row r="709" ht="15.75" customHeight="1">
      <c r="A709" s="34"/>
      <c r="B709" s="34"/>
      <c r="C709" s="34"/>
      <c r="D709" s="34"/>
      <c r="E709" s="34"/>
      <c r="F709" s="35"/>
      <c r="G709" s="34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</row>
    <row r="710" ht="15.75" customHeight="1">
      <c r="A710" s="34"/>
      <c r="B710" s="34"/>
      <c r="C710" s="34"/>
      <c r="D710" s="34"/>
      <c r="E710" s="34"/>
      <c r="F710" s="35"/>
      <c r="G710" s="34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</row>
    <row r="711" ht="15.75" customHeight="1">
      <c r="A711" s="34"/>
      <c r="B711" s="34"/>
      <c r="C711" s="34"/>
      <c r="D711" s="34"/>
      <c r="E711" s="34"/>
      <c r="F711" s="35"/>
      <c r="G711" s="34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</row>
    <row r="712" ht="15.75" customHeight="1">
      <c r="A712" s="34"/>
      <c r="B712" s="34"/>
      <c r="C712" s="34"/>
      <c r="D712" s="34"/>
      <c r="E712" s="34"/>
      <c r="F712" s="35"/>
      <c r="G712" s="34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</row>
    <row r="713" ht="15.75" customHeight="1">
      <c r="A713" s="34"/>
      <c r="B713" s="34"/>
      <c r="C713" s="34"/>
      <c r="D713" s="34"/>
      <c r="E713" s="34"/>
      <c r="F713" s="35"/>
      <c r="G713" s="34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</row>
    <row r="714" ht="15.75" customHeight="1">
      <c r="A714" s="34"/>
      <c r="B714" s="34"/>
      <c r="C714" s="34"/>
      <c r="D714" s="34"/>
      <c r="E714" s="34"/>
      <c r="F714" s="35"/>
      <c r="G714" s="34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</row>
    <row r="715" ht="15.75" customHeight="1">
      <c r="A715" s="34"/>
      <c r="B715" s="34"/>
      <c r="C715" s="34"/>
      <c r="D715" s="34"/>
      <c r="E715" s="34"/>
      <c r="F715" s="35"/>
      <c r="G715" s="34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</row>
    <row r="716" ht="15.75" customHeight="1">
      <c r="A716" s="34"/>
      <c r="B716" s="34"/>
      <c r="C716" s="34"/>
      <c r="D716" s="34"/>
      <c r="E716" s="34"/>
      <c r="F716" s="35"/>
      <c r="G716" s="34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</row>
    <row r="717" ht="15.75" customHeight="1">
      <c r="A717" s="34"/>
      <c r="B717" s="34"/>
      <c r="C717" s="34"/>
      <c r="D717" s="34"/>
      <c r="E717" s="34"/>
      <c r="F717" s="35"/>
      <c r="G717" s="34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</row>
    <row r="718" ht="15.75" customHeight="1">
      <c r="A718" s="34"/>
      <c r="B718" s="34"/>
      <c r="C718" s="34"/>
      <c r="D718" s="34"/>
      <c r="E718" s="34"/>
      <c r="F718" s="35"/>
      <c r="G718" s="34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</row>
    <row r="719" ht="15.75" customHeight="1">
      <c r="A719" s="34"/>
      <c r="B719" s="34"/>
      <c r="C719" s="34"/>
      <c r="D719" s="34"/>
      <c r="E719" s="34"/>
      <c r="F719" s="35"/>
      <c r="G719" s="34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</row>
    <row r="720" ht="15.75" customHeight="1">
      <c r="A720" s="34"/>
      <c r="B720" s="34"/>
      <c r="C720" s="34"/>
      <c r="D720" s="34"/>
      <c r="E720" s="34"/>
      <c r="F720" s="35"/>
      <c r="G720" s="34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</row>
    <row r="721" ht="15.75" customHeight="1">
      <c r="A721" s="34"/>
      <c r="B721" s="34"/>
      <c r="C721" s="34"/>
      <c r="D721" s="34"/>
      <c r="E721" s="34"/>
      <c r="F721" s="35"/>
      <c r="G721" s="34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</row>
    <row r="722" ht="15.75" customHeight="1">
      <c r="A722" s="34"/>
      <c r="B722" s="34"/>
      <c r="C722" s="34"/>
      <c r="D722" s="34"/>
      <c r="E722" s="34"/>
      <c r="F722" s="35"/>
      <c r="G722" s="34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</row>
    <row r="723" ht="15.75" customHeight="1">
      <c r="A723" s="34"/>
      <c r="B723" s="34"/>
      <c r="C723" s="34"/>
      <c r="D723" s="34"/>
      <c r="E723" s="34"/>
      <c r="F723" s="35"/>
      <c r="G723" s="34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</row>
    <row r="724" ht="15.75" customHeight="1">
      <c r="A724" s="34"/>
      <c r="B724" s="34"/>
      <c r="C724" s="34"/>
      <c r="D724" s="34"/>
      <c r="E724" s="34"/>
      <c r="F724" s="35"/>
      <c r="G724" s="34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</row>
    <row r="725" ht="15.75" customHeight="1">
      <c r="A725" s="34"/>
      <c r="B725" s="34"/>
      <c r="C725" s="34"/>
      <c r="D725" s="34"/>
      <c r="E725" s="34"/>
      <c r="F725" s="35"/>
      <c r="G725" s="34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</row>
    <row r="726" ht="15.75" customHeight="1">
      <c r="A726" s="34"/>
      <c r="B726" s="34"/>
      <c r="C726" s="34"/>
      <c r="D726" s="34"/>
      <c r="E726" s="34"/>
      <c r="F726" s="35"/>
      <c r="G726" s="34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</row>
    <row r="727" ht="15.75" customHeight="1">
      <c r="A727" s="34"/>
      <c r="B727" s="34"/>
      <c r="C727" s="34"/>
      <c r="D727" s="34"/>
      <c r="E727" s="34"/>
      <c r="F727" s="35"/>
      <c r="G727" s="34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</row>
    <row r="728" ht="15.75" customHeight="1">
      <c r="A728" s="34"/>
      <c r="B728" s="34"/>
      <c r="C728" s="34"/>
      <c r="D728" s="34"/>
      <c r="E728" s="34"/>
      <c r="F728" s="35"/>
      <c r="G728" s="34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</row>
    <row r="729" ht="15.75" customHeight="1">
      <c r="A729" s="34"/>
      <c r="B729" s="34"/>
      <c r="C729" s="34"/>
      <c r="D729" s="34"/>
      <c r="E729" s="34"/>
      <c r="F729" s="35"/>
      <c r="G729" s="34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</row>
    <row r="730" ht="15.75" customHeight="1">
      <c r="A730" s="34"/>
      <c r="B730" s="34"/>
      <c r="C730" s="34"/>
      <c r="D730" s="34"/>
      <c r="E730" s="34"/>
      <c r="F730" s="35"/>
      <c r="G730" s="34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</row>
    <row r="731" ht="15.75" customHeight="1">
      <c r="A731" s="34"/>
      <c r="B731" s="34"/>
      <c r="C731" s="34"/>
      <c r="D731" s="34"/>
      <c r="E731" s="34"/>
      <c r="F731" s="35"/>
      <c r="G731" s="34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</row>
    <row r="732" ht="15.75" customHeight="1">
      <c r="A732" s="34"/>
      <c r="B732" s="34"/>
      <c r="C732" s="34"/>
      <c r="D732" s="34"/>
      <c r="E732" s="34"/>
      <c r="F732" s="35"/>
      <c r="G732" s="34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</row>
    <row r="733" ht="15.75" customHeight="1">
      <c r="A733" s="34"/>
      <c r="B733" s="34"/>
      <c r="C733" s="34"/>
      <c r="D733" s="34"/>
      <c r="E733" s="34"/>
      <c r="F733" s="35"/>
      <c r="G733" s="34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</row>
    <row r="734" ht="15.75" customHeight="1">
      <c r="A734" s="34"/>
      <c r="B734" s="34"/>
      <c r="C734" s="34"/>
      <c r="D734" s="34"/>
      <c r="E734" s="34"/>
      <c r="F734" s="35"/>
      <c r="G734" s="34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</row>
    <row r="735" ht="15.75" customHeight="1">
      <c r="A735" s="34"/>
      <c r="B735" s="34"/>
      <c r="C735" s="34"/>
      <c r="D735" s="34"/>
      <c r="E735" s="34"/>
      <c r="F735" s="35"/>
      <c r="G735" s="34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</row>
    <row r="736" ht="15.75" customHeight="1">
      <c r="A736" s="34"/>
      <c r="B736" s="34"/>
      <c r="C736" s="34"/>
      <c r="D736" s="34"/>
      <c r="E736" s="34"/>
      <c r="F736" s="35"/>
      <c r="G736" s="34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</row>
    <row r="737" ht="15.75" customHeight="1">
      <c r="A737" s="34"/>
      <c r="B737" s="34"/>
      <c r="C737" s="34"/>
      <c r="D737" s="34"/>
      <c r="E737" s="34"/>
      <c r="F737" s="35"/>
      <c r="G737" s="34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</row>
    <row r="738" ht="15.75" customHeight="1">
      <c r="A738" s="34"/>
      <c r="B738" s="34"/>
      <c r="C738" s="34"/>
      <c r="D738" s="34"/>
      <c r="E738" s="34"/>
      <c r="F738" s="35"/>
      <c r="G738" s="34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</row>
    <row r="739" ht="15.75" customHeight="1">
      <c r="A739" s="34"/>
      <c r="B739" s="34"/>
      <c r="C739" s="34"/>
      <c r="D739" s="34"/>
      <c r="E739" s="34"/>
      <c r="F739" s="35"/>
      <c r="G739" s="34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</row>
    <row r="740" ht="15.75" customHeight="1">
      <c r="A740" s="34"/>
      <c r="B740" s="34"/>
      <c r="C740" s="34"/>
      <c r="D740" s="34"/>
      <c r="E740" s="34"/>
      <c r="F740" s="35"/>
      <c r="G740" s="34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</row>
    <row r="741" ht="15.75" customHeight="1">
      <c r="A741" s="34"/>
      <c r="B741" s="34"/>
      <c r="C741" s="34"/>
      <c r="D741" s="34"/>
      <c r="E741" s="34"/>
      <c r="F741" s="35"/>
      <c r="G741" s="34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</row>
    <row r="742" ht="15.75" customHeight="1">
      <c r="A742" s="34"/>
      <c r="B742" s="34"/>
      <c r="C742" s="34"/>
      <c r="D742" s="34"/>
      <c r="E742" s="34"/>
      <c r="F742" s="35"/>
      <c r="G742" s="34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</row>
    <row r="743" ht="15.75" customHeight="1">
      <c r="A743" s="34"/>
      <c r="B743" s="34"/>
      <c r="C743" s="34"/>
      <c r="D743" s="34"/>
      <c r="E743" s="34"/>
      <c r="F743" s="35"/>
      <c r="G743" s="34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</row>
    <row r="744" ht="15.75" customHeight="1">
      <c r="A744" s="34"/>
      <c r="B744" s="34"/>
      <c r="C744" s="34"/>
      <c r="D744" s="34"/>
      <c r="E744" s="34"/>
      <c r="F744" s="35"/>
      <c r="G744" s="34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</row>
    <row r="745" ht="15.75" customHeight="1">
      <c r="A745" s="34"/>
      <c r="B745" s="34"/>
      <c r="C745" s="34"/>
      <c r="D745" s="34"/>
      <c r="E745" s="34"/>
      <c r="F745" s="35"/>
      <c r="G745" s="34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</row>
    <row r="746" ht="15.75" customHeight="1">
      <c r="A746" s="34"/>
      <c r="B746" s="34"/>
      <c r="C746" s="34"/>
      <c r="D746" s="34"/>
      <c r="E746" s="34"/>
      <c r="F746" s="35"/>
      <c r="G746" s="34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</row>
    <row r="747" ht="15.75" customHeight="1">
      <c r="A747" s="34"/>
      <c r="B747" s="34"/>
      <c r="C747" s="34"/>
      <c r="D747" s="34"/>
      <c r="E747" s="34"/>
      <c r="F747" s="35"/>
      <c r="G747" s="34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</row>
    <row r="748" ht="15.75" customHeight="1">
      <c r="A748" s="34"/>
      <c r="B748" s="34"/>
      <c r="C748" s="34"/>
      <c r="D748" s="34"/>
      <c r="E748" s="34"/>
      <c r="F748" s="35"/>
      <c r="G748" s="34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</row>
    <row r="749" ht="15.75" customHeight="1">
      <c r="A749" s="34"/>
      <c r="B749" s="34"/>
      <c r="C749" s="34"/>
      <c r="D749" s="34"/>
      <c r="E749" s="34"/>
      <c r="F749" s="35"/>
      <c r="G749" s="34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</row>
    <row r="750" ht="15.75" customHeight="1">
      <c r="A750" s="34"/>
      <c r="B750" s="34"/>
      <c r="C750" s="34"/>
      <c r="D750" s="34"/>
      <c r="E750" s="34"/>
      <c r="F750" s="35"/>
      <c r="G750" s="34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</row>
    <row r="751" ht="15.75" customHeight="1">
      <c r="A751" s="34"/>
      <c r="B751" s="34"/>
      <c r="C751" s="34"/>
      <c r="D751" s="34"/>
      <c r="E751" s="34"/>
      <c r="F751" s="35"/>
      <c r="G751" s="34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</row>
    <row r="752" ht="15.75" customHeight="1">
      <c r="A752" s="34"/>
      <c r="B752" s="34"/>
      <c r="C752" s="34"/>
      <c r="D752" s="34"/>
      <c r="E752" s="34"/>
      <c r="F752" s="35"/>
      <c r="G752" s="34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</row>
    <row r="753" ht="15.75" customHeight="1">
      <c r="A753" s="34"/>
      <c r="B753" s="34"/>
      <c r="C753" s="34"/>
      <c r="D753" s="34"/>
      <c r="E753" s="34"/>
      <c r="F753" s="35"/>
      <c r="G753" s="34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</row>
    <row r="754" ht="15.75" customHeight="1">
      <c r="A754" s="34"/>
      <c r="B754" s="34"/>
      <c r="C754" s="34"/>
      <c r="D754" s="34"/>
      <c r="E754" s="34"/>
      <c r="F754" s="35"/>
      <c r="G754" s="34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</row>
    <row r="755" ht="15.75" customHeight="1">
      <c r="A755" s="34"/>
      <c r="B755" s="34"/>
      <c r="C755" s="34"/>
      <c r="D755" s="34"/>
      <c r="E755" s="34"/>
      <c r="F755" s="35"/>
      <c r="G755" s="34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</row>
    <row r="756" ht="15.75" customHeight="1">
      <c r="A756" s="34"/>
      <c r="B756" s="34"/>
      <c r="C756" s="34"/>
      <c r="D756" s="34"/>
      <c r="E756" s="34"/>
      <c r="F756" s="35"/>
      <c r="G756" s="34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</row>
    <row r="757" ht="15.75" customHeight="1">
      <c r="A757" s="34"/>
      <c r="B757" s="34"/>
      <c r="C757" s="34"/>
      <c r="D757" s="34"/>
      <c r="E757" s="34"/>
      <c r="F757" s="35"/>
      <c r="G757" s="34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</row>
    <row r="758" ht="15.75" customHeight="1">
      <c r="A758" s="34"/>
      <c r="B758" s="34"/>
      <c r="C758" s="34"/>
      <c r="D758" s="34"/>
      <c r="E758" s="34"/>
      <c r="F758" s="35"/>
      <c r="G758" s="34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</row>
    <row r="759" ht="15.75" customHeight="1">
      <c r="A759" s="34"/>
      <c r="B759" s="34"/>
      <c r="C759" s="34"/>
      <c r="D759" s="34"/>
      <c r="E759" s="34"/>
      <c r="F759" s="35"/>
      <c r="G759" s="34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</row>
    <row r="760" ht="15.75" customHeight="1">
      <c r="A760" s="34"/>
      <c r="B760" s="34"/>
      <c r="C760" s="34"/>
      <c r="D760" s="34"/>
      <c r="E760" s="34"/>
      <c r="F760" s="35"/>
      <c r="G760" s="34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</row>
    <row r="761" ht="15.75" customHeight="1">
      <c r="A761" s="34"/>
      <c r="B761" s="34"/>
      <c r="C761" s="34"/>
      <c r="D761" s="34"/>
      <c r="E761" s="34"/>
      <c r="F761" s="35"/>
      <c r="G761" s="34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</row>
    <row r="762" ht="15.75" customHeight="1">
      <c r="A762" s="34"/>
      <c r="B762" s="34"/>
      <c r="C762" s="34"/>
      <c r="D762" s="34"/>
      <c r="E762" s="34"/>
      <c r="F762" s="35"/>
      <c r="G762" s="34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</row>
    <row r="763" ht="15.75" customHeight="1">
      <c r="A763" s="34"/>
      <c r="B763" s="34"/>
      <c r="C763" s="34"/>
      <c r="D763" s="34"/>
      <c r="E763" s="34"/>
      <c r="F763" s="35"/>
      <c r="G763" s="34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</row>
    <row r="764" ht="15.75" customHeight="1">
      <c r="A764" s="34"/>
      <c r="B764" s="34"/>
      <c r="C764" s="34"/>
      <c r="D764" s="34"/>
      <c r="E764" s="34"/>
      <c r="F764" s="35"/>
      <c r="G764" s="34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</row>
    <row r="765" ht="15.75" customHeight="1">
      <c r="A765" s="34"/>
      <c r="B765" s="34"/>
      <c r="C765" s="34"/>
      <c r="D765" s="34"/>
      <c r="E765" s="34"/>
      <c r="F765" s="35"/>
      <c r="G765" s="34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</row>
    <row r="766" ht="15.75" customHeight="1">
      <c r="A766" s="34"/>
      <c r="B766" s="34"/>
      <c r="C766" s="34"/>
      <c r="D766" s="34"/>
      <c r="E766" s="34"/>
      <c r="F766" s="35"/>
      <c r="G766" s="34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</row>
    <row r="767" ht="15.75" customHeight="1">
      <c r="A767" s="34"/>
      <c r="B767" s="34"/>
      <c r="C767" s="34"/>
      <c r="D767" s="34"/>
      <c r="E767" s="34"/>
      <c r="F767" s="35"/>
      <c r="G767" s="34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</row>
    <row r="768" ht="15.75" customHeight="1">
      <c r="A768" s="34"/>
      <c r="B768" s="34"/>
      <c r="C768" s="34"/>
      <c r="D768" s="34"/>
      <c r="E768" s="34"/>
      <c r="F768" s="35"/>
      <c r="G768" s="34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</row>
    <row r="769" ht="15.75" customHeight="1">
      <c r="A769" s="34"/>
      <c r="B769" s="34"/>
      <c r="C769" s="34"/>
      <c r="D769" s="34"/>
      <c r="E769" s="34"/>
      <c r="F769" s="35"/>
      <c r="G769" s="34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</row>
    <row r="770" ht="15.75" customHeight="1">
      <c r="A770" s="34"/>
      <c r="B770" s="34"/>
      <c r="C770" s="34"/>
      <c r="D770" s="34"/>
      <c r="E770" s="34"/>
      <c r="F770" s="35"/>
      <c r="G770" s="34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</row>
    <row r="771" ht="15.75" customHeight="1">
      <c r="A771" s="34"/>
      <c r="B771" s="34"/>
      <c r="C771" s="34"/>
      <c r="D771" s="34"/>
      <c r="E771" s="34"/>
      <c r="F771" s="35"/>
      <c r="G771" s="34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</row>
    <row r="772" ht="15.75" customHeight="1">
      <c r="A772" s="34"/>
      <c r="B772" s="34"/>
      <c r="C772" s="34"/>
      <c r="D772" s="34"/>
      <c r="E772" s="34"/>
      <c r="F772" s="35"/>
      <c r="G772" s="34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</row>
    <row r="773" ht="15.75" customHeight="1">
      <c r="A773" s="34"/>
      <c r="B773" s="34"/>
      <c r="C773" s="34"/>
      <c r="D773" s="34"/>
      <c r="E773" s="34"/>
      <c r="F773" s="35"/>
      <c r="G773" s="34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</row>
    <row r="774" ht="15.75" customHeight="1">
      <c r="A774" s="34"/>
      <c r="B774" s="34"/>
      <c r="C774" s="34"/>
      <c r="D774" s="34"/>
      <c r="E774" s="34"/>
      <c r="F774" s="35"/>
      <c r="G774" s="34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</row>
    <row r="775" ht="15.75" customHeight="1">
      <c r="A775" s="34"/>
      <c r="B775" s="34"/>
      <c r="C775" s="34"/>
      <c r="D775" s="34"/>
      <c r="E775" s="34"/>
      <c r="F775" s="35"/>
      <c r="G775" s="34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</row>
    <row r="776" ht="15.75" customHeight="1">
      <c r="A776" s="34"/>
      <c r="B776" s="34"/>
      <c r="C776" s="34"/>
      <c r="D776" s="34"/>
      <c r="E776" s="34"/>
      <c r="F776" s="35"/>
      <c r="G776" s="34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</row>
    <row r="777" ht="15.75" customHeight="1">
      <c r="A777" s="34"/>
      <c r="B777" s="34"/>
      <c r="C777" s="34"/>
      <c r="D777" s="34"/>
      <c r="E777" s="34"/>
      <c r="F777" s="35"/>
      <c r="G777" s="34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</row>
    <row r="778" ht="15.75" customHeight="1">
      <c r="A778" s="34"/>
      <c r="B778" s="34"/>
      <c r="C778" s="34"/>
      <c r="D778" s="34"/>
      <c r="E778" s="34"/>
      <c r="F778" s="35"/>
      <c r="G778" s="34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</row>
    <row r="779" ht="15.75" customHeight="1">
      <c r="A779" s="34"/>
      <c r="B779" s="34"/>
      <c r="C779" s="34"/>
      <c r="D779" s="34"/>
      <c r="E779" s="34"/>
      <c r="F779" s="35"/>
      <c r="G779" s="34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</row>
    <row r="780" ht="15.75" customHeight="1">
      <c r="A780" s="34"/>
      <c r="B780" s="34"/>
      <c r="C780" s="34"/>
      <c r="D780" s="34"/>
      <c r="E780" s="34"/>
      <c r="F780" s="35"/>
      <c r="G780" s="34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</row>
    <row r="781" ht="15.75" customHeight="1">
      <c r="A781" s="34"/>
      <c r="B781" s="34"/>
      <c r="C781" s="34"/>
      <c r="D781" s="34"/>
      <c r="E781" s="34"/>
      <c r="F781" s="35"/>
      <c r="G781" s="34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</row>
    <row r="782" ht="15.75" customHeight="1">
      <c r="A782" s="34"/>
      <c r="B782" s="34"/>
      <c r="C782" s="34"/>
      <c r="D782" s="34"/>
      <c r="E782" s="34"/>
      <c r="F782" s="35"/>
      <c r="G782" s="34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</row>
    <row r="783" ht="15.75" customHeight="1">
      <c r="A783" s="34"/>
      <c r="B783" s="34"/>
      <c r="C783" s="34"/>
      <c r="D783" s="34"/>
      <c r="E783" s="34"/>
      <c r="F783" s="35"/>
      <c r="G783" s="34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</row>
    <row r="784" ht="15.75" customHeight="1">
      <c r="A784" s="34"/>
      <c r="B784" s="34"/>
      <c r="C784" s="34"/>
      <c r="D784" s="34"/>
      <c r="E784" s="34"/>
      <c r="F784" s="35"/>
      <c r="G784" s="34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</row>
    <row r="785" ht="15.75" customHeight="1">
      <c r="A785" s="34"/>
      <c r="B785" s="34"/>
      <c r="C785" s="34"/>
      <c r="D785" s="34"/>
      <c r="E785" s="34"/>
      <c r="F785" s="35"/>
      <c r="G785" s="34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</row>
    <row r="786" ht="15.75" customHeight="1">
      <c r="A786" s="34"/>
      <c r="B786" s="34"/>
      <c r="C786" s="34"/>
      <c r="D786" s="34"/>
      <c r="E786" s="34"/>
      <c r="F786" s="35"/>
      <c r="G786" s="34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</row>
    <row r="787" ht="15.75" customHeight="1">
      <c r="A787" s="34"/>
      <c r="B787" s="34"/>
      <c r="C787" s="34"/>
      <c r="D787" s="34"/>
      <c r="E787" s="34"/>
      <c r="F787" s="35"/>
      <c r="G787" s="34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</row>
    <row r="788" ht="15.75" customHeight="1">
      <c r="A788" s="34"/>
      <c r="B788" s="34"/>
      <c r="C788" s="34"/>
      <c r="D788" s="34"/>
      <c r="E788" s="34"/>
      <c r="F788" s="35"/>
      <c r="G788" s="34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</row>
    <row r="789" ht="15.75" customHeight="1">
      <c r="A789" s="34"/>
      <c r="B789" s="34"/>
      <c r="C789" s="34"/>
      <c r="D789" s="34"/>
      <c r="E789" s="34"/>
      <c r="F789" s="35"/>
      <c r="G789" s="34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</row>
    <row r="790" ht="15.75" customHeight="1">
      <c r="A790" s="34"/>
      <c r="B790" s="34"/>
      <c r="C790" s="34"/>
      <c r="D790" s="34"/>
      <c r="E790" s="34"/>
      <c r="F790" s="35"/>
      <c r="G790" s="34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</row>
    <row r="791" ht="15.75" customHeight="1">
      <c r="A791" s="34"/>
      <c r="B791" s="34"/>
      <c r="C791" s="34"/>
      <c r="D791" s="34"/>
      <c r="E791" s="34"/>
      <c r="F791" s="35"/>
      <c r="G791" s="34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</row>
    <row r="792" ht="15.75" customHeight="1">
      <c r="A792" s="34"/>
      <c r="B792" s="34"/>
      <c r="C792" s="34"/>
      <c r="D792" s="34"/>
      <c r="E792" s="34"/>
      <c r="F792" s="35"/>
      <c r="G792" s="34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</row>
    <row r="793" ht="15.75" customHeight="1">
      <c r="A793" s="34"/>
      <c r="B793" s="34"/>
      <c r="C793" s="34"/>
      <c r="D793" s="34"/>
      <c r="E793" s="34"/>
      <c r="F793" s="35"/>
      <c r="G793" s="34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</row>
    <row r="794" ht="15.75" customHeight="1">
      <c r="A794" s="34"/>
      <c r="B794" s="34"/>
      <c r="C794" s="34"/>
      <c r="D794" s="34"/>
      <c r="E794" s="34"/>
      <c r="F794" s="35"/>
      <c r="G794" s="34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</row>
    <row r="795" ht="15.75" customHeight="1">
      <c r="A795" s="34"/>
      <c r="B795" s="34"/>
      <c r="C795" s="34"/>
      <c r="D795" s="34"/>
      <c r="E795" s="34"/>
      <c r="F795" s="35"/>
      <c r="G795" s="34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</row>
    <row r="796" ht="15.75" customHeight="1">
      <c r="A796" s="34"/>
      <c r="B796" s="34"/>
      <c r="C796" s="34"/>
      <c r="D796" s="34"/>
      <c r="E796" s="34"/>
      <c r="F796" s="35"/>
      <c r="G796" s="34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</row>
    <row r="797" ht="15.75" customHeight="1">
      <c r="A797" s="34"/>
      <c r="B797" s="34"/>
      <c r="C797" s="34"/>
      <c r="D797" s="34"/>
      <c r="E797" s="34"/>
      <c r="F797" s="35"/>
      <c r="G797" s="34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</row>
    <row r="798" ht="15.75" customHeight="1">
      <c r="A798" s="34"/>
      <c r="B798" s="34"/>
      <c r="C798" s="34"/>
      <c r="D798" s="34"/>
      <c r="E798" s="34"/>
      <c r="F798" s="35"/>
      <c r="G798" s="34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</row>
    <row r="799" ht="15.75" customHeight="1">
      <c r="A799" s="34"/>
      <c r="B799" s="34"/>
      <c r="C799" s="34"/>
      <c r="D799" s="34"/>
      <c r="E799" s="34"/>
      <c r="F799" s="35"/>
      <c r="G799" s="34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</row>
    <row r="800" ht="15.75" customHeight="1">
      <c r="A800" s="34"/>
      <c r="B800" s="34"/>
      <c r="C800" s="34"/>
      <c r="D800" s="34"/>
      <c r="E800" s="34"/>
      <c r="F800" s="35"/>
      <c r="G800" s="34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</row>
    <row r="801" ht="15.75" customHeight="1">
      <c r="A801" s="34"/>
      <c r="B801" s="34"/>
      <c r="C801" s="34"/>
      <c r="D801" s="34"/>
      <c r="E801" s="34"/>
      <c r="F801" s="35"/>
      <c r="G801" s="34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</row>
    <row r="802" ht="15.75" customHeight="1">
      <c r="A802" s="34"/>
      <c r="B802" s="34"/>
      <c r="C802" s="34"/>
      <c r="D802" s="34"/>
      <c r="E802" s="34"/>
      <c r="F802" s="35"/>
      <c r="G802" s="34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</row>
    <row r="803" ht="15.75" customHeight="1">
      <c r="A803" s="34"/>
      <c r="B803" s="34"/>
      <c r="C803" s="34"/>
      <c r="D803" s="34"/>
      <c r="E803" s="34"/>
      <c r="F803" s="35"/>
      <c r="G803" s="34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</row>
    <row r="804" ht="15.75" customHeight="1">
      <c r="A804" s="34"/>
      <c r="B804" s="34"/>
      <c r="C804" s="34"/>
      <c r="D804" s="34"/>
      <c r="E804" s="34"/>
      <c r="F804" s="35"/>
      <c r="G804" s="34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</row>
    <row r="805" ht="15.75" customHeight="1">
      <c r="A805" s="34"/>
      <c r="B805" s="34"/>
      <c r="C805" s="34"/>
      <c r="D805" s="34"/>
      <c r="E805" s="34"/>
      <c r="F805" s="35"/>
      <c r="G805" s="34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</row>
    <row r="806" ht="15.75" customHeight="1">
      <c r="A806" s="34"/>
      <c r="B806" s="34"/>
      <c r="C806" s="34"/>
      <c r="D806" s="34"/>
      <c r="E806" s="34"/>
      <c r="F806" s="35"/>
      <c r="G806" s="34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</row>
    <row r="807" ht="15.75" customHeight="1">
      <c r="A807" s="34"/>
      <c r="B807" s="34"/>
      <c r="C807" s="34"/>
      <c r="D807" s="34"/>
      <c r="E807" s="34"/>
      <c r="F807" s="35"/>
      <c r="G807" s="34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</row>
    <row r="808" ht="15.75" customHeight="1">
      <c r="A808" s="34"/>
      <c r="B808" s="34"/>
      <c r="C808" s="34"/>
      <c r="D808" s="34"/>
      <c r="E808" s="34"/>
      <c r="F808" s="35"/>
      <c r="G808" s="34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</row>
    <row r="809" ht="15.75" customHeight="1">
      <c r="A809" s="34"/>
      <c r="B809" s="34"/>
      <c r="C809" s="34"/>
      <c r="D809" s="34"/>
      <c r="E809" s="34"/>
      <c r="F809" s="35"/>
      <c r="G809" s="34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</row>
    <row r="810" ht="15.75" customHeight="1">
      <c r="A810" s="34"/>
      <c r="B810" s="34"/>
      <c r="C810" s="34"/>
      <c r="D810" s="34"/>
      <c r="E810" s="34"/>
      <c r="F810" s="35"/>
      <c r="G810" s="34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</row>
    <row r="811" ht="15.75" customHeight="1">
      <c r="A811" s="34"/>
      <c r="B811" s="34"/>
      <c r="C811" s="34"/>
      <c r="D811" s="34"/>
      <c r="E811" s="34"/>
      <c r="F811" s="35"/>
      <c r="G811" s="34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</row>
    <row r="812" ht="15.75" customHeight="1">
      <c r="A812" s="34"/>
      <c r="B812" s="34"/>
      <c r="C812" s="34"/>
      <c r="D812" s="34"/>
      <c r="E812" s="34"/>
      <c r="F812" s="35"/>
      <c r="G812" s="34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</row>
    <row r="813" ht="15.75" customHeight="1">
      <c r="A813" s="34"/>
      <c r="B813" s="34"/>
      <c r="C813" s="34"/>
      <c r="D813" s="34"/>
      <c r="E813" s="34"/>
      <c r="F813" s="35"/>
      <c r="G813" s="34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</row>
    <row r="814" ht="15.75" customHeight="1">
      <c r="A814" s="34"/>
      <c r="B814" s="34"/>
      <c r="C814" s="34"/>
      <c r="D814" s="34"/>
      <c r="E814" s="34"/>
      <c r="F814" s="35"/>
      <c r="G814" s="34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</row>
    <row r="815" ht="15.75" customHeight="1">
      <c r="A815" s="34"/>
      <c r="B815" s="34"/>
      <c r="C815" s="34"/>
      <c r="D815" s="34"/>
      <c r="E815" s="34"/>
      <c r="F815" s="35"/>
      <c r="G815" s="34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</row>
    <row r="816" ht="15.75" customHeight="1">
      <c r="A816" s="34"/>
      <c r="B816" s="34"/>
      <c r="C816" s="34"/>
      <c r="D816" s="34"/>
      <c r="E816" s="34"/>
      <c r="F816" s="35"/>
      <c r="G816" s="34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</row>
    <row r="817" ht="15.75" customHeight="1">
      <c r="A817" s="34"/>
      <c r="B817" s="34"/>
      <c r="C817" s="34"/>
      <c r="D817" s="34"/>
      <c r="E817" s="34"/>
      <c r="F817" s="35"/>
      <c r="G817" s="34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</row>
    <row r="818" ht="15.75" customHeight="1">
      <c r="A818" s="34"/>
      <c r="B818" s="34"/>
      <c r="C818" s="34"/>
      <c r="D818" s="34"/>
      <c r="E818" s="34"/>
      <c r="F818" s="35"/>
      <c r="G818" s="34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</row>
    <row r="819" ht="15.75" customHeight="1">
      <c r="A819" s="34"/>
      <c r="B819" s="34"/>
      <c r="C819" s="34"/>
      <c r="D819" s="34"/>
      <c r="E819" s="34"/>
      <c r="F819" s="35"/>
      <c r="G819" s="34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</row>
    <row r="820" ht="15.75" customHeight="1">
      <c r="A820" s="34"/>
      <c r="B820" s="34"/>
      <c r="C820" s="34"/>
      <c r="D820" s="34"/>
      <c r="E820" s="34"/>
      <c r="F820" s="35"/>
      <c r="G820" s="34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</row>
    <row r="821" ht="15.75" customHeight="1">
      <c r="A821" s="34"/>
      <c r="B821" s="34"/>
      <c r="C821" s="34"/>
      <c r="D821" s="34"/>
      <c r="E821" s="34"/>
      <c r="F821" s="35"/>
      <c r="G821" s="34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</row>
    <row r="822" ht="15.75" customHeight="1">
      <c r="A822" s="34"/>
      <c r="B822" s="34"/>
      <c r="C822" s="34"/>
      <c r="D822" s="34"/>
      <c r="E822" s="34"/>
      <c r="F822" s="35"/>
      <c r="G822" s="34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</row>
    <row r="823" ht="15.75" customHeight="1">
      <c r="A823" s="34"/>
      <c r="B823" s="34"/>
      <c r="C823" s="34"/>
      <c r="D823" s="34"/>
      <c r="E823" s="34"/>
      <c r="F823" s="35"/>
      <c r="G823" s="34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</row>
    <row r="824" ht="15.75" customHeight="1">
      <c r="A824" s="34"/>
      <c r="B824" s="34"/>
      <c r="C824" s="34"/>
      <c r="D824" s="34"/>
      <c r="E824" s="34"/>
      <c r="F824" s="35"/>
      <c r="G824" s="34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</row>
    <row r="825" ht="15.75" customHeight="1">
      <c r="A825" s="34"/>
      <c r="B825" s="34"/>
      <c r="C825" s="34"/>
      <c r="D825" s="34"/>
      <c r="E825" s="34"/>
      <c r="F825" s="35"/>
      <c r="G825" s="34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</row>
    <row r="826" ht="15.75" customHeight="1">
      <c r="A826" s="34"/>
      <c r="B826" s="34"/>
      <c r="C826" s="34"/>
      <c r="D826" s="34"/>
      <c r="E826" s="34"/>
      <c r="F826" s="35"/>
      <c r="G826" s="34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</row>
    <row r="827" ht="15.75" customHeight="1">
      <c r="A827" s="34"/>
      <c r="B827" s="34"/>
      <c r="C827" s="34"/>
      <c r="D827" s="34"/>
      <c r="E827" s="34"/>
      <c r="F827" s="35"/>
      <c r="G827" s="34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</row>
    <row r="828" ht="15.75" customHeight="1">
      <c r="A828" s="34"/>
      <c r="B828" s="34"/>
      <c r="C828" s="34"/>
      <c r="D828" s="34"/>
      <c r="E828" s="34"/>
      <c r="F828" s="35"/>
      <c r="G828" s="34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</row>
    <row r="829" ht="15.75" customHeight="1">
      <c r="A829" s="34"/>
      <c r="B829" s="34"/>
      <c r="C829" s="34"/>
      <c r="D829" s="34"/>
      <c r="E829" s="34"/>
      <c r="F829" s="35"/>
      <c r="G829" s="34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</row>
    <row r="830" ht="15.75" customHeight="1">
      <c r="A830" s="34"/>
      <c r="B830" s="34"/>
      <c r="C830" s="34"/>
      <c r="D830" s="34"/>
      <c r="E830" s="34"/>
      <c r="F830" s="35"/>
      <c r="G830" s="34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</row>
    <row r="831" ht="15.75" customHeight="1">
      <c r="A831" s="34"/>
      <c r="B831" s="34"/>
      <c r="C831" s="34"/>
      <c r="D831" s="34"/>
      <c r="E831" s="34"/>
      <c r="F831" s="35"/>
      <c r="G831" s="34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</row>
    <row r="832" ht="15.75" customHeight="1">
      <c r="A832" s="34"/>
      <c r="B832" s="34"/>
      <c r="C832" s="34"/>
      <c r="D832" s="34"/>
      <c r="E832" s="34"/>
      <c r="F832" s="35"/>
      <c r="G832" s="34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</row>
    <row r="833" ht="15.75" customHeight="1">
      <c r="A833" s="34"/>
      <c r="B833" s="34"/>
      <c r="C833" s="34"/>
      <c r="D833" s="34"/>
      <c r="E833" s="34"/>
      <c r="F833" s="35"/>
      <c r="G833" s="34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</row>
    <row r="834" ht="15.75" customHeight="1">
      <c r="A834" s="34"/>
      <c r="B834" s="34"/>
      <c r="C834" s="34"/>
      <c r="D834" s="34"/>
      <c r="E834" s="34"/>
      <c r="F834" s="35"/>
      <c r="G834" s="34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</row>
    <row r="835" ht="15.75" customHeight="1">
      <c r="A835" s="34"/>
      <c r="B835" s="34"/>
      <c r="C835" s="34"/>
      <c r="D835" s="34"/>
      <c r="E835" s="34"/>
      <c r="F835" s="35"/>
      <c r="G835" s="34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</row>
    <row r="836" ht="15.75" customHeight="1">
      <c r="A836" s="34"/>
      <c r="B836" s="34"/>
      <c r="C836" s="34"/>
      <c r="D836" s="34"/>
      <c r="E836" s="34"/>
      <c r="F836" s="35"/>
      <c r="G836" s="34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</row>
    <row r="837" ht="15.75" customHeight="1">
      <c r="A837" s="34"/>
      <c r="B837" s="34"/>
      <c r="C837" s="34"/>
      <c r="D837" s="34"/>
      <c r="E837" s="34"/>
      <c r="F837" s="35"/>
      <c r="G837" s="34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</row>
    <row r="838" ht="15.75" customHeight="1">
      <c r="A838" s="34"/>
      <c r="B838" s="34"/>
      <c r="C838" s="34"/>
      <c r="D838" s="34"/>
      <c r="E838" s="34"/>
      <c r="F838" s="35"/>
      <c r="G838" s="34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</row>
    <row r="839" ht="15.75" customHeight="1">
      <c r="A839" s="34"/>
      <c r="B839" s="34"/>
      <c r="C839" s="34"/>
      <c r="D839" s="34"/>
      <c r="E839" s="34"/>
      <c r="F839" s="35"/>
      <c r="G839" s="34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</row>
    <row r="840" ht="15.75" customHeight="1">
      <c r="A840" s="34"/>
      <c r="B840" s="34"/>
      <c r="C840" s="34"/>
      <c r="D840" s="34"/>
      <c r="E840" s="34"/>
      <c r="F840" s="35"/>
      <c r="G840" s="34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</row>
    <row r="841" ht="15.75" customHeight="1">
      <c r="A841" s="34"/>
      <c r="B841" s="34"/>
      <c r="C841" s="34"/>
      <c r="D841" s="34"/>
      <c r="E841" s="34"/>
      <c r="F841" s="35"/>
      <c r="G841" s="34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</row>
    <row r="842" ht="15.75" customHeight="1">
      <c r="A842" s="34"/>
      <c r="B842" s="34"/>
      <c r="C842" s="34"/>
      <c r="D842" s="34"/>
      <c r="E842" s="34"/>
      <c r="F842" s="35"/>
      <c r="G842" s="34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</row>
    <row r="843" ht="15.75" customHeight="1">
      <c r="A843" s="34"/>
      <c r="B843" s="34"/>
      <c r="C843" s="34"/>
      <c r="D843" s="34"/>
      <c r="E843" s="34"/>
      <c r="F843" s="35"/>
      <c r="G843" s="34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</row>
    <row r="844" ht="15.75" customHeight="1">
      <c r="A844" s="34"/>
      <c r="B844" s="34"/>
      <c r="C844" s="34"/>
      <c r="D844" s="34"/>
      <c r="E844" s="34"/>
      <c r="F844" s="35"/>
      <c r="G844" s="34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</row>
    <row r="845" ht="15.75" customHeight="1">
      <c r="A845" s="34"/>
      <c r="B845" s="34"/>
      <c r="C845" s="34"/>
      <c r="D845" s="34"/>
      <c r="E845" s="34"/>
      <c r="F845" s="35"/>
      <c r="G845" s="34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</row>
    <row r="846" ht="15.75" customHeight="1">
      <c r="A846" s="34"/>
      <c r="B846" s="34"/>
      <c r="C846" s="34"/>
      <c r="D846" s="34"/>
      <c r="E846" s="34"/>
      <c r="F846" s="35"/>
      <c r="G846" s="34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</row>
    <row r="847" ht="15.75" customHeight="1">
      <c r="A847" s="34"/>
      <c r="B847" s="34"/>
      <c r="C847" s="34"/>
      <c r="D847" s="34"/>
      <c r="E847" s="34"/>
      <c r="F847" s="35"/>
      <c r="G847" s="34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</row>
    <row r="848" ht="15.75" customHeight="1">
      <c r="A848" s="34"/>
      <c r="B848" s="34"/>
      <c r="C848" s="34"/>
      <c r="D848" s="34"/>
      <c r="E848" s="34"/>
      <c r="F848" s="35"/>
      <c r="G848" s="34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</row>
    <row r="849" ht="15.75" customHeight="1">
      <c r="A849" s="34"/>
      <c r="B849" s="34"/>
      <c r="C849" s="34"/>
      <c r="D849" s="34"/>
      <c r="E849" s="34"/>
      <c r="F849" s="35"/>
      <c r="G849" s="34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</row>
    <row r="850" ht="15.75" customHeight="1">
      <c r="A850" s="34"/>
      <c r="B850" s="34"/>
      <c r="C850" s="34"/>
      <c r="D850" s="34"/>
      <c r="E850" s="34"/>
      <c r="F850" s="35"/>
      <c r="G850" s="34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</row>
    <row r="851" ht="15.75" customHeight="1">
      <c r="A851" s="34"/>
      <c r="B851" s="34"/>
      <c r="C851" s="34"/>
      <c r="D851" s="34"/>
      <c r="E851" s="34"/>
      <c r="F851" s="35"/>
      <c r="G851" s="34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</row>
    <row r="852" ht="15.75" customHeight="1">
      <c r="A852" s="34"/>
      <c r="B852" s="34"/>
      <c r="C852" s="34"/>
      <c r="D852" s="34"/>
      <c r="E852" s="34"/>
      <c r="F852" s="35"/>
      <c r="G852" s="34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</row>
    <row r="853" ht="15.75" customHeight="1">
      <c r="A853" s="34"/>
      <c r="B853" s="34"/>
      <c r="C853" s="34"/>
      <c r="D853" s="34"/>
      <c r="E853" s="34"/>
      <c r="F853" s="35"/>
      <c r="G853" s="34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</row>
    <row r="854" ht="15.75" customHeight="1">
      <c r="A854" s="34"/>
      <c r="B854" s="34"/>
      <c r="C854" s="34"/>
      <c r="D854" s="34"/>
      <c r="E854" s="34"/>
      <c r="F854" s="35"/>
      <c r="G854" s="34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</row>
    <row r="855" ht="15.75" customHeight="1">
      <c r="A855" s="34"/>
      <c r="B855" s="34"/>
      <c r="C855" s="34"/>
      <c r="D855" s="34"/>
      <c r="E855" s="34"/>
      <c r="F855" s="35"/>
      <c r="G855" s="34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</row>
    <row r="856" ht="15.75" customHeight="1">
      <c r="A856" s="34"/>
      <c r="B856" s="34"/>
      <c r="C856" s="34"/>
      <c r="D856" s="34"/>
      <c r="E856" s="34"/>
      <c r="F856" s="35"/>
      <c r="G856" s="34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</row>
    <row r="857" ht="15.75" customHeight="1">
      <c r="A857" s="34"/>
      <c r="B857" s="34"/>
      <c r="C857" s="34"/>
      <c r="D857" s="34"/>
      <c r="E857" s="34"/>
      <c r="F857" s="35"/>
      <c r="G857" s="34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</row>
    <row r="858" ht="15.75" customHeight="1">
      <c r="A858" s="34"/>
      <c r="B858" s="34"/>
      <c r="C858" s="34"/>
      <c r="D858" s="34"/>
      <c r="E858" s="34"/>
      <c r="F858" s="35"/>
      <c r="G858" s="34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</row>
    <row r="859" ht="15.75" customHeight="1">
      <c r="A859" s="34"/>
      <c r="B859" s="34"/>
      <c r="C859" s="34"/>
      <c r="D859" s="34"/>
      <c r="E859" s="34"/>
      <c r="F859" s="35"/>
      <c r="G859" s="34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</row>
    <row r="860" ht="15.75" customHeight="1">
      <c r="A860" s="34"/>
      <c r="B860" s="34"/>
      <c r="C860" s="34"/>
      <c r="D860" s="34"/>
      <c r="E860" s="34"/>
      <c r="F860" s="35"/>
      <c r="G860" s="34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</row>
    <row r="861" ht="15.75" customHeight="1">
      <c r="A861" s="34"/>
      <c r="B861" s="34"/>
      <c r="C861" s="34"/>
      <c r="D861" s="34"/>
      <c r="E861" s="34"/>
      <c r="F861" s="35"/>
      <c r="G861" s="34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</row>
    <row r="862" ht="15.75" customHeight="1">
      <c r="A862" s="34"/>
      <c r="B862" s="34"/>
      <c r="C862" s="34"/>
      <c r="D862" s="34"/>
      <c r="E862" s="34"/>
      <c r="F862" s="35"/>
      <c r="G862" s="34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</row>
    <row r="863" ht="15.75" customHeight="1">
      <c r="A863" s="34"/>
      <c r="B863" s="34"/>
      <c r="C863" s="34"/>
      <c r="D863" s="34"/>
      <c r="E863" s="34"/>
      <c r="F863" s="35"/>
      <c r="G863" s="34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</row>
    <row r="864" ht="15.75" customHeight="1">
      <c r="A864" s="34"/>
      <c r="B864" s="34"/>
      <c r="C864" s="34"/>
      <c r="D864" s="34"/>
      <c r="E864" s="34"/>
      <c r="F864" s="35"/>
      <c r="G864" s="34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</row>
    <row r="865" ht="15.75" customHeight="1">
      <c r="A865" s="34"/>
      <c r="B865" s="34"/>
      <c r="C865" s="34"/>
      <c r="D865" s="34"/>
      <c r="E865" s="34"/>
      <c r="F865" s="35"/>
      <c r="G865" s="34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</row>
    <row r="866" ht="15.75" customHeight="1">
      <c r="A866" s="34"/>
      <c r="B866" s="34"/>
      <c r="C866" s="34"/>
      <c r="D866" s="34"/>
      <c r="E866" s="34"/>
      <c r="F866" s="35"/>
      <c r="G866" s="34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</row>
    <row r="867" ht="15.75" customHeight="1">
      <c r="A867" s="34"/>
      <c r="B867" s="34"/>
      <c r="C867" s="34"/>
      <c r="D867" s="34"/>
      <c r="E867" s="34"/>
      <c r="F867" s="35"/>
      <c r="G867" s="34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</row>
    <row r="868" ht="15.75" customHeight="1">
      <c r="A868" s="34"/>
      <c r="B868" s="34"/>
      <c r="C868" s="34"/>
      <c r="D868" s="34"/>
      <c r="E868" s="34"/>
      <c r="F868" s="35"/>
      <c r="G868" s="34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</row>
    <row r="869" ht="15.75" customHeight="1">
      <c r="A869" s="34"/>
      <c r="B869" s="34"/>
      <c r="C869" s="34"/>
      <c r="D869" s="34"/>
      <c r="E869" s="34"/>
      <c r="F869" s="35"/>
      <c r="G869" s="34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</row>
    <row r="870" ht="15.75" customHeight="1">
      <c r="A870" s="34"/>
      <c r="B870" s="34"/>
      <c r="C870" s="34"/>
      <c r="D870" s="34"/>
      <c r="E870" s="34"/>
      <c r="F870" s="35"/>
      <c r="G870" s="34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</row>
    <row r="871" ht="15.75" customHeight="1">
      <c r="A871" s="34"/>
      <c r="B871" s="34"/>
      <c r="C871" s="34"/>
      <c r="D871" s="34"/>
      <c r="E871" s="34"/>
      <c r="F871" s="35"/>
      <c r="G871" s="34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</row>
    <row r="872" ht="15.75" customHeight="1">
      <c r="A872" s="34"/>
      <c r="B872" s="34"/>
      <c r="C872" s="34"/>
      <c r="D872" s="34"/>
      <c r="E872" s="34"/>
      <c r="F872" s="35"/>
      <c r="G872" s="34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</row>
    <row r="873" ht="15.75" customHeight="1">
      <c r="A873" s="34"/>
      <c r="B873" s="34"/>
      <c r="C873" s="34"/>
      <c r="D873" s="34"/>
      <c r="E873" s="34"/>
      <c r="F873" s="35"/>
      <c r="G873" s="34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</row>
    <row r="874" ht="15.75" customHeight="1">
      <c r="A874" s="34"/>
      <c r="B874" s="34"/>
      <c r="C874" s="34"/>
      <c r="D874" s="34"/>
      <c r="E874" s="34"/>
      <c r="F874" s="35"/>
      <c r="G874" s="34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</row>
    <row r="875" ht="15.75" customHeight="1">
      <c r="A875" s="34"/>
      <c r="B875" s="34"/>
      <c r="C875" s="34"/>
      <c r="D875" s="34"/>
      <c r="E875" s="34"/>
      <c r="F875" s="35"/>
      <c r="G875" s="34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</row>
    <row r="876" ht="15.75" customHeight="1">
      <c r="A876" s="34"/>
      <c r="B876" s="34"/>
      <c r="C876" s="34"/>
      <c r="D876" s="34"/>
      <c r="E876" s="34"/>
      <c r="F876" s="35"/>
      <c r="G876" s="34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</row>
    <row r="877" ht="15.75" customHeight="1">
      <c r="A877" s="34"/>
      <c r="B877" s="34"/>
      <c r="C877" s="34"/>
      <c r="D877" s="34"/>
      <c r="E877" s="34"/>
      <c r="F877" s="35"/>
      <c r="G877" s="34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</row>
    <row r="878" ht="15.75" customHeight="1">
      <c r="A878" s="34"/>
      <c r="B878" s="34"/>
      <c r="C878" s="34"/>
      <c r="D878" s="34"/>
      <c r="E878" s="34"/>
      <c r="F878" s="35"/>
      <c r="G878" s="34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</row>
    <row r="879" ht="15.75" customHeight="1">
      <c r="A879" s="34"/>
      <c r="B879" s="34"/>
      <c r="C879" s="34"/>
      <c r="D879" s="34"/>
      <c r="E879" s="34"/>
      <c r="F879" s="35"/>
      <c r="G879" s="34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</row>
    <row r="880" ht="15.75" customHeight="1">
      <c r="A880" s="34"/>
      <c r="B880" s="34"/>
      <c r="C880" s="34"/>
      <c r="D880" s="34"/>
      <c r="E880" s="34"/>
      <c r="F880" s="35"/>
      <c r="G880" s="34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</row>
    <row r="881" ht="15.75" customHeight="1">
      <c r="A881" s="34"/>
      <c r="B881" s="34"/>
      <c r="C881" s="34"/>
      <c r="D881" s="34"/>
      <c r="E881" s="34"/>
      <c r="F881" s="35"/>
      <c r="G881" s="34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</row>
    <row r="882" ht="15.75" customHeight="1">
      <c r="A882" s="34"/>
      <c r="B882" s="34"/>
      <c r="C882" s="34"/>
      <c r="D882" s="34"/>
      <c r="E882" s="34"/>
      <c r="F882" s="35"/>
      <c r="G882" s="34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</row>
    <row r="883" ht="15.75" customHeight="1">
      <c r="A883" s="34"/>
      <c r="B883" s="34"/>
      <c r="C883" s="34"/>
      <c r="D883" s="34"/>
      <c r="E883" s="34"/>
      <c r="F883" s="35"/>
      <c r="G883" s="34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</row>
    <row r="884" ht="15.75" customHeight="1">
      <c r="A884" s="34"/>
      <c r="B884" s="34"/>
      <c r="C884" s="34"/>
      <c r="D884" s="34"/>
      <c r="E884" s="34"/>
      <c r="F884" s="35"/>
      <c r="G884" s="34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</row>
    <row r="885" ht="15.75" customHeight="1">
      <c r="A885" s="34"/>
      <c r="B885" s="34"/>
      <c r="C885" s="34"/>
      <c r="D885" s="34"/>
      <c r="E885" s="34"/>
      <c r="F885" s="35"/>
      <c r="G885" s="34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</row>
    <row r="886" ht="15.75" customHeight="1">
      <c r="A886" s="34"/>
      <c r="B886" s="34"/>
      <c r="C886" s="34"/>
      <c r="D886" s="34"/>
      <c r="E886" s="34"/>
      <c r="F886" s="35"/>
      <c r="G886" s="34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</row>
    <row r="887" ht="15.75" customHeight="1">
      <c r="A887" s="34"/>
      <c r="B887" s="34"/>
      <c r="C887" s="34"/>
      <c r="D887" s="34"/>
      <c r="E887" s="34"/>
      <c r="F887" s="35"/>
      <c r="G887" s="34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</row>
    <row r="888" ht="15.75" customHeight="1">
      <c r="A888" s="34"/>
      <c r="B888" s="34"/>
      <c r="C888" s="34"/>
      <c r="D888" s="34"/>
      <c r="E888" s="34"/>
      <c r="F888" s="35"/>
      <c r="G888" s="34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</row>
    <row r="889" ht="15.75" customHeight="1">
      <c r="A889" s="34"/>
      <c r="B889" s="34"/>
      <c r="C889" s="34"/>
      <c r="D889" s="34"/>
      <c r="E889" s="34"/>
      <c r="F889" s="35"/>
      <c r="G889" s="34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</row>
    <row r="890" ht="15.75" customHeight="1">
      <c r="A890" s="34"/>
      <c r="B890" s="34"/>
      <c r="C890" s="34"/>
      <c r="D890" s="34"/>
      <c r="E890" s="34"/>
      <c r="F890" s="35"/>
      <c r="G890" s="34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</row>
    <row r="891" ht="15.75" customHeight="1">
      <c r="A891" s="34"/>
      <c r="B891" s="34"/>
      <c r="C891" s="34"/>
      <c r="D891" s="34"/>
      <c r="E891" s="34"/>
      <c r="F891" s="35"/>
      <c r="G891" s="34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</row>
    <row r="892" ht="15.75" customHeight="1">
      <c r="A892" s="34"/>
      <c r="B892" s="34"/>
      <c r="C892" s="34"/>
      <c r="D892" s="34"/>
      <c r="E892" s="34"/>
      <c r="F892" s="35"/>
      <c r="G892" s="34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</row>
    <row r="893" ht="15.75" customHeight="1">
      <c r="A893" s="34"/>
      <c r="B893" s="34"/>
      <c r="C893" s="34"/>
      <c r="D893" s="34"/>
      <c r="E893" s="34"/>
      <c r="F893" s="35"/>
      <c r="G893" s="34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</row>
    <row r="894" ht="15.75" customHeight="1">
      <c r="A894" s="34"/>
      <c r="B894" s="34"/>
      <c r="C894" s="34"/>
      <c r="D894" s="34"/>
      <c r="E894" s="34"/>
      <c r="F894" s="35"/>
      <c r="G894" s="34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</row>
    <row r="895" ht="15.75" customHeight="1">
      <c r="A895" s="34"/>
      <c r="B895" s="34"/>
      <c r="C895" s="34"/>
      <c r="D895" s="34"/>
      <c r="E895" s="34"/>
      <c r="F895" s="35"/>
      <c r="G895" s="34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</row>
    <row r="896" ht="15.75" customHeight="1">
      <c r="A896" s="34"/>
      <c r="B896" s="34"/>
      <c r="C896" s="34"/>
      <c r="D896" s="34"/>
      <c r="E896" s="34"/>
      <c r="F896" s="35"/>
      <c r="G896" s="34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</row>
    <row r="897" ht="15.75" customHeight="1">
      <c r="A897" s="34"/>
      <c r="B897" s="34"/>
      <c r="C897" s="34"/>
      <c r="D897" s="34"/>
      <c r="E897" s="34"/>
      <c r="F897" s="35"/>
      <c r="G897" s="34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</row>
    <row r="898" ht="15.75" customHeight="1">
      <c r="A898" s="34"/>
      <c r="B898" s="34"/>
      <c r="C898" s="34"/>
      <c r="D898" s="34"/>
      <c r="E898" s="34"/>
      <c r="F898" s="35"/>
      <c r="G898" s="34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</row>
    <row r="899" ht="15.75" customHeight="1">
      <c r="A899" s="34"/>
      <c r="B899" s="34"/>
      <c r="C899" s="34"/>
      <c r="D899" s="34"/>
      <c r="E899" s="34"/>
      <c r="F899" s="35"/>
      <c r="G899" s="34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</row>
    <row r="900" ht="15.75" customHeight="1">
      <c r="A900" s="34"/>
      <c r="B900" s="34"/>
      <c r="C900" s="34"/>
      <c r="D900" s="34"/>
      <c r="E900" s="34"/>
      <c r="F900" s="35"/>
      <c r="G900" s="34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</row>
    <row r="901" ht="15.75" customHeight="1">
      <c r="A901" s="34"/>
      <c r="B901" s="34"/>
      <c r="C901" s="34"/>
      <c r="D901" s="34"/>
      <c r="E901" s="34"/>
      <c r="F901" s="35"/>
      <c r="G901" s="34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</row>
    <row r="902" ht="15.75" customHeight="1">
      <c r="A902" s="34"/>
      <c r="B902" s="34"/>
      <c r="C902" s="34"/>
      <c r="D902" s="34"/>
      <c r="E902" s="34"/>
      <c r="F902" s="35"/>
      <c r="G902" s="34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</row>
    <row r="903" ht="15.75" customHeight="1">
      <c r="A903" s="34"/>
      <c r="B903" s="34"/>
      <c r="C903" s="34"/>
      <c r="D903" s="34"/>
      <c r="E903" s="34"/>
      <c r="F903" s="35"/>
      <c r="G903" s="34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</row>
    <row r="904" ht="15.75" customHeight="1">
      <c r="A904" s="34"/>
      <c r="B904" s="34"/>
      <c r="C904" s="34"/>
      <c r="D904" s="34"/>
      <c r="E904" s="34"/>
      <c r="F904" s="35"/>
      <c r="G904" s="34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</row>
    <row r="905" ht="15.75" customHeight="1">
      <c r="A905" s="34"/>
      <c r="B905" s="34"/>
      <c r="C905" s="34"/>
      <c r="D905" s="34"/>
      <c r="E905" s="34"/>
      <c r="F905" s="35"/>
      <c r="G905" s="34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</row>
    <row r="906" ht="15.75" customHeight="1">
      <c r="A906" s="34"/>
      <c r="B906" s="34"/>
      <c r="C906" s="34"/>
      <c r="D906" s="34"/>
      <c r="E906" s="34"/>
      <c r="F906" s="35"/>
      <c r="G906" s="34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</row>
    <row r="907" ht="15.75" customHeight="1">
      <c r="A907" s="34"/>
      <c r="B907" s="34"/>
      <c r="C907" s="34"/>
      <c r="D907" s="34"/>
      <c r="E907" s="34"/>
      <c r="F907" s="35"/>
      <c r="G907" s="34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</row>
    <row r="908" ht="15.75" customHeight="1">
      <c r="A908" s="34"/>
      <c r="B908" s="34"/>
      <c r="C908" s="34"/>
      <c r="D908" s="34"/>
      <c r="E908" s="34"/>
      <c r="F908" s="35"/>
      <c r="G908" s="34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</row>
    <row r="909" ht="15.75" customHeight="1">
      <c r="A909" s="34"/>
      <c r="B909" s="34"/>
      <c r="C909" s="34"/>
      <c r="D909" s="34"/>
      <c r="E909" s="34"/>
      <c r="F909" s="35"/>
      <c r="G909" s="34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</row>
    <row r="910" ht="15.75" customHeight="1">
      <c r="A910" s="34"/>
      <c r="B910" s="34"/>
      <c r="C910" s="34"/>
      <c r="D910" s="34"/>
      <c r="E910" s="34"/>
      <c r="F910" s="35"/>
      <c r="G910" s="34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</row>
    <row r="911" ht="15.75" customHeight="1">
      <c r="A911" s="34"/>
      <c r="B911" s="34"/>
      <c r="C911" s="34"/>
      <c r="D911" s="34"/>
      <c r="E911" s="34"/>
      <c r="F911" s="35"/>
      <c r="G911" s="34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</row>
    <row r="912" ht="15.75" customHeight="1">
      <c r="A912" s="34"/>
      <c r="B912" s="34"/>
      <c r="C912" s="34"/>
      <c r="D912" s="34"/>
      <c r="E912" s="34"/>
      <c r="F912" s="35"/>
      <c r="G912" s="34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</row>
    <row r="913" ht="15.75" customHeight="1">
      <c r="A913" s="34"/>
      <c r="B913" s="34"/>
      <c r="C913" s="34"/>
      <c r="D913" s="34"/>
      <c r="E913" s="34"/>
      <c r="F913" s="35"/>
      <c r="G913" s="34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</row>
    <row r="914" ht="15.75" customHeight="1">
      <c r="A914" s="34"/>
      <c r="B914" s="34"/>
      <c r="C914" s="34"/>
      <c r="D914" s="34"/>
      <c r="E914" s="34"/>
      <c r="F914" s="35"/>
      <c r="G914" s="34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</row>
    <row r="915" ht="15.75" customHeight="1">
      <c r="A915" s="34"/>
      <c r="B915" s="34"/>
      <c r="C915" s="34"/>
      <c r="D915" s="34"/>
      <c r="E915" s="34"/>
      <c r="F915" s="35"/>
      <c r="G915" s="34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</row>
    <row r="916" ht="15.75" customHeight="1">
      <c r="A916" s="34"/>
      <c r="B916" s="34"/>
      <c r="C916" s="34"/>
      <c r="D916" s="34"/>
      <c r="E916" s="34"/>
      <c r="F916" s="35"/>
      <c r="G916" s="34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</row>
    <row r="917" ht="15.75" customHeight="1">
      <c r="A917" s="34"/>
      <c r="B917" s="34"/>
      <c r="C917" s="34"/>
      <c r="D917" s="34"/>
      <c r="E917" s="34"/>
      <c r="F917" s="35"/>
      <c r="G917" s="34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</row>
    <row r="918" ht="15.75" customHeight="1">
      <c r="A918" s="34"/>
      <c r="B918" s="34"/>
      <c r="C918" s="34"/>
      <c r="D918" s="34"/>
      <c r="E918" s="34"/>
      <c r="F918" s="35"/>
      <c r="G918" s="34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</row>
    <row r="919" ht="15.75" customHeight="1">
      <c r="A919" s="34"/>
      <c r="B919" s="34"/>
      <c r="C919" s="34"/>
      <c r="D919" s="34"/>
      <c r="E919" s="34"/>
      <c r="F919" s="35"/>
      <c r="G919" s="34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</row>
    <row r="920" ht="15.75" customHeight="1">
      <c r="A920" s="34"/>
      <c r="B920" s="34"/>
      <c r="C920" s="34"/>
      <c r="D920" s="34"/>
      <c r="E920" s="34"/>
      <c r="F920" s="35"/>
      <c r="G920" s="34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</row>
    <row r="921" ht="15.75" customHeight="1">
      <c r="A921" s="34"/>
      <c r="B921" s="34"/>
      <c r="C921" s="34"/>
      <c r="D921" s="34"/>
      <c r="E921" s="34"/>
      <c r="F921" s="35"/>
      <c r="G921" s="34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</row>
    <row r="922" ht="15.75" customHeight="1">
      <c r="A922" s="34"/>
      <c r="B922" s="34"/>
      <c r="C922" s="34"/>
      <c r="D922" s="34"/>
      <c r="E922" s="34"/>
      <c r="F922" s="35"/>
      <c r="G922" s="34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</row>
    <row r="923" ht="15.75" customHeight="1">
      <c r="A923" s="34"/>
      <c r="B923" s="34"/>
      <c r="C923" s="34"/>
      <c r="D923" s="34"/>
      <c r="E923" s="34"/>
      <c r="F923" s="35"/>
      <c r="G923" s="34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</row>
    <row r="924" ht="15.75" customHeight="1">
      <c r="A924" s="34"/>
      <c r="B924" s="34"/>
      <c r="C924" s="34"/>
      <c r="D924" s="34"/>
      <c r="E924" s="34"/>
      <c r="F924" s="35"/>
      <c r="G924" s="34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</row>
    <row r="925" ht="15.75" customHeight="1">
      <c r="A925" s="34"/>
      <c r="B925" s="34"/>
      <c r="C925" s="34"/>
      <c r="D925" s="34"/>
      <c r="E925" s="34"/>
      <c r="F925" s="35"/>
      <c r="G925" s="34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</row>
    <row r="926" ht="15.75" customHeight="1">
      <c r="A926" s="34"/>
      <c r="B926" s="34"/>
      <c r="C926" s="34"/>
      <c r="D926" s="34"/>
      <c r="E926" s="34"/>
      <c r="F926" s="35"/>
      <c r="G926" s="34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</row>
    <row r="927" ht="15.75" customHeight="1">
      <c r="A927" s="34"/>
      <c r="B927" s="34"/>
      <c r="C927" s="34"/>
      <c r="D927" s="34"/>
      <c r="E927" s="34"/>
      <c r="F927" s="35"/>
      <c r="G927" s="34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</row>
    <row r="928" ht="15.75" customHeight="1">
      <c r="A928" s="34"/>
      <c r="B928" s="34"/>
      <c r="C928" s="34"/>
      <c r="D928" s="34"/>
      <c r="E928" s="34"/>
      <c r="F928" s="35"/>
      <c r="G928" s="34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</row>
    <row r="929" ht="15.75" customHeight="1">
      <c r="A929" s="34"/>
      <c r="B929" s="34"/>
      <c r="C929" s="34"/>
      <c r="D929" s="34"/>
      <c r="E929" s="34"/>
      <c r="F929" s="35"/>
      <c r="G929" s="34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</row>
    <row r="930" ht="15.75" customHeight="1">
      <c r="A930" s="34"/>
      <c r="B930" s="34"/>
      <c r="C930" s="34"/>
      <c r="D930" s="34"/>
      <c r="E930" s="34"/>
      <c r="F930" s="35"/>
      <c r="G930" s="34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</row>
    <row r="931" ht="15.75" customHeight="1">
      <c r="A931" s="34"/>
      <c r="B931" s="34"/>
      <c r="C931" s="34"/>
      <c r="D931" s="34"/>
      <c r="E931" s="34"/>
      <c r="F931" s="35"/>
      <c r="G931" s="34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</row>
    <row r="932" ht="15.75" customHeight="1">
      <c r="A932" s="34"/>
      <c r="B932" s="34"/>
      <c r="C932" s="34"/>
      <c r="D932" s="34"/>
      <c r="E932" s="34"/>
      <c r="F932" s="35"/>
      <c r="G932" s="34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</row>
    <row r="933" ht="15.75" customHeight="1">
      <c r="A933" s="34"/>
      <c r="B933" s="34"/>
      <c r="C933" s="34"/>
      <c r="D933" s="34"/>
      <c r="E933" s="34"/>
      <c r="F933" s="35"/>
      <c r="G933" s="34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</row>
    <row r="934" ht="15.75" customHeight="1">
      <c r="A934" s="34"/>
      <c r="B934" s="34"/>
      <c r="C934" s="34"/>
      <c r="D934" s="34"/>
      <c r="E934" s="34"/>
      <c r="F934" s="35"/>
      <c r="G934" s="34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</row>
    <row r="935" ht="15.75" customHeight="1">
      <c r="A935" s="34"/>
      <c r="B935" s="34"/>
      <c r="C935" s="34"/>
      <c r="D935" s="34"/>
      <c r="E935" s="34"/>
      <c r="F935" s="35"/>
      <c r="G935" s="34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</row>
    <row r="936" ht="15.75" customHeight="1">
      <c r="A936" s="34"/>
      <c r="B936" s="34"/>
      <c r="C936" s="34"/>
      <c r="D936" s="34"/>
      <c r="E936" s="34"/>
      <c r="F936" s="35"/>
      <c r="G936" s="34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</row>
    <row r="937" ht="15.75" customHeight="1">
      <c r="A937" s="34"/>
      <c r="B937" s="34"/>
      <c r="C937" s="34"/>
      <c r="D937" s="34"/>
      <c r="E937" s="34"/>
      <c r="F937" s="35"/>
      <c r="G937" s="34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</row>
    <row r="938" ht="15.75" customHeight="1">
      <c r="A938" s="34"/>
      <c r="B938" s="34"/>
      <c r="C938" s="34"/>
      <c r="D938" s="34"/>
      <c r="E938" s="34"/>
      <c r="F938" s="35"/>
      <c r="G938" s="34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</row>
    <row r="939" ht="15.75" customHeight="1">
      <c r="A939" s="34"/>
      <c r="B939" s="34"/>
      <c r="C939" s="34"/>
      <c r="D939" s="34"/>
      <c r="E939" s="34"/>
      <c r="F939" s="35"/>
      <c r="G939" s="34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</row>
    <row r="940" ht="15.75" customHeight="1">
      <c r="A940" s="34"/>
      <c r="B940" s="34"/>
      <c r="C940" s="34"/>
      <c r="D940" s="34"/>
      <c r="E940" s="34"/>
      <c r="F940" s="35"/>
      <c r="G940" s="34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</row>
    <row r="941" ht="15.75" customHeight="1">
      <c r="A941" s="34"/>
      <c r="B941" s="34"/>
      <c r="C941" s="34"/>
      <c r="D941" s="34"/>
      <c r="E941" s="34"/>
      <c r="F941" s="35"/>
      <c r="G941" s="34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</row>
    <row r="942" ht="15.75" customHeight="1">
      <c r="A942" s="34"/>
      <c r="B942" s="34"/>
      <c r="C942" s="34"/>
      <c r="D942" s="34"/>
      <c r="E942" s="34"/>
      <c r="F942" s="35"/>
      <c r="G942" s="34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</row>
    <row r="943" ht="15.75" customHeight="1">
      <c r="A943" s="34"/>
      <c r="B943" s="34"/>
      <c r="C943" s="34"/>
      <c r="D943" s="34"/>
      <c r="E943" s="34"/>
      <c r="F943" s="35"/>
      <c r="G943" s="34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</row>
    <row r="944" ht="15.75" customHeight="1">
      <c r="A944" s="34"/>
      <c r="B944" s="34"/>
      <c r="C944" s="34"/>
      <c r="D944" s="34"/>
      <c r="E944" s="34"/>
      <c r="F944" s="35"/>
      <c r="G944" s="34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</row>
    <row r="945" ht="15.75" customHeight="1">
      <c r="A945" s="34"/>
      <c r="B945" s="34"/>
      <c r="C945" s="34"/>
      <c r="D945" s="34"/>
      <c r="E945" s="34"/>
      <c r="F945" s="35"/>
      <c r="G945" s="34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</row>
    <row r="946" ht="15.75" customHeight="1">
      <c r="A946" s="34"/>
      <c r="B946" s="34"/>
      <c r="C946" s="34"/>
      <c r="D946" s="34"/>
      <c r="E946" s="34"/>
      <c r="F946" s="35"/>
      <c r="G946" s="34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</row>
    <row r="947" ht="15.75" customHeight="1">
      <c r="A947" s="34"/>
      <c r="B947" s="34"/>
      <c r="C947" s="34"/>
      <c r="D947" s="34"/>
      <c r="E947" s="34"/>
      <c r="F947" s="35"/>
      <c r="G947" s="34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</row>
    <row r="948" ht="15.75" customHeight="1">
      <c r="A948" s="34"/>
      <c r="B948" s="34"/>
      <c r="C948" s="34"/>
      <c r="D948" s="34"/>
      <c r="E948" s="34"/>
      <c r="F948" s="35"/>
      <c r="G948" s="34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</row>
    <row r="949" ht="15.75" customHeight="1">
      <c r="A949" s="34"/>
      <c r="B949" s="34"/>
      <c r="C949" s="34"/>
      <c r="D949" s="34"/>
      <c r="E949" s="34"/>
      <c r="F949" s="35"/>
      <c r="G949" s="34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</row>
    <row r="950" ht="15.75" customHeight="1">
      <c r="A950" s="34"/>
      <c r="B950" s="34"/>
      <c r="C950" s="34"/>
      <c r="D950" s="34"/>
      <c r="E950" s="34"/>
      <c r="F950" s="35"/>
      <c r="G950" s="34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</row>
    <row r="951" ht="15.75" customHeight="1">
      <c r="A951" s="34"/>
      <c r="B951" s="34"/>
      <c r="C951" s="34"/>
      <c r="D951" s="34"/>
      <c r="E951" s="34"/>
      <c r="F951" s="35"/>
      <c r="G951" s="34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</row>
    <row r="952" ht="15.75" customHeight="1">
      <c r="A952" s="34"/>
      <c r="B952" s="34"/>
      <c r="C952" s="34"/>
      <c r="D952" s="34"/>
      <c r="E952" s="34"/>
      <c r="F952" s="35"/>
      <c r="G952" s="34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</row>
    <row r="953" ht="15.75" customHeight="1">
      <c r="A953" s="34"/>
      <c r="B953" s="34"/>
      <c r="C953" s="34"/>
      <c r="D953" s="34"/>
      <c r="E953" s="34"/>
      <c r="F953" s="35"/>
      <c r="G953" s="34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</row>
    <row r="954" ht="15.75" customHeight="1">
      <c r="A954" s="34"/>
      <c r="B954" s="34"/>
      <c r="C954" s="34"/>
      <c r="D954" s="34"/>
      <c r="E954" s="34"/>
      <c r="F954" s="35"/>
      <c r="G954" s="34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</row>
    <row r="955" ht="15.75" customHeight="1">
      <c r="A955" s="34"/>
      <c r="B955" s="34"/>
      <c r="C955" s="34"/>
      <c r="D955" s="34"/>
      <c r="E955" s="34"/>
      <c r="F955" s="35"/>
      <c r="G955" s="34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</row>
    <row r="956" ht="15.75" customHeight="1">
      <c r="A956" s="34"/>
      <c r="B956" s="34"/>
      <c r="C956" s="34"/>
      <c r="D956" s="34"/>
      <c r="E956" s="34"/>
      <c r="F956" s="35"/>
      <c r="G956" s="34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</row>
    <row r="957" ht="15.75" customHeight="1">
      <c r="A957" s="34"/>
      <c r="B957" s="34"/>
      <c r="C957" s="34"/>
      <c r="D957" s="34"/>
      <c r="E957" s="34"/>
      <c r="F957" s="35"/>
      <c r="G957" s="34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</row>
    <row r="958" ht="15.75" customHeight="1">
      <c r="A958" s="34"/>
      <c r="B958" s="34"/>
      <c r="C958" s="34"/>
      <c r="D958" s="34"/>
      <c r="E958" s="34"/>
      <c r="F958" s="35"/>
      <c r="G958" s="34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</row>
    <row r="959" ht="15.75" customHeight="1">
      <c r="A959" s="34"/>
      <c r="B959" s="34"/>
      <c r="C959" s="34"/>
      <c r="D959" s="34"/>
      <c r="E959" s="34"/>
      <c r="F959" s="35"/>
      <c r="G959" s="34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</row>
    <row r="960" ht="15.75" customHeight="1">
      <c r="A960" s="34"/>
      <c r="B960" s="34"/>
      <c r="C960" s="34"/>
      <c r="D960" s="34"/>
      <c r="E960" s="34"/>
      <c r="F960" s="35"/>
      <c r="G960" s="34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</row>
    <row r="961" ht="15.75" customHeight="1">
      <c r="A961" s="34"/>
      <c r="B961" s="34"/>
      <c r="C961" s="34"/>
      <c r="D961" s="34"/>
      <c r="E961" s="34"/>
      <c r="F961" s="35"/>
      <c r="G961" s="34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</row>
    <row r="962" ht="15.75" customHeight="1">
      <c r="A962" s="34"/>
      <c r="B962" s="34"/>
      <c r="C962" s="34"/>
      <c r="D962" s="34"/>
      <c r="E962" s="34"/>
      <c r="F962" s="35"/>
      <c r="G962" s="34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</row>
    <row r="963" ht="15.75" customHeight="1">
      <c r="A963" s="34"/>
      <c r="B963" s="34"/>
      <c r="C963" s="34"/>
      <c r="D963" s="34"/>
      <c r="E963" s="34"/>
      <c r="F963" s="35"/>
      <c r="G963" s="34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</row>
    <row r="964" ht="15.75" customHeight="1">
      <c r="A964" s="34"/>
      <c r="B964" s="34"/>
      <c r="C964" s="34"/>
      <c r="D964" s="34"/>
      <c r="E964" s="34"/>
      <c r="F964" s="35"/>
      <c r="G964" s="34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</row>
    <row r="965" ht="15.75" customHeight="1">
      <c r="A965" s="34"/>
      <c r="B965" s="34"/>
      <c r="C965" s="34"/>
      <c r="D965" s="34"/>
      <c r="E965" s="34"/>
      <c r="F965" s="35"/>
      <c r="G965" s="34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</row>
    <row r="966" ht="15.75" customHeight="1">
      <c r="A966" s="34"/>
      <c r="B966" s="34"/>
      <c r="C966" s="34"/>
      <c r="D966" s="34"/>
      <c r="E966" s="34"/>
      <c r="F966" s="35"/>
      <c r="G966" s="34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</row>
    <row r="967" ht="15.75" customHeight="1">
      <c r="A967" s="34"/>
      <c r="B967" s="34"/>
      <c r="C967" s="34"/>
      <c r="D967" s="34"/>
      <c r="E967" s="34"/>
      <c r="F967" s="35"/>
      <c r="G967" s="34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</row>
    <row r="968" ht="15.75" customHeight="1">
      <c r="A968" s="34"/>
      <c r="B968" s="34"/>
      <c r="C968" s="34"/>
      <c r="D968" s="34"/>
      <c r="E968" s="34"/>
      <c r="F968" s="35"/>
      <c r="G968" s="34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</row>
    <row r="969" ht="15.75" customHeight="1">
      <c r="A969" s="34"/>
      <c r="B969" s="34"/>
      <c r="C969" s="34"/>
      <c r="D969" s="34"/>
      <c r="E969" s="34"/>
      <c r="F969" s="35"/>
      <c r="G969" s="34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</row>
    <row r="970" ht="15.75" customHeight="1">
      <c r="A970" s="34"/>
      <c r="B970" s="34"/>
      <c r="C970" s="34"/>
      <c r="D970" s="34"/>
      <c r="E970" s="34"/>
      <c r="F970" s="35"/>
      <c r="G970" s="34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</row>
    <row r="971" ht="15.75" customHeight="1">
      <c r="A971" s="34"/>
      <c r="B971" s="34"/>
      <c r="C971" s="34"/>
      <c r="D971" s="34"/>
      <c r="E971" s="34"/>
      <c r="F971" s="35"/>
      <c r="G971" s="34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</row>
    <row r="972" ht="15.75" customHeight="1">
      <c r="A972" s="34"/>
      <c r="B972" s="34"/>
      <c r="C972" s="34"/>
      <c r="D972" s="34"/>
      <c r="E972" s="34"/>
      <c r="F972" s="35"/>
      <c r="G972" s="34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</row>
    <row r="973" ht="15.75" customHeight="1">
      <c r="A973" s="34"/>
      <c r="B973" s="34"/>
      <c r="C973" s="34"/>
      <c r="D973" s="34"/>
      <c r="E973" s="34"/>
      <c r="F973" s="35"/>
      <c r="G973" s="34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</row>
    <row r="974" ht="15.75" customHeight="1">
      <c r="A974" s="34"/>
      <c r="B974" s="34"/>
      <c r="C974" s="34"/>
      <c r="D974" s="34"/>
      <c r="E974" s="34"/>
      <c r="F974" s="35"/>
      <c r="G974" s="34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</row>
    <row r="975" ht="15.75" customHeight="1">
      <c r="A975" s="34"/>
      <c r="B975" s="34"/>
      <c r="C975" s="34"/>
      <c r="D975" s="34"/>
      <c r="E975" s="34"/>
      <c r="F975" s="35"/>
      <c r="G975" s="34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</row>
    <row r="976" ht="15.75" customHeight="1">
      <c r="A976" s="34"/>
      <c r="B976" s="34"/>
      <c r="C976" s="34"/>
      <c r="D976" s="34"/>
      <c r="E976" s="34"/>
      <c r="F976" s="35"/>
      <c r="G976" s="34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</row>
    <row r="977" ht="15.75" customHeight="1">
      <c r="A977" s="34"/>
      <c r="B977" s="34"/>
      <c r="C977" s="34"/>
      <c r="D977" s="34"/>
      <c r="E977" s="34"/>
      <c r="F977" s="35"/>
      <c r="G977" s="34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</row>
    <row r="978" ht="15.75" customHeight="1">
      <c r="A978" s="34"/>
      <c r="B978" s="34"/>
      <c r="C978" s="34"/>
      <c r="D978" s="34"/>
      <c r="E978" s="34"/>
      <c r="F978" s="35"/>
      <c r="G978" s="34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</row>
    <row r="979" ht="15.75" customHeight="1">
      <c r="A979" s="34"/>
      <c r="B979" s="34"/>
      <c r="C979" s="34"/>
      <c r="D979" s="34"/>
      <c r="E979" s="34"/>
      <c r="F979" s="35"/>
      <c r="G979" s="34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</row>
    <row r="980" ht="15.75" customHeight="1">
      <c r="A980" s="34"/>
      <c r="B980" s="34"/>
      <c r="C980" s="34"/>
      <c r="D980" s="34"/>
      <c r="E980" s="34"/>
      <c r="F980" s="35"/>
      <c r="G980" s="34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</row>
    <row r="981" ht="15.75" customHeight="1">
      <c r="A981" s="34"/>
      <c r="B981" s="34"/>
      <c r="C981" s="34"/>
      <c r="D981" s="34"/>
      <c r="E981" s="34"/>
      <c r="F981" s="35"/>
      <c r="G981" s="34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</row>
    <row r="982" ht="15.75" customHeight="1">
      <c r="A982" s="34"/>
      <c r="B982" s="34"/>
      <c r="C982" s="34"/>
      <c r="D982" s="34"/>
      <c r="E982" s="34"/>
      <c r="F982" s="35"/>
      <c r="G982" s="34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</row>
    <row r="983" ht="15.75" customHeight="1">
      <c r="A983" s="34"/>
      <c r="B983" s="34"/>
      <c r="C983" s="34"/>
      <c r="D983" s="34"/>
      <c r="E983" s="34"/>
      <c r="F983" s="35"/>
      <c r="G983" s="34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</row>
    <row r="984" ht="15.75" customHeight="1">
      <c r="A984" s="34"/>
      <c r="B984" s="34"/>
      <c r="C984" s="34"/>
      <c r="D984" s="34"/>
      <c r="E984" s="34"/>
      <c r="F984" s="35"/>
      <c r="G984" s="34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</row>
    <row r="985" ht="15.75" customHeight="1">
      <c r="A985" s="34"/>
      <c r="B985" s="34"/>
      <c r="C985" s="34"/>
      <c r="D985" s="34"/>
      <c r="E985" s="34"/>
      <c r="F985" s="35"/>
      <c r="G985" s="34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</row>
    <row r="986" ht="15.75" customHeight="1">
      <c r="A986" s="34"/>
      <c r="B986" s="34"/>
      <c r="C986" s="34"/>
      <c r="D986" s="34"/>
      <c r="E986" s="34"/>
      <c r="F986" s="35"/>
      <c r="G986" s="34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</row>
    <row r="987" ht="15.75" customHeight="1">
      <c r="A987" s="34"/>
      <c r="B987" s="34"/>
      <c r="C987" s="34"/>
      <c r="D987" s="34"/>
      <c r="E987" s="34"/>
      <c r="F987" s="35"/>
      <c r="G987" s="34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</row>
    <row r="988" ht="15.75" customHeight="1">
      <c r="A988" s="34"/>
      <c r="B988" s="34"/>
      <c r="C988" s="34"/>
      <c r="D988" s="34"/>
      <c r="E988" s="34"/>
      <c r="F988" s="35"/>
      <c r="G988" s="34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</row>
    <row r="989" ht="15.75" customHeight="1">
      <c r="A989" s="34"/>
      <c r="B989" s="34"/>
      <c r="C989" s="34"/>
      <c r="D989" s="34"/>
      <c r="E989" s="34"/>
      <c r="F989" s="35"/>
      <c r="G989" s="34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</row>
    <row r="990" ht="15.75" customHeight="1">
      <c r="A990" s="34"/>
      <c r="B990" s="34"/>
      <c r="C990" s="34"/>
      <c r="D990" s="34"/>
      <c r="E990" s="34"/>
      <c r="F990" s="35"/>
      <c r="G990" s="34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</row>
    <row r="991" ht="15.75" customHeight="1">
      <c r="A991" s="34"/>
      <c r="B991" s="34"/>
      <c r="C991" s="34"/>
      <c r="D991" s="34"/>
      <c r="E991" s="34"/>
      <c r="F991" s="35"/>
      <c r="G991" s="34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</row>
    <row r="992" ht="15.75" customHeight="1">
      <c r="A992" s="34"/>
      <c r="B992" s="34"/>
      <c r="C992" s="34"/>
      <c r="D992" s="34"/>
      <c r="E992" s="34"/>
      <c r="F992" s="35"/>
      <c r="G992" s="34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</row>
    <row r="993" ht="15.75" customHeight="1">
      <c r="A993" s="34"/>
      <c r="B993" s="34"/>
      <c r="C993" s="34"/>
      <c r="D993" s="34"/>
      <c r="E993" s="34"/>
      <c r="F993" s="35"/>
      <c r="G993" s="34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</row>
    <row r="994" ht="15.75" customHeight="1">
      <c r="A994" s="34"/>
      <c r="B994" s="34"/>
      <c r="C994" s="34"/>
      <c r="D994" s="34"/>
      <c r="E994" s="34"/>
      <c r="F994" s="35"/>
      <c r="G994" s="34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</row>
    <row r="995" ht="15.75" customHeight="1">
      <c r="A995" s="34"/>
      <c r="B995" s="34"/>
      <c r="C995" s="34"/>
      <c r="D995" s="34"/>
      <c r="E995" s="34"/>
      <c r="F995" s="35"/>
      <c r="G995" s="34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</row>
    <row r="996" ht="15.75" customHeight="1">
      <c r="A996" s="34"/>
      <c r="B996" s="34"/>
      <c r="C996" s="34"/>
      <c r="D996" s="34"/>
      <c r="E996" s="34"/>
      <c r="F996" s="35"/>
      <c r="G996" s="34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</row>
    <row r="997" ht="15.75" customHeight="1">
      <c r="A997" s="34"/>
      <c r="B997" s="34"/>
      <c r="C997" s="34"/>
      <c r="D997" s="34"/>
      <c r="E997" s="34"/>
      <c r="F997" s="35"/>
      <c r="G997" s="34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</row>
    <row r="998" ht="15.75" customHeight="1">
      <c r="A998" s="34"/>
      <c r="B998" s="34"/>
      <c r="C998" s="34"/>
      <c r="D998" s="34"/>
      <c r="E998" s="34"/>
      <c r="F998" s="35"/>
      <c r="G998" s="34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</row>
    <row r="999" ht="15.75" customHeight="1">
      <c r="A999" s="34"/>
      <c r="B999" s="34"/>
      <c r="C999" s="34"/>
      <c r="D999" s="34"/>
      <c r="E999" s="34"/>
      <c r="F999" s="35"/>
      <c r="G999" s="34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</row>
    <row r="1000" ht="15.75" customHeight="1">
      <c r="A1000" s="34"/>
      <c r="B1000" s="34"/>
      <c r="C1000" s="34"/>
      <c r="D1000" s="34"/>
      <c r="E1000" s="34"/>
      <c r="F1000" s="35"/>
      <c r="G1000" s="34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</row>
  </sheetData>
  <conditionalFormatting sqref="H223">
    <cfRule type="cellIs" dxfId="0" priority="1" operator="equal">
      <formula>2</formula>
    </cfRule>
  </conditionalFormatting>
  <conditionalFormatting sqref="H223">
    <cfRule type="cellIs" dxfId="1" priority="2" operator="equal">
      <formula>1</formula>
    </cfRule>
  </conditionalFormatting>
  <dataValidations>
    <dataValidation type="list" allowBlank="1" showErrorMessage="1" sqref="H223">
      <formula1>"1,2"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showGridLines="0" workbookViewId="0">
      <pane xSplit="9.0" ySplit="13.0" topLeftCell="J14" activePane="bottomRight" state="frozen"/>
      <selection activeCell="J1" sqref="J1" pane="topRight"/>
      <selection activeCell="A14" sqref="A14" pane="bottomLeft"/>
      <selection activeCell="J14" sqref="J14" pane="bottomRight"/>
    </sheetView>
  </sheetViews>
  <sheetFormatPr customHeight="1" defaultColWidth="14.43" defaultRowHeight="15.0"/>
  <cols>
    <col customWidth="1" min="1" max="1" width="3.29"/>
    <col customWidth="1" min="2" max="2" width="2.29"/>
    <col customWidth="1" min="3" max="3" width="2.43"/>
    <col customWidth="1" min="4" max="4" width="3.43"/>
    <col customWidth="1" min="5" max="6" width="3.57"/>
    <col customWidth="1" min="7" max="7" width="9.14"/>
    <col customWidth="1" min="8" max="8" width="12.71"/>
    <col customWidth="1" min="9" max="9" width="9.14"/>
    <col customWidth="1" hidden="1" min="10" max="13" width="9.14"/>
    <col customWidth="1" hidden="1" min="14" max="14" width="10.14"/>
    <col customWidth="1" hidden="1" min="15" max="19" width="10.57"/>
    <col customWidth="1" hidden="1" min="20" max="20" width="10.14"/>
    <col customWidth="1" hidden="1" min="21" max="21" width="10.57"/>
    <col customWidth="1" hidden="1" min="22" max="23" width="10.71"/>
    <col customWidth="1" hidden="1" min="24" max="24" width="14.43"/>
    <col customWidth="1" hidden="1" min="25" max="25" width="19.14"/>
    <col customWidth="1" min="26" max="26" width="25.43"/>
    <col customWidth="1" min="27" max="32" width="27.57"/>
  </cols>
  <sheetData>
    <row r="1" ht="12.75" customHeight="1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1"/>
      <c r="AD1" s="131"/>
      <c r="AE1" s="131"/>
      <c r="AF1" s="129"/>
    </row>
    <row r="2" ht="13.5" customHeight="1">
      <c r="A2" s="129"/>
      <c r="B2" s="129"/>
      <c r="C2" s="129"/>
      <c r="D2" s="132" t="str">
        <f>Cover!D3</f>
        <v>Elenasy Limited</v>
      </c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5"/>
      <c r="AB2" s="135"/>
      <c r="AC2" s="136"/>
      <c r="AD2" s="136"/>
      <c r="AE2" s="136"/>
      <c r="AF2" s="129"/>
    </row>
    <row r="3" ht="12.75" customHeight="1">
      <c r="A3" s="129"/>
      <c r="B3" s="129"/>
      <c r="C3" s="129"/>
      <c r="D3" s="137" t="s">
        <v>4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5"/>
      <c r="AB3" s="135"/>
      <c r="AC3" s="136"/>
      <c r="AD3" s="136"/>
      <c r="AE3" s="136"/>
      <c r="AF3" s="129"/>
    </row>
    <row r="4" ht="12.75" hidden="1" customHeight="1">
      <c r="A4" s="129"/>
      <c r="B4" s="129"/>
      <c r="C4" s="129"/>
      <c r="D4" s="137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5"/>
      <c r="AB4" s="135"/>
      <c r="AC4" s="136"/>
      <c r="AD4" s="136"/>
      <c r="AE4" s="136"/>
      <c r="AF4" s="129"/>
    </row>
    <row r="5" ht="12.75" hidden="1" customHeight="1">
      <c r="A5" s="129"/>
      <c r="B5" s="129"/>
      <c r="C5" s="129"/>
      <c r="D5" s="137"/>
      <c r="E5" s="133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5"/>
      <c r="AB5" s="135"/>
      <c r="AC5" s="135"/>
      <c r="AD5" s="135"/>
      <c r="AE5" s="135"/>
      <c r="AF5" s="129"/>
    </row>
    <row r="6" ht="12.75" customHeight="1">
      <c r="A6" s="129"/>
      <c r="B6" s="129"/>
      <c r="C6" s="129"/>
      <c r="D6" s="138"/>
      <c r="E6" s="139" t="s">
        <v>53</v>
      </c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1">
        <f>SUM(Z6,One)</f>
        <v>1</v>
      </c>
      <c r="AB6" s="141">
        <f>SUM(AA6,One)</f>
        <v>2</v>
      </c>
      <c r="AC6" s="141">
        <f>SUM(AB6,One)</f>
        <v>3</v>
      </c>
      <c r="AD6" s="141">
        <f>SUM(AC6,One)</f>
        <v>4</v>
      </c>
      <c r="AE6" s="141">
        <f>SUM(AD6,One)</f>
        <v>5</v>
      </c>
      <c r="AF6" s="129"/>
    </row>
    <row r="7" ht="12.75" customHeight="1">
      <c r="A7" s="129"/>
      <c r="B7" s="129"/>
      <c r="C7" s="129"/>
      <c r="D7" s="138"/>
      <c r="E7" s="139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2">
        <f>IF(MOD(AA6,mon_yr)&gt;0,MOD(AA6,mon_yr),mon_yr)</f>
        <v>1</v>
      </c>
      <c r="AB7" s="142">
        <f>IF(MOD(AB6,mon_yr)&gt;0,MOD(AB6,mon_yr),mon_yr)</f>
        <v>2</v>
      </c>
      <c r="AC7" s="142">
        <f>IF(MOD(AC6,mon_yr)&gt;0,MOD(AC6,mon_yr),mon_yr)</f>
        <v>3</v>
      </c>
      <c r="AD7" s="142">
        <f>IF(MOD(AD6,mon_yr)&gt;0,MOD(AD6,mon_yr),mon_yr)</f>
        <v>4</v>
      </c>
      <c r="AE7" s="142">
        <f>IF(MOD(AE6,mon_yr)&gt;0,MOD(AE6,mon_yr),mon_yr)</f>
        <v>5</v>
      </c>
      <c r="AF7" s="129"/>
    </row>
    <row r="8" ht="12.75" customHeight="1">
      <c r="A8" s="129"/>
      <c r="B8" s="129"/>
      <c r="C8" s="129"/>
      <c r="D8" s="139"/>
      <c r="E8" s="139" t="s">
        <v>54</v>
      </c>
      <c r="F8" s="139"/>
      <c r="G8" s="139"/>
      <c r="H8" s="139"/>
      <c r="I8" s="139"/>
      <c r="J8" s="139"/>
      <c r="K8" s="139"/>
      <c r="L8" s="139"/>
      <c r="M8" s="139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0"/>
      <c r="Y8" s="140"/>
      <c r="Z8" s="140"/>
      <c r="AA8" s="144">
        <f>Cover!F40</f>
        <v>44927</v>
      </c>
      <c r="AB8" s="144">
        <f t="shared" ref="AB8:AE8" si="1">AA9+1</f>
        <v>45292</v>
      </c>
      <c r="AC8" s="145">
        <f t="shared" si="1"/>
        <v>45658</v>
      </c>
      <c r="AD8" s="145">
        <f t="shared" si="1"/>
        <v>46023</v>
      </c>
      <c r="AE8" s="145">
        <f t="shared" si="1"/>
        <v>46388</v>
      </c>
      <c r="AF8" s="129"/>
    </row>
    <row r="9" ht="12.75" customHeight="1">
      <c r="A9" s="129"/>
      <c r="B9" s="129"/>
      <c r="C9" s="129"/>
      <c r="D9" s="139"/>
      <c r="E9" s="139" t="s">
        <v>55</v>
      </c>
      <c r="F9" s="139"/>
      <c r="G9" s="139"/>
      <c r="H9" s="139"/>
      <c r="I9" s="139"/>
      <c r="J9" s="139"/>
      <c r="K9" s="139"/>
      <c r="L9" s="139"/>
      <c r="M9" s="139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0"/>
      <c r="Y9" s="140"/>
      <c r="Z9" s="140"/>
      <c r="AA9" s="144">
        <f>EDATE(AA8,'Assumptions '!$H$35)-1</f>
        <v>45291</v>
      </c>
      <c r="AB9" s="144">
        <f>EDATE(AB8,'Assumptions '!$H$35)-1</f>
        <v>45657</v>
      </c>
      <c r="AC9" s="144">
        <f>EDATE(AC8,'Assumptions '!$H$35)-1</f>
        <v>46022</v>
      </c>
      <c r="AD9" s="144">
        <f>EDATE(AD8,'Assumptions '!$H$35)-1</f>
        <v>46387</v>
      </c>
      <c r="AE9" s="144">
        <f>EDATE(AE8,'Assumptions '!$H$35)-1</f>
        <v>46752</v>
      </c>
      <c r="AF9" s="129"/>
    </row>
    <row r="10" ht="12.75" customHeight="1">
      <c r="A10" s="129"/>
      <c r="B10" s="129"/>
      <c r="C10" s="129"/>
      <c r="D10" s="139"/>
      <c r="E10" s="139" t="s">
        <v>56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43"/>
      <c r="Q10" s="143"/>
      <c r="R10" s="143"/>
      <c r="S10" s="143"/>
      <c r="T10" s="143"/>
      <c r="U10" s="143"/>
      <c r="V10" s="143"/>
      <c r="W10" s="143"/>
      <c r="X10" s="140"/>
      <c r="Y10" s="140"/>
      <c r="Z10" s="140"/>
      <c r="AA10" s="146">
        <f>AA9-AA8+One</f>
        <v>365</v>
      </c>
      <c r="AB10" s="146">
        <f>AB9-AB8+One</f>
        <v>366</v>
      </c>
      <c r="AC10" s="146">
        <f>AC9-AC8+One</f>
        <v>365</v>
      </c>
      <c r="AD10" s="146">
        <f>AD9-AD8+One</f>
        <v>365</v>
      </c>
      <c r="AE10" s="146">
        <f>AE9-AE8+One</f>
        <v>365</v>
      </c>
      <c r="AF10" s="129"/>
    </row>
    <row r="11" ht="12.75" customHeight="1">
      <c r="A11" s="129"/>
      <c r="B11" s="129"/>
      <c r="C11" s="129"/>
      <c r="D11" s="139"/>
      <c r="E11" s="139" t="s">
        <v>57</v>
      </c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43"/>
      <c r="Q11" s="143"/>
      <c r="R11" s="143"/>
      <c r="S11" s="147">
        <f t="shared" ref="S11:W11" si="2">MONTH(S9)</f>
        <v>12</v>
      </c>
      <c r="T11" s="147">
        <f t="shared" si="2"/>
        <v>12</v>
      </c>
      <c r="U11" s="147">
        <f t="shared" si="2"/>
        <v>12</v>
      </c>
      <c r="V11" s="147">
        <f t="shared" si="2"/>
        <v>12</v>
      </c>
      <c r="W11" s="147">
        <f t="shared" si="2"/>
        <v>12</v>
      </c>
      <c r="X11" s="140"/>
      <c r="Y11" s="140"/>
      <c r="Z11" s="140"/>
      <c r="AA11" s="148">
        <f t="shared" ref="AA11:AE11" si="3">MONTH(AA9)</f>
        <v>12</v>
      </c>
      <c r="AB11" s="148">
        <f t="shared" si="3"/>
        <v>12</v>
      </c>
      <c r="AC11" s="148">
        <f t="shared" si="3"/>
        <v>12</v>
      </c>
      <c r="AD11" s="148">
        <f t="shared" si="3"/>
        <v>12</v>
      </c>
      <c r="AE11" s="148">
        <f t="shared" si="3"/>
        <v>12</v>
      </c>
      <c r="AF11" s="129"/>
    </row>
    <row r="12" ht="12.75" customHeight="1">
      <c r="A12" s="129"/>
      <c r="B12" s="129"/>
      <c r="C12" s="129"/>
      <c r="D12" s="139"/>
      <c r="E12" s="139" t="s">
        <v>58</v>
      </c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43"/>
      <c r="Q12" s="143"/>
      <c r="R12" s="143"/>
      <c r="S12" s="143"/>
      <c r="T12" s="143"/>
      <c r="U12" s="143"/>
      <c r="V12" s="143"/>
      <c r="W12" s="143"/>
      <c r="X12" s="140"/>
      <c r="Y12" s="140"/>
      <c r="Z12" s="140"/>
      <c r="AA12" s="142">
        <f>IF(MONTH($AA$8)=MONTH(AA8),Z12+One,Z12)</f>
        <v>1</v>
      </c>
      <c r="AB12" s="142">
        <f>IF(MONTH($AA$8)=MONTH(AB8),AA12+One,AA12)</f>
        <v>2</v>
      </c>
      <c r="AC12" s="142">
        <f>IF(MONTH($AA$8)=MONTH(AC8),AB12+One,AB12)</f>
        <v>3</v>
      </c>
      <c r="AD12" s="142">
        <f>IF(MONTH($AA$8)=MONTH(AD8),AC12+One,AC12)</f>
        <v>4</v>
      </c>
      <c r="AE12" s="142">
        <f>IF(MONTH($AA$8)=MONTH(AE8),AD12+One,AD12)</f>
        <v>5</v>
      </c>
      <c r="AF12" s="129"/>
    </row>
    <row r="13" ht="12.75" customHeight="1">
      <c r="A13" s="129"/>
      <c r="B13" s="129"/>
      <c r="C13" s="129"/>
      <c r="D13" s="139"/>
      <c r="E13" s="139" t="s">
        <v>59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9">
        <f t="shared" ref="AA13:AE13" si="4">AA8</f>
        <v>44927</v>
      </c>
      <c r="AB13" s="149">
        <f t="shared" si="4"/>
        <v>45292</v>
      </c>
      <c r="AC13" s="149">
        <f t="shared" si="4"/>
        <v>45658</v>
      </c>
      <c r="AD13" s="149">
        <f t="shared" si="4"/>
        <v>46023</v>
      </c>
      <c r="AE13" s="149">
        <f t="shared" si="4"/>
        <v>46388</v>
      </c>
      <c r="AF13" s="129"/>
    </row>
    <row r="14" ht="12.75" customHeight="1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1"/>
      <c r="AD14" s="131"/>
      <c r="AE14" s="131"/>
      <c r="AF14" s="129"/>
    </row>
    <row r="15" ht="12.75" customHeight="1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1"/>
      <c r="AD15" s="131"/>
      <c r="AE15" s="131"/>
      <c r="AF15" s="129"/>
    </row>
    <row r="16" ht="12.75" customHeight="1">
      <c r="A16" s="129"/>
      <c r="B16" s="129"/>
      <c r="C16" s="129"/>
      <c r="D16" s="150" t="s">
        <v>237</v>
      </c>
      <c r="E16" s="150"/>
      <c r="F16" s="150"/>
      <c r="G16" s="150"/>
      <c r="H16" s="150"/>
      <c r="I16" s="150"/>
      <c r="J16" s="129"/>
      <c r="K16" s="129"/>
      <c r="L16" s="129"/>
      <c r="M16" s="129"/>
      <c r="N16" s="129"/>
      <c r="O16" s="129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1"/>
      <c r="AD16" s="131"/>
      <c r="AE16" s="131"/>
      <c r="AF16" s="129"/>
    </row>
    <row r="17" ht="12.75" customHeight="1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1"/>
      <c r="AD17" s="131"/>
      <c r="AE17" s="131"/>
      <c r="AF17" s="129"/>
    </row>
    <row r="18" ht="12.75" customHeight="1">
      <c r="A18" s="129"/>
      <c r="B18" s="129"/>
      <c r="C18" s="129"/>
      <c r="D18" s="129"/>
      <c r="E18" s="129" t="s">
        <v>238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51"/>
      <c r="AB18" s="151"/>
      <c r="AC18" s="151"/>
      <c r="AD18" s="151"/>
      <c r="AE18" s="151"/>
      <c r="AF18" s="129"/>
    </row>
    <row r="19" ht="12.75" customHeight="1">
      <c r="A19" s="129"/>
      <c r="B19" s="129"/>
      <c r="C19" s="129"/>
      <c r="D19" s="129"/>
      <c r="E19" s="129" t="s">
        <v>112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52">
        <f>'Assumptions '!AA105*'Assumptions '!AA15</f>
        <v>0</v>
      </c>
      <c r="AB19" s="152">
        <f>'Assumptions '!AB105*'Assumptions '!AB15</f>
        <v>2400000</v>
      </c>
      <c r="AC19" s="152">
        <f>'Assumptions '!AC105*'Assumptions '!AC15</f>
        <v>4800000</v>
      </c>
      <c r="AD19" s="152">
        <f>'Assumptions '!AD105*'Assumptions '!AD15</f>
        <v>12000000</v>
      </c>
      <c r="AE19" s="152">
        <f>'Assumptions '!AE105*'Assumptions '!AE15</f>
        <v>24000000</v>
      </c>
      <c r="AF19" s="129"/>
    </row>
    <row r="20" ht="12.75" customHeight="1">
      <c r="A20" s="129"/>
      <c r="B20" s="129"/>
      <c r="C20" s="129"/>
      <c r="D20" s="129"/>
      <c r="E20" s="129" t="s">
        <v>117</v>
      </c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52">
        <f>'Assumptions '!AA109*'Assumptions '!AA15</f>
        <v>0</v>
      </c>
      <c r="AB20" s="152">
        <f>'Assumptions '!AB109*'Assumptions '!AB15</f>
        <v>1200000</v>
      </c>
      <c r="AC20" s="152">
        <f>'Assumptions '!AC109*'Assumptions '!AC15</f>
        <v>2400000</v>
      </c>
      <c r="AD20" s="152">
        <f>'Assumptions '!AD109*'Assumptions '!AD15</f>
        <v>6000000</v>
      </c>
      <c r="AE20" s="152">
        <f>'Assumptions '!AE109*'Assumptions '!AE15</f>
        <v>12000000</v>
      </c>
      <c r="AF20" s="129"/>
    </row>
    <row r="21" ht="12.75" customHeight="1">
      <c r="A21" s="129"/>
      <c r="B21" s="129"/>
      <c r="C21" s="129"/>
      <c r="D21" s="129"/>
      <c r="E21" s="129" t="s">
        <v>106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52">
        <f>'Assumptions '!AA113*'Assumptions '!AA15</f>
        <v>0</v>
      </c>
      <c r="AB21" s="152">
        <f>'Assumptions '!AB113*'Assumptions '!AB15</f>
        <v>18000000</v>
      </c>
      <c r="AC21" s="152">
        <f>'Assumptions '!AC113*'Assumptions '!AC15</f>
        <v>36000000</v>
      </c>
      <c r="AD21" s="152">
        <f>'Assumptions '!AD113*'Assumptions '!AD15</f>
        <v>90000000</v>
      </c>
      <c r="AE21" s="152">
        <f>'Assumptions '!AE113*'Assumptions '!AE15</f>
        <v>180000000</v>
      </c>
      <c r="AF21" s="129"/>
    </row>
    <row r="22" ht="12.75" customHeight="1">
      <c r="A22" s="129"/>
      <c r="B22" s="129"/>
      <c r="C22" s="129"/>
      <c r="D22" s="129"/>
      <c r="E22" s="129" t="s">
        <v>107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52">
        <f>'Assumptions '!AA117*'Assumptions '!AA15</f>
        <v>0</v>
      </c>
      <c r="AB22" s="152">
        <f>'Assumptions '!AB117*'Assumptions '!AB15</f>
        <v>18000000</v>
      </c>
      <c r="AC22" s="152">
        <f>'Assumptions '!AC117*'Assumptions '!AC15</f>
        <v>36000000</v>
      </c>
      <c r="AD22" s="152">
        <f>'Assumptions '!AD117*'Assumptions '!AD15</f>
        <v>90000000</v>
      </c>
      <c r="AE22" s="152">
        <f>'Assumptions '!AE117*'Assumptions '!AE15</f>
        <v>180000000</v>
      </c>
      <c r="AF22" s="129"/>
    </row>
    <row r="23" ht="12.75" customHeight="1">
      <c r="A23" s="129"/>
      <c r="B23" s="129"/>
      <c r="C23" s="129"/>
      <c r="D23" s="129"/>
      <c r="E23" s="129" t="s">
        <v>133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52">
        <f>'Assumptions '!AA121*'Assumptions '!AA15</f>
        <v>0</v>
      </c>
      <c r="AB23" s="152">
        <f>'Assumptions '!AB121*'Assumptions '!AB15</f>
        <v>18000000</v>
      </c>
      <c r="AC23" s="152">
        <f>'Assumptions '!AC121*'Assumptions '!AC15</f>
        <v>36000000</v>
      </c>
      <c r="AD23" s="152">
        <f>'Assumptions '!AD121*'Assumptions '!AD15</f>
        <v>90000000</v>
      </c>
      <c r="AE23" s="152">
        <f>'Assumptions '!AE121*'Assumptions '!AE15</f>
        <v>180000000</v>
      </c>
      <c r="AF23" s="129"/>
    </row>
    <row r="24" ht="12.75" customHeight="1">
      <c r="A24" s="129"/>
      <c r="B24" s="129"/>
      <c r="C24" s="129"/>
      <c r="D24" s="129"/>
      <c r="E24" s="129" t="s">
        <v>239</v>
      </c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52">
        <f>'Assumptions '!AA126</f>
        <v>0</v>
      </c>
      <c r="AB24" s="152">
        <f>'Assumptions '!AB126</f>
        <v>0</v>
      </c>
      <c r="AC24" s="152">
        <f>'Assumptions '!AC126</f>
        <v>1500000</v>
      </c>
      <c r="AD24" s="152">
        <f>'Assumptions '!AD126</f>
        <v>3750000</v>
      </c>
      <c r="AE24" s="152">
        <f>'Assumptions '!AE126</f>
        <v>7500000</v>
      </c>
      <c r="AF24" s="129"/>
    </row>
    <row r="25" ht="12.75" customHeight="1">
      <c r="A25" s="129"/>
      <c r="B25" s="129"/>
      <c r="C25" s="129"/>
      <c r="D25" s="129"/>
      <c r="E25" s="129" t="s">
        <v>240</v>
      </c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52"/>
      <c r="AB25" s="152"/>
      <c r="AC25" s="152"/>
      <c r="AD25" s="152"/>
      <c r="AE25" s="152"/>
      <c r="AF25" s="129"/>
    </row>
    <row r="26" ht="12.75" customHeight="1">
      <c r="A26" s="129"/>
      <c r="B26" s="129"/>
      <c r="C26" s="129"/>
      <c r="D26" s="129"/>
      <c r="E26" s="129" t="s">
        <v>112</v>
      </c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52">
        <f>'Assumptions '!AA$129*'Assumptions '!AA$103*'Assumptions '!$H135*mon_yr*'Assumptions '!AA$132*'Assumptions '!AA$15</f>
        <v>0</v>
      </c>
      <c r="AB26" s="152">
        <f>'Assumptions '!AB$129*'Assumptions '!AB$103*'Assumptions '!$H135*mon_yr*'Assumptions '!AB$132*'Assumptions '!AB$15</f>
        <v>4773600</v>
      </c>
      <c r="AC26" s="152">
        <f>'Assumptions '!AC$129*'Assumptions '!AC$103*'Assumptions '!$H135*mon_yr*'Assumptions '!AC$132*'Assumptions '!AC$15</f>
        <v>16848000</v>
      </c>
      <c r="AD26" s="152">
        <f>'Assumptions '!AD$129*'Assumptions '!AD$103*'Assumptions '!$H135*mon_yr*'Assumptions '!AD$132*'Assumptions '!AD$15</f>
        <v>69498000</v>
      </c>
      <c r="AE26" s="152">
        <f>'Assumptions '!AE$129*'Assumptions '!AE$103*'Assumptions '!$H135*mon_yr*'Assumptions '!AE$132*'Assumptions '!AE$15</f>
        <v>236925000</v>
      </c>
      <c r="AF26" s="129"/>
    </row>
    <row r="27" ht="12.75" customHeight="1">
      <c r="A27" s="129"/>
      <c r="B27" s="129"/>
      <c r="C27" s="129"/>
      <c r="D27" s="129"/>
      <c r="E27" s="129" t="s">
        <v>117</v>
      </c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52">
        <f>'Assumptions '!AA$129*'Assumptions '!AA$107*'Assumptions '!$H136*mon_yr*'Assumptions '!AA$132*'Assumptions '!AA$15</f>
        <v>0</v>
      </c>
      <c r="AB27" s="152">
        <f>'Assumptions '!AB$129*'Assumptions '!AB$107*'Assumptions '!$H136*mon_yr*'Assumptions '!AB$132*'Assumptions '!AB$15</f>
        <v>1530000</v>
      </c>
      <c r="AC27" s="152">
        <f>'Assumptions '!AC$129*'Assumptions '!AC$107*'Assumptions '!$H136*mon_yr*'Assumptions '!AC$132*'Assumptions '!AC$15</f>
        <v>5400000</v>
      </c>
      <c r="AD27" s="152">
        <f>'Assumptions '!AD$129*'Assumptions '!AD$107*'Assumptions '!$H136*mon_yr*'Assumptions '!AD$132*'Assumptions '!AD$15</f>
        <v>22275000</v>
      </c>
      <c r="AE27" s="152">
        <f>'Assumptions '!AE$129*'Assumptions '!AE$107*'Assumptions '!$H136*mon_yr*'Assumptions '!AE$132*'Assumptions '!AE$15</f>
        <v>75937500</v>
      </c>
      <c r="AF27" s="129"/>
    </row>
    <row r="28" ht="12.75" customHeight="1">
      <c r="A28" s="129"/>
      <c r="B28" s="129"/>
      <c r="C28" s="129"/>
      <c r="D28" s="129"/>
      <c r="E28" s="129" t="s">
        <v>106</v>
      </c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52">
        <f>'Assumptions '!AA$129*'Assumptions '!AA$111*'Assumptions '!$H137*mon_yr*'Assumptions '!AA$132*'Assumptions '!AA$15</f>
        <v>0</v>
      </c>
      <c r="AB28" s="152">
        <f>'Assumptions '!AB$129*'Assumptions '!AB$111*'Assumptions '!$H137*mon_yr*'Assumptions '!AB$132*'Assumptions '!AB$15</f>
        <v>4094280</v>
      </c>
      <c r="AC28" s="152">
        <f>'Assumptions '!AC$129*'Assumptions '!AC$111*'Assumptions '!$H137*mon_yr*'Assumptions '!AC$132*'Assumptions '!AC$15</f>
        <v>14450400</v>
      </c>
      <c r="AD28" s="152">
        <f>'Assumptions '!AD$129*'Assumptions '!AD$111*'Assumptions '!$H137*mon_yr*'Assumptions '!AD$132*'Assumptions '!AD$15</f>
        <v>59607900</v>
      </c>
      <c r="AE28" s="152">
        <f>'Assumptions '!AE$129*'Assumptions '!AE$111*'Assumptions '!$H137*mon_yr*'Assumptions '!AE$132*'Assumptions '!AE$15</f>
        <v>203208750</v>
      </c>
      <c r="AF28" s="129"/>
    </row>
    <row r="29" ht="12.75" customHeight="1">
      <c r="A29" s="129"/>
      <c r="B29" s="129"/>
      <c r="C29" s="129"/>
      <c r="D29" s="129"/>
      <c r="E29" s="129" t="s">
        <v>107</v>
      </c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52">
        <f>'Assumptions '!AA$129*'Assumptions '!AA$115*'Assumptions '!$H139*mon_yr*'Assumptions '!AA$132*'Assumptions '!AA$15</f>
        <v>0</v>
      </c>
      <c r="AB29" s="152">
        <f>'Assumptions '!AB$129*'Assumptions '!AB$115*'Assumptions '!$H139*mon_yr*'Assumptions '!AB$132*'Assumptions '!AB$15</f>
        <v>5553900</v>
      </c>
      <c r="AC29" s="152">
        <f>'Assumptions '!AC$129*'Assumptions '!AC$115*'Assumptions '!$H139*mon_yr*'Assumptions '!AC$132*'Assumptions '!AC$15</f>
        <v>19602000</v>
      </c>
      <c r="AD29" s="152">
        <f>'Assumptions '!AD$129*'Assumptions '!AD$115*'Assumptions '!$H139*mon_yr*'Assumptions '!AD$132*'Assumptions '!AD$15</f>
        <v>80858250</v>
      </c>
      <c r="AE29" s="152">
        <f>'Assumptions '!AE$129*'Assumptions '!AE$115*'Assumptions '!$H139*mon_yr*'Assumptions '!AE$132*'Assumptions '!AE$15</f>
        <v>275653125</v>
      </c>
      <c r="AF29" s="129"/>
    </row>
    <row r="30" ht="12.75" customHeight="1">
      <c r="A30" s="129"/>
      <c r="B30" s="129"/>
      <c r="C30" s="129"/>
      <c r="D30" s="129"/>
      <c r="E30" s="129" t="s">
        <v>133</v>
      </c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52">
        <f>'Assumptions '!AA$129*'Assumptions '!AA$115*'Assumptions '!$H140*mon_yr*'Assumptions '!AA$132*'Assumptions '!AA$15</f>
        <v>0</v>
      </c>
      <c r="AB30" s="152">
        <f>'Assumptions '!AB$129*'Assumptions '!AB$115*'Assumptions '!$H140*mon_yr*'Assumptions '!AB$132*'Assumptions '!AB$15</f>
        <v>4590000</v>
      </c>
      <c r="AC30" s="152">
        <f>'Assumptions '!AC$129*'Assumptions '!AC$115*'Assumptions '!$H140*mon_yr*'Assumptions '!AC$132*'Assumptions '!AC$15</f>
        <v>16200000</v>
      </c>
      <c r="AD30" s="152">
        <f>'Assumptions '!AD$129*'Assumptions '!AD$115*'Assumptions '!$H140*mon_yr*'Assumptions '!AD$132*'Assumptions '!AD$15</f>
        <v>66825000</v>
      </c>
      <c r="AE30" s="152">
        <f>'Assumptions '!AE$129*'Assumptions '!AE$115*'Assumptions '!$H140*mon_yr*'Assumptions '!AE$132*'Assumptions '!AE$15</f>
        <v>227812500</v>
      </c>
      <c r="AF30" s="129"/>
    </row>
    <row r="31" ht="12.75" customHeight="1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53">
        <f t="shared" ref="AA31:AE31" si="5">SUM(AA18:AA30)</f>
        <v>0</v>
      </c>
      <c r="AB31" s="153">
        <f t="shared" si="5"/>
        <v>78141780</v>
      </c>
      <c r="AC31" s="153">
        <f t="shared" si="5"/>
        <v>189200400</v>
      </c>
      <c r="AD31" s="153">
        <f t="shared" si="5"/>
        <v>590814150</v>
      </c>
      <c r="AE31" s="153">
        <f t="shared" si="5"/>
        <v>1603036875</v>
      </c>
      <c r="AF31" s="129"/>
    </row>
    <row r="32" ht="12.75" customHeight="1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54"/>
      <c r="AB32" s="154"/>
      <c r="AC32" s="154"/>
      <c r="AD32" s="154"/>
      <c r="AE32" s="154"/>
      <c r="AF32" s="129"/>
    </row>
    <row r="33" ht="12.75" customHeight="1">
      <c r="A33" s="129"/>
      <c r="B33" s="129"/>
      <c r="C33" s="129"/>
      <c r="D33" s="150" t="s">
        <v>241</v>
      </c>
      <c r="E33" s="150"/>
      <c r="F33" s="150"/>
      <c r="G33" s="150"/>
      <c r="H33" s="150"/>
      <c r="I33" s="150"/>
      <c r="J33" s="129"/>
      <c r="K33" s="129"/>
      <c r="L33" s="129"/>
      <c r="M33" s="129"/>
      <c r="N33" s="129"/>
      <c r="O33" s="129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54"/>
      <c r="AB33" s="154"/>
      <c r="AC33" s="152"/>
      <c r="AD33" s="152"/>
      <c r="AE33" s="152"/>
      <c r="AF33" s="129"/>
    </row>
    <row r="34" ht="12.75" customHeight="1">
      <c r="A34" s="129"/>
      <c r="B34" s="129"/>
      <c r="C34" s="129"/>
      <c r="D34" s="155"/>
      <c r="E34" s="155"/>
      <c r="F34" s="155"/>
      <c r="G34" s="155"/>
      <c r="H34" s="155"/>
      <c r="I34" s="155"/>
      <c r="J34" s="129"/>
      <c r="K34" s="129"/>
      <c r="L34" s="129"/>
      <c r="M34" s="129"/>
      <c r="N34" s="129"/>
      <c r="O34" s="129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54"/>
      <c r="AB34" s="154"/>
      <c r="AC34" s="152"/>
      <c r="AD34" s="152"/>
      <c r="AE34" s="152"/>
      <c r="AF34" s="129"/>
    </row>
    <row r="35" ht="12.75" customHeight="1">
      <c r="A35" s="129"/>
      <c r="B35" s="129"/>
      <c r="C35" s="129"/>
      <c r="D35" s="155"/>
      <c r="E35" s="129" t="s">
        <v>242</v>
      </c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52"/>
      <c r="AB35" s="152"/>
      <c r="AC35" s="152"/>
      <c r="AD35" s="152"/>
      <c r="AE35" s="152"/>
      <c r="AF35" s="129"/>
    </row>
    <row r="36" ht="12.75" customHeight="1">
      <c r="A36" s="129"/>
      <c r="B36" s="129"/>
      <c r="C36" s="129"/>
      <c r="D36" s="155"/>
      <c r="E36" s="129" t="s">
        <v>112</v>
      </c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52">
        <f>'Assumptions '!$H$146*mon_yr*'Assumptions '!AA145</f>
        <v>960000</v>
      </c>
      <c r="AB36" s="152">
        <f>'Assumptions '!$H$146*mon_yr*'Assumptions '!AB145</f>
        <v>1920000</v>
      </c>
      <c r="AC36" s="152">
        <f>'Assumptions '!$H$146*mon_yr*'Assumptions '!AC145</f>
        <v>3840000</v>
      </c>
      <c r="AD36" s="152">
        <f>'Assumptions '!$H$146*mon_yr*'Assumptions '!AD145</f>
        <v>9600000</v>
      </c>
      <c r="AE36" s="152">
        <f>'Assumptions '!$H$146*mon_yr*'Assumptions '!AE145</f>
        <v>19200000</v>
      </c>
      <c r="AF36" s="129"/>
    </row>
    <row r="37" ht="12.75" customHeight="1">
      <c r="A37" s="129"/>
      <c r="B37" s="129"/>
      <c r="C37" s="129"/>
      <c r="D37" s="155"/>
      <c r="E37" s="129" t="s">
        <v>117</v>
      </c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52">
        <f>'Assumptions '!$H$148*mon_yr*'Assumptions '!AA147</f>
        <v>480000</v>
      </c>
      <c r="AB37" s="152">
        <f>'Assumptions '!$H$148*mon_yr*'Assumptions '!AB147</f>
        <v>960000</v>
      </c>
      <c r="AC37" s="152">
        <f>'Assumptions '!$H$148*mon_yr*'Assumptions '!AC147</f>
        <v>1920000</v>
      </c>
      <c r="AD37" s="152">
        <f>'Assumptions '!$H$148*mon_yr*'Assumptions '!AD147</f>
        <v>4800000</v>
      </c>
      <c r="AE37" s="152">
        <f>'Assumptions '!$H$148*mon_yr*'Assumptions '!AE147</f>
        <v>9600000</v>
      </c>
      <c r="AF37" s="129"/>
    </row>
    <row r="38" ht="12.75" customHeight="1">
      <c r="A38" s="129"/>
      <c r="B38" s="129"/>
      <c r="C38" s="129"/>
      <c r="D38" s="155"/>
      <c r="E38" s="129" t="s">
        <v>106</v>
      </c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52">
        <f>'Assumptions '!$H$150*'Assumptions '!AA149*mon_yr</f>
        <v>1200000</v>
      </c>
      <c r="AB38" s="152">
        <f>'Assumptions '!$H$150*'Assumptions '!AB149*mon_yr</f>
        <v>2400000</v>
      </c>
      <c r="AC38" s="152">
        <f>'Assumptions '!$H$150*'Assumptions '!AC149*mon_yr</f>
        <v>4800000</v>
      </c>
      <c r="AD38" s="152">
        <f>'Assumptions '!$H$150*'Assumptions '!AD149*mon_yr</f>
        <v>12000000</v>
      </c>
      <c r="AE38" s="152">
        <f>'Assumptions '!$H$150*'Assumptions '!AE149*mon_yr</f>
        <v>24000000</v>
      </c>
      <c r="AF38" s="129"/>
    </row>
    <row r="39" ht="12.75" customHeight="1">
      <c r="A39" s="129"/>
      <c r="B39" s="129"/>
      <c r="C39" s="129"/>
      <c r="D39" s="155"/>
      <c r="E39" s="129" t="s">
        <v>107</v>
      </c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52">
        <f>'Assumptions '!$H$152*mon_yr*'Assumptions '!AA151</f>
        <v>1440000</v>
      </c>
      <c r="AB39" s="152">
        <f>'Assumptions '!$H$152*mon_yr*'Assumptions '!AB151</f>
        <v>2880000</v>
      </c>
      <c r="AC39" s="152">
        <f>'Assumptions '!$H$152*mon_yr*'Assumptions '!AC151</f>
        <v>5760000</v>
      </c>
      <c r="AD39" s="152">
        <f>'Assumptions '!$H$152*mon_yr*'Assumptions '!AD151</f>
        <v>14400000</v>
      </c>
      <c r="AE39" s="152">
        <f>'Assumptions '!$H$152*mon_yr*'Assumptions '!AE151</f>
        <v>28800000</v>
      </c>
      <c r="AF39" s="129"/>
    </row>
    <row r="40" ht="12.75" customHeight="1">
      <c r="A40" s="129"/>
      <c r="B40" s="129"/>
      <c r="C40" s="129"/>
      <c r="D40" s="155"/>
      <c r="E40" s="129" t="s">
        <v>133</v>
      </c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52">
        <f>'Assumptions '!$H$154*mon_yr*'Assumptions '!AA153</f>
        <v>1440000</v>
      </c>
      <c r="AB40" s="152">
        <f>'Assumptions '!$H$154*mon_yr*'Assumptions '!AB153</f>
        <v>2880000</v>
      </c>
      <c r="AC40" s="152">
        <f>'Assumptions '!$H$154*mon_yr*'Assumptions '!AC153</f>
        <v>5760000</v>
      </c>
      <c r="AD40" s="152">
        <f>'Assumptions '!$H$154*mon_yr*'Assumptions '!AD153</f>
        <v>14400000</v>
      </c>
      <c r="AE40" s="152">
        <f>'Assumptions '!$H$154*mon_yr*'Assumptions '!AE153</f>
        <v>28800000</v>
      </c>
      <c r="AF40" s="129"/>
    </row>
    <row r="41" ht="12.75" customHeight="1">
      <c r="A41" s="129"/>
      <c r="B41" s="129"/>
      <c r="C41" s="129"/>
      <c r="D41" s="155"/>
      <c r="E41" s="129" t="s">
        <v>239</v>
      </c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52">
        <f>'Assumptions '!$H$156*Calculation!AA24</f>
        <v>0</v>
      </c>
      <c r="AB41" s="152">
        <f>'Assumptions '!$H$156*Calculation!AB24</f>
        <v>0</v>
      </c>
      <c r="AC41" s="152">
        <f>'Assumptions '!$H$156*Calculation!AC24</f>
        <v>150000</v>
      </c>
      <c r="AD41" s="152">
        <f>'Assumptions '!$H$156*Calculation!AD24</f>
        <v>375000</v>
      </c>
      <c r="AE41" s="152">
        <f>'Assumptions '!$H$156*Calculation!AE24</f>
        <v>750000</v>
      </c>
      <c r="AF41" s="129"/>
    </row>
    <row r="42" ht="12.75" customHeight="1">
      <c r="A42" s="129"/>
      <c r="B42" s="129"/>
      <c r="C42" s="129"/>
      <c r="D42" s="155"/>
      <c r="E42" s="129" t="s">
        <v>145</v>
      </c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52"/>
      <c r="AB42" s="152"/>
      <c r="AC42" s="152"/>
      <c r="AD42" s="152"/>
      <c r="AE42" s="152"/>
      <c r="AF42" s="129"/>
    </row>
    <row r="43" ht="12.75" customHeight="1">
      <c r="A43" s="129"/>
      <c r="B43" s="129"/>
      <c r="C43" s="129"/>
      <c r="D43" s="155"/>
      <c r="E43" s="129" t="s">
        <v>146</v>
      </c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52">
        <f>MIN('Assumptions '!$I$159,(IF(AA$7=1,'Assumptions '!AA159,('Assumptions '!$H159*Calculation!AA31))))</f>
        <v>2000000</v>
      </c>
      <c r="AB43" s="152">
        <f>MIN('Assumptions '!$I$159,(IF(AB$7=1,'Assumptions '!AB159,('Assumptions '!$H159*Calculation!AB31))))</f>
        <v>3125671.2</v>
      </c>
      <c r="AC43" s="152">
        <f>MIN('Assumptions '!$I$159,(IF(AC$7=1,'Assumptions '!AC159,('Assumptions '!$H159*Calculation!AC31))))</f>
        <v>7568016</v>
      </c>
      <c r="AD43" s="152">
        <f>MIN('Assumptions '!$I$159,(IF(AD$7=1,'Assumptions '!AD159,('Assumptions '!$H159*Calculation!AD31))))</f>
        <v>23632566</v>
      </c>
      <c r="AE43" s="152">
        <f>MIN('Assumptions '!$I$159,(IF(AE$7=1,'Assumptions '!AE159,('Assumptions '!$H159*Calculation!AE31))))</f>
        <v>25000000</v>
      </c>
      <c r="AF43" s="129"/>
    </row>
    <row r="44" ht="12.75" customHeight="1">
      <c r="A44" s="129"/>
      <c r="B44" s="129"/>
      <c r="C44" s="129"/>
      <c r="D44" s="155"/>
      <c r="E44" s="129" t="s">
        <v>148</v>
      </c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52">
        <f>MIN('Assumptions '!$I$160,IF(AA7=1,'Assumptions '!AA160,('Assumptions '!$H160*Calculation!AA31)))</f>
        <v>1500000</v>
      </c>
      <c r="AB44" s="152">
        <f>MIN('Assumptions '!$I$160,IF(AB7=1,'Assumptions '!AB160,('Assumptions '!$H160*Calculation!AB31)))</f>
        <v>1953544.5</v>
      </c>
      <c r="AC44" s="152">
        <f>MIN('Assumptions '!$I$160,IF(AC7=1,'Assumptions '!AC160,('Assumptions '!$H160*Calculation!AC31)))</f>
        <v>4730010</v>
      </c>
      <c r="AD44" s="152">
        <f>MIN('Assumptions '!$I$160,IF(AD7=1,'Assumptions '!AD160,('Assumptions '!$H160*Calculation!AD31)))</f>
        <v>14770353.75</v>
      </c>
      <c r="AE44" s="152">
        <f>MIN('Assumptions '!$I$160,IF(AE7=1,'Assumptions '!AE160,('Assumptions '!$H160*Calculation!AE31)))</f>
        <v>25000000</v>
      </c>
      <c r="AF44" s="129"/>
    </row>
    <row r="45" ht="12.75" customHeight="1">
      <c r="A45" s="129"/>
      <c r="B45" s="129"/>
      <c r="C45" s="129"/>
      <c r="D45" s="155"/>
      <c r="E45" s="129" t="s">
        <v>149</v>
      </c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52">
        <f>MIN('Assumptions '!$I$161,IF(AA7=1,'Assumptions '!AA161,('Assumptions '!$H161*Calculation!AA31)))</f>
        <v>1000000</v>
      </c>
      <c r="AB45" s="152">
        <f>MIN('Assumptions '!$I$161,IF(AB7=1,'Assumptions '!AB161,('Assumptions '!$H161*Calculation!AB31)))</f>
        <v>1562835.6</v>
      </c>
      <c r="AC45" s="152">
        <f>MIN('Assumptions '!$I$161,IF(AC7=1,'Assumptions '!AC161,('Assumptions '!$H161*Calculation!AC31)))</f>
        <v>3784008</v>
      </c>
      <c r="AD45" s="152">
        <f>MIN('Assumptions '!$I$161,IF(AD7=1,'Assumptions '!AD161,('Assumptions '!$H161*Calculation!AD31)))</f>
        <v>11816283</v>
      </c>
      <c r="AE45" s="152">
        <f>MIN('Assumptions '!$I$161,IF(AE7=1,'Assumptions '!AE161,('Assumptions '!$H161*Calculation!AE31)))</f>
        <v>25000000</v>
      </c>
      <c r="AF45" s="129"/>
    </row>
    <row r="46" ht="12.75" customHeight="1">
      <c r="A46" s="129"/>
      <c r="B46" s="129"/>
      <c r="C46" s="129"/>
      <c r="D46" s="129"/>
      <c r="E46" s="129" t="s">
        <v>243</v>
      </c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53">
        <f t="shared" ref="AA46:AE46" si="6">SUM(AA35:AA45)</f>
        <v>10020000</v>
      </c>
      <c r="AB46" s="153">
        <f t="shared" si="6"/>
        <v>17682051.3</v>
      </c>
      <c r="AC46" s="153">
        <f t="shared" si="6"/>
        <v>38312034</v>
      </c>
      <c r="AD46" s="153">
        <f t="shared" si="6"/>
        <v>105794202.8</v>
      </c>
      <c r="AE46" s="153">
        <f t="shared" si="6"/>
        <v>186150000</v>
      </c>
      <c r="AF46" s="129"/>
    </row>
    <row r="47" ht="12.75" customHeight="1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56"/>
      <c r="AB47" s="156"/>
      <c r="AC47" s="156"/>
      <c r="AD47" s="156"/>
      <c r="AE47" s="156"/>
      <c r="AF47" s="129"/>
    </row>
    <row r="48" ht="12.75" customHeight="1">
      <c r="A48" s="129"/>
      <c r="B48" s="129"/>
      <c r="C48" s="129"/>
      <c r="D48" s="150" t="s">
        <v>42</v>
      </c>
      <c r="E48" s="150"/>
      <c r="F48" s="150"/>
      <c r="G48" s="150"/>
      <c r="H48" s="150"/>
      <c r="I48" s="150"/>
      <c r="J48" s="129"/>
      <c r="K48" s="129"/>
      <c r="L48" s="129"/>
      <c r="M48" s="129"/>
      <c r="N48" s="129"/>
      <c r="O48" s="129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54"/>
      <c r="AB48" s="154"/>
      <c r="AC48" s="152"/>
      <c r="AD48" s="152"/>
      <c r="AE48" s="152"/>
      <c r="AF48" s="129"/>
    </row>
    <row r="49" ht="12.75" customHeight="1">
      <c r="A49" s="129"/>
      <c r="B49" s="129"/>
      <c r="C49" s="129"/>
      <c r="D49" s="129"/>
      <c r="E49" s="129" t="s">
        <v>136</v>
      </c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54"/>
      <c r="AB49" s="154"/>
      <c r="AC49" s="152"/>
      <c r="AD49" s="152"/>
      <c r="AE49" s="152"/>
      <c r="AF49" s="129"/>
    </row>
    <row r="50" ht="12.75" customHeight="1">
      <c r="A50" s="129"/>
      <c r="B50" s="129"/>
      <c r="C50" s="129"/>
      <c r="D50" s="129"/>
      <c r="E50" s="129" t="s">
        <v>152</v>
      </c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52">
        <f>'Assumptions '!$H166*'Assumptions '!$H184*mon_yr*'Assumptions '!I184</f>
        <v>4500000</v>
      </c>
      <c r="AB50" s="152">
        <f>'Assumptions '!AB184*'Assumptions '!AB166*mon_yr</f>
        <v>6900000</v>
      </c>
      <c r="AC50" s="152">
        <f>'Assumptions '!AC184*'Assumptions '!AC166*mon_yr</f>
        <v>7935000</v>
      </c>
      <c r="AD50" s="152">
        <f>'Assumptions '!AD184*'Assumptions '!AD166*mon_yr</f>
        <v>9125250</v>
      </c>
      <c r="AE50" s="152">
        <f>'Assumptions '!AE184*'Assumptions '!AE166*mon_yr</f>
        <v>10494037.5</v>
      </c>
      <c r="AF50" s="129"/>
    </row>
    <row r="51" ht="12.75" customHeight="1">
      <c r="A51" s="129"/>
      <c r="B51" s="129"/>
      <c r="C51" s="129"/>
      <c r="D51" s="129"/>
      <c r="E51" s="129" t="s">
        <v>154</v>
      </c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52">
        <f>'Assumptions '!$H167*'Assumptions '!$H185*mon_yr*'Assumptions '!I185</f>
        <v>3600000</v>
      </c>
      <c r="AB51" s="152">
        <f>'Assumptions '!AB185*'Assumptions '!AB167*mon_yr</f>
        <v>5520000</v>
      </c>
      <c r="AC51" s="152">
        <f>'Assumptions '!AC185*'Assumptions '!AC167*mon_yr</f>
        <v>6348000</v>
      </c>
      <c r="AD51" s="152">
        <f>'Assumptions '!AD185*'Assumptions '!AD167*mon_yr</f>
        <v>7300200</v>
      </c>
      <c r="AE51" s="152">
        <f>'Assumptions '!AE185*'Assumptions '!AE167*mon_yr</f>
        <v>8395230</v>
      </c>
      <c r="AF51" s="129"/>
    </row>
    <row r="52" ht="12.75" customHeight="1">
      <c r="A52" s="129"/>
      <c r="B52" s="129"/>
      <c r="C52" s="129"/>
      <c r="D52" s="129"/>
      <c r="E52" s="129" t="s">
        <v>155</v>
      </c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52">
        <f>'Assumptions '!$H168*'Assumptions '!$H186*mon_yr*'Assumptions '!I186</f>
        <v>3850000</v>
      </c>
      <c r="AB52" s="152">
        <f>'Assumptions '!AB186*'Assumptions '!AB168*mon_yr</f>
        <v>4830000</v>
      </c>
      <c r="AC52" s="152">
        <f>'Assumptions '!AC186*'Assumptions '!AC168*mon_yr</f>
        <v>5554500</v>
      </c>
      <c r="AD52" s="152">
        <f>'Assumptions '!AD186*'Assumptions '!AD168*mon_yr</f>
        <v>6387675</v>
      </c>
      <c r="AE52" s="152">
        <f>'Assumptions '!AE186*'Assumptions '!AE168*mon_yr</f>
        <v>7345826.25</v>
      </c>
      <c r="AF52" s="129"/>
    </row>
    <row r="53" ht="12.75" customHeight="1">
      <c r="A53" s="129"/>
      <c r="B53" s="129"/>
      <c r="C53" s="129"/>
      <c r="D53" s="129"/>
      <c r="E53" s="129" t="s">
        <v>156</v>
      </c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52">
        <f>'Assumptions '!$H169*'Assumptions '!$H187*mon_yr*'Assumptions '!I187</f>
        <v>1800000</v>
      </c>
      <c r="AB53" s="152">
        <f>'Assumptions '!AB187*'Assumptions '!AB169*mon_yr</f>
        <v>2760000</v>
      </c>
      <c r="AC53" s="152">
        <f>'Assumptions '!AC187*'Assumptions '!AC169*mon_yr</f>
        <v>3174000</v>
      </c>
      <c r="AD53" s="152">
        <f>'Assumptions '!AD187*'Assumptions '!AD169*mon_yr</f>
        <v>3650100</v>
      </c>
      <c r="AE53" s="152">
        <f>'Assumptions '!AE187*'Assumptions '!AE169*mon_yr</f>
        <v>4197615</v>
      </c>
      <c r="AF53" s="129"/>
    </row>
    <row r="54" ht="12.75" customHeight="1">
      <c r="A54" s="129"/>
      <c r="B54" s="129"/>
      <c r="C54" s="129"/>
      <c r="D54" s="129"/>
      <c r="E54" s="129" t="s">
        <v>157</v>
      </c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52">
        <f>'Assumptions '!$H170*'Assumptions '!$H188*mon_yr*'Assumptions '!I188</f>
        <v>2700000</v>
      </c>
      <c r="AB54" s="152">
        <f>'Assumptions '!AB188*'Assumptions '!AB170*mon_yr</f>
        <v>4140000</v>
      </c>
      <c r="AC54" s="152">
        <f>'Assumptions '!AC188*'Assumptions '!AC170*mon_yr</f>
        <v>4761000</v>
      </c>
      <c r="AD54" s="152">
        <f>'Assumptions '!AD188*'Assumptions '!AD170*mon_yr</f>
        <v>5475150</v>
      </c>
      <c r="AE54" s="152">
        <f>'Assumptions '!AE188*'Assumptions '!AE170*mon_yr</f>
        <v>6296422.5</v>
      </c>
      <c r="AF54" s="129"/>
    </row>
    <row r="55" ht="12.75" customHeight="1">
      <c r="A55" s="129"/>
      <c r="B55" s="129"/>
      <c r="C55" s="129"/>
      <c r="D55" s="129"/>
      <c r="E55" s="129" t="s">
        <v>158</v>
      </c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52">
        <f>'Assumptions '!$H171*'Assumptions '!$H189*mon_yr*'Assumptions '!I189</f>
        <v>2200000</v>
      </c>
      <c r="AB55" s="152">
        <f>'Assumptions '!AB189*'Assumptions '!AB171*mon_yr</f>
        <v>2760000</v>
      </c>
      <c r="AC55" s="152">
        <f>'Assumptions '!AC189*'Assumptions '!AC171*mon_yr</f>
        <v>3174000</v>
      </c>
      <c r="AD55" s="152">
        <f>'Assumptions '!AD189*'Assumptions '!AD171*mon_yr</f>
        <v>3650100</v>
      </c>
      <c r="AE55" s="152">
        <f>'Assumptions '!AE189*'Assumptions '!AE171*mon_yr</f>
        <v>4197615</v>
      </c>
      <c r="AF55" s="129"/>
    </row>
    <row r="56" ht="12.75" customHeight="1">
      <c r="A56" s="129"/>
      <c r="B56" s="129"/>
      <c r="C56" s="129"/>
      <c r="D56" s="129"/>
      <c r="E56" s="129" t="s">
        <v>159</v>
      </c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52">
        <f>'Assumptions '!$H172*'Assumptions '!$H190*mon_yr*'Assumptions '!I190</f>
        <v>0</v>
      </c>
      <c r="AB56" s="152">
        <f>'Assumptions '!AB190*'Assumptions '!AB172*mon_yr</f>
        <v>0</v>
      </c>
      <c r="AC56" s="152">
        <f>'Assumptions '!AC190*'Assumptions '!AC172*mon_yr</f>
        <v>600000</v>
      </c>
      <c r="AD56" s="152">
        <f>'Assumptions '!AD190*'Assumptions '!AD172*mon_yr</f>
        <v>690000</v>
      </c>
      <c r="AE56" s="152">
        <f>'Assumptions '!AE190*'Assumptions '!AE172*mon_yr</f>
        <v>793500</v>
      </c>
      <c r="AF56" s="129"/>
    </row>
    <row r="57" ht="12.75" customHeight="1">
      <c r="A57" s="129"/>
      <c r="B57" s="129"/>
      <c r="C57" s="129"/>
      <c r="D57" s="129"/>
      <c r="E57" s="129" t="s">
        <v>160</v>
      </c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52">
        <f>'Assumptions '!$H173*'Assumptions '!$H191*mon_yr*'Assumptions '!I191</f>
        <v>1320000</v>
      </c>
      <c r="AB57" s="152">
        <f>'Assumptions '!AB191*'Assumptions '!AB173*mon_yr</f>
        <v>1656000</v>
      </c>
      <c r="AC57" s="152">
        <f>'Assumptions '!AC191*'Assumptions '!AC173*mon_yr</f>
        <v>1904400</v>
      </c>
      <c r="AD57" s="152">
        <f>'Assumptions '!AD191*'Assumptions '!AD173*mon_yr</f>
        <v>2190060</v>
      </c>
      <c r="AE57" s="152">
        <f>'Assumptions '!AE191*'Assumptions '!AE173*mon_yr</f>
        <v>2518569</v>
      </c>
      <c r="AF57" s="129"/>
    </row>
    <row r="58" ht="12.75" customHeight="1">
      <c r="A58" s="129"/>
      <c r="B58" s="129"/>
      <c r="C58" s="129"/>
      <c r="D58" s="129"/>
      <c r="E58" s="129" t="s">
        <v>161</v>
      </c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52">
        <f>'Assumptions '!$H174*'Assumptions '!$H192*mon_yr*'Assumptions '!I192</f>
        <v>2200000</v>
      </c>
      <c r="AB58" s="152">
        <f>'Assumptions '!AB192*'Assumptions '!AB174*mon_yr</f>
        <v>2760000</v>
      </c>
      <c r="AC58" s="152">
        <f>'Assumptions '!AC192*'Assumptions '!AC174*mon_yr</f>
        <v>3174000</v>
      </c>
      <c r="AD58" s="152">
        <f>'Assumptions '!AD192*'Assumptions '!AD174*mon_yr</f>
        <v>3650100</v>
      </c>
      <c r="AE58" s="152">
        <f>'Assumptions '!AE192*'Assumptions '!AE174*mon_yr</f>
        <v>4197615</v>
      </c>
      <c r="AF58" s="129"/>
    </row>
    <row r="59" ht="12.75" customHeight="1">
      <c r="A59" s="129"/>
      <c r="B59" s="129"/>
      <c r="C59" s="129"/>
      <c r="D59" s="129"/>
      <c r="E59" s="129" t="s">
        <v>162</v>
      </c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52">
        <f>'Assumptions '!$H175*'Assumptions '!$H193*mon_yr*'Assumptions '!I193</f>
        <v>1800000</v>
      </c>
      <c r="AB59" s="152">
        <f>'Assumptions '!AB193*'Assumptions '!AB175*mon_yr</f>
        <v>2760000</v>
      </c>
      <c r="AC59" s="152">
        <f>'Assumptions '!AC193*'Assumptions '!AC175*mon_yr</f>
        <v>3174000</v>
      </c>
      <c r="AD59" s="152">
        <f>'Assumptions '!AD193*'Assumptions '!AD175*mon_yr</f>
        <v>3650100</v>
      </c>
      <c r="AE59" s="152">
        <f>'Assumptions '!AE193*'Assumptions '!AE175*mon_yr</f>
        <v>4197615</v>
      </c>
      <c r="AF59" s="129"/>
    </row>
    <row r="60" ht="12.75" customHeight="1">
      <c r="A60" s="129"/>
      <c r="B60" s="129"/>
      <c r="C60" s="129"/>
      <c r="D60" s="129"/>
      <c r="E60" s="129" t="s">
        <v>163</v>
      </c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52">
        <f>'Assumptions '!$H176*'Assumptions '!$H194*mon_yr*'Assumptions '!I194</f>
        <v>2250000</v>
      </c>
      <c r="AB60" s="152">
        <f>'Assumptions '!AB194*'Assumptions '!AB176*mon_yr</f>
        <v>3450000</v>
      </c>
      <c r="AC60" s="152">
        <f>'Assumptions '!AC194*'Assumptions '!AC176*mon_yr</f>
        <v>3967500</v>
      </c>
      <c r="AD60" s="152">
        <f>'Assumptions '!AD194*'Assumptions '!AD176*mon_yr</f>
        <v>4562625</v>
      </c>
      <c r="AE60" s="152">
        <f>'Assumptions '!AE194*'Assumptions '!AE176*mon_yr</f>
        <v>5247018.75</v>
      </c>
      <c r="AF60" s="129"/>
    </row>
    <row r="61" ht="12.75" customHeight="1">
      <c r="A61" s="129"/>
      <c r="B61" s="129"/>
      <c r="C61" s="129"/>
      <c r="D61" s="129"/>
      <c r="E61" s="129" t="s">
        <v>164</v>
      </c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52">
        <f>'Assumptions '!$H177*'Assumptions '!$H195*mon_yr*'Assumptions '!I195</f>
        <v>1800000</v>
      </c>
      <c r="AB61" s="152">
        <f>'Assumptions '!AB195*'Assumptions '!AB177*mon_yr</f>
        <v>2760000</v>
      </c>
      <c r="AC61" s="152">
        <f>'Assumptions '!AC195*'Assumptions '!AC177*mon_yr</f>
        <v>3174000</v>
      </c>
      <c r="AD61" s="152">
        <f>'Assumptions '!AD195*'Assumptions '!AD177*mon_yr</f>
        <v>3650100</v>
      </c>
      <c r="AE61" s="152">
        <f>'Assumptions '!AE195*'Assumptions '!AE177*mon_yr</f>
        <v>4197615</v>
      </c>
      <c r="AF61" s="129"/>
    </row>
    <row r="62" ht="12.75" customHeight="1">
      <c r="A62" s="129"/>
      <c r="B62" s="129"/>
      <c r="C62" s="129"/>
      <c r="D62" s="129"/>
      <c r="E62" s="129" t="s">
        <v>165</v>
      </c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52">
        <f>'Assumptions '!$H178*'Assumptions '!$H196*mon_yr*'Assumptions '!I196</f>
        <v>1350000</v>
      </c>
      <c r="AB62" s="152">
        <f>'Assumptions '!AB196*'Assumptions '!AB178*mon_yr</f>
        <v>2070000</v>
      </c>
      <c r="AC62" s="152">
        <f>'Assumptions '!AC196*'Assumptions '!AC178*mon_yr</f>
        <v>2380500</v>
      </c>
      <c r="AD62" s="152">
        <f>'Assumptions '!AD196*'Assumptions '!AD178*mon_yr</f>
        <v>2737575</v>
      </c>
      <c r="AE62" s="152">
        <f>'Assumptions '!AE196*'Assumptions '!AE178*mon_yr</f>
        <v>3148211.25</v>
      </c>
      <c r="AF62" s="129"/>
    </row>
    <row r="63" ht="12.75" customHeight="1">
      <c r="A63" s="129"/>
      <c r="B63" s="129"/>
      <c r="C63" s="129"/>
      <c r="D63" s="129"/>
      <c r="E63" s="129" t="s">
        <v>171</v>
      </c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52">
        <f>SUM(Calculation!AA50:AA62)*'Assumptions '!$H$200</f>
        <v>4405500</v>
      </c>
      <c r="AB63" s="152">
        <f>SUM(Calculation!AB50:AB62)*'Assumptions '!$H$200</f>
        <v>6354900</v>
      </c>
      <c r="AC63" s="152">
        <f>SUM(Calculation!AC50:AC62)*'Assumptions '!$H$200</f>
        <v>7398135</v>
      </c>
      <c r="AD63" s="152">
        <f>SUM(Calculation!AD50:AD62)*'Assumptions '!$H$200</f>
        <v>8507855.25</v>
      </c>
      <c r="AE63" s="152">
        <f>SUM(Calculation!AE50:AE62)*'Assumptions '!$H$200</f>
        <v>9784033.538</v>
      </c>
      <c r="AF63" s="129"/>
    </row>
    <row r="64" ht="12.75" customHeight="1">
      <c r="A64" s="129"/>
      <c r="B64" s="129"/>
      <c r="C64" s="129"/>
      <c r="D64" s="129"/>
      <c r="E64" s="129" t="s">
        <v>244</v>
      </c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52">
        <f>IF(AA11=mon_yr,SUM(AA50:AA62)/mon_yr,0)</f>
        <v>2447500</v>
      </c>
      <c r="AB64" s="152">
        <f>IF(AB11=mon_yr,SUM(AB50:AB62)/mon_yr,0)</f>
        <v>3530500</v>
      </c>
      <c r="AC64" s="152">
        <f>IF(AC11=mon_yr,SUM(AC50:AC62)/mon_yr,0)</f>
        <v>4110075</v>
      </c>
      <c r="AD64" s="152">
        <f>IF(AD11=mon_yr,SUM(AD50:AD62)/mon_yr,0)</f>
        <v>4726586.25</v>
      </c>
      <c r="AE64" s="152">
        <f>IF(AE11=mon_yr,SUM(AE50:AE62)/mon_yr,0)</f>
        <v>5435574.188</v>
      </c>
      <c r="AF64" s="129"/>
    </row>
    <row r="65" ht="12.75" customHeight="1">
      <c r="A65" s="129"/>
      <c r="B65" s="129"/>
      <c r="C65" s="129"/>
      <c r="D65" s="129"/>
      <c r="E65" s="129" t="s">
        <v>176</v>
      </c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52">
        <f>'Assumptions '!AA205*mon_yr</f>
        <v>4200000</v>
      </c>
      <c r="AB65" s="152">
        <f>'Assumptions '!AB205*mon_yr</f>
        <v>4830000</v>
      </c>
      <c r="AC65" s="152">
        <f>'Assumptions '!AC205*mon_yr</f>
        <v>5554500</v>
      </c>
      <c r="AD65" s="152">
        <f>'Assumptions '!AD205*mon_yr</f>
        <v>6387675</v>
      </c>
      <c r="AE65" s="152">
        <f>'Assumptions '!AE205*mon_yr</f>
        <v>7345826.25</v>
      </c>
      <c r="AF65" s="129"/>
    </row>
    <row r="66" ht="12.75" customHeight="1">
      <c r="A66" s="129"/>
      <c r="B66" s="129"/>
      <c r="C66" s="129"/>
      <c r="D66" s="129"/>
      <c r="E66" s="129" t="s">
        <v>177</v>
      </c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52">
        <f>'Assumptions '!AA206*mon_yr</f>
        <v>600000</v>
      </c>
      <c r="AB66" s="152">
        <f>'Assumptions '!AB206*mon_yr</f>
        <v>690000</v>
      </c>
      <c r="AC66" s="152">
        <f>'Assumptions '!AC206*mon_yr</f>
        <v>793500</v>
      </c>
      <c r="AD66" s="152">
        <f>'Assumptions '!AD206*mon_yr</f>
        <v>912525</v>
      </c>
      <c r="AE66" s="152">
        <f>'Assumptions '!AE206*mon_yr</f>
        <v>1049403.75</v>
      </c>
      <c r="AF66" s="129"/>
    </row>
    <row r="67" ht="12.75" customHeight="1">
      <c r="A67" s="129"/>
      <c r="B67" s="129"/>
      <c r="C67" s="129"/>
      <c r="D67" s="129"/>
      <c r="E67" s="129" t="s">
        <v>178</v>
      </c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52">
        <f>'Assumptions '!AA207</f>
        <v>5000000</v>
      </c>
      <c r="AB67" s="152">
        <f>'Assumptions '!AB207</f>
        <v>5750000</v>
      </c>
      <c r="AC67" s="152">
        <f>'Assumptions '!AC207</f>
        <v>6612500</v>
      </c>
      <c r="AD67" s="152">
        <f>'Assumptions '!AD207</f>
        <v>7604375</v>
      </c>
      <c r="AE67" s="152">
        <f>'Assumptions '!AE207</f>
        <v>8745031.25</v>
      </c>
      <c r="AF67" s="129"/>
    </row>
    <row r="68" ht="12.75" customHeight="1">
      <c r="A68" s="129"/>
      <c r="B68" s="129"/>
      <c r="C68" s="129"/>
      <c r="D68" s="129"/>
      <c r="E68" s="129" t="s">
        <v>180</v>
      </c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52">
        <f>'Assumptions '!AA208*mon_yr</f>
        <v>240000</v>
      </c>
      <c r="AB68" s="152">
        <f>'Assumptions '!AB208*mon_yr</f>
        <v>276000</v>
      </c>
      <c r="AC68" s="152">
        <f>'Assumptions '!AC208*mon_yr</f>
        <v>317400</v>
      </c>
      <c r="AD68" s="152">
        <f>'Assumptions '!AD208*mon_yr</f>
        <v>365010</v>
      </c>
      <c r="AE68" s="152">
        <f>'Assumptions '!AE208*mon_yr</f>
        <v>419761.5</v>
      </c>
      <c r="AF68" s="129"/>
    </row>
    <row r="69" ht="12.75" customHeight="1">
      <c r="A69" s="129"/>
      <c r="B69" s="129"/>
      <c r="C69" s="129"/>
      <c r="D69" s="129"/>
      <c r="E69" s="129" t="s">
        <v>181</v>
      </c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52">
        <f>'Assumptions '!AA209*mon_yr</f>
        <v>600000</v>
      </c>
      <c r="AB69" s="152">
        <f>'Assumptions '!AB209*mon_yr</f>
        <v>690000</v>
      </c>
      <c r="AC69" s="152">
        <f>'Assumptions '!AC209*mon_yr</f>
        <v>793500</v>
      </c>
      <c r="AD69" s="152">
        <f>'Assumptions '!AD209*mon_yr</f>
        <v>912525</v>
      </c>
      <c r="AE69" s="152">
        <f>'Assumptions '!AE209*mon_yr</f>
        <v>1049403.75</v>
      </c>
      <c r="AF69" s="129"/>
    </row>
    <row r="70" ht="12.75" customHeight="1">
      <c r="A70" s="129"/>
      <c r="B70" s="129"/>
      <c r="C70" s="129"/>
      <c r="D70" s="129"/>
      <c r="E70" s="129" t="s">
        <v>182</v>
      </c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52">
        <f>'Assumptions '!AA210</f>
        <v>450000</v>
      </c>
      <c r="AB70" s="152" t="str">
        <f>'Assumptions '!AB210</f>
        <v/>
      </c>
      <c r="AC70" s="152" t="str">
        <f>'Assumptions '!AC210</f>
        <v/>
      </c>
      <c r="AD70" s="152" t="str">
        <f>'Assumptions '!AD210</f>
        <v/>
      </c>
      <c r="AE70" s="152" t="str">
        <f>'Assumptions '!AE210</f>
        <v/>
      </c>
      <c r="AF70" s="129"/>
    </row>
    <row r="71" ht="12.75" customHeight="1">
      <c r="A71" s="129"/>
      <c r="B71" s="129"/>
      <c r="C71" s="129"/>
      <c r="D71" s="129"/>
      <c r="E71" s="129" t="s">
        <v>184</v>
      </c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52">
        <f>'Assumptions '!AA211*mon_yr</f>
        <v>2400000</v>
      </c>
      <c r="AB71" s="152">
        <f>'Assumptions '!AB211*mon_yr</f>
        <v>2760000</v>
      </c>
      <c r="AC71" s="152">
        <f>'Assumptions '!AC211*mon_yr</f>
        <v>3174000</v>
      </c>
      <c r="AD71" s="152">
        <f>'Assumptions '!AD211*mon_yr</f>
        <v>3650100</v>
      </c>
      <c r="AE71" s="152">
        <f>'Assumptions '!AE211*mon_yr</f>
        <v>4197615</v>
      </c>
      <c r="AF71" s="129"/>
    </row>
    <row r="72" ht="12.75" customHeight="1">
      <c r="A72" s="129"/>
      <c r="B72" s="129"/>
      <c r="C72" s="129"/>
      <c r="D72" s="129"/>
      <c r="E72" s="129" t="s">
        <v>245</v>
      </c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52">
        <f>MIN('Assumptions '!$I$212,('Assumptions '!$H$212*Calculation!AA31))</f>
        <v>0</v>
      </c>
      <c r="AB72" s="152">
        <f>MIN('Assumptions '!$I$212,('Assumptions '!$H$212*Calculation!AB31))</f>
        <v>2344253.4</v>
      </c>
      <c r="AC72" s="152">
        <f>MIN('Assumptions '!$I$212,('Assumptions '!$H$212*Calculation!AC31))</f>
        <v>5676012</v>
      </c>
      <c r="AD72" s="152">
        <f>MIN('Assumptions '!$I$212,('Assumptions '!$H$212*Calculation!AD31))</f>
        <v>17724424.5</v>
      </c>
      <c r="AE72" s="152">
        <f>MIN('Assumptions '!$I$212,('Assumptions '!$H$212*Calculation!AE31))</f>
        <v>20000000</v>
      </c>
      <c r="AF72" s="129"/>
    </row>
    <row r="73" ht="12.75" customHeight="1">
      <c r="A73" s="129"/>
      <c r="B73" s="129"/>
      <c r="C73" s="129"/>
      <c r="D73" s="129"/>
      <c r="E73" s="129" t="s">
        <v>243</v>
      </c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53">
        <f t="shared" ref="AA73:AE73" si="7">SUM(AA50:AA72)</f>
        <v>49713000</v>
      </c>
      <c r="AB73" s="153">
        <f t="shared" si="7"/>
        <v>69591653.4</v>
      </c>
      <c r="AC73" s="153">
        <f t="shared" si="7"/>
        <v>83750522</v>
      </c>
      <c r="AD73" s="153">
        <f t="shared" si="7"/>
        <v>107510111</v>
      </c>
      <c r="AE73" s="153">
        <f t="shared" si="7"/>
        <v>123253539.5</v>
      </c>
      <c r="AF73" s="129"/>
    </row>
    <row r="74" ht="12.75" customHeight="1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54"/>
      <c r="AB74" s="154"/>
      <c r="AC74" s="152"/>
      <c r="AD74" s="152"/>
      <c r="AE74" s="152"/>
      <c r="AF74" s="129"/>
    </row>
    <row r="75" ht="12.75" customHeight="1">
      <c r="A75" s="129"/>
      <c r="B75" s="129"/>
      <c r="C75" s="129"/>
      <c r="D75" s="150" t="s">
        <v>246</v>
      </c>
      <c r="E75" s="150"/>
      <c r="F75" s="150"/>
      <c r="G75" s="150"/>
      <c r="H75" s="150"/>
      <c r="I75" s="150"/>
      <c r="J75" s="129"/>
      <c r="K75" s="129"/>
      <c r="L75" s="129"/>
      <c r="M75" s="129"/>
      <c r="N75" s="129"/>
      <c r="O75" s="129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54"/>
      <c r="AB75" s="154"/>
      <c r="AC75" s="152"/>
      <c r="AD75" s="152"/>
      <c r="AE75" s="152"/>
      <c r="AF75" s="129"/>
    </row>
    <row r="76" ht="12.75" customHeight="1">
      <c r="A76" s="129"/>
      <c r="B76" s="129"/>
      <c r="C76" s="129"/>
      <c r="D76" s="129"/>
      <c r="E76" s="157" t="s">
        <v>247</v>
      </c>
      <c r="F76" s="158"/>
      <c r="G76" s="129"/>
      <c r="H76" s="129"/>
      <c r="I76" s="129"/>
      <c r="J76" s="129"/>
      <c r="K76" s="129"/>
      <c r="L76" s="129"/>
      <c r="M76" s="129"/>
      <c r="N76" s="129"/>
      <c r="O76" s="129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54"/>
      <c r="AB76" s="154"/>
      <c r="AC76" s="152"/>
      <c r="AD76" s="152"/>
      <c r="AE76" s="152"/>
      <c r="AF76" s="129"/>
    </row>
    <row r="77" ht="12.75" customHeight="1">
      <c r="A77" s="129"/>
      <c r="B77" s="129"/>
      <c r="C77" s="129"/>
      <c r="D77" s="129"/>
      <c r="E77" s="158"/>
      <c r="F77" s="158" t="s">
        <v>248</v>
      </c>
      <c r="G77" s="129"/>
      <c r="H77" s="129"/>
      <c r="I77" s="129"/>
      <c r="J77" s="129"/>
      <c r="K77" s="129"/>
      <c r="L77" s="129"/>
      <c r="M77" s="129"/>
      <c r="N77" s="129"/>
      <c r="O77" s="129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54">
        <f>'Assumptions '!H218</f>
        <v>0</v>
      </c>
      <c r="AB77" s="154">
        <f t="shared" ref="AB77:AE77" si="8">AA80</f>
        <v>9833333.333</v>
      </c>
      <c r="AC77" s="152">
        <f t="shared" si="8"/>
        <v>9666666.667</v>
      </c>
      <c r="AD77" s="152">
        <f t="shared" si="8"/>
        <v>9500000</v>
      </c>
      <c r="AE77" s="152">
        <f t="shared" si="8"/>
        <v>9333333.333</v>
      </c>
      <c r="AF77" s="129"/>
    </row>
    <row r="78" ht="12.75" customHeight="1">
      <c r="A78" s="129"/>
      <c r="B78" s="129"/>
      <c r="C78" s="129"/>
      <c r="D78" s="129"/>
      <c r="E78" s="158"/>
      <c r="F78" s="158" t="s">
        <v>198</v>
      </c>
      <c r="G78" s="129"/>
      <c r="H78" s="129"/>
      <c r="I78" s="129"/>
      <c r="J78" s="129"/>
      <c r="K78" s="129"/>
      <c r="L78" s="129"/>
      <c r="M78" s="129"/>
      <c r="N78" s="129"/>
      <c r="O78" s="129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54">
        <f>IF(AA$12='Assumptions '!$G226,'Assumptions '!H226,0)</f>
        <v>10000000</v>
      </c>
      <c r="AB78" s="154">
        <f>IF(AB$12='Assumptions '!$G226,'Assumptions '!I226,0)</f>
        <v>0</v>
      </c>
      <c r="AC78" s="154">
        <f>IF(AC$12='Assumptions '!$G226,'Assumptions '!J226,0)</f>
        <v>0</v>
      </c>
      <c r="AD78" s="154">
        <f>IF(AD$12='Assumptions '!$G226,'Assumptions '!K226,0)</f>
        <v>0</v>
      </c>
      <c r="AE78" s="154">
        <f>IF(AE$12='Assumptions '!$G226,'Assumptions '!L226,0)</f>
        <v>0</v>
      </c>
      <c r="AF78" s="129"/>
    </row>
    <row r="79" ht="12.75" customHeight="1">
      <c r="A79" s="129"/>
      <c r="B79" s="129"/>
      <c r="C79" s="129"/>
      <c r="D79" s="129"/>
      <c r="E79" s="158"/>
      <c r="F79" s="158" t="s">
        <v>249</v>
      </c>
      <c r="G79" s="129"/>
      <c r="H79" s="129"/>
      <c r="I79" s="129"/>
      <c r="J79" s="129"/>
      <c r="K79" s="129"/>
      <c r="L79" s="129"/>
      <c r="M79" s="129"/>
      <c r="N79" s="129"/>
      <c r="O79" s="129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59">
        <f>IF(AA11&gt;'Assumptions '!$I$226,0,-(SLN($AA$77,0,'Assumptions '!$I$218)+SLN(Calculation!$AA$78,0,'Assumptions '!$I$226)))</f>
        <v>-166666.6667</v>
      </c>
      <c r="AB79" s="159">
        <f>IF(AB11&gt;'Assumptions '!$I$226,0,-(SLN($AA$77,0,'Assumptions '!$I$218)+SLN(Calculation!$AA$78,0,'Assumptions '!$I$226)))</f>
        <v>-166666.6667</v>
      </c>
      <c r="AC79" s="159">
        <f>IF(AC11&gt;'Assumptions '!$I$226,0,-(SLN($AA$77,0,'Assumptions '!$I$218)+SLN(Calculation!$AA$78,0,'Assumptions '!$I$226)))</f>
        <v>-166666.6667</v>
      </c>
      <c r="AD79" s="159">
        <f>IF(AD11&gt;'Assumptions '!$I$226,0,-(SLN($AA$77,0,'Assumptions '!$I$218)+SLN(Calculation!$AA$78,0,'Assumptions '!$I$226)))</f>
        <v>-166666.6667</v>
      </c>
      <c r="AE79" s="159">
        <f>IF(AE11&gt;'Assumptions '!$I$226,0,-(SLN($AA$77,0,'Assumptions '!$I$218)+SLN(Calculation!$AA$78,0,'Assumptions '!$I$226)))</f>
        <v>-166666.6667</v>
      </c>
      <c r="AF79" s="129"/>
    </row>
    <row r="80" ht="12.75" customHeight="1">
      <c r="A80" s="129"/>
      <c r="B80" s="129"/>
      <c r="C80" s="129"/>
      <c r="D80" s="129"/>
      <c r="E80" s="158"/>
      <c r="F80" s="160" t="s">
        <v>250</v>
      </c>
      <c r="G80" s="161"/>
      <c r="H80" s="161"/>
      <c r="I80" s="161"/>
      <c r="J80" s="129"/>
      <c r="K80" s="129"/>
      <c r="L80" s="129"/>
      <c r="M80" s="129"/>
      <c r="N80" s="129"/>
      <c r="O80" s="129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62">
        <f t="shared" ref="AA80:AE80" si="9">SUM(AA77:AA79)</f>
        <v>9833333.333</v>
      </c>
      <c r="AB80" s="162">
        <f t="shared" si="9"/>
        <v>9666666.667</v>
      </c>
      <c r="AC80" s="163">
        <f t="shared" si="9"/>
        <v>9500000</v>
      </c>
      <c r="AD80" s="163">
        <f t="shared" si="9"/>
        <v>9333333.333</v>
      </c>
      <c r="AE80" s="163">
        <f t="shared" si="9"/>
        <v>9166666.667</v>
      </c>
      <c r="AF80" s="129"/>
    </row>
    <row r="81" ht="12.75" customHeight="1">
      <c r="A81" s="129"/>
      <c r="B81" s="129"/>
      <c r="C81" s="129"/>
      <c r="D81" s="129"/>
      <c r="E81" s="158"/>
      <c r="F81" s="158"/>
      <c r="G81" s="129"/>
      <c r="H81" s="129"/>
      <c r="I81" s="129"/>
      <c r="J81" s="129"/>
      <c r="K81" s="129"/>
      <c r="L81" s="129"/>
      <c r="M81" s="129"/>
      <c r="N81" s="129"/>
      <c r="O81" s="129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59"/>
      <c r="AB81" s="159"/>
      <c r="AC81" s="159"/>
      <c r="AD81" s="159"/>
      <c r="AE81" s="152"/>
      <c r="AF81" s="129"/>
    </row>
    <row r="82" ht="12.75" customHeight="1">
      <c r="A82" s="129"/>
      <c r="B82" s="129"/>
      <c r="C82" s="129"/>
      <c r="D82" s="129"/>
      <c r="E82" s="157" t="s">
        <v>251</v>
      </c>
      <c r="F82" s="158"/>
      <c r="G82" s="129"/>
      <c r="H82" s="129"/>
      <c r="I82" s="129"/>
      <c r="J82" s="129"/>
      <c r="K82" s="129"/>
      <c r="L82" s="129"/>
      <c r="M82" s="129"/>
      <c r="N82" s="129"/>
      <c r="O82" s="129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59"/>
      <c r="AB82" s="159"/>
      <c r="AC82" s="159"/>
      <c r="AD82" s="159"/>
      <c r="AE82" s="152"/>
      <c r="AF82" s="129"/>
    </row>
    <row r="83" ht="12.75" customHeight="1">
      <c r="A83" s="129"/>
      <c r="B83" s="129"/>
      <c r="C83" s="129"/>
      <c r="D83" s="129"/>
      <c r="E83" s="158"/>
      <c r="F83" s="158" t="s">
        <v>248</v>
      </c>
      <c r="G83" s="129"/>
      <c r="H83" s="129"/>
      <c r="I83" s="129"/>
      <c r="J83" s="129"/>
      <c r="K83" s="129"/>
      <c r="L83" s="129"/>
      <c r="M83" s="129"/>
      <c r="N83" s="129"/>
      <c r="O83" s="129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59">
        <f>'Assumptions '!H219</f>
        <v>0</v>
      </c>
      <c r="AB83" s="159">
        <f t="shared" ref="AB83:AE83" si="10">AA86</f>
        <v>0</v>
      </c>
      <c r="AC83" s="159">
        <f t="shared" si="10"/>
        <v>0</v>
      </c>
      <c r="AD83" s="159">
        <f t="shared" si="10"/>
        <v>12000000</v>
      </c>
      <c r="AE83" s="152">
        <f t="shared" si="10"/>
        <v>9000000</v>
      </c>
      <c r="AF83" s="129"/>
    </row>
    <row r="84" ht="12.75" customHeight="1">
      <c r="A84" s="129"/>
      <c r="B84" s="129"/>
      <c r="C84" s="129"/>
      <c r="D84" s="129"/>
      <c r="E84" s="158"/>
      <c r="F84" s="158" t="s">
        <v>198</v>
      </c>
      <c r="G84" s="129"/>
      <c r="H84" s="129"/>
      <c r="I84" s="129"/>
      <c r="J84" s="129"/>
      <c r="K84" s="129"/>
      <c r="L84" s="129"/>
      <c r="M84" s="129"/>
      <c r="N84" s="129"/>
      <c r="O84" s="129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59">
        <f>IF(AA$12='Assumptions '!$G227,'Assumptions '!$H227,0)</f>
        <v>0</v>
      </c>
      <c r="AB84" s="159">
        <f>IF(AB$12='Assumptions '!$G227,'Assumptions '!$H227,0)</f>
        <v>0</v>
      </c>
      <c r="AC84" s="159">
        <f>IF(AC$12='Assumptions '!$G227,'Assumptions '!$H227,0)</f>
        <v>15000000</v>
      </c>
      <c r="AD84" s="159">
        <f>IF(AD$12='Assumptions '!$G227,'Assumptions '!$H227,0)</f>
        <v>0</v>
      </c>
      <c r="AE84" s="159">
        <f>IF(AE$12='Assumptions '!$G227,'Assumptions '!$H227,0)</f>
        <v>0</v>
      </c>
      <c r="AF84" s="129"/>
    </row>
    <row r="85" ht="12.75" customHeight="1">
      <c r="A85" s="129"/>
      <c r="B85" s="129"/>
      <c r="C85" s="129"/>
      <c r="D85" s="129"/>
      <c r="E85" s="158"/>
      <c r="F85" s="158" t="s">
        <v>249</v>
      </c>
      <c r="G85" s="129"/>
      <c r="H85" s="129"/>
      <c r="I85" s="129"/>
      <c r="J85" s="129"/>
      <c r="K85" s="129"/>
      <c r="L85" s="129"/>
      <c r="M85" s="129"/>
      <c r="N85" s="129"/>
      <c r="O85" s="129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59">
        <f>-('Assumptions '!$H$227/'Assumptions '!$H$32)*('Assumptions '!$G$227&lt;='Assumptions '!AA$12)</f>
        <v>0</v>
      </c>
      <c r="AB85" s="159">
        <f>-('Assumptions '!$H$227/'Assumptions '!$H$32)*('Assumptions '!$G$227&lt;='Assumptions '!AB$12)</f>
        <v>0</v>
      </c>
      <c r="AC85" s="159">
        <f>-('Assumptions '!$H$227/'Assumptions '!$H$32)*('Assumptions '!$G$227&lt;='Assumptions '!AC$12)</f>
        <v>-3000000</v>
      </c>
      <c r="AD85" s="159">
        <f>-('Assumptions '!$H$227/'Assumptions '!$H$32)*('Assumptions '!$G$227&lt;='Assumptions '!AD$12)</f>
        <v>-3000000</v>
      </c>
      <c r="AE85" s="159">
        <f>-('Assumptions '!$H$227/'Assumptions '!$H$32)*('Assumptions '!$G$227&lt;='Assumptions '!AE$12)</f>
        <v>-3000000</v>
      </c>
      <c r="AF85" s="129"/>
    </row>
    <row r="86" ht="12.75" customHeight="1">
      <c r="A86" s="129"/>
      <c r="B86" s="129"/>
      <c r="C86" s="129"/>
      <c r="D86" s="129"/>
      <c r="E86" s="158"/>
      <c r="F86" s="160" t="s">
        <v>250</v>
      </c>
      <c r="G86" s="161"/>
      <c r="H86" s="161"/>
      <c r="I86" s="161"/>
      <c r="J86" s="129"/>
      <c r="K86" s="129"/>
      <c r="L86" s="129"/>
      <c r="M86" s="129"/>
      <c r="N86" s="129"/>
      <c r="O86" s="129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64">
        <f t="shared" ref="AA86:AE86" si="11">SUM(AA83:AA85)</f>
        <v>0</v>
      </c>
      <c r="AB86" s="164">
        <f t="shared" si="11"/>
        <v>0</v>
      </c>
      <c r="AC86" s="164">
        <f t="shared" si="11"/>
        <v>12000000</v>
      </c>
      <c r="AD86" s="164">
        <f t="shared" si="11"/>
        <v>9000000</v>
      </c>
      <c r="AE86" s="164">
        <f t="shared" si="11"/>
        <v>6000000</v>
      </c>
      <c r="AF86" s="129"/>
    </row>
    <row r="87" ht="12.75" customHeight="1">
      <c r="A87" s="129"/>
      <c r="B87" s="129"/>
      <c r="C87" s="129"/>
      <c r="D87" s="129"/>
      <c r="E87" s="158"/>
      <c r="F87" s="158"/>
      <c r="G87" s="129"/>
      <c r="H87" s="129"/>
      <c r="I87" s="129"/>
      <c r="J87" s="129"/>
      <c r="K87" s="129"/>
      <c r="L87" s="129"/>
      <c r="M87" s="129"/>
      <c r="N87" s="129"/>
      <c r="O87" s="129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54"/>
      <c r="AB87" s="154"/>
      <c r="AC87" s="152"/>
      <c r="AD87" s="152"/>
      <c r="AE87" s="152"/>
      <c r="AF87" s="129"/>
    </row>
    <row r="88" ht="12.75" customHeight="1">
      <c r="A88" s="129"/>
      <c r="B88" s="129"/>
      <c r="C88" s="129"/>
      <c r="D88" s="129"/>
      <c r="E88" s="157" t="s">
        <v>252</v>
      </c>
      <c r="F88" s="158"/>
      <c r="G88" s="129"/>
      <c r="H88" s="129"/>
      <c r="I88" s="129"/>
      <c r="J88" s="129"/>
      <c r="K88" s="129"/>
      <c r="L88" s="129"/>
      <c r="M88" s="129"/>
      <c r="N88" s="129"/>
      <c r="O88" s="129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54"/>
      <c r="AB88" s="154"/>
      <c r="AC88" s="152"/>
      <c r="AD88" s="152"/>
      <c r="AE88" s="152"/>
      <c r="AF88" s="129"/>
    </row>
    <row r="89" ht="12.75" customHeight="1">
      <c r="A89" s="129"/>
      <c r="B89" s="129"/>
      <c r="C89" s="129"/>
      <c r="D89" s="129"/>
      <c r="E89" s="158"/>
      <c r="F89" s="158" t="s">
        <v>248</v>
      </c>
      <c r="G89" s="129"/>
      <c r="H89" s="129"/>
      <c r="I89" s="129"/>
      <c r="J89" s="129"/>
      <c r="K89" s="129"/>
      <c r="L89" s="129"/>
      <c r="M89" s="129"/>
      <c r="N89" s="129"/>
      <c r="O89" s="129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59"/>
      <c r="AA89" s="159">
        <f>'Assumptions '!H220</f>
        <v>0</v>
      </c>
      <c r="AB89" s="159">
        <f t="shared" ref="AB89:AE89" si="12">AA92</f>
        <v>0</v>
      </c>
      <c r="AC89" s="159">
        <f t="shared" si="12"/>
        <v>0</v>
      </c>
      <c r="AD89" s="159">
        <f t="shared" si="12"/>
        <v>8000000</v>
      </c>
      <c r="AE89" s="159">
        <f t="shared" si="12"/>
        <v>6000000</v>
      </c>
      <c r="AF89" s="129"/>
    </row>
    <row r="90" ht="12.75" customHeight="1">
      <c r="A90" s="129"/>
      <c r="B90" s="129"/>
      <c r="C90" s="129"/>
      <c r="D90" s="129"/>
      <c r="E90" s="158"/>
      <c r="F90" s="158" t="s">
        <v>198</v>
      </c>
      <c r="G90" s="129"/>
      <c r="H90" s="129"/>
      <c r="I90" s="129"/>
      <c r="J90" s="129"/>
      <c r="K90" s="129"/>
      <c r="L90" s="129"/>
      <c r="M90" s="129"/>
      <c r="N90" s="129"/>
      <c r="O90" s="129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59">
        <f>IF(AA$12='Assumptions '!$G228,'Assumptions '!$H228,0)</f>
        <v>0</v>
      </c>
      <c r="AB90" s="159">
        <f>IF(AB$12='Assumptions '!$G228,'Assumptions '!$H228,0)</f>
        <v>0</v>
      </c>
      <c r="AC90" s="159">
        <f>IF(AC$12='Assumptions '!$G228,'Assumptions '!$H228,0)</f>
        <v>10000000</v>
      </c>
      <c r="AD90" s="159">
        <f>IF(AD$12='Assumptions '!$G228,'Assumptions '!$H228,0)</f>
        <v>0</v>
      </c>
      <c r="AE90" s="159">
        <f>IF(AE$12='Assumptions '!$G228,'Assumptions '!$H228,0)</f>
        <v>0</v>
      </c>
      <c r="AF90" s="129"/>
    </row>
    <row r="91" ht="12.75" customHeight="1">
      <c r="A91" s="129"/>
      <c r="B91" s="129"/>
      <c r="C91" s="129"/>
      <c r="D91" s="129"/>
      <c r="E91" s="158"/>
      <c r="F91" s="158" t="s">
        <v>249</v>
      </c>
      <c r="G91" s="129"/>
      <c r="H91" s="129"/>
      <c r="I91" s="129"/>
      <c r="J91" s="129"/>
      <c r="K91" s="129"/>
      <c r="L91" s="129"/>
      <c r="M91" s="129"/>
      <c r="N91" s="129"/>
      <c r="O91" s="129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59">
        <f>-('Assumptions '!$H$228/'Assumptions '!$H$32)*('Assumptions '!$G$228&lt;='Assumptions '!AA$12)</f>
        <v>0</v>
      </c>
      <c r="AB91" s="159">
        <f>-('Assumptions '!$H$228/'Assumptions '!$H$32)*('Assumptions '!$G$228&lt;='Assumptions '!AB$12)</f>
        <v>0</v>
      </c>
      <c r="AC91" s="159">
        <f>-('Assumptions '!$H$228/'Assumptions '!$H$32)*('Assumptions '!$G$228&lt;='Assumptions '!AC$12)</f>
        <v>-2000000</v>
      </c>
      <c r="AD91" s="159">
        <f>-('Assumptions '!$H$228/'Assumptions '!$H$32)*('Assumptions '!$G$228&lt;='Assumptions '!AD$12)</f>
        <v>-2000000</v>
      </c>
      <c r="AE91" s="159">
        <f>-('Assumptions '!$H$228/'Assumptions '!$H$32)*('Assumptions '!$G$228&lt;='Assumptions '!AE$12)</f>
        <v>-2000000</v>
      </c>
      <c r="AF91" s="129"/>
    </row>
    <row r="92" ht="12.75" customHeight="1">
      <c r="A92" s="129"/>
      <c r="B92" s="129"/>
      <c r="C92" s="129"/>
      <c r="D92" s="129"/>
      <c r="E92" s="158"/>
      <c r="F92" s="160" t="s">
        <v>250</v>
      </c>
      <c r="G92" s="161"/>
      <c r="H92" s="161"/>
      <c r="I92" s="161"/>
      <c r="J92" s="129"/>
      <c r="K92" s="129"/>
      <c r="L92" s="129"/>
      <c r="M92" s="129"/>
      <c r="N92" s="129"/>
      <c r="O92" s="129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64">
        <f t="shared" ref="AA92:AE92" si="13">SUM(AA89:AA91)</f>
        <v>0</v>
      </c>
      <c r="AB92" s="164">
        <f t="shared" si="13"/>
        <v>0</v>
      </c>
      <c r="AC92" s="164">
        <f t="shared" si="13"/>
        <v>8000000</v>
      </c>
      <c r="AD92" s="164">
        <f t="shared" si="13"/>
        <v>6000000</v>
      </c>
      <c r="AE92" s="164">
        <f t="shared" si="13"/>
        <v>4000000</v>
      </c>
      <c r="AF92" s="129"/>
    </row>
    <row r="93" ht="12.75" customHeight="1">
      <c r="A93" s="129"/>
      <c r="B93" s="129"/>
      <c r="C93" s="129"/>
      <c r="D93" s="129"/>
      <c r="E93" s="158"/>
      <c r="F93" s="157"/>
      <c r="G93" s="129"/>
      <c r="H93" s="129"/>
      <c r="I93" s="129"/>
      <c r="J93" s="129"/>
      <c r="K93" s="129"/>
      <c r="L93" s="129"/>
      <c r="M93" s="129"/>
      <c r="N93" s="129"/>
      <c r="O93" s="129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54"/>
      <c r="AB93" s="154"/>
      <c r="AC93" s="152"/>
      <c r="AD93" s="152"/>
      <c r="AE93" s="152"/>
      <c r="AF93" s="129"/>
    </row>
    <row r="94" ht="12.75" customHeight="1">
      <c r="A94" s="129"/>
      <c r="B94" s="129"/>
      <c r="C94" s="129"/>
      <c r="D94" s="129"/>
      <c r="E94" s="157" t="s">
        <v>201</v>
      </c>
      <c r="F94" s="158"/>
      <c r="G94" s="129"/>
      <c r="H94" s="129"/>
      <c r="I94" s="129"/>
      <c r="J94" s="129"/>
      <c r="K94" s="129"/>
      <c r="L94" s="129"/>
      <c r="M94" s="129"/>
      <c r="N94" s="129"/>
      <c r="O94" s="129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59"/>
      <c r="AB94" s="159"/>
      <c r="AC94" s="159"/>
      <c r="AD94" s="159"/>
      <c r="AE94" s="159"/>
      <c r="AF94" s="129"/>
    </row>
    <row r="95" ht="12.75" customHeight="1">
      <c r="A95" s="129"/>
      <c r="B95" s="129"/>
      <c r="C95" s="129"/>
      <c r="D95" s="129"/>
      <c r="E95" s="158"/>
      <c r="F95" s="158" t="s">
        <v>248</v>
      </c>
      <c r="G95" s="129"/>
      <c r="H95" s="129"/>
      <c r="I95" s="129"/>
      <c r="J95" s="129"/>
      <c r="K95" s="129"/>
      <c r="L95" s="129"/>
      <c r="M95" s="129"/>
      <c r="N95" s="129"/>
      <c r="O95" s="129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59">
        <f>'Assumptions '!H221</f>
        <v>0</v>
      </c>
      <c r="AB95" s="159">
        <f t="shared" ref="AB95:AE95" si="14">AA98</f>
        <v>40000000</v>
      </c>
      <c r="AC95" s="159">
        <f t="shared" si="14"/>
        <v>30000000</v>
      </c>
      <c r="AD95" s="159">
        <f t="shared" si="14"/>
        <v>20000000</v>
      </c>
      <c r="AE95" s="159">
        <f t="shared" si="14"/>
        <v>10000000</v>
      </c>
      <c r="AF95" s="129"/>
    </row>
    <row r="96" ht="12.75" customHeight="1">
      <c r="A96" s="129"/>
      <c r="B96" s="129"/>
      <c r="C96" s="129"/>
      <c r="D96" s="129"/>
      <c r="E96" s="158"/>
      <c r="F96" s="158" t="s">
        <v>198</v>
      </c>
      <c r="G96" s="129"/>
      <c r="H96" s="129"/>
      <c r="I96" s="129"/>
      <c r="J96" s="129"/>
      <c r="K96" s="129"/>
      <c r="L96" s="129"/>
      <c r="M96" s="129"/>
      <c r="N96" s="129"/>
      <c r="O96" s="129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59">
        <f>IF(AA$12='Assumptions '!$G229,'Assumptions '!$H229,0)</f>
        <v>50000000</v>
      </c>
      <c r="AB96" s="159">
        <f>IF(AB$12='Assumptions '!$G229,'Assumptions '!$H229,0)</f>
        <v>0</v>
      </c>
      <c r="AC96" s="159">
        <f>IF(AC$12='Assumptions '!$G229,'Assumptions '!$H229,0)</f>
        <v>0</v>
      </c>
      <c r="AD96" s="159">
        <f>IF(AD$12='Assumptions '!$G229,'Assumptions '!$H229,0)</f>
        <v>0</v>
      </c>
      <c r="AE96" s="159">
        <f>IF(AE$12='Assumptions '!$G229,'Assumptions '!$H229,0)</f>
        <v>0</v>
      </c>
      <c r="AF96" s="129"/>
    </row>
    <row r="97" ht="12.75" customHeight="1">
      <c r="A97" s="129"/>
      <c r="B97" s="129"/>
      <c r="C97" s="129"/>
      <c r="D97" s="129"/>
      <c r="E97" s="158"/>
      <c r="F97" s="158" t="s">
        <v>249</v>
      </c>
      <c r="G97" s="129"/>
      <c r="H97" s="129"/>
      <c r="I97" s="129"/>
      <c r="J97" s="129"/>
      <c r="K97" s="129"/>
      <c r="L97" s="129"/>
      <c r="M97" s="129"/>
      <c r="N97" s="129"/>
      <c r="O97" s="129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59">
        <f>-('Assumptions '!$H$229/'Assumptions '!$H$32)*('Assumptions '!$G$229&lt;='Assumptions '!AA$12)</f>
        <v>-10000000</v>
      </c>
      <c r="AB97" s="159">
        <f>-('Assumptions '!$H$229/'Assumptions '!$H$32)*('Assumptions '!$G$229&lt;='Assumptions '!AB$12)</f>
        <v>-10000000</v>
      </c>
      <c r="AC97" s="159">
        <f>-('Assumptions '!$H$229/'Assumptions '!$H$32)*('Assumptions '!$G$229&lt;='Assumptions '!AC$12)</f>
        <v>-10000000</v>
      </c>
      <c r="AD97" s="159">
        <f>-('Assumptions '!$H$229/'Assumptions '!$H$32)*('Assumptions '!$G$229&lt;='Assumptions '!AD$12)</f>
        <v>-10000000</v>
      </c>
      <c r="AE97" s="159">
        <f>-('Assumptions '!$H$229/'Assumptions '!$H$32)*('Assumptions '!$G$229&lt;='Assumptions '!AE$12)</f>
        <v>-10000000</v>
      </c>
      <c r="AF97" s="129"/>
    </row>
    <row r="98" ht="12.75" customHeight="1">
      <c r="A98" s="129"/>
      <c r="B98" s="129"/>
      <c r="C98" s="129"/>
      <c r="D98" s="129"/>
      <c r="E98" s="158"/>
      <c r="F98" s="160" t="s">
        <v>250</v>
      </c>
      <c r="G98" s="161"/>
      <c r="H98" s="161"/>
      <c r="I98" s="161"/>
      <c r="J98" s="129"/>
      <c r="K98" s="129"/>
      <c r="L98" s="129"/>
      <c r="M98" s="129"/>
      <c r="N98" s="129"/>
      <c r="O98" s="129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64">
        <f t="shared" ref="AA98:AE98" si="15">SUM(AA95:AA97)</f>
        <v>40000000</v>
      </c>
      <c r="AB98" s="164">
        <f t="shared" si="15"/>
        <v>30000000</v>
      </c>
      <c r="AC98" s="164">
        <f t="shared" si="15"/>
        <v>20000000</v>
      </c>
      <c r="AD98" s="164">
        <f t="shared" si="15"/>
        <v>10000000</v>
      </c>
      <c r="AE98" s="164">
        <f t="shared" si="15"/>
        <v>0</v>
      </c>
      <c r="AF98" s="129"/>
    </row>
    <row r="99" ht="12.75" customHeight="1">
      <c r="A99" s="129"/>
      <c r="B99" s="129"/>
      <c r="C99" s="129"/>
      <c r="D99" s="129"/>
      <c r="E99" s="158"/>
      <c r="F99" s="157"/>
      <c r="G99" s="129"/>
      <c r="H99" s="129"/>
      <c r="I99" s="129"/>
      <c r="J99" s="129"/>
      <c r="K99" s="129"/>
      <c r="L99" s="129"/>
      <c r="M99" s="129"/>
      <c r="N99" s="129"/>
      <c r="O99" s="129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65"/>
      <c r="AB99" s="165"/>
      <c r="AC99" s="165"/>
      <c r="AD99" s="165"/>
      <c r="AE99" s="165"/>
      <c r="AF99" s="129"/>
    </row>
    <row r="100" ht="12.75" customHeight="1">
      <c r="A100" s="129"/>
      <c r="B100" s="129"/>
      <c r="C100" s="129"/>
      <c r="D100" s="129"/>
      <c r="E100" s="157" t="s">
        <v>202</v>
      </c>
      <c r="F100" s="158"/>
      <c r="G100" s="129"/>
      <c r="H100" s="129"/>
      <c r="I100" s="129"/>
      <c r="J100" s="129"/>
      <c r="K100" s="129"/>
      <c r="L100" s="129"/>
      <c r="M100" s="129"/>
      <c r="N100" s="129"/>
      <c r="O100" s="129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59"/>
      <c r="AB100" s="159"/>
      <c r="AC100" s="159"/>
      <c r="AD100" s="159"/>
      <c r="AE100" s="159"/>
      <c r="AF100" s="129"/>
    </row>
    <row r="101" ht="12.75" customHeight="1">
      <c r="A101" s="129"/>
      <c r="B101" s="129"/>
      <c r="C101" s="129"/>
      <c r="D101" s="129"/>
      <c r="E101" s="158"/>
      <c r="F101" s="158" t="s">
        <v>248</v>
      </c>
      <c r="G101" s="129"/>
      <c r="H101" s="129"/>
      <c r="I101" s="129"/>
      <c r="J101" s="129"/>
      <c r="K101" s="129"/>
      <c r="L101" s="129"/>
      <c r="M101" s="129"/>
      <c r="N101" s="129"/>
      <c r="O101" s="129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59" t="str">
        <f t="shared" ref="AA101:AE101" si="16">Z104</f>
        <v/>
      </c>
      <c r="AB101" s="159">
        <f t="shared" si="16"/>
        <v>0</v>
      </c>
      <c r="AC101" s="159">
        <f t="shared" si="16"/>
        <v>0</v>
      </c>
      <c r="AD101" s="159">
        <f t="shared" si="16"/>
        <v>49166666.67</v>
      </c>
      <c r="AE101" s="159">
        <f t="shared" si="16"/>
        <v>48333333.33</v>
      </c>
      <c r="AF101" s="129"/>
    </row>
    <row r="102" ht="12.75" customHeight="1">
      <c r="A102" s="129"/>
      <c r="B102" s="129"/>
      <c r="C102" s="129"/>
      <c r="D102" s="129"/>
      <c r="E102" s="158"/>
      <c r="F102" s="158" t="s">
        <v>198</v>
      </c>
      <c r="G102" s="129"/>
      <c r="H102" s="129"/>
      <c r="I102" s="129"/>
      <c r="J102" s="129"/>
      <c r="K102" s="129"/>
      <c r="L102" s="129"/>
      <c r="M102" s="129"/>
      <c r="N102" s="129"/>
      <c r="O102" s="129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59">
        <f>IF(AA$12='Assumptions '!$G230,'Assumptions '!$H230,0)</f>
        <v>0</v>
      </c>
      <c r="AB102" s="159">
        <f>IF(AB$12='Assumptions '!$G230,'Assumptions '!$H230,0)</f>
        <v>0</v>
      </c>
      <c r="AC102" s="159">
        <f>IF(AC$12='Assumptions '!$G230,'Assumptions '!$H230,0)</f>
        <v>50000000</v>
      </c>
      <c r="AD102" s="159">
        <f>IF(AD$12='Assumptions '!$G230,'Assumptions '!$H230,0)</f>
        <v>0</v>
      </c>
      <c r="AE102" s="159">
        <f>IF(AE$12='Assumptions '!$G230,'Assumptions '!$H230,0)</f>
        <v>0</v>
      </c>
      <c r="AF102" s="129"/>
    </row>
    <row r="103" ht="12.75" customHeight="1">
      <c r="A103" s="129"/>
      <c r="B103" s="129"/>
      <c r="C103" s="129"/>
      <c r="D103" s="129"/>
      <c r="E103" s="158"/>
      <c r="F103" s="158" t="s">
        <v>249</v>
      </c>
      <c r="G103" s="129"/>
      <c r="H103" s="129"/>
      <c r="I103" s="129"/>
      <c r="J103" s="129"/>
      <c r="K103" s="129"/>
      <c r="L103" s="129"/>
      <c r="M103" s="129"/>
      <c r="N103" s="129"/>
      <c r="O103" s="129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59">
        <f>-('Assumptions '!$H$230/'Assumptions '!$H$33)*('Assumptions '!$G$230&lt;='Assumptions '!AA$12)</f>
        <v>0</v>
      </c>
      <c r="AB103" s="159">
        <f>-('Assumptions '!$H$230/'Assumptions '!$H$33)*('Assumptions '!$G$230&lt;='Assumptions '!AB$12)</f>
        <v>0</v>
      </c>
      <c r="AC103" s="159">
        <f>-('Assumptions '!$H$230/'Assumptions '!$H$33)*('Assumptions '!$G$230&lt;='Assumptions '!AC$12)</f>
        <v>-833333.3333</v>
      </c>
      <c r="AD103" s="159">
        <f>-('Assumptions '!$H$230/'Assumptions '!$H$33)*('Assumptions '!$G$230&lt;='Assumptions '!AD$12)</f>
        <v>-833333.3333</v>
      </c>
      <c r="AE103" s="159">
        <f>-('Assumptions '!$H$230/'Assumptions '!$H$33)*('Assumptions '!$G$230&lt;='Assumptions '!AE$12)</f>
        <v>-833333.3333</v>
      </c>
      <c r="AF103" s="129"/>
    </row>
    <row r="104" ht="12.75" customHeight="1">
      <c r="A104" s="129"/>
      <c r="B104" s="129"/>
      <c r="C104" s="129"/>
      <c r="D104" s="129"/>
      <c r="E104" s="158"/>
      <c r="F104" s="160" t="s">
        <v>250</v>
      </c>
      <c r="G104" s="161"/>
      <c r="H104" s="161"/>
      <c r="I104" s="161"/>
      <c r="J104" s="129"/>
      <c r="K104" s="129"/>
      <c r="L104" s="129"/>
      <c r="M104" s="129"/>
      <c r="N104" s="129"/>
      <c r="O104" s="129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64">
        <f t="shared" ref="AA104:AE104" si="17">SUM(AA101:AA103)</f>
        <v>0</v>
      </c>
      <c r="AB104" s="164">
        <f t="shared" si="17"/>
        <v>0</v>
      </c>
      <c r="AC104" s="164">
        <f t="shared" si="17"/>
        <v>49166666.67</v>
      </c>
      <c r="AD104" s="164">
        <f t="shared" si="17"/>
        <v>48333333.33</v>
      </c>
      <c r="AE104" s="164">
        <f t="shared" si="17"/>
        <v>47500000</v>
      </c>
      <c r="AF104" s="129"/>
    </row>
    <row r="105" ht="12.75" customHeight="1">
      <c r="A105" s="129"/>
      <c r="B105" s="129"/>
      <c r="C105" s="129"/>
      <c r="D105" s="129"/>
      <c r="E105" s="158"/>
      <c r="F105" s="157"/>
      <c r="G105" s="129"/>
      <c r="H105" s="129"/>
      <c r="I105" s="129"/>
      <c r="J105" s="129"/>
      <c r="K105" s="129"/>
      <c r="L105" s="129"/>
      <c r="M105" s="129"/>
      <c r="N105" s="129"/>
      <c r="O105" s="129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65"/>
      <c r="AB105" s="165"/>
      <c r="AC105" s="165"/>
      <c r="AD105" s="165"/>
      <c r="AE105" s="165"/>
      <c r="AF105" s="129"/>
    </row>
    <row r="106" ht="12.75" customHeight="1">
      <c r="A106" s="129"/>
      <c r="B106" s="129"/>
      <c r="C106" s="129"/>
      <c r="D106" s="129"/>
      <c r="E106" s="157" t="s">
        <v>253</v>
      </c>
      <c r="F106" s="158"/>
      <c r="G106" s="129"/>
      <c r="H106" s="129"/>
      <c r="I106" s="129"/>
      <c r="J106" s="129"/>
      <c r="K106" s="129"/>
      <c r="L106" s="129"/>
      <c r="M106" s="129"/>
      <c r="N106" s="129"/>
      <c r="O106" s="129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54"/>
      <c r="AB106" s="154"/>
      <c r="AC106" s="154"/>
      <c r="AD106" s="154"/>
      <c r="AE106" s="154"/>
      <c r="AF106" s="129"/>
    </row>
    <row r="107" ht="12.75" customHeight="1">
      <c r="A107" s="129"/>
      <c r="B107" s="129"/>
      <c r="C107" s="129"/>
      <c r="D107" s="129"/>
      <c r="E107" s="158"/>
      <c r="F107" s="158" t="s">
        <v>248</v>
      </c>
      <c r="G107" s="129"/>
      <c r="H107" s="129"/>
      <c r="I107" s="129"/>
      <c r="J107" s="129"/>
      <c r="K107" s="129"/>
      <c r="L107" s="129"/>
      <c r="M107" s="129"/>
      <c r="N107" s="129"/>
      <c r="O107" s="129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59">
        <f>'Assumptions '!H222</f>
        <v>0</v>
      </c>
      <c r="AB107" s="159">
        <f t="shared" ref="AB107:AE107" si="18">AA110</f>
        <v>120000000</v>
      </c>
      <c r="AC107" s="159">
        <f t="shared" si="18"/>
        <v>90000000</v>
      </c>
      <c r="AD107" s="159">
        <f t="shared" si="18"/>
        <v>60000000</v>
      </c>
      <c r="AE107" s="159">
        <f t="shared" si="18"/>
        <v>30000000</v>
      </c>
      <c r="AF107" s="129"/>
    </row>
    <row r="108" ht="12.75" customHeight="1">
      <c r="A108" s="129"/>
      <c r="B108" s="129"/>
      <c r="C108" s="129"/>
      <c r="D108" s="129"/>
      <c r="E108" s="158"/>
      <c r="F108" s="158" t="s">
        <v>198</v>
      </c>
      <c r="G108" s="129"/>
      <c r="H108" s="129"/>
      <c r="I108" s="129"/>
      <c r="J108" s="129"/>
      <c r="K108" s="129"/>
      <c r="L108" s="129"/>
      <c r="M108" s="129"/>
      <c r="N108" s="129"/>
      <c r="O108" s="129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59">
        <f>IF(AA$12='Assumptions '!$G231,'Assumptions '!$H231,0)</f>
        <v>150000000</v>
      </c>
      <c r="AB108" s="159">
        <v>0.0</v>
      </c>
      <c r="AC108" s="159">
        <v>0.0</v>
      </c>
      <c r="AD108" s="159">
        <v>0.0</v>
      </c>
      <c r="AE108" s="159">
        <v>0.0</v>
      </c>
      <c r="AF108" s="129"/>
    </row>
    <row r="109" ht="12.75" customHeight="1">
      <c r="A109" s="129"/>
      <c r="B109" s="129"/>
      <c r="C109" s="129"/>
      <c r="D109" s="129"/>
      <c r="E109" s="158"/>
      <c r="F109" s="158" t="s">
        <v>249</v>
      </c>
      <c r="G109" s="129"/>
      <c r="H109" s="129"/>
      <c r="I109" s="129"/>
      <c r="J109" s="129"/>
      <c r="K109" s="129"/>
      <c r="L109" s="129"/>
      <c r="M109" s="129"/>
      <c r="N109" s="129"/>
      <c r="O109" s="129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59">
        <f>-('Assumptions '!$H$231/'Assumptions '!$H$32)*('Assumptions '!$G$231&lt;='Assumptions '!AA$12)</f>
        <v>-30000000</v>
      </c>
      <c r="AB109" s="159">
        <f>-('Assumptions '!$H$231/'Assumptions '!$H$32)*('Assumptions '!$G$231&lt;='Assumptions '!AB$12)</f>
        <v>-30000000</v>
      </c>
      <c r="AC109" s="159">
        <f>-('Assumptions '!$H$231/'Assumptions '!$H$32)*('Assumptions '!$G$231&lt;='Assumptions '!AC$12)</f>
        <v>-30000000</v>
      </c>
      <c r="AD109" s="159">
        <f>-('Assumptions '!$H$231/'Assumptions '!$H$32)*('Assumptions '!$G$231&lt;='Assumptions '!AD$12)</f>
        <v>-30000000</v>
      </c>
      <c r="AE109" s="159">
        <f>-('Assumptions '!$H$231/'Assumptions '!$H$32)*('Assumptions '!$G$231&lt;='Assumptions '!AE$12)</f>
        <v>-30000000</v>
      </c>
      <c r="AF109" s="129"/>
    </row>
    <row r="110" ht="12.75" customHeight="1">
      <c r="A110" s="129"/>
      <c r="B110" s="129"/>
      <c r="C110" s="129"/>
      <c r="D110" s="129"/>
      <c r="E110" s="158"/>
      <c r="F110" s="160" t="s">
        <v>250</v>
      </c>
      <c r="G110" s="161"/>
      <c r="H110" s="161"/>
      <c r="I110" s="161"/>
      <c r="J110" s="129"/>
      <c r="K110" s="129"/>
      <c r="L110" s="129"/>
      <c r="M110" s="129"/>
      <c r="N110" s="129"/>
      <c r="O110" s="129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64">
        <f t="shared" ref="AA110:AE110" si="19">SUM(AA107:AA109)</f>
        <v>120000000</v>
      </c>
      <c r="AB110" s="164">
        <f t="shared" si="19"/>
        <v>90000000</v>
      </c>
      <c r="AC110" s="164">
        <f t="shared" si="19"/>
        <v>60000000</v>
      </c>
      <c r="AD110" s="164">
        <f t="shared" si="19"/>
        <v>30000000</v>
      </c>
      <c r="AE110" s="164">
        <f t="shared" si="19"/>
        <v>0</v>
      </c>
      <c r="AF110" s="129"/>
    </row>
    <row r="111" ht="12.75" customHeight="1">
      <c r="A111" s="129"/>
      <c r="B111" s="129"/>
      <c r="C111" s="129"/>
      <c r="D111" s="129"/>
      <c r="E111" s="158"/>
      <c r="F111" s="157"/>
      <c r="G111" s="129"/>
      <c r="H111" s="129"/>
      <c r="I111" s="129"/>
      <c r="J111" s="129"/>
      <c r="K111" s="129"/>
      <c r="L111" s="129"/>
      <c r="M111" s="129"/>
      <c r="N111" s="129"/>
      <c r="O111" s="129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54"/>
      <c r="AB111" s="154"/>
      <c r="AC111" s="154"/>
      <c r="AD111" s="154"/>
      <c r="AE111" s="154"/>
      <c r="AF111" s="129"/>
    </row>
    <row r="112" ht="12.75" customHeight="1">
      <c r="A112" s="129"/>
      <c r="B112" s="129"/>
      <c r="C112" s="129"/>
      <c r="D112" s="129"/>
      <c r="E112" s="166" t="s">
        <v>254</v>
      </c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54"/>
      <c r="AB112" s="154"/>
      <c r="AC112" s="152"/>
      <c r="AD112" s="152"/>
      <c r="AE112" s="152"/>
      <c r="AF112" s="129"/>
    </row>
    <row r="113" ht="12.75" customHeight="1">
      <c r="A113" s="129"/>
      <c r="B113" s="129"/>
      <c r="C113" s="129"/>
      <c r="D113" s="129"/>
      <c r="E113" s="129"/>
      <c r="F113" s="158" t="s">
        <v>248</v>
      </c>
      <c r="G113" s="129"/>
      <c r="H113" s="129"/>
      <c r="I113" s="129"/>
      <c r="J113" s="129"/>
      <c r="K113" s="129"/>
      <c r="L113" s="129"/>
      <c r="M113" s="129"/>
      <c r="N113" s="129"/>
      <c r="O113" s="129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59">
        <f>SUM(AA77,AA83,AA89,AA95,AA107,Z116)</f>
        <v>0</v>
      </c>
      <c r="AB113" s="159">
        <f t="shared" ref="AB113:AE113" si="20">AA116</f>
        <v>169833333.3</v>
      </c>
      <c r="AC113" s="159">
        <f t="shared" si="20"/>
        <v>129666666.7</v>
      </c>
      <c r="AD113" s="159">
        <f t="shared" si="20"/>
        <v>158666666.7</v>
      </c>
      <c r="AE113" s="159">
        <f t="shared" si="20"/>
        <v>112666666.7</v>
      </c>
      <c r="AF113" s="129"/>
    </row>
    <row r="114" ht="12.75" customHeight="1">
      <c r="A114" s="129"/>
      <c r="B114" s="129"/>
      <c r="C114" s="129"/>
      <c r="D114" s="129"/>
      <c r="E114" s="129"/>
      <c r="F114" s="158" t="s">
        <v>198</v>
      </c>
      <c r="G114" s="129"/>
      <c r="H114" s="129"/>
      <c r="I114" s="129"/>
      <c r="J114" s="129"/>
      <c r="K114" s="129"/>
      <c r="L114" s="129"/>
      <c r="M114" s="129"/>
      <c r="N114" s="129"/>
      <c r="O114" s="129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59">
        <f t="shared" ref="AA114:AE114" si="21">SUM(AA78,AA84,AA90,AA96,AA108,AA102)</f>
        <v>210000000</v>
      </c>
      <c r="AB114" s="159">
        <f t="shared" si="21"/>
        <v>0</v>
      </c>
      <c r="AC114" s="159">
        <f t="shared" si="21"/>
        <v>75000000</v>
      </c>
      <c r="AD114" s="159">
        <f t="shared" si="21"/>
        <v>0</v>
      </c>
      <c r="AE114" s="159">
        <f t="shared" si="21"/>
        <v>0</v>
      </c>
      <c r="AF114" s="129"/>
    </row>
    <row r="115" ht="12.75" customHeight="1">
      <c r="A115" s="129"/>
      <c r="B115" s="129"/>
      <c r="C115" s="129"/>
      <c r="D115" s="129"/>
      <c r="E115" s="129"/>
      <c r="F115" s="158" t="s">
        <v>255</v>
      </c>
      <c r="G115" s="129"/>
      <c r="H115" s="129"/>
      <c r="I115" s="129"/>
      <c r="J115" s="129"/>
      <c r="K115" s="129"/>
      <c r="L115" s="129"/>
      <c r="M115" s="129"/>
      <c r="N115" s="129"/>
      <c r="O115" s="129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59">
        <f t="shared" ref="AA115:AE115" si="22">SUM(AA79,AA85,AA91,AA97,AA109,AA103)</f>
        <v>-40166666.67</v>
      </c>
      <c r="AB115" s="159">
        <f t="shared" si="22"/>
        <v>-40166666.67</v>
      </c>
      <c r="AC115" s="159">
        <f t="shared" si="22"/>
        <v>-46000000</v>
      </c>
      <c r="AD115" s="159">
        <f t="shared" si="22"/>
        <v>-46000000</v>
      </c>
      <c r="AE115" s="159">
        <f t="shared" si="22"/>
        <v>-46000000</v>
      </c>
      <c r="AF115" s="129"/>
    </row>
    <row r="116" ht="12.75" customHeight="1">
      <c r="A116" s="129"/>
      <c r="B116" s="129"/>
      <c r="C116" s="129"/>
      <c r="D116" s="129"/>
      <c r="E116" s="129"/>
      <c r="F116" s="167" t="s">
        <v>256</v>
      </c>
      <c r="G116" s="167"/>
      <c r="H116" s="167"/>
      <c r="I116" s="167"/>
      <c r="J116" s="129"/>
      <c r="K116" s="129"/>
      <c r="L116" s="129"/>
      <c r="M116" s="129"/>
      <c r="N116" s="129"/>
      <c r="O116" s="129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68"/>
      <c r="AA116" s="164">
        <f t="shared" ref="AA116:AE116" si="23">SUM(AA113:AA115)</f>
        <v>169833333.3</v>
      </c>
      <c r="AB116" s="164">
        <f t="shared" si="23"/>
        <v>129666666.7</v>
      </c>
      <c r="AC116" s="164">
        <f t="shared" si="23"/>
        <v>158666666.7</v>
      </c>
      <c r="AD116" s="164">
        <f t="shared" si="23"/>
        <v>112666666.7</v>
      </c>
      <c r="AE116" s="164">
        <f t="shared" si="23"/>
        <v>66666666.67</v>
      </c>
      <c r="AF116" s="129"/>
    </row>
    <row r="117" ht="12.75" customHeight="1">
      <c r="A117" s="129"/>
      <c r="B117" s="129"/>
      <c r="C117" s="129"/>
      <c r="D117" s="129"/>
      <c r="E117" s="129"/>
      <c r="F117" s="166"/>
      <c r="G117" s="166"/>
      <c r="H117" s="166"/>
      <c r="I117" s="166"/>
      <c r="J117" s="129"/>
      <c r="K117" s="129"/>
      <c r="L117" s="129"/>
      <c r="M117" s="129"/>
      <c r="N117" s="129"/>
      <c r="O117" s="129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68"/>
      <c r="AA117" s="169"/>
      <c r="AB117" s="169"/>
      <c r="AC117" s="169"/>
      <c r="AD117" s="169"/>
      <c r="AE117" s="169"/>
      <c r="AF117" s="129"/>
    </row>
    <row r="118" ht="12.75" customHeight="1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54"/>
      <c r="AB118" s="154"/>
      <c r="AC118" s="152"/>
      <c r="AD118" s="152"/>
      <c r="AE118" s="152"/>
      <c r="AF118" s="129"/>
    </row>
    <row r="119" ht="12.75" customHeight="1">
      <c r="A119" s="129"/>
      <c r="B119" s="129"/>
      <c r="C119" s="129"/>
      <c r="D119" s="150" t="s">
        <v>257</v>
      </c>
      <c r="E119" s="150"/>
      <c r="F119" s="150"/>
      <c r="G119" s="150"/>
      <c r="H119" s="150"/>
      <c r="I119" s="150"/>
      <c r="J119" s="129"/>
      <c r="K119" s="129"/>
      <c r="L119" s="129"/>
      <c r="M119" s="129"/>
      <c r="N119" s="129"/>
      <c r="O119" s="129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54"/>
      <c r="AB119" s="154"/>
      <c r="AC119" s="152"/>
      <c r="AD119" s="152"/>
      <c r="AE119" s="152"/>
      <c r="AF119" s="129"/>
    </row>
    <row r="120" ht="12.75" customHeight="1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54"/>
      <c r="AB120" s="154"/>
      <c r="AC120" s="152"/>
      <c r="AD120" s="152"/>
      <c r="AE120" s="152"/>
      <c r="AF120" s="129"/>
    </row>
    <row r="121" ht="12.75" customHeight="1">
      <c r="A121" s="129"/>
      <c r="B121" s="129"/>
      <c r="C121" s="129"/>
      <c r="D121" s="129"/>
      <c r="E121" s="166" t="s">
        <v>208</v>
      </c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54">
        <v>1.0</v>
      </c>
      <c r="AB121" s="154">
        <f>AA121+One</f>
        <v>2</v>
      </c>
      <c r="AC121" s="154">
        <f>AB121+One</f>
        <v>3</v>
      </c>
      <c r="AD121" s="154">
        <f>AC121+One</f>
        <v>4</v>
      </c>
      <c r="AE121" s="154">
        <f>AD121+One</f>
        <v>5</v>
      </c>
      <c r="AF121" s="129"/>
    </row>
    <row r="122" ht="12.75" customHeight="1">
      <c r="A122" s="129"/>
      <c r="B122" s="129"/>
      <c r="C122" s="129"/>
      <c r="D122" s="129"/>
      <c r="E122" s="129" t="s">
        <v>258</v>
      </c>
      <c r="F122" s="129"/>
      <c r="G122" s="129"/>
      <c r="H122" s="130"/>
      <c r="I122" s="130"/>
      <c r="J122" s="129"/>
      <c r="K122" s="129"/>
      <c r="L122" s="129"/>
      <c r="M122" s="129"/>
      <c r="N122" s="129"/>
      <c r="O122" s="129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>
        <f>'Assumptions '!$H$244</f>
        <v>0</v>
      </c>
      <c r="AA122" s="154"/>
      <c r="AB122" s="154"/>
      <c r="AC122" s="152"/>
      <c r="AD122" s="152"/>
      <c r="AE122" s="152"/>
      <c r="AF122" s="129"/>
    </row>
    <row r="123" ht="12.75" customHeight="1">
      <c r="A123" s="129"/>
      <c r="B123" s="129"/>
      <c r="C123" s="129"/>
      <c r="D123" s="129"/>
      <c r="E123" s="129" t="s">
        <v>259</v>
      </c>
      <c r="F123" s="129"/>
      <c r="G123" s="129"/>
      <c r="H123" s="130" t="s">
        <v>94</v>
      </c>
      <c r="I123" s="130"/>
      <c r="J123" s="129"/>
      <c r="K123" s="129"/>
      <c r="L123" s="129"/>
      <c r="M123" s="129"/>
      <c r="N123" s="129"/>
      <c r="O123" s="129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>
        <v>5.0</v>
      </c>
      <c r="AA123" s="154"/>
      <c r="AB123" s="154"/>
      <c r="AC123" s="152"/>
      <c r="AD123" s="152"/>
      <c r="AE123" s="152"/>
      <c r="AF123" s="129"/>
    </row>
    <row r="124" ht="12.75" customHeight="1">
      <c r="A124" s="129"/>
      <c r="B124" s="129"/>
      <c r="C124" s="129"/>
      <c r="D124" s="129"/>
      <c r="E124" s="129" t="s">
        <v>228</v>
      </c>
      <c r="F124" s="129"/>
      <c r="G124" s="129"/>
      <c r="H124" s="130" t="s">
        <v>94</v>
      </c>
      <c r="I124" s="130"/>
      <c r="J124" s="129"/>
      <c r="K124" s="129"/>
      <c r="L124" s="129"/>
      <c r="M124" s="129"/>
      <c r="N124" s="129"/>
      <c r="O124" s="129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2">
        <v>0.21</v>
      </c>
      <c r="AA124" s="154"/>
      <c r="AB124" s="154"/>
      <c r="AC124" s="152"/>
      <c r="AD124" s="152"/>
      <c r="AE124" s="152"/>
      <c r="AF124" s="129"/>
    </row>
    <row r="125" ht="12.75" customHeight="1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54"/>
      <c r="AB125" s="154"/>
      <c r="AC125" s="152"/>
      <c r="AD125" s="152"/>
      <c r="AE125" s="152"/>
      <c r="AF125" s="129"/>
    </row>
    <row r="126" ht="12.75" customHeight="1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54"/>
      <c r="AB126" s="154"/>
      <c r="AC126" s="152"/>
      <c r="AD126" s="152"/>
      <c r="AE126" s="152"/>
      <c r="AF126" s="129"/>
    </row>
    <row r="127" ht="12.75" customHeight="1">
      <c r="A127" s="129"/>
      <c r="B127" s="129"/>
      <c r="C127" s="129"/>
      <c r="D127" s="129"/>
      <c r="E127" s="129" t="s">
        <v>248</v>
      </c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73"/>
      <c r="AA127" s="159">
        <f t="shared" ref="AA127:AE127" si="24">Z131</f>
        <v>0</v>
      </c>
      <c r="AB127" s="159">
        <f t="shared" si="24"/>
        <v>0</v>
      </c>
      <c r="AC127" s="159">
        <f t="shared" si="24"/>
        <v>0</v>
      </c>
      <c r="AD127" s="159">
        <f t="shared" si="24"/>
        <v>0</v>
      </c>
      <c r="AE127" s="159">
        <f t="shared" si="24"/>
        <v>0</v>
      </c>
      <c r="AF127" s="129"/>
    </row>
    <row r="128" ht="12.75" customHeight="1">
      <c r="A128" s="129"/>
      <c r="B128" s="129"/>
      <c r="C128" s="129"/>
      <c r="D128" s="129"/>
      <c r="E128" s="129" t="s">
        <v>260</v>
      </c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73"/>
      <c r="AA128" s="159">
        <f t="shared" ref="AA128:AE128" si="25">IF(Z131=0,0,PPMT($Z$124,AA121,$Z$123,$Z$122,,0))</f>
        <v>0</v>
      </c>
      <c r="AB128" s="159">
        <f t="shared" si="25"/>
        <v>0</v>
      </c>
      <c r="AC128" s="159">
        <f t="shared" si="25"/>
        <v>0</v>
      </c>
      <c r="AD128" s="159">
        <f t="shared" si="25"/>
        <v>0</v>
      </c>
      <c r="AE128" s="159">
        <f t="shared" si="25"/>
        <v>0</v>
      </c>
      <c r="AF128" s="129"/>
    </row>
    <row r="129" ht="12.75" customHeight="1">
      <c r="A129" s="129"/>
      <c r="B129" s="129"/>
      <c r="C129" s="129"/>
      <c r="D129" s="129"/>
      <c r="E129" s="129" t="s">
        <v>261</v>
      </c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73"/>
      <c r="AA129" s="159">
        <f t="shared" ref="AA129:AE129" si="26">IF(Z131=0,0,IPMT($Z$124,AA121,$Z$123,$Z$122,,0))</f>
        <v>0</v>
      </c>
      <c r="AB129" s="159">
        <f t="shared" si="26"/>
        <v>0</v>
      </c>
      <c r="AC129" s="159">
        <f t="shared" si="26"/>
        <v>0</v>
      </c>
      <c r="AD129" s="159">
        <f t="shared" si="26"/>
        <v>0</v>
      </c>
      <c r="AE129" s="159">
        <f t="shared" si="26"/>
        <v>0</v>
      </c>
      <c r="AF129" s="129"/>
    </row>
    <row r="130" ht="12.75" customHeight="1">
      <c r="A130" s="129"/>
      <c r="B130" s="129"/>
      <c r="C130" s="129"/>
      <c r="D130" s="129"/>
      <c r="E130" s="129" t="s">
        <v>262</v>
      </c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54"/>
      <c r="AA130" s="159">
        <f t="shared" ref="AA130:AE130" si="27">IF(Z131=0,0,PMT($Z$124,$Z$123,$Z$122,,0))</f>
        <v>0</v>
      </c>
      <c r="AB130" s="159">
        <f t="shared" si="27"/>
        <v>0</v>
      </c>
      <c r="AC130" s="159">
        <f t="shared" si="27"/>
        <v>0</v>
      </c>
      <c r="AD130" s="159">
        <f t="shared" si="27"/>
        <v>0</v>
      </c>
      <c r="AE130" s="159">
        <f t="shared" si="27"/>
        <v>0</v>
      </c>
      <c r="AF130" s="129"/>
    </row>
    <row r="131" ht="12.75" customHeight="1">
      <c r="A131" s="129"/>
      <c r="B131" s="129"/>
      <c r="C131" s="129"/>
      <c r="D131" s="129"/>
      <c r="E131" s="129" t="s">
        <v>250</v>
      </c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54">
        <f>Z122</f>
        <v>0</v>
      </c>
      <c r="AA131" s="164">
        <f t="shared" ref="AA131:AE131" si="28">AA127+AA128</f>
        <v>0</v>
      </c>
      <c r="AB131" s="164">
        <f t="shared" si="28"/>
        <v>0</v>
      </c>
      <c r="AC131" s="164">
        <f t="shared" si="28"/>
        <v>0</v>
      </c>
      <c r="AD131" s="164">
        <f t="shared" si="28"/>
        <v>0</v>
      </c>
      <c r="AE131" s="164">
        <f t="shared" si="28"/>
        <v>0</v>
      </c>
      <c r="AF131" s="129"/>
    </row>
    <row r="132" ht="12.75" customHeight="1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54"/>
      <c r="AA132" s="154"/>
      <c r="AB132" s="154"/>
      <c r="AC132" s="152"/>
      <c r="AD132" s="152"/>
      <c r="AE132" s="152"/>
      <c r="AF132" s="129"/>
    </row>
    <row r="133" ht="12.75" customHeight="1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54" t="s">
        <v>263</v>
      </c>
      <c r="AA133" s="154"/>
      <c r="AB133" s="154"/>
      <c r="AC133" s="154"/>
      <c r="AD133" s="154"/>
      <c r="AE133" s="154"/>
      <c r="AF133" s="129"/>
    </row>
    <row r="134" ht="12.75" customHeight="1">
      <c r="A134" s="129"/>
      <c r="B134" s="129"/>
      <c r="C134" s="129"/>
      <c r="D134" s="129"/>
      <c r="E134" s="129" t="s">
        <v>254</v>
      </c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54"/>
      <c r="AA134" s="154"/>
      <c r="AB134" s="154"/>
      <c r="AC134" s="152"/>
      <c r="AD134" s="152"/>
      <c r="AE134" s="152"/>
      <c r="AF134" s="129"/>
    </row>
    <row r="135" ht="12.75" customHeight="1">
      <c r="A135" s="129"/>
      <c r="B135" s="129"/>
      <c r="C135" s="129"/>
      <c r="D135" s="129"/>
      <c r="E135" s="129" t="s">
        <v>248</v>
      </c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54"/>
      <c r="AA135" s="159">
        <f t="shared" ref="AA135:AE135" si="29">AA127</f>
        <v>0</v>
      </c>
      <c r="AB135" s="159">
        <f t="shared" si="29"/>
        <v>0</v>
      </c>
      <c r="AC135" s="159">
        <f t="shared" si="29"/>
        <v>0</v>
      </c>
      <c r="AD135" s="159">
        <f t="shared" si="29"/>
        <v>0</v>
      </c>
      <c r="AE135" s="159">
        <f t="shared" si="29"/>
        <v>0</v>
      </c>
      <c r="AF135" s="129"/>
    </row>
    <row r="136" ht="12.75" customHeight="1">
      <c r="A136" s="129"/>
      <c r="B136" s="129"/>
      <c r="C136" s="129"/>
      <c r="D136" s="129"/>
      <c r="E136" s="129" t="s">
        <v>260</v>
      </c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54"/>
      <c r="AA136" s="159">
        <f t="shared" ref="AA136:AE136" si="30">AA128</f>
        <v>0</v>
      </c>
      <c r="AB136" s="159">
        <f t="shared" si="30"/>
        <v>0</v>
      </c>
      <c r="AC136" s="159">
        <f t="shared" si="30"/>
        <v>0</v>
      </c>
      <c r="AD136" s="159">
        <f t="shared" si="30"/>
        <v>0</v>
      </c>
      <c r="AE136" s="159">
        <f t="shared" si="30"/>
        <v>0</v>
      </c>
      <c r="AF136" s="129"/>
    </row>
    <row r="137" ht="12.75" customHeight="1">
      <c r="A137" s="129"/>
      <c r="B137" s="129"/>
      <c r="C137" s="129"/>
      <c r="D137" s="129"/>
      <c r="E137" s="129" t="s">
        <v>261</v>
      </c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54"/>
      <c r="AA137" s="159">
        <f t="shared" ref="AA137:AE137" si="31">AA129</f>
        <v>0</v>
      </c>
      <c r="AB137" s="159">
        <f t="shared" si="31"/>
        <v>0</v>
      </c>
      <c r="AC137" s="159">
        <f t="shared" si="31"/>
        <v>0</v>
      </c>
      <c r="AD137" s="159">
        <f t="shared" si="31"/>
        <v>0</v>
      </c>
      <c r="AE137" s="159">
        <f t="shared" si="31"/>
        <v>0</v>
      </c>
      <c r="AF137" s="129"/>
    </row>
    <row r="138" ht="12.75" customHeight="1">
      <c r="A138" s="129"/>
      <c r="B138" s="129"/>
      <c r="C138" s="129"/>
      <c r="D138" s="129"/>
      <c r="E138" s="129" t="s">
        <v>262</v>
      </c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54"/>
      <c r="AA138" s="159">
        <f t="shared" ref="AA138:AE138" si="32">AA130</f>
        <v>0</v>
      </c>
      <c r="AB138" s="159">
        <f t="shared" si="32"/>
        <v>0</v>
      </c>
      <c r="AC138" s="159">
        <f t="shared" si="32"/>
        <v>0</v>
      </c>
      <c r="AD138" s="159">
        <f t="shared" si="32"/>
        <v>0</v>
      </c>
      <c r="AE138" s="159">
        <f t="shared" si="32"/>
        <v>0</v>
      </c>
      <c r="AF138" s="129"/>
    </row>
    <row r="139" ht="12.75" customHeight="1">
      <c r="A139" s="129"/>
      <c r="B139" s="129"/>
      <c r="C139" s="129"/>
      <c r="D139" s="129"/>
      <c r="E139" s="129" t="s">
        <v>250</v>
      </c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54">
        <f t="shared" ref="Z139:AE139" si="33">Z131</f>
        <v>0</v>
      </c>
      <c r="AA139" s="164">
        <f t="shared" si="33"/>
        <v>0</v>
      </c>
      <c r="AB139" s="164">
        <f t="shared" si="33"/>
        <v>0</v>
      </c>
      <c r="AC139" s="164">
        <f t="shared" si="33"/>
        <v>0</v>
      </c>
      <c r="AD139" s="164">
        <f t="shared" si="33"/>
        <v>0</v>
      </c>
      <c r="AE139" s="164">
        <f t="shared" si="33"/>
        <v>0</v>
      </c>
      <c r="AF139" s="129"/>
    </row>
    <row r="140" ht="12.75" customHeight="1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54"/>
      <c r="AA140" s="154"/>
      <c r="AB140" s="154"/>
      <c r="AC140" s="152"/>
      <c r="AD140" s="152"/>
      <c r="AE140" s="152"/>
      <c r="AF140" s="129"/>
    </row>
    <row r="141" ht="12.75" customHeight="1">
      <c r="A141" s="129"/>
      <c r="B141" s="129"/>
      <c r="C141" s="129"/>
      <c r="D141" s="129"/>
      <c r="E141" s="150" t="s">
        <v>264</v>
      </c>
      <c r="F141" s="150"/>
      <c r="G141" s="150"/>
      <c r="H141" s="150"/>
      <c r="I141" s="150"/>
      <c r="J141" s="129"/>
      <c r="K141" s="129"/>
      <c r="L141" s="129"/>
      <c r="M141" s="129"/>
      <c r="N141" s="129"/>
      <c r="O141" s="129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54"/>
      <c r="AA141" s="154"/>
      <c r="AB141" s="154"/>
      <c r="AC141" s="152"/>
      <c r="AD141" s="152"/>
      <c r="AE141" s="152"/>
      <c r="AF141" s="129"/>
    </row>
    <row r="142" ht="12.75" customHeight="1">
      <c r="A142" s="129"/>
      <c r="B142" s="129"/>
      <c r="C142" s="129"/>
      <c r="D142" s="129"/>
      <c r="E142" s="129" t="s">
        <v>248</v>
      </c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54"/>
      <c r="AA142" s="159"/>
      <c r="AB142" s="159">
        <f t="shared" ref="AB142:AE142" si="34">AA144</f>
        <v>269733000</v>
      </c>
      <c r="AC142" s="159">
        <f t="shared" si="34"/>
        <v>269733000</v>
      </c>
      <c r="AD142" s="159">
        <f t="shared" si="34"/>
        <v>269733000</v>
      </c>
      <c r="AE142" s="159">
        <f t="shared" si="34"/>
        <v>269733000</v>
      </c>
      <c r="AF142" s="129"/>
    </row>
    <row r="143" ht="12.75" customHeight="1">
      <c r="A143" s="129"/>
      <c r="B143" s="129"/>
      <c r="C143" s="129"/>
      <c r="D143" s="129"/>
      <c r="E143" s="129" t="s">
        <v>265</v>
      </c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54"/>
      <c r="AA143" s="159">
        <f>'Assumptions '!H245</f>
        <v>269733000</v>
      </c>
      <c r="AB143" s="159"/>
      <c r="AC143" s="159"/>
      <c r="AD143" s="159"/>
      <c r="AE143" s="159"/>
      <c r="AF143" s="129"/>
    </row>
    <row r="144" ht="12.75" customHeight="1">
      <c r="A144" s="129"/>
      <c r="B144" s="129"/>
      <c r="C144" s="129"/>
      <c r="D144" s="129"/>
      <c r="E144" s="129" t="s">
        <v>250</v>
      </c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54"/>
      <c r="AA144" s="164">
        <f t="shared" ref="AA144:AE144" si="35">SUM(AA142:AA143)</f>
        <v>269733000</v>
      </c>
      <c r="AB144" s="164">
        <f t="shared" si="35"/>
        <v>269733000</v>
      </c>
      <c r="AC144" s="164">
        <f t="shared" si="35"/>
        <v>269733000</v>
      </c>
      <c r="AD144" s="164">
        <f t="shared" si="35"/>
        <v>269733000</v>
      </c>
      <c r="AE144" s="164">
        <f t="shared" si="35"/>
        <v>269733000</v>
      </c>
      <c r="AF144" s="129"/>
    </row>
    <row r="145" ht="12.75" customHeight="1">
      <c r="A145" s="129"/>
      <c r="B145" s="129"/>
      <c r="C145" s="129"/>
      <c r="D145" s="129"/>
      <c r="E145" s="129" t="s">
        <v>266</v>
      </c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54"/>
      <c r="AA145" s="159">
        <f>'Assumptions '!$H$222</f>
        <v>0</v>
      </c>
      <c r="AB145" s="159">
        <f>'Assumptions '!$H$222</f>
        <v>0</v>
      </c>
      <c r="AC145" s="159">
        <f>'Assumptions '!$H$222</f>
        <v>0</v>
      </c>
      <c r="AD145" s="159">
        <f>'Assumptions '!$H$222</f>
        <v>0</v>
      </c>
      <c r="AE145" s="159">
        <f>'Assumptions '!$H$222</f>
        <v>0</v>
      </c>
      <c r="AF145" s="129"/>
    </row>
    <row r="146" ht="12.75" customHeight="1">
      <c r="A146" s="129"/>
      <c r="B146" s="129"/>
      <c r="C146" s="129"/>
      <c r="D146" s="129"/>
      <c r="E146" s="129" t="s">
        <v>267</v>
      </c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54"/>
      <c r="AA146" s="152"/>
      <c r="AB146" s="152"/>
      <c r="AC146" s="152"/>
      <c r="AD146" s="152"/>
      <c r="AE146" s="152"/>
      <c r="AF146" s="129"/>
    </row>
    <row r="147" ht="12.75" customHeight="1">
      <c r="A147" s="129"/>
      <c r="B147" s="129"/>
      <c r="C147" s="129"/>
      <c r="D147" s="129"/>
      <c r="E147" s="150" t="s">
        <v>268</v>
      </c>
      <c r="F147" s="150"/>
      <c r="G147" s="150"/>
      <c r="H147" s="150"/>
      <c r="I147" s="150"/>
      <c r="J147" s="129"/>
      <c r="K147" s="129"/>
      <c r="L147" s="129"/>
      <c r="M147" s="129"/>
      <c r="N147" s="129"/>
      <c r="O147" s="129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54"/>
      <c r="AA147" s="152"/>
      <c r="AB147" s="152"/>
      <c r="AC147" s="152"/>
      <c r="AD147" s="152"/>
      <c r="AE147" s="152"/>
      <c r="AF147" s="129"/>
    </row>
    <row r="148" ht="12.75" customHeight="1">
      <c r="A148" s="129"/>
      <c r="B148" s="129"/>
      <c r="C148" s="129"/>
      <c r="D148" s="129"/>
      <c r="E148" s="129"/>
      <c r="F148" s="129" t="s">
        <v>269</v>
      </c>
      <c r="G148" s="129"/>
      <c r="H148" s="129"/>
      <c r="I148" s="129"/>
      <c r="J148" s="129"/>
      <c r="K148" s="129"/>
      <c r="L148" s="129"/>
      <c r="M148" s="129"/>
      <c r="N148" s="129"/>
      <c r="O148" s="129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54"/>
      <c r="AA148" s="159">
        <f>AA31*'Assumptions '!$H$277/'Assumptions '!$H$44</f>
        <v>0</v>
      </c>
      <c r="AB148" s="159">
        <f>AB31*'Assumptions '!$H$277/'Assumptions '!$H$44</f>
        <v>12845224.11</v>
      </c>
      <c r="AC148" s="159">
        <f>AC31*'Assumptions '!$H$277/'Assumptions '!$H$44</f>
        <v>31101435.62</v>
      </c>
      <c r="AD148" s="159">
        <f>AD31*'Assumptions '!$H$277/'Assumptions '!$H$44</f>
        <v>97120134.25</v>
      </c>
      <c r="AE148" s="159">
        <f>AE31*'Assumptions '!$H$277/'Assumptions '!$H$44</f>
        <v>263512911</v>
      </c>
      <c r="AF148" s="159"/>
    </row>
    <row r="149" ht="12.75" customHeight="1">
      <c r="A149" s="129"/>
      <c r="B149" s="129"/>
      <c r="C149" s="129"/>
      <c r="D149" s="129"/>
      <c r="E149" s="129"/>
      <c r="F149" s="129" t="s">
        <v>270</v>
      </c>
      <c r="G149" s="129"/>
      <c r="H149" s="129"/>
      <c r="I149" s="129"/>
      <c r="J149" s="129"/>
      <c r="K149" s="129"/>
      <c r="L149" s="129"/>
      <c r="M149" s="129"/>
      <c r="N149" s="129"/>
      <c r="O149" s="129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54"/>
      <c r="AA149" s="159">
        <f>AA46*'Assumptions '!$H$278/'Assumptions '!$H$44</f>
        <v>0</v>
      </c>
      <c r="AB149" s="159">
        <f>AB46*'Assumptions '!$H$278/'Assumptions '!$H$44</f>
        <v>0</v>
      </c>
      <c r="AC149" s="159">
        <f>AC46*'Assumptions '!$H$278/'Assumptions '!$H$44</f>
        <v>0</v>
      </c>
      <c r="AD149" s="159">
        <f>AD46*'Assumptions '!$H$278/'Assumptions '!$H$44</f>
        <v>0</v>
      </c>
      <c r="AE149" s="159">
        <f>AE46*'Assumptions '!$H$278/'Assumptions '!$H$44</f>
        <v>0</v>
      </c>
      <c r="AF149" s="159"/>
    </row>
    <row r="150" ht="12.75" customHeight="1">
      <c r="A150" s="129"/>
      <c r="B150" s="129"/>
      <c r="C150" s="129"/>
      <c r="D150" s="129"/>
      <c r="E150" s="129"/>
      <c r="F150" s="175" t="s">
        <v>243</v>
      </c>
      <c r="G150" s="175"/>
      <c r="H150" s="175"/>
      <c r="I150" s="175"/>
      <c r="J150" s="129"/>
      <c r="K150" s="129"/>
      <c r="L150" s="129"/>
      <c r="M150" s="129"/>
      <c r="N150" s="129"/>
      <c r="O150" s="129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76">
        <f t="shared" ref="Z150:AE150" si="36">Z148-Z149</f>
        <v>0</v>
      </c>
      <c r="AA150" s="164">
        <f t="shared" si="36"/>
        <v>0</v>
      </c>
      <c r="AB150" s="164">
        <f t="shared" si="36"/>
        <v>12845224.11</v>
      </c>
      <c r="AC150" s="164">
        <f t="shared" si="36"/>
        <v>31101435.62</v>
      </c>
      <c r="AD150" s="164">
        <f t="shared" si="36"/>
        <v>97120134.25</v>
      </c>
      <c r="AE150" s="164">
        <f t="shared" si="36"/>
        <v>263512911</v>
      </c>
      <c r="AF150" s="129"/>
    </row>
    <row r="151" ht="12.75" customHeigh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54"/>
      <c r="AA151" s="152"/>
      <c r="AB151" s="152">
        <f t="shared" ref="AB151:AE151" si="37">AB150-AA150</f>
        <v>12845224.11</v>
      </c>
      <c r="AC151" s="152">
        <f t="shared" si="37"/>
        <v>18256211.51</v>
      </c>
      <c r="AD151" s="152">
        <f t="shared" si="37"/>
        <v>66018698.63</v>
      </c>
      <c r="AE151" s="152">
        <f t="shared" si="37"/>
        <v>166392776.7</v>
      </c>
      <c r="AF151" s="129"/>
    </row>
    <row r="152" ht="12.75" customHeigh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54"/>
      <c r="AA152" s="152"/>
      <c r="AB152" s="152"/>
      <c r="AC152" s="152"/>
      <c r="AD152" s="152"/>
      <c r="AE152" s="152"/>
      <c r="AF152" s="129"/>
    </row>
    <row r="153" ht="12.75" customHeight="1">
      <c r="A153" s="129"/>
      <c r="B153" s="129"/>
      <c r="C153" s="129"/>
      <c r="D153" s="129"/>
      <c r="E153" s="150" t="s">
        <v>271</v>
      </c>
      <c r="F153" s="150"/>
      <c r="G153" s="150"/>
      <c r="H153" s="150"/>
      <c r="I153" s="150"/>
      <c r="J153" s="129"/>
      <c r="K153" s="129"/>
      <c r="L153" s="129"/>
      <c r="M153" s="129"/>
      <c r="N153" s="129"/>
      <c r="O153" s="129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54"/>
      <c r="AA153" s="152"/>
      <c r="AB153" s="152"/>
      <c r="AC153" s="152"/>
      <c r="AD153" s="152"/>
      <c r="AE153" s="152"/>
      <c r="AF153" s="129"/>
    </row>
    <row r="154" ht="12.75" customHeight="1">
      <c r="A154" s="129"/>
      <c r="B154" s="129"/>
      <c r="C154" s="129"/>
      <c r="D154" s="129"/>
      <c r="E154" s="129" t="s">
        <v>248</v>
      </c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54"/>
      <c r="AA154" s="159" t="str">
        <f t="shared" ref="AA154:AE154" si="38">Z157</f>
        <v/>
      </c>
      <c r="AB154" s="159">
        <f t="shared" si="38"/>
        <v>-99.89966667</v>
      </c>
      <c r="AC154" s="159">
        <f t="shared" si="38"/>
        <v>-149.198258</v>
      </c>
      <c r="AD154" s="159">
        <f t="shared" si="38"/>
        <v>-134.8245241</v>
      </c>
      <c r="AE154" s="159">
        <f t="shared" si="38"/>
        <v>90.60216454</v>
      </c>
      <c r="AF154" s="129"/>
    </row>
    <row r="155" ht="12.75" customHeight="1">
      <c r="A155" s="129"/>
      <c r="B155" s="129"/>
      <c r="C155" s="129"/>
      <c r="D155" s="129"/>
      <c r="E155" s="129" t="s">
        <v>272</v>
      </c>
      <c r="F155" s="129"/>
      <c r="G155" s="129"/>
      <c r="H155" s="129"/>
      <c r="I155" s="129"/>
      <c r="J155" s="129"/>
      <c r="K155" s="129"/>
      <c r="L155" s="129"/>
      <c r="M155" s="129"/>
      <c r="N155" s="177" t="s">
        <v>273</v>
      </c>
      <c r="O155" s="129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54"/>
      <c r="AA155" s="159">
        <f>'Profit &amp; Loss'!L25</f>
        <v>-99.89966667</v>
      </c>
      <c r="AB155" s="159">
        <f>'Profit &amp; Loss'!M25</f>
        <v>-49.29859137</v>
      </c>
      <c r="AC155" s="159">
        <f>'Profit &amp; Loss'!N25</f>
        <v>14.37373392</v>
      </c>
      <c r="AD155" s="159">
        <f>'Profit &amp; Loss'!O25</f>
        <v>225.4266887</v>
      </c>
      <c r="AE155" s="159">
        <f>'Profit &amp; Loss'!P25</f>
        <v>848.3906682</v>
      </c>
      <c r="AF155" s="129"/>
    </row>
    <row r="156" ht="12.75" customHeight="1">
      <c r="A156" s="129"/>
      <c r="B156" s="129"/>
      <c r="C156" s="129"/>
      <c r="D156" s="129"/>
      <c r="E156" s="129" t="s">
        <v>274</v>
      </c>
      <c r="F156" s="129"/>
      <c r="G156" s="129"/>
      <c r="H156" s="129"/>
      <c r="I156" s="129"/>
      <c r="J156" s="129"/>
      <c r="K156" s="129"/>
      <c r="L156" s="129"/>
      <c r="M156" s="129"/>
      <c r="N156" s="177" t="s">
        <v>273</v>
      </c>
      <c r="O156" s="129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54"/>
      <c r="AA156" s="159">
        <f>IF(AA155&lt;0,0,-'Assumptions '!$H$281*Calculation!AA155)</f>
        <v>0</v>
      </c>
      <c r="AB156" s="159">
        <f>IF(AB155&lt;0,0,-'Assumptions '!$H$281*Calculation!AB155)</f>
        <v>0</v>
      </c>
      <c r="AC156" s="159">
        <f>IF(AC155&lt;0,0,-'Assumptions '!$H$281*Calculation!AC155)</f>
        <v>0</v>
      </c>
      <c r="AD156" s="159">
        <f>IF(AD155&lt;0,0,-'Assumptions '!$H$281*Calculation!AD155)</f>
        <v>0</v>
      </c>
      <c r="AE156" s="159">
        <f>IF(AE155&lt;0,0,-'Assumptions '!$H$281*Calculation!AE155)</f>
        <v>0</v>
      </c>
      <c r="AF156" s="129"/>
    </row>
    <row r="157" ht="12.75" customHeight="1">
      <c r="A157" s="129"/>
      <c r="B157" s="129"/>
      <c r="C157" s="129"/>
      <c r="D157" s="129"/>
      <c r="E157" s="167" t="s">
        <v>250</v>
      </c>
      <c r="F157" s="167"/>
      <c r="G157" s="167"/>
      <c r="H157" s="167"/>
      <c r="I157" s="167"/>
      <c r="J157" s="129"/>
      <c r="K157" s="129"/>
      <c r="L157" s="129"/>
      <c r="M157" s="129"/>
      <c r="N157" s="177" t="s">
        <v>273</v>
      </c>
      <c r="O157" s="129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54"/>
      <c r="AA157" s="164">
        <f t="shared" ref="AA157:AE157" si="39">SUM(AA154:AA156)</f>
        <v>-99.89966667</v>
      </c>
      <c r="AB157" s="164">
        <f t="shared" si="39"/>
        <v>-149.198258</v>
      </c>
      <c r="AC157" s="164">
        <f t="shared" si="39"/>
        <v>-134.8245241</v>
      </c>
      <c r="AD157" s="164">
        <f t="shared" si="39"/>
        <v>90.60216454</v>
      </c>
      <c r="AE157" s="164">
        <f t="shared" si="39"/>
        <v>938.9928327</v>
      </c>
      <c r="AF157" s="129"/>
    </row>
    <row r="158" ht="12.75" customHeigh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73"/>
      <c r="AA158" s="154"/>
      <c r="AB158" s="154"/>
      <c r="AC158" s="152"/>
      <c r="AD158" s="152"/>
      <c r="AE158" s="152"/>
      <c r="AF158" s="129"/>
    </row>
    <row r="159" ht="12.75" customHeigh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54"/>
      <c r="AB159" s="154"/>
      <c r="AC159" s="152"/>
      <c r="AD159" s="152"/>
      <c r="AE159" s="152"/>
      <c r="AF159" s="129"/>
    </row>
    <row r="160" ht="12.75" customHeigh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54"/>
      <c r="AB160" s="154"/>
      <c r="AC160" s="152"/>
      <c r="AD160" s="152"/>
      <c r="AE160" s="152"/>
      <c r="AF160" s="129"/>
    </row>
    <row r="161" ht="12.75" customHeigh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78"/>
      <c r="AB161" s="130"/>
      <c r="AC161" s="131"/>
      <c r="AD161" s="131"/>
      <c r="AE161" s="131"/>
      <c r="AF161" s="129"/>
    </row>
    <row r="162" ht="12.75" customHeight="1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1"/>
      <c r="AD162" s="131"/>
      <c r="AE162" s="131"/>
      <c r="AF162" s="129"/>
    </row>
    <row r="163" ht="12.75" customHeight="1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1"/>
      <c r="AD163" s="131"/>
      <c r="AE163" s="131"/>
      <c r="AF163" s="129"/>
    </row>
    <row r="164" ht="12.75" customHeight="1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1"/>
      <c r="AD164" s="131"/>
      <c r="AE164" s="131"/>
      <c r="AF164" s="129"/>
    </row>
    <row r="165" ht="12.75" customHeight="1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1"/>
      <c r="AD165" s="131"/>
      <c r="AE165" s="131"/>
      <c r="AF165" s="129"/>
    </row>
    <row r="166" ht="12.75" customHeigh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1"/>
      <c r="AD166" s="131"/>
      <c r="AE166" s="131"/>
      <c r="AF166" s="129"/>
    </row>
    <row r="167" ht="12.75" customHeigh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1"/>
      <c r="AD167" s="131"/>
      <c r="AE167" s="131"/>
      <c r="AF167" s="129"/>
    </row>
    <row r="168" ht="12.75" customHeight="1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1"/>
      <c r="AD168" s="131"/>
      <c r="AE168" s="131"/>
      <c r="AF168" s="129"/>
    </row>
    <row r="169" ht="12.75" customHeight="1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1"/>
      <c r="AD169" s="131"/>
      <c r="AE169" s="131"/>
      <c r="AF169" s="129"/>
    </row>
    <row r="170" ht="12.75" customHeight="1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1"/>
      <c r="AD170" s="131"/>
      <c r="AE170" s="131"/>
      <c r="AF170" s="129"/>
    </row>
    <row r="171" ht="12.75" customHeight="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1"/>
      <c r="AD171" s="131"/>
      <c r="AE171" s="131"/>
      <c r="AF171" s="129"/>
    </row>
    <row r="172" ht="12.75" customHeight="1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1"/>
      <c r="AD172" s="131"/>
      <c r="AE172" s="131"/>
      <c r="AF172" s="129"/>
    </row>
    <row r="173" ht="12.75" customHeight="1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1"/>
      <c r="AD173" s="131"/>
      <c r="AE173" s="131"/>
      <c r="AF173" s="129"/>
    </row>
    <row r="174" ht="12.75" customHeight="1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1"/>
      <c r="AD174" s="131"/>
      <c r="AE174" s="131"/>
      <c r="AF174" s="129"/>
    </row>
    <row r="175" ht="12.75" customHeight="1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1"/>
      <c r="AD175" s="131"/>
      <c r="AE175" s="131"/>
      <c r="AF175" s="129"/>
    </row>
    <row r="176" ht="12.75" customHeight="1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1"/>
      <c r="AD176" s="131"/>
      <c r="AE176" s="131"/>
      <c r="AF176" s="129"/>
    </row>
    <row r="177" ht="12.75" customHeight="1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1"/>
      <c r="AD177" s="131"/>
      <c r="AE177" s="131"/>
      <c r="AF177" s="129"/>
    </row>
    <row r="178" ht="12.75" customHeight="1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1"/>
      <c r="AD178" s="131"/>
      <c r="AE178" s="131"/>
      <c r="AF178" s="129"/>
    </row>
    <row r="179" ht="12.75" customHeigh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1"/>
      <c r="AD179" s="131"/>
      <c r="AE179" s="131"/>
      <c r="AF179" s="129"/>
    </row>
    <row r="180" ht="12.75" customHeight="1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1"/>
      <c r="AD180" s="131"/>
      <c r="AE180" s="131"/>
      <c r="AF180" s="129"/>
    </row>
    <row r="181" ht="12.75" customHeight="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1"/>
      <c r="AD181" s="131"/>
      <c r="AE181" s="131"/>
      <c r="AF181" s="129"/>
    </row>
    <row r="182" ht="12.75" customHeight="1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1"/>
      <c r="AD182" s="131"/>
      <c r="AE182" s="131"/>
      <c r="AF182" s="129"/>
    </row>
    <row r="183" ht="12.75" customHeight="1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1"/>
      <c r="AD183" s="131"/>
      <c r="AE183" s="131"/>
      <c r="AF183" s="129"/>
    </row>
    <row r="184" ht="12.75" customHeight="1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1"/>
      <c r="AD184" s="131"/>
      <c r="AE184" s="131"/>
      <c r="AF184" s="129"/>
    </row>
    <row r="185" ht="12.75" customHeight="1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1"/>
      <c r="AD185" s="131"/>
      <c r="AE185" s="131"/>
      <c r="AF185" s="129"/>
    </row>
    <row r="186" ht="12.75" customHeight="1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1"/>
      <c r="AD186" s="131"/>
      <c r="AE186" s="131"/>
      <c r="AF186" s="129"/>
    </row>
    <row r="187" ht="12.75" customHeight="1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1"/>
      <c r="AD187" s="131"/>
      <c r="AE187" s="131"/>
      <c r="AF187" s="129"/>
    </row>
    <row r="188" ht="12.75" customHeight="1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1"/>
      <c r="AD188" s="131"/>
      <c r="AE188" s="131"/>
      <c r="AF188" s="129"/>
    </row>
    <row r="189" ht="12.75" customHeight="1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1"/>
      <c r="AD189" s="131"/>
      <c r="AE189" s="131"/>
      <c r="AF189" s="129"/>
    </row>
    <row r="190" ht="12.75" customHeight="1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1"/>
      <c r="AD190" s="131"/>
      <c r="AE190" s="131"/>
      <c r="AF190" s="129"/>
    </row>
    <row r="191" ht="12.75" customHeight="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1"/>
      <c r="AD191" s="131"/>
      <c r="AE191" s="131"/>
      <c r="AF191" s="129"/>
    </row>
    <row r="192" ht="12.75" customHeight="1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1"/>
      <c r="AD192" s="131"/>
      <c r="AE192" s="131"/>
      <c r="AF192" s="129"/>
    </row>
    <row r="193" ht="12.75" customHeight="1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1"/>
      <c r="AD193" s="131"/>
      <c r="AE193" s="131"/>
      <c r="AF193" s="129"/>
    </row>
    <row r="194" ht="12.75" customHeight="1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1"/>
      <c r="AD194" s="131"/>
      <c r="AE194" s="131"/>
      <c r="AF194" s="129"/>
    </row>
    <row r="195" ht="12.75" customHeight="1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1"/>
      <c r="AD195" s="131"/>
      <c r="AE195" s="131"/>
      <c r="AF195" s="129"/>
    </row>
    <row r="196" ht="12.75" customHeight="1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1"/>
      <c r="AD196" s="131"/>
      <c r="AE196" s="131"/>
      <c r="AF196" s="129"/>
    </row>
    <row r="197" ht="12.75" customHeight="1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1"/>
      <c r="AD197" s="131"/>
      <c r="AE197" s="131"/>
      <c r="AF197" s="129"/>
    </row>
    <row r="198" ht="12.75" customHeight="1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1"/>
      <c r="AD198" s="131"/>
      <c r="AE198" s="131"/>
      <c r="AF198" s="129"/>
    </row>
    <row r="199" ht="12.75" customHeight="1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1"/>
      <c r="AD199" s="131"/>
      <c r="AE199" s="131"/>
      <c r="AF199" s="129"/>
    </row>
    <row r="200" ht="12.75" customHeight="1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1"/>
      <c r="AD200" s="131"/>
      <c r="AE200" s="131"/>
      <c r="AF200" s="129"/>
    </row>
    <row r="201" ht="12.75" customHeight="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1"/>
      <c r="AD201" s="131"/>
      <c r="AE201" s="131"/>
      <c r="AF201" s="129"/>
    </row>
    <row r="202" ht="12.75" customHeigh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1"/>
      <c r="AD202" s="131"/>
      <c r="AE202" s="131"/>
      <c r="AF202" s="129"/>
    </row>
    <row r="203" ht="12.75" customHeight="1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1"/>
      <c r="AD203" s="131"/>
      <c r="AE203" s="131"/>
      <c r="AF203" s="129"/>
    </row>
    <row r="204" ht="12.75" customHeigh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1"/>
      <c r="AD204" s="131"/>
      <c r="AE204" s="131"/>
      <c r="AF204" s="129"/>
    </row>
    <row r="205" ht="12.75" customHeigh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1"/>
      <c r="AD205" s="131"/>
      <c r="AE205" s="131"/>
      <c r="AF205" s="129"/>
    </row>
    <row r="206" ht="12.75" customHeigh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1"/>
      <c r="AD206" s="131"/>
      <c r="AE206" s="131"/>
      <c r="AF206" s="129"/>
    </row>
    <row r="207" ht="12.75" customHeigh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1"/>
      <c r="AD207" s="131"/>
      <c r="AE207" s="131"/>
      <c r="AF207" s="129"/>
    </row>
    <row r="208" ht="12.75" customHeigh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1"/>
      <c r="AD208" s="131"/>
      <c r="AE208" s="131"/>
      <c r="AF208" s="129"/>
    </row>
    <row r="209" ht="12.75" customHeigh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1"/>
      <c r="AD209" s="131"/>
      <c r="AE209" s="131"/>
      <c r="AF209" s="129"/>
    </row>
    <row r="210" ht="12.75" customHeigh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1"/>
      <c r="AD210" s="131"/>
      <c r="AE210" s="131"/>
      <c r="AF210" s="129"/>
    </row>
    <row r="211" ht="12.75" customHeight="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1"/>
      <c r="AD211" s="131"/>
      <c r="AE211" s="131"/>
      <c r="AF211" s="129"/>
    </row>
    <row r="212" ht="12.75" customHeigh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1"/>
      <c r="AD212" s="131"/>
      <c r="AE212" s="131"/>
      <c r="AF212" s="129"/>
    </row>
    <row r="213" ht="12.75" customHeigh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1"/>
      <c r="AD213" s="131"/>
      <c r="AE213" s="131"/>
      <c r="AF213" s="129"/>
    </row>
    <row r="214" ht="12.75" customHeigh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1"/>
      <c r="AD214" s="131"/>
      <c r="AE214" s="131"/>
      <c r="AF214" s="129"/>
    </row>
    <row r="215" ht="12.75" customHeigh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1"/>
      <c r="AD215" s="131"/>
      <c r="AE215" s="131"/>
      <c r="AF215" s="129"/>
    </row>
    <row r="216" ht="12.75" customHeigh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1"/>
      <c r="AD216" s="131"/>
      <c r="AE216" s="131"/>
      <c r="AF216" s="129"/>
    </row>
    <row r="217" ht="12.75" customHeigh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1"/>
      <c r="AD217" s="131"/>
      <c r="AE217" s="131"/>
      <c r="AF217" s="129"/>
    </row>
    <row r="218" ht="12.75" customHeigh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1"/>
      <c r="AD218" s="131"/>
      <c r="AE218" s="131"/>
      <c r="AF218" s="129"/>
    </row>
    <row r="219" ht="12.75" customHeigh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1"/>
      <c r="AD219" s="131"/>
      <c r="AE219" s="131"/>
      <c r="AF219" s="129"/>
    </row>
    <row r="220" ht="12.75" customHeigh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1"/>
      <c r="AD220" s="131"/>
      <c r="AE220" s="131"/>
      <c r="AF220" s="129"/>
    </row>
    <row r="221" ht="12.75" customHeigh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1"/>
      <c r="AD221" s="131"/>
      <c r="AE221" s="131"/>
      <c r="AF221" s="129"/>
    </row>
    <row r="222" ht="12.75" customHeigh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1"/>
      <c r="AD222" s="131"/>
      <c r="AE222" s="131"/>
      <c r="AF222" s="129"/>
    </row>
    <row r="223" ht="12.75" customHeigh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1"/>
      <c r="AD223" s="131"/>
      <c r="AE223" s="131"/>
      <c r="AF223" s="129"/>
    </row>
    <row r="224" ht="12.75" customHeigh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1"/>
      <c r="AD224" s="131"/>
      <c r="AE224" s="131"/>
      <c r="AF224" s="129"/>
    </row>
    <row r="225" ht="12.75" customHeigh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1"/>
      <c r="AD225" s="131"/>
      <c r="AE225" s="131"/>
      <c r="AF225" s="129"/>
    </row>
    <row r="226" ht="12.75" customHeigh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1"/>
      <c r="AD226" s="131"/>
      <c r="AE226" s="131"/>
      <c r="AF226" s="129"/>
    </row>
    <row r="227" ht="12.75" customHeigh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1"/>
      <c r="AD227" s="131"/>
      <c r="AE227" s="131"/>
      <c r="AF227" s="129"/>
    </row>
    <row r="228" ht="12.75" customHeigh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1"/>
      <c r="AD228" s="131"/>
      <c r="AE228" s="131"/>
      <c r="AF228" s="129"/>
    </row>
    <row r="229" ht="12.75" customHeigh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1"/>
      <c r="AD229" s="131"/>
      <c r="AE229" s="131"/>
      <c r="AF229" s="129"/>
    </row>
    <row r="230" ht="12.75" customHeigh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1"/>
      <c r="AD230" s="131"/>
      <c r="AE230" s="131"/>
      <c r="AF230" s="129"/>
    </row>
    <row r="231" ht="12.75" customHeigh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1"/>
      <c r="AD231" s="131"/>
      <c r="AE231" s="131"/>
      <c r="AF231" s="129"/>
    </row>
    <row r="232" ht="12.75" customHeigh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1"/>
      <c r="AD232" s="131"/>
      <c r="AE232" s="131"/>
      <c r="AF232" s="129"/>
    </row>
    <row r="233" ht="12.75" customHeigh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1"/>
      <c r="AD233" s="131"/>
      <c r="AE233" s="131"/>
      <c r="AF233" s="129"/>
    </row>
    <row r="234" ht="12.75" customHeigh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1"/>
      <c r="AD234" s="131"/>
      <c r="AE234" s="131"/>
      <c r="AF234" s="129"/>
    </row>
    <row r="235" ht="12.75" customHeigh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1"/>
      <c r="AD235" s="131"/>
      <c r="AE235" s="131"/>
      <c r="AF235" s="129"/>
    </row>
    <row r="236" ht="12.75" customHeigh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1"/>
      <c r="AD236" s="131"/>
      <c r="AE236" s="131"/>
      <c r="AF236" s="129"/>
    </row>
    <row r="237" ht="12.75" customHeigh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1"/>
      <c r="AD237" s="131"/>
      <c r="AE237" s="131"/>
      <c r="AF237" s="129"/>
    </row>
    <row r="238" ht="12.75" customHeigh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1"/>
      <c r="AD238" s="131"/>
      <c r="AE238" s="131"/>
      <c r="AF238" s="129"/>
    </row>
    <row r="239" ht="12.75" customHeigh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1"/>
      <c r="AD239" s="131"/>
      <c r="AE239" s="131"/>
      <c r="AF239" s="129"/>
    </row>
    <row r="240" ht="12.75" customHeigh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1"/>
      <c r="AD240" s="131"/>
      <c r="AE240" s="131"/>
      <c r="AF240" s="129"/>
    </row>
    <row r="241" ht="12.75" customHeigh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1"/>
      <c r="AD241" s="131"/>
      <c r="AE241" s="131"/>
      <c r="AF241" s="129"/>
    </row>
    <row r="242" ht="12.75" customHeigh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1"/>
      <c r="AD242" s="131"/>
      <c r="AE242" s="131"/>
      <c r="AF242" s="129"/>
    </row>
    <row r="243" ht="12.75" customHeigh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1"/>
      <c r="AD243" s="131"/>
      <c r="AE243" s="131"/>
      <c r="AF243" s="129"/>
    </row>
    <row r="244" ht="12.75" customHeigh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1"/>
      <c r="AD244" s="131"/>
      <c r="AE244" s="131"/>
      <c r="AF244" s="129"/>
    </row>
    <row r="245" ht="12.75" customHeigh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1"/>
      <c r="AD245" s="131"/>
      <c r="AE245" s="131"/>
      <c r="AF245" s="129"/>
    </row>
    <row r="246" ht="12.75" customHeigh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1"/>
      <c r="AD246" s="131"/>
      <c r="AE246" s="131"/>
      <c r="AF246" s="129"/>
    </row>
    <row r="247" ht="12.75" customHeigh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1"/>
      <c r="AD247" s="131"/>
      <c r="AE247" s="131"/>
      <c r="AF247" s="129"/>
    </row>
    <row r="248" ht="12.75" customHeigh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1"/>
      <c r="AD248" s="131"/>
      <c r="AE248" s="131"/>
      <c r="AF248" s="129"/>
    </row>
    <row r="249" ht="12.75" customHeigh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1"/>
      <c r="AD249" s="131"/>
      <c r="AE249" s="131"/>
      <c r="AF249" s="129"/>
    </row>
    <row r="250" ht="12.75" customHeigh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1"/>
      <c r="AD250" s="131"/>
      <c r="AE250" s="131"/>
      <c r="AF250" s="129"/>
    </row>
    <row r="251" ht="12.75" customHeigh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1"/>
      <c r="AD251" s="131"/>
      <c r="AE251" s="131"/>
      <c r="AF251" s="129"/>
    </row>
    <row r="252" ht="12.75" customHeigh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1"/>
      <c r="AD252" s="131"/>
      <c r="AE252" s="131"/>
      <c r="AF252" s="129"/>
    </row>
    <row r="253" ht="12.75" customHeigh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1"/>
      <c r="AD253" s="131"/>
      <c r="AE253" s="131"/>
      <c r="AF253" s="129"/>
    </row>
    <row r="254" ht="12.75" customHeigh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1"/>
      <c r="AD254" s="131"/>
      <c r="AE254" s="131"/>
      <c r="AF254" s="129"/>
    </row>
    <row r="255" ht="12.75" customHeigh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1"/>
      <c r="AD255" s="131"/>
      <c r="AE255" s="131"/>
      <c r="AF255" s="129"/>
    </row>
    <row r="256" ht="12.75" customHeigh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1"/>
      <c r="AD256" s="131"/>
      <c r="AE256" s="131"/>
      <c r="AF256" s="129"/>
    </row>
    <row r="257" ht="12.75" customHeigh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1"/>
      <c r="AD257" s="131"/>
      <c r="AE257" s="131"/>
      <c r="AF257" s="129"/>
    </row>
    <row r="258" ht="12.75" customHeigh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1"/>
      <c r="AD258" s="131"/>
      <c r="AE258" s="131"/>
      <c r="AF258" s="129"/>
    </row>
    <row r="259" ht="12.75" customHeigh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1"/>
      <c r="AD259" s="131"/>
      <c r="AE259" s="131"/>
      <c r="AF259" s="129"/>
    </row>
    <row r="260" ht="12.75" customHeigh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1"/>
      <c r="AD260" s="131"/>
      <c r="AE260" s="131"/>
      <c r="AF260" s="129"/>
    </row>
    <row r="261" ht="12.75" customHeigh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1"/>
      <c r="AD261" s="131"/>
      <c r="AE261" s="131"/>
      <c r="AF261" s="129"/>
    </row>
    <row r="262" ht="12.75" customHeigh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1"/>
      <c r="AD262" s="131"/>
      <c r="AE262" s="131"/>
      <c r="AF262" s="129"/>
    </row>
    <row r="263" ht="12.75" customHeigh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1"/>
      <c r="AD263" s="131"/>
      <c r="AE263" s="131"/>
      <c r="AF263" s="129"/>
    </row>
    <row r="264" ht="12.75" customHeigh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1"/>
      <c r="AD264" s="131"/>
      <c r="AE264" s="131"/>
      <c r="AF264" s="129"/>
    </row>
    <row r="265" ht="12.75" customHeigh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1"/>
      <c r="AD265" s="131"/>
      <c r="AE265" s="131"/>
      <c r="AF265" s="129"/>
    </row>
    <row r="266" ht="12.75" customHeigh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1"/>
      <c r="AD266" s="131"/>
      <c r="AE266" s="131"/>
      <c r="AF266" s="129"/>
    </row>
    <row r="267" ht="12.75" customHeigh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1"/>
      <c r="AD267" s="131"/>
      <c r="AE267" s="131"/>
      <c r="AF267" s="129"/>
    </row>
    <row r="268" ht="12.75" customHeigh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1"/>
      <c r="AD268" s="131"/>
      <c r="AE268" s="131"/>
      <c r="AF268" s="129"/>
    </row>
    <row r="269" ht="12.75" customHeigh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1"/>
      <c r="AD269" s="131"/>
      <c r="AE269" s="131"/>
      <c r="AF269" s="129"/>
    </row>
    <row r="270" ht="12.75" customHeigh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1"/>
      <c r="AD270" s="131"/>
      <c r="AE270" s="131"/>
      <c r="AF270" s="129"/>
    </row>
    <row r="271" ht="12.75" customHeigh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1"/>
      <c r="AD271" s="131"/>
      <c r="AE271" s="131"/>
      <c r="AF271" s="129"/>
    </row>
    <row r="272" ht="12.75" customHeigh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1"/>
      <c r="AD272" s="131"/>
      <c r="AE272" s="131"/>
      <c r="AF272" s="129"/>
    </row>
    <row r="273" ht="12.75" customHeigh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1"/>
      <c r="AD273" s="131"/>
      <c r="AE273" s="131"/>
      <c r="AF273" s="129"/>
    </row>
    <row r="274" ht="12.75" customHeigh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1"/>
      <c r="AD274" s="131"/>
      <c r="AE274" s="131"/>
      <c r="AF274" s="129"/>
    </row>
    <row r="275" ht="12.75" customHeigh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1"/>
      <c r="AD275" s="131"/>
      <c r="AE275" s="131"/>
      <c r="AF275" s="129"/>
    </row>
    <row r="276" ht="12.75" customHeigh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1"/>
      <c r="AD276" s="131"/>
      <c r="AE276" s="131"/>
      <c r="AF276" s="129"/>
    </row>
    <row r="277" ht="12.75" customHeigh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1"/>
      <c r="AD277" s="131"/>
      <c r="AE277" s="131"/>
      <c r="AF277" s="129"/>
    </row>
    <row r="278" ht="12.75" customHeigh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1"/>
      <c r="AD278" s="131"/>
      <c r="AE278" s="131"/>
      <c r="AF278" s="129"/>
    </row>
    <row r="279" ht="12.75" customHeigh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1"/>
      <c r="AD279" s="131"/>
      <c r="AE279" s="131"/>
      <c r="AF279" s="129"/>
    </row>
    <row r="280" ht="12.75" customHeigh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1"/>
      <c r="AD280" s="131"/>
      <c r="AE280" s="131"/>
      <c r="AF280" s="129"/>
    </row>
    <row r="281" ht="12.75" customHeigh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1"/>
      <c r="AD281" s="131"/>
      <c r="AE281" s="131"/>
      <c r="AF281" s="129"/>
    </row>
    <row r="282" ht="12.75" customHeigh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1"/>
      <c r="AD282" s="131"/>
      <c r="AE282" s="131"/>
      <c r="AF282" s="129"/>
    </row>
    <row r="283" ht="12.75" customHeigh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1"/>
      <c r="AD283" s="131"/>
      <c r="AE283" s="131"/>
      <c r="AF283" s="129"/>
    </row>
    <row r="284" ht="12.75" customHeigh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1"/>
      <c r="AD284" s="131"/>
      <c r="AE284" s="131"/>
      <c r="AF284" s="129"/>
    </row>
    <row r="285" ht="12.75" customHeigh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1"/>
      <c r="AD285" s="131"/>
      <c r="AE285" s="131"/>
      <c r="AF285" s="129"/>
    </row>
    <row r="286" ht="12.75" customHeigh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1"/>
      <c r="AD286" s="131"/>
      <c r="AE286" s="131"/>
      <c r="AF286" s="129"/>
    </row>
    <row r="287" ht="12.75" customHeigh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1"/>
      <c r="AD287" s="131"/>
      <c r="AE287" s="131"/>
      <c r="AF287" s="129"/>
    </row>
    <row r="288" ht="12.75" customHeigh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1"/>
      <c r="AD288" s="131"/>
      <c r="AE288" s="131"/>
      <c r="AF288" s="129"/>
    </row>
    <row r="289" ht="12.75" customHeigh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1"/>
      <c r="AD289" s="131"/>
      <c r="AE289" s="131"/>
      <c r="AF289" s="129"/>
    </row>
    <row r="290" ht="12.75" customHeigh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1"/>
      <c r="AD290" s="131"/>
      <c r="AE290" s="131"/>
      <c r="AF290" s="129"/>
    </row>
    <row r="291" ht="12.75" customHeigh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1"/>
      <c r="AD291" s="131"/>
      <c r="AE291" s="131"/>
      <c r="AF291" s="129"/>
    </row>
    <row r="292" ht="12.75" customHeigh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1"/>
      <c r="AD292" s="131"/>
      <c r="AE292" s="131"/>
      <c r="AF292" s="129"/>
    </row>
    <row r="293" ht="12.75" customHeigh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1"/>
      <c r="AD293" s="131"/>
      <c r="AE293" s="131"/>
      <c r="AF293" s="129"/>
    </row>
    <row r="294" ht="12.75" customHeigh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1"/>
      <c r="AD294" s="131"/>
      <c r="AE294" s="131"/>
      <c r="AF294" s="129"/>
    </row>
    <row r="295" ht="12.75" customHeigh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1"/>
      <c r="AD295" s="131"/>
      <c r="AE295" s="131"/>
      <c r="AF295" s="129"/>
    </row>
    <row r="296" ht="12.75" customHeigh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1"/>
      <c r="AD296" s="131"/>
      <c r="AE296" s="131"/>
      <c r="AF296" s="129"/>
    </row>
    <row r="297" ht="12.75" customHeigh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1"/>
      <c r="AD297" s="131"/>
      <c r="AE297" s="131"/>
      <c r="AF297" s="129"/>
    </row>
    <row r="298" ht="12.75" customHeigh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1"/>
      <c r="AD298" s="131"/>
      <c r="AE298" s="131"/>
      <c r="AF298" s="129"/>
    </row>
    <row r="299" ht="12.75" customHeigh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1"/>
      <c r="AD299" s="131"/>
      <c r="AE299" s="131"/>
      <c r="AF299" s="129"/>
    </row>
    <row r="300" ht="12.75" customHeigh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1"/>
      <c r="AD300" s="131"/>
      <c r="AE300" s="131"/>
      <c r="AF300" s="129"/>
    </row>
    <row r="301" ht="12.75" customHeigh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1"/>
      <c r="AD301" s="131"/>
      <c r="AE301" s="131"/>
      <c r="AF301" s="129"/>
    </row>
    <row r="302" ht="12.75" customHeigh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1"/>
      <c r="AD302" s="131"/>
      <c r="AE302" s="131"/>
      <c r="AF302" s="129"/>
    </row>
    <row r="303" ht="12.75" customHeigh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1"/>
      <c r="AD303" s="131"/>
      <c r="AE303" s="131"/>
      <c r="AF303" s="129"/>
    </row>
    <row r="304" ht="12.75" customHeigh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1"/>
      <c r="AD304" s="131"/>
      <c r="AE304" s="131"/>
      <c r="AF304" s="129"/>
    </row>
    <row r="305" ht="12.75" customHeigh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1"/>
      <c r="AD305" s="131"/>
      <c r="AE305" s="131"/>
      <c r="AF305" s="129"/>
    </row>
    <row r="306" ht="12.75" customHeigh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1"/>
      <c r="AD306" s="131"/>
      <c r="AE306" s="131"/>
      <c r="AF306" s="129"/>
    </row>
    <row r="307" ht="12.75" customHeigh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1"/>
      <c r="AD307" s="131"/>
      <c r="AE307" s="131"/>
      <c r="AF307" s="129"/>
    </row>
    <row r="308" ht="12.75" customHeigh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1"/>
      <c r="AD308" s="131"/>
      <c r="AE308" s="131"/>
      <c r="AF308" s="129"/>
    </row>
    <row r="309" ht="12.75" customHeigh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1"/>
      <c r="AD309" s="131"/>
      <c r="AE309" s="131"/>
      <c r="AF309" s="129"/>
    </row>
    <row r="310" ht="12.75" customHeigh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1"/>
      <c r="AD310" s="131"/>
      <c r="AE310" s="131"/>
      <c r="AF310" s="129"/>
    </row>
    <row r="311" ht="12.75" customHeigh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1"/>
      <c r="AD311" s="131"/>
      <c r="AE311" s="131"/>
      <c r="AF311" s="129"/>
    </row>
    <row r="312" ht="12.75" customHeigh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1"/>
      <c r="AD312" s="131"/>
      <c r="AE312" s="131"/>
      <c r="AF312" s="129"/>
    </row>
    <row r="313" ht="12.75" customHeigh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1"/>
      <c r="AD313" s="131"/>
      <c r="AE313" s="131"/>
      <c r="AF313" s="129"/>
    </row>
    <row r="314" ht="12.75" customHeigh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1"/>
      <c r="AD314" s="131"/>
      <c r="AE314" s="131"/>
      <c r="AF314" s="129"/>
    </row>
    <row r="315" ht="12.75" customHeigh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1"/>
      <c r="AD315" s="131"/>
      <c r="AE315" s="131"/>
      <c r="AF315" s="129"/>
    </row>
    <row r="316" ht="12.75" customHeigh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1"/>
      <c r="AD316" s="131"/>
      <c r="AE316" s="131"/>
      <c r="AF316" s="129"/>
    </row>
    <row r="317" ht="12.75" customHeigh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1"/>
      <c r="AD317" s="131"/>
      <c r="AE317" s="131"/>
      <c r="AF317" s="129"/>
    </row>
    <row r="318" ht="12.75" customHeigh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1"/>
      <c r="AD318" s="131"/>
      <c r="AE318" s="131"/>
      <c r="AF318" s="129"/>
    </row>
    <row r="319" ht="12.75" customHeigh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1"/>
      <c r="AD319" s="131"/>
      <c r="AE319" s="131"/>
      <c r="AF319" s="129"/>
    </row>
    <row r="320" ht="12.75" customHeigh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1"/>
      <c r="AD320" s="131"/>
      <c r="AE320" s="131"/>
      <c r="AF320" s="129"/>
    </row>
    <row r="321" ht="12.75" customHeigh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1"/>
      <c r="AD321" s="131"/>
      <c r="AE321" s="131"/>
      <c r="AF321" s="129"/>
    </row>
    <row r="322" ht="12.75" customHeigh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1"/>
      <c r="AD322" s="131"/>
      <c r="AE322" s="131"/>
      <c r="AF322" s="129"/>
    </row>
    <row r="323" ht="12.75" customHeigh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1"/>
      <c r="AD323" s="131"/>
      <c r="AE323" s="131"/>
      <c r="AF323" s="129"/>
    </row>
    <row r="324" ht="12.75" customHeigh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1"/>
      <c r="AD324" s="131"/>
      <c r="AE324" s="131"/>
      <c r="AF324" s="129"/>
    </row>
    <row r="325" ht="12.75" customHeigh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1"/>
      <c r="AD325" s="131"/>
      <c r="AE325" s="131"/>
      <c r="AF325" s="129"/>
    </row>
    <row r="326" ht="12.75" customHeigh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1"/>
      <c r="AD326" s="131"/>
      <c r="AE326" s="131"/>
      <c r="AF326" s="129"/>
    </row>
    <row r="327" ht="12.75" customHeigh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1"/>
      <c r="AD327" s="131"/>
      <c r="AE327" s="131"/>
      <c r="AF327" s="129"/>
    </row>
    <row r="328" ht="12.75" customHeigh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1"/>
      <c r="AD328" s="131"/>
      <c r="AE328" s="131"/>
      <c r="AF328" s="129"/>
    </row>
    <row r="329" ht="12.75" customHeigh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1"/>
      <c r="AD329" s="131"/>
      <c r="AE329" s="131"/>
      <c r="AF329" s="129"/>
    </row>
    <row r="330" ht="12.75" customHeigh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1"/>
      <c r="AD330" s="131"/>
      <c r="AE330" s="131"/>
      <c r="AF330" s="129"/>
    </row>
    <row r="331" ht="12.75" customHeigh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1"/>
      <c r="AD331" s="131"/>
      <c r="AE331" s="131"/>
      <c r="AF331" s="129"/>
    </row>
    <row r="332" ht="12.75" customHeigh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1"/>
      <c r="AD332" s="131"/>
      <c r="AE332" s="131"/>
      <c r="AF332" s="129"/>
    </row>
    <row r="333" ht="12.75" customHeigh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1"/>
      <c r="AD333" s="131"/>
      <c r="AE333" s="131"/>
      <c r="AF333" s="129"/>
    </row>
    <row r="334" ht="12.75" customHeigh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1"/>
      <c r="AD334" s="131"/>
      <c r="AE334" s="131"/>
      <c r="AF334" s="129"/>
    </row>
    <row r="335" ht="12.75" customHeigh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1"/>
      <c r="AD335" s="131"/>
      <c r="AE335" s="131"/>
      <c r="AF335" s="129"/>
    </row>
    <row r="336" ht="12.75" customHeigh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1"/>
      <c r="AD336" s="131"/>
      <c r="AE336" s="131"/>
      <c r="AF336" s="129"/>
    </row>
    <row r="337" ht="12.75" customHeigh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1"/>
      <c r="AD337" s="131"/>
      <c r="AE337" s="131"/>
      <c r="AF337" s="129"/>
    </row>
    <row r="338" ht="12.75" customHeigh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1"/>
      <c r="AD338" s="131"/>
      <c r="AE338" s="131"/>
      <c r="AF338" s="129"/>
    </row>
    <row r="339" ht="12.75" customHeigh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1"/>
      <c r="AD339" s="131"/>
      <c r="AE339" s="131"/>
      <c r="AF339" s="129"/>
    </row>
    <row r="340" ht="12.75" customHeigh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1"/>
      <c r="AD340" s="131"/>
      <c r="AE340" s="131"/>
      <c r="AF340" s="129"/>
    </row>
    <row r="341" ht="12.75" customHeigh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1"/>
      <c r="AD341" s="131"/>
      <c r="AE341" s="131"/>
      <c r="AF341" s="129"/>
    </row>
    <row r="342" ht="12.75" customHeigh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1"/>
      <c r="AD342" s="131"/>
      <c r="AE342" s="131"/>
      <c r="AF342" s="129"/>
    </row>
    <row r="343" ht="12.75" customHeigh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1"/>
      <c r="AD343" s="131"/>
      <c r="AE343" s="131"/>
      <c r="AF343" s="129"/>
    </row>
    <row r="344" ht="12.75" customHeigh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1"/>
      <c r="AD344" s="131"/>
      <c r="AE344" s="131"/>
      <c r="AF344" s="129"/>
    </row>
    <row r="345" ht="12.75" customHeigh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1"/>
      <c r="AD345" s="131"/>
      <c r="AE345" s="131"/>
      <c r="AF345" s="129"/>
    </row>
    <row r="346" ht="12.75" customHeigh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1"/>
      <c r="AD346" s="131"/>
      <c r="AE346" s="131"/>
      <c r="AF346" s="129"/>
    </row>
    <row r="347" ht="12.75" customHeigh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1"/>
      <c r="AD347" s="131"/>
      <c r="AE347" s="131"/>
      <c r="AF347" s="129"/>
    </row>
    <row r="348" ht="12.75" customHeigh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1"/>
      <c r="AD348" s="131"/>
      <c r="AE348" s="131"/>
      <c r="AF348" s="129"/>
    </row>
    <row r="349" ht="12.75" customHeigh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1"/>
      <c r="AD349" s="131"/>
      <c r="AE349" s="131"/>
      <c r="AF349" s="129"/>
    </row>
    <row r="350" ht="12.75" customHeigh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1"/>
      <c r="AD350" s="131"/>
      <c r="AE350" s="131"/>
      <c r="AF350" s="129"/>
    </row>
    <row r="351" ht="12.75" customHeigh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1"/>
      <c r="AD351" s="131"/>
      <c r="AE351" s="131"/>
      <c r="AF351" s="129"/>
    </row>
    <row r="352" ht="12.75" customHeigh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1"/>
      <c r="AD352" s="131"/>
      <c r="AE352" s="131"/>
      <c r="AF352" s="129"/>
    </row>
    <row r="353" ht="12.75" customHeigh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1"/>
      <c r="AD353" s="131"/>
      <c r="AE353" s="131"/>
      <c r="AF353" s="129"/>
    </row>
    <row r="354" ht="12.75" customHeigh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1"/>
      <c r="AD354" s="131"/>
      <c r="AE354" s="131"/>
      <c r="AF354" s="129"/>
    </row>
    <row r="355" ht="12.75" customHeigh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1"/>
      <c r="AD355" s="131"/>
      <c r="AE355" s="131"/>
      <c r="AF355" s="129"/>
    </row>
    <row r="356" ht="12.75" customHeigh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1"/>
      <c r="AD356" s="131"/>
      <c r="AE356" s="131"/>
      <c r="AF356" s="129"/>
    </row>
    <row r="357" ht="12.75" customHeigh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1"/>
      <c r="AD357" s="131"/>
      <c r="AE357" s="131"/>
      <c r="AF357" s="129"/>
    </row>
    <row r="358" ht="12.75" customHeigh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1"/>
      <c r="AD358" s="131"/>
      <c r="AE358" s="131"/>
      <c r="AF358" s="129"/>
    </row>
    <row r="359" ht="12.75" customHeigh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1"/>
      <c r="AD359" s="131"/>
      <c r="AE359" s="131"/>
      <c r="AF359" s="129"/>
    </row>
    <row r="360" ht="12.75" customHeigh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1"/>
      <c r="AD360" s="131"/>
      <c r="AE360" s="131"/>
      <c r="AF360" s="129"/>
    </row>
    <row r="361" ht="12.75" customHeigh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1"/>
      <c r="AD361" s="131"/>
      <c r="AE361" s="131"/>
      <c r="AF361" s="129"/>
    </row>
    <row r="362" ht="12.75" customHeigh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1"/>
      <c r="AD362" s="131"/>
      <c r="AE362" s="131"/>
      <c r="AF362" s="129"/>
    </row>
    <row r="363" ht="12.75" customHeigh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1"/>
      <c r="AD363" s="131"/>
      <c r="AE363" s="131"/>
      <c r="AF363" s="129"/>
    </row>
    <row r="364" ht="12.75" customHeigh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1"/>
      <c r="AD364" s="131"/>
      <c r="AE364" s="131"/>
      <c r="AF364" s="129"/>
    </row>
    <row r="365" ht="12.75" customHeigh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1"/>
      <c r="AD365" s="131"/>
      <c r="AE365" s="131"/>
      <c r="AF365" s="129"/>
    </row>
    <row r="366" ht="12.75" customHeigh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1"/>
      <c r="AD366" s="131"/>
      <c r="AE366" s="131"/>
      <c r="AF366" s="129"/>
    </row>
    <row r="367" ht="12.75" customHeigh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1"/>
      <c r="AD367" s="131"/>
      <c r="AE367" s="131"/>
      <c r="AF367" s="129"/>
    </row>
    <row r="368" ht="12.75" customHeigh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1"/>
      <c r="AD368" s="131"/>
      <c r="AE368" s="131"/>
      <c r="AF368" s="129"/>
    </row>
    <row r="369" ht="12.75" customHeigh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1"/>
      <c r="AD369" s="131"/>
      <c r="AE369" s="131"/>
      <c r="AF369" s="129"/>
    </row>
    <row r="370" ht="12.75" customHeigh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1"/>
      <c r="AD370" s="131"/>
      <c r="AE370" s="131"/>
      <c r="AF370" s="129"/>
    </row>
    <row r="371" ht="12.75" customHeigh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1"/>
      <c r="AD371" s="131"/>
      <c r="AE371" s="131"/>
      <c r="AF371" s="129"/>
    </row>
    <row r="372" ht="12.75" customHeigh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1"/>
      <c r="AD372" s="131"/>
      <c r="AE372" s="131"/>
      <c r="AF372" s="129"/>
    </row>
    <row r="373" ht="12.75" customHeigh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1"/>
      <c r="AD373" s="131"/>
      <c r="AE373" s="131"/>
      <c r="AF373" s="129"/>
    </row>
    <row r="374" ht="12.75" customHeigh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1"/>
      <c r="AD374" s="131"/>
      <c r="AE374" s="131"/>
      <c r="AF374" s="129"/>
    </row>
    <row r="375" ht="12.75" customHeigh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1"/>
      <c r="AD375" s="131"/>
      <c r="AE375" s="131"/>
      <c r="AF375" s="129"/>
    </row>
    <row r="376" ht="12.75" customHeigh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1"/>
      <c r="AD376" s="131"/>
      <c r="AE376" s="131"/>
      <c r="AF376" s="129"/>
    </row>
    <row r="377" ht="12.75" customHeigh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1"/>
      <c r="AD377" s="131"/>
      <c r="AE377" s="131"/>
      <c r="AF377" s="129"/>
    </row>
    <row r="378" ht="12.75" customHeigh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1"/>
      <c r="AD378" s="131"/>
      <c r="AE378" s="131"/>
      <c r="AF378" s="129"/>
    </row>
    <row r="379" ht="12.75" customHeigh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1"/>
      <c r="AD379" s="131"/>
      <c r="AE379" s="131"/>
      <c r="AF379" s="129"/>
    </row>
    <row r="380" ht="12.75" customHeigh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1"/>
      <c r="AD380" s="131"/>
      <c r="AE380" s="131"/>
      <c r="AF380" s="129"/>
    </row>
    <row r="381" ht="12.75" customHeigh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1"/>
      <c r="AD381" s="131"/>
      <c r="AE381" s="131"/>
      <c r="AF381" s="129"/>
    </row>
    <row r="382" ht="12.75" customHeigh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1"/>
      <c r="AD382" s="131"/>
      <c r="AE382" s="131"/>
      <c r="AF382" s="129"/>
    </row>
    <row r="383" ht="12.75" customHeigh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1"/>
      <c r="AD383" s="131"/>
      <c r="AE383" s="131"/>
      <c r="AF383" s="129"/>
    </row>
    <row r="384" ht="12.75" customHeigh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1"/>
      <c r="AD384" s="131"/>
      <c r="AE384" s="131"/>
      <c r="AF384" s="129"/>
    </row>
    <row r="385" ht="12.75" customHeigh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1"/>
      <c r="AD385" s="131"/>
      <c r="AE385" s="131"/>
      <c r="AF385" s="129"/>
    </row>
    <row r="386" ht="12.75" customHeigh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1"/>
      <c r="AD386" s="131"/>
      <c r="AE386" s="131"/>
      <c r="AF386" s="129"/>
    </row>
    <row r="387" ht="12.75" customHeigh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1"/>
      <c r="AD387" s="131"/>
      <c r="AE387" s="131"/>
      <c r="AF387" s="129"/>
    </row>
    <row r="388" ht="12.75" customHeigh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1"/>
      <c r="AD388" s="131"/>
      <c r="AE388" s="131"/>
      <c r="AF388" s="129"/>
    </row>
    <row r="389" ht="12.75" customHeigh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1"/>
      <c r="AD389" s="131"/>
      <c r="AE389" s="131"/>
      <c r="AF389" s="129"/>
    </row>
    <row r="390" ht="12.75" customHeigh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1"/>
      <c r="AD390" s="131"/>
      <c r="AE390" s="131"/>
      <c r="AF390" s="129"/>
    </row>
    <row r="391" ht="12.75" customHeigh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1"/>
      <c r="AD391" s="131"/>
      <c r="AE391" s="131"/>
      <c r="AF391" s="129"/>
    </row>
    <row r="392" ht="12.75" customHeigh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1"/>
      <c r="AD392" s="131"/>
      <c r="AE392" s="131"/>
      <c r="AF392" s="129"/>
    </row>
    <row r="393" ht="12.75" customHeigh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1"/>
      <c r="AD393" s="131"/>
      <c r="AE393" s="131"/>
      <c r="AF393" s="129"/>
    </row>
    <row r="394" ht="12.75" customHeigh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1"/>
      <c r="AD394" s="131"/>
      <c r="AE394" s="131"/>
      <c r="AF394" s="129"/>
    </row>
    <row r="395" ht="12.75" customHeigh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1"/>
      <c r="AD395" s="131"/>
      <c r="AE395" s="131"/>
      <c r="AF395" s="129"/>
    </row>
    <row r="396" ht="12.75" customHeigh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1"/>
      <c r="AD396" s="131"/>
      <c r="AE396" s="131"/>
      <c r="AF396" s="129"/>
    </row>
    <row r="397" ht="12.75" customHeigh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1"/>
      <c r="AD397" s="131"/>
      <c r="AE397" s="131"/>
      <c r="AF397" s="129"/>
    </row>
    <row r="398" ht="12.75" customHeigh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1"/>
      <c r="AD398" s="131"/>
      <c r="AE398" s="131"/>
      <c r="AF398" s="129"/>
    </row>
    <row r="399" ht="12.75" customHeigh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1"/>
      <c r="AD399" s="131"/>
      <c r="AE399" s="131"/>
      <c r="AF399" s="129"/>
    </row>
    <row r="400" ht="12.75" customHeigh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1"/>
      <c r="AD400" s="131"/>
      <c r="AE400" s="131"/>
      <c r="AF400" s="129"/>
    </row>
    <row r="401" ht="12.75" customHeigh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1"/>
      <c r="AD401" s="131"/>
      <c r="AE401" s="131"/>
      <c r="AF401" s="129"/>
    </row>
    <row r="402" ht="12.75" customHeigh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1"/>
      <c r="AD402" s="131"/>
      <c r="AE402" s="131"/>
      <c r="AF402" s="129"/>
    </row>
    <row r="403" ht="12.75" customHeigh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1"/>
      <c r="AD403" s="131"/>
      <c r="AE403" s="131"/>
      <c r="AF403" s="129"/>
    </row>
    <row r="404" ht="12.75" customHeigh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1"/>
      <c r="AD404" s="131"/>
      <c r="AE404" s="131"/>
      <c r="AF404" s="129"/>
    </row>
    <row r="405" ht="12.75" customHeigh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1"/>
      <c r="AD405" s="131"/>
      <c r="AE405" s="131"/>
      <c r="AF405" s="129"/>
    </row>
    <row r="406" ht="12.75" customHeigh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1"/>
      <c r="AD406" s="131"/>
      <c r="AE406" s="131"/>
      <c r="AF406" s="129"/>
    </row>
    <row r="407" ht="12.75" customHeigh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1"/>
      <c r="AD407" s="131"/>
      <c r="AE407" s="131"/>
      <c r="AF407" s="129"/>
    </row>
    <row r="408" ht="12.75" customHeigh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1"/>
      <c r="AD408" s="131"/>
      <c r="AE408" s="131"/>
      <c r="AF408" s="129"/>
    </row>
    <row r="409" ht="12.75" customHeigh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1"/>
      <c r="AD409" s="131"/>
      <c r="AE409" s="131"/>
      <c r="AF409" s="129"/>
    </row>
    <row r="410" ht="12.75" customHeigh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1"/>
      <c r="AD410" s="131"/>
      <c r="AE410" s="131"/>
      <c r="AF410" s="129"/>
    </row>
    <row r="411" ht="12.75" customHeigh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1"/>
      <c r="AD411" s="131"/>
      <c r="AE411" s="131"/>
      <c r="AF411" s="129"/>
    </row>
    <row r="412" ht="12.75" customHeigh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1"/>
      <c r="AD412" s="131"/>
      <c r="AE412" s="131"/>
      <c r="AF412" s="129"/>
    </row>
    <row r="413" ht="12.75" customHeigh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1"/>
      <c r="AD413" s="131"/>
      <c r="AE413" s="131"/>
      <c r="AF413" s="129"/>
    </row>
    <row r="414" ht="12.75" customHeigh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1"/>
      <c r="AD414" s="131"/>
      <c r="AE414" s="131"/>
      <c r="AF414" s="129"/>
    </row>
    <row r="415" ht="12.75" customHeigh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1"/>
      <c r="AD415" s="131"/>
      <c r="AE415" s="131"/>
      <c r="AF415" s="129"/>
    </row>
    <row r="416" ht="12.75" customHeigh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1"/>
      <c r="AD416" s="131"/>
      <c r="AE416" s="131"/>
      <c r="AF416" s="129"/>
    </row>
    <row r="417" ht="12.75" customHeigh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1"/>
      <c r="AD417" s="131"/>
      <c r="AE417" s="131"/>
      <c r="AF417" s="129"/>
    </row>
    <row r="418" ht="12.75" customHeigh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1"/>
      <c r="AD418" s="131"/>
      <c r="AE418" s="131"/>
      <c r="AF418" s="129"/>
    </row>
    <row r="419" ht="12.75" customHeigh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1"/>
      <c r="AD419" s="131"/>
      <c r="AE419" s="131"/>
      <c r="AF419" s="129"/>
    </row>
    <row r="420" ht="12.75" customHeigh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1"/>
      <c r="AD420" s="131"/>
      <c r="AE420" s="131"/>
      <c r="AF420" s="129"/>
    </row>
    <row r="421" ht="12.75" customHeigh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1"/>
      <c r="AD421" s="131"/>
      <c r="AE421" s="131"/>
      <c r="AF421" s="129"/>
    </row>
    <row r="422" ht="12.75" customHeigh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1"/>
      <c r="AD422" s="131"/>
      <c r="AE422" s="131"/>
      <c r="AF422" s="129"/>
    </row>
    <row r="423" ht="12.75" customHeigh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1"/>
      <c r="AD423" s="131"/>
      <c r="AE423" s="131"/>
      <c r="AF423" s="129"/>
    </row>
    <row r="424" ht="12.75" customHeigh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1"/>
      <c r="AD424" s="131"/>
      <c r="AE424" s="131"/>
      <c r="AF424" s="129"/>
    </row>
    <row r="425" ht="12.75" customHeigh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1"/>
      <c r="AD425" s="131"/>
      <c r="AE425" s="131"/>
      <c r="AF425" s="129"/>
    </row>
    <row r="426" ht="12.75" customHeigh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1"/>
      <c r="AD426" s="131"/>
      <c r="AE426" s="131"/>
      <c r="AF426" s="129"/>
    </row>
    <row r="427" ht="12.75" customHeigh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1"/>
      <c r="AD427" s="131"/>
      <c r="AE427" s="131"/>
      <c r="AF427" s="129"/>
    </row>
    <row r="428" ht="12.75" customHeigh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1"/>
      <c r="AD428" s="131"/>
      <c r="AE428" s="131"/>
      <c r="AF428" s="129"/>
    </row>
    <row r="429" ht="12.75" customHeigh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1"/>
      <c r="AD429" s="131"/>
      <c r="AE429" s="131"/>
      <c r="AF429" s="129"/>
    </row>
    <row r="430" ht="12.75" customHeigh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1"/>
      <c r="AD430" s="131"/>
      <c r="AE430" s="131"/>
      <c r="AF430" s="129"/>
    </row>
    <row r="431" ht="12.75" customHeigh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1"/>
      <c r="AD431" s="131"/>
      <c r="AE431" s="131"/>
      <c r="AF431" s="129"/>
    </row>
    <row r="432" ht="12.75" customHeigh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1"/>
      <c r="AD432" s="131"/>
      <c r="AE432" s="131"/>
      <c r="AF432" s="129"/>
    </row>
    <row r="433" ht="12.75" customHeigh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1"/>
      <c r="AD433" s="131"/>
      <c r="AE433" s="131"/>
      <c r="AF433" s="129"/>
    </row>
    <row r="434" ht="12.75" customHeigh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1"/>
      <c r="AD434" s="131"/>
      <c r="AE434" s="131"/>
      <c r="AF434" s="129"/>
    </row>
    <row r="435" ht="12.75" customHeigh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1"/>
      <c r="AD435" s="131"/>
      <c r="AE435" s="131"/>
      <c r="AF435" s="129"/>
    </row>
    <row r="436" ht="12.75" customHeigh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1"/>
      <c r="AD436" s="131"/>
      <c r="AE436" s="131"/>
      <c r="AF436" s="129"/>
    </row>
    <row r="437" ht="12.75" customHeigh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1"/>
      <c r="AD437" s="131"/>
      <c r="AE437" s="131"/>
      <c r="AF437" s="129"/>
    </row>
    <row r="438" ht="12.75" customHeigh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1"/>
      <c r="AD438" s="131"/>
      <c r="AE438" s="131"/>
      <c r="AF438" s="129"/>
    </row>
    <row r="439" ht="12.75" customHeigh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1"/>
      <c r="AD439" s="131"/>
      <c r="AE439" s="131"/>
      <c r="AF439" s="129"/>
    </row>
    <row r="440" ht="12.75" customHeigh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1"/>
      <c r="AD440" s="131"/>
      <c r="AE440" s="131"/>
      <c r="AF440" s="129"/>
    </row>
    <row r="441" ht="12.75" customHeigh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1"/>
      <c r="AD441" s="131"/>
      <c r="AE441" s="131"/>
      <c r="AF441" s="129"/>
    </row>
    <row r="442" ht="12.75" customHeigh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1"/>
      <c r="AD442" s="131"/>
      <c r="AE442" s="131"/>
      <c r="AF442" s="129"/>
    </row>
    <row r="443" ht="12.75" customHeigh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1"/>
      <c r="AD443" s="131"/>
      <c r="AE443" s="131"/>
      <c r="AF443" s="129"/>
    </row>
    <row r="444" ht="12.75" customHeigh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1"/>
      <c r="AD444" s="131"/>
      <c r="AE444" s="131"/>
      <c r="AF444" s="129"/>
    </row>
    <row r="445" ht="12.75" customHeigh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1"/>
      <c r="AD445" s="131"/>
      <c r="AE445" s="131"/>
      <c r="AF445" s="129"/>
    </row>
    <row r="446" ht="12.75" customHeigh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1"/>
      <c r="AD446" s="131"/>
      <c r="AE446" s="131"/>
      <c r="AF446" s="129"/>
    </row>
    <row r="447" ht="12.75" customHeigh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1"/>
      <c r="AD447" s="131"/>
      <c r="AE447" s="131"/>
      <c r="AF447" s="129"/>
    </row>
    <row r="448" ht="12.75" customHeigh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1"/>
      <c r="AD448" s="131"/>
      <c r="AE448" s="131"/>
      <c r="AF448" s="129"/>
    </row>
    <row r="449" ht="12.75" customHeigh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1"/>
      <c r="AD449" s="131"/>
      <c r="AE449" s="131"/>
      <c r="AF449" s="129"/>
    </row>
    <row r="450" ht="12.75" customHeigh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1"/>
      <c r="AD450" s="131"/>
      <c r="AE450" s="131"/>
      <c r="AF450" s="129"/>
    </row>
    <row r="451" ht="12.75" customHeigh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1"/>
      <c r="AD451" s="131"/>
      <c r="AE451" s="131"/>
      <c r="AF451" s="129"/>
    </row>
    <row r="452" ht="12.75" customHeigh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1"/>
      <c r="AD452" s="131"/>
      <c r="AE452" s="131"/>
      <c r="AF452" s="129"/>
    </row>
    <row r="453" ht="12.75" customHeigh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1"/>
      <c r="AD453" s="131"/>
      <c r="AE453" s="131"/>
      <c r="AF453" s="129"/>
    </row>
    <row r="454" ht="12.75" customHeigh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1"/>
      <c r="AD454" s="131"/>
      <c r="AE454" s="131"/>
      <c r="AF454" s="129"/>
    </row>
    <row r="455" ht="12.75" customHeigh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1"/>
      <c r="AD455" s="131"/>
      <c r="AE455" s="131"/>
      <c r="AF455" s="129"/>
    </row>
    <row r="456" ht="12.75" customHeigh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1"/>
      <c r="AD456" s="131"/>
      <c r="AE456" s="131"/>
      <c r="AF456" s="129"/>
    </row>
    <row r="457" ht="12.75" customHeigh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1"/>
      <c r="AD457" s="131"/>
      <c r="AE457" s="131"/>
      <c r="AF457" s="129"/>
    </row>
    <row r="458" ht="12.75" customHeigh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1"/>
      <c r="AD458" s="131"/>
      <c r="AE458" s="131"/>
      <c r="AF458" s="129"/>
    </row>
    <row r="459" ht="12.75" customHeigh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1"/>
      <c r="AD459" s="131"/>
      <c r="AE459" s="131"/>
      <c r="AF459" s="129"/>
    </row>
    <row r="460" ht="12.75" customHeigh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1"/>
      <c r="AD460" s="131"/>
      <c r="AE460" s="131"/>
      <c r="AF460" s="129"/>
    </row>
    <row r="461" ht="12.75" customHeigh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1"/>
      <c r="AD461" s="131"/>
      <c r="AE461" s="131"/>
      <c r="AF461" s="129"/>
    </row>
    <row r="462" ht="12.75" customHeigh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1"/>
      <c r="AD462" s="131"/>
      <c r="AE462" s="131"/>
      <c r="AF462" s="129"/>
    </row>
    <row r="463" ht="12.75" customHeigh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1"/>
      <c r="AD463" s="131"/>
      <c r="AE463" s="131"/>
      <c r="AF463" s="129"/>
    </row>
    <row r="464" ht="12.75" customHeigh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1"/>
      <c r="AD464" s="131"/>
      <c r="AE464" s="131"/>
      <c r="AF464" s="129"/>
    </row>
    <row r="465" ht="12.75" customHeigh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1"/>
      <c r="AD465" s="131"/>
      <c r="AE465" s="131"/>
      <c r="AF465" s="129"/>
    </row>
    <row r="466" ht="12.75" customHeigh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1"/>
      <c r="AD466" s="131"/>
      <c r="AE466" s="131"/>
      <c r="AF466" s="129"/>
    </row>
    <row r="467" ht="12.75" customHeigh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1"/>
      <c r="AD467" s="131"/>
      <c r="AE467" s="131"/>
      <c r="AF467" s="129"/>
    </row>
    <row r="468" ht="12.75" customHeigh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1"/>
      <c r="AD468" s="131"/>
      <c r="AE468" s="131"/>
      <c r="AF468" s="129"/>
    </row>
    <row r="469" ht="12.75" customHeigh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1"/>
      <c r="AD469" s="131"/>
      <c r="AE469" s="131"/>
      <c r="AF469" s="129"/>
    </row>
    <row r="470" ht="12.75" customHeigh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1"/>
      <c r="AD470" s="131"/>
      <c r="AE470" s="131"/>
      <c r="AF470" s="129"/>
    </row>
    <row r="471" ht="12.75" customHeigh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1"/>
      <c r="AD471" s="131"/>
      <c r="AE471" s="131"/>
      <c r="AF471" s="129"/>
    </row>
    <row r="472" ht="12.75" customHeigh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1"/>
      <c r="AD472" s="131"/>
      <c r="AE472" s="131"/>
      <c r="AF472" s="129"/>
    </row>
    <row r="473" ht="12.75" customHeigh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1"/>
      <c r="AD473" s="131"/>
      <c r="AE473" s="131"/>
      <c r="AF473" s="129"/>
    </row>
    <row r="474" ht="12.75" customHeigh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1"/>
      <c r="AD474" s="131"/>
      <c r="AE474" s="131"/>
      <c r="AF474" s="129"/>
    </row>
    <row r="475" ht="12.75" customHeigh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1"/>
      <c r="AD475" s="131"/>
      <c r="AE475" s="131"/>
      <c r="AF475" s="129"/>
    </row>
    <row r="476" ht="12.75" customHeigh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1"/>
      <c r="AD476" s="131"/>
      <c r="AE476" s="131"/>
      <c r="AF476" s="129"/>
    </row>
    <row r="477" ht="12.75" customHeigh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1"/>
      <c r="AD477" s="131"/>
      <c r="AE477" s="131"/>
      <c r="AF477" s="129"/>
    </row>
    <row r="478" ht="12.75" customHeigh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1"/>
      <c r="AD478" s="131"/>
      <c r="AE478" s="131"/>
      <c r="AF478" s="129"/>
    </row>
    <row r="479" ht="12.75" customHeigh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1"/>
      <c r="AD479" s="131"/>
      <c r="AE479" s="131"/>
      <c r="AF479" s="129"/>
    </row>
    <row r="480" ht="12.75" customHeigh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1"/>
      <c r="AD480" s="131"/>
      <c r="AE480" s="131"/>
      <c r="AF480" s="129"/>
    </row>
    <row r="481" ht="12.75" customHeigh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1"/>
      <c r="AD481" s="131"/>
      <c r="AE481" s="131"/>
      <c r="AF481" s="129"/>
    </row>
    <row r="482" ht="12.75" customHeigh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1"/>
      <c r="AD482" s="131"/>
      <c r="AE482" s="131"/>
      <c r="AF482" s="129"/>
    </row>
    <row r="483" ht="12.75" customHeigh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1"/>
      <c r="AD483" s="131"/>
      <c r="AE483" s="131"/>
      <c r="AF483" s="129"/>
    </row>
    <row r="484" ht="12.75" customHeigh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1"/>
      <c r="AD484" s="131"/>
      <c r="AE484" s="131"/>
      <c r="AF484" s="129"/>
    </row>
    <row r="485" ht="12.75" customHeigh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1"/>
      <c r="AD485" s="131"/>
      <c r="AE485" s="131"/>
      <c r="AF485" s="129"/>
    </row>
    <row r="486" ht="12.75" customHeigh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1"/>
      <c r="AD486" s="131"/>
      <c r="AE486" s="131"/>
      <c r="AF486" s="129"/>
    </row>
    <row r="487" ht="12.75" customHeigh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1"/>
      <c r="AD487" s="131"/>
      <c r="AE487" s="131"/>
      <c r="AF487" s="129"/>
    </row>
    <row r="488" ht="12.75" customHeigh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1"/>
      <c r="AD488" s="131"/>
      <c r="AE488" s="131"/>
      <c r="AF488" s="129"/>
    </row>
    <row r="489" ht="12.75" customHeigh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1"/>
      <c r="AD489" s="131"/>
      <c r="AE489" s="131"/>
      <c r="AF489" s="129"/>
    </row>
    <row r="490" ht="12.75" customHeigh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1"/>
      <c r="AD490" s="131"/>
      <c r="AE490" s="131"/>
      <c r="AF490" s="129"/>
    </row>
    <row r="491" ht="12.75" customHeigh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1"/>
      <c r="AD491" s="131"/>
      <c r="AE491" s="131"/>
      <c r="AF491" s="129"/>
    </row>
    <row r="492" ht="12.75" customHeigh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1"/>
      <c r="AD492" s="131"/>
      <c r="AE492" s="131"/>
      <c r="AF492" s="129"/>
    </row>
    <row r="493" ht="12.75" customHeigh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1"/>
      <c r="AD493" s="131"/>
      <c r="AE493" s="131"/>
      <c r="AF493" s="129"/>
    </row>
    <row r="494" ht="12.75" customHeigh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1"/>
      <c r="AD494" s="131"/>
      <c r="AE494" s="131"/>
      <c r="AF494" s="129"/>
    </row>
    <row r="495" ht="12.75" customHeigh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1"/>
      <c r="AD495" s="131"/>
      <c r="AE495" s="131"/>
      <c r="AF495" s="129"/>
    </row>
    <row r="496" ht="12.75" customHeigh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1"/>
      <c r="AD496" s="131"/>
      <c r="AE496" s="131"/>
      <c r="AF496" s="129"/>
    </row>
    <row r="497" ht="12.75" customHeigh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1"/>
      <c r="AD497" s="131"/>
      <c r="AE497" s="131"/>
      <c r="AF497" s="129"/>
    </row>
    <row r="498" ht="12.75" customHeigh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1"/>
      <c r="AD498" s="131"/>
      <c r="AE498" s="131"/>
      <c r="AF498" s="129"/>
    </row>
    <row r="499" ht="12.75" customHeigh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1"/>
      <c r="AD499" s="131"/>
      <c r="AE499" s="131"/>
      <c r="AF499" s="129"/>
    </row>
    <row r="500" ht="12.75" customHeigh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1"/>
      <c r="AD500" s="131"/>
      <c r="AE500" s="131"/>
      <c r="AF500" s="129"/>
    </row>
    <row r="501" ht="12.75" customHeigh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1"/>
      <c r="AD501" s="131"/>
      <c r="AE501" s="131"/>
      <c r="AF501" s="129"/>
    </row>
    <row r="502" ht="12.75" customHeigh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1"/>
      <c r="AD502" s="131"/>
      <c r="AE502" s="131"/>
      <c r="AF502" s="129"/>
    </row>
    <row r="503" ht="12.75" customHeigh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1"/>
      <c r="AD503" s="131"/>
      <c r="AE503" s="131"/>
      <c r="AF503" s="129"/>
    </row>
    <row r="504" ht="12.75" customHeigh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1"/>
      <c r="AD504" s="131"/>
      <c r="AE504" s="131"/>
      <c r="AF504" s="129"/>
    </row>
    <row r="505" ht="12.75" customHeigh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1"/>
      <c r="AD505" s="131"/>
      <c r="AE505" s="131"/>
      <c r="AF505" s="129"/>
    </row>
    <row r="506" ht="12.75" customHeigh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1"/>
      <c r="AD506" s="131"/>
      <c r="AE506" s="131"/>
      <c r="AF506" s="129"/>
    </row>
    <row r="507" ht="12.75" customHeigh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1"/>
      <c r="AD507" s="131"/>
      <c r="AE507" s="131"/>
      <c r="AF507" s="129"/>
    </row>
    <row r="508" ht="12.75" customHeigh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1"/>
      <c r="AD508" s="131"/>
      <c r="AE508" s="131"/>
      <c r="AF508" s="129"/>
    </row>
    <row r="509" ht="12.75" customHeigh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1"/>
      <c r="AD509" s="131"/>
      <c r="AE509" s="131"/>
      <c r="AF509" s="129"/>
    </row>
    <row r="510" ht="12.75" customHeigh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1"/>
      <c r="AD510" s="131"/>
      <c r="AE510" s="131"/>
      <c r="AF510" s="129"/>
    </row>
    <row r="511" ht="12.75" customHeigh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1"/>
      <c r="AD511" s="131"/>
      <c r="AE511" s="131"/>
      <c r="AF511" s="129"/>
    </row>
    <row r="512" ht="12.75" customHeigh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1"/>
      <c r="AD512" s="131"/>
      <c r="AE512" s="131"/>
      <c r="AF512" s="129"/>
    </row>
    <row r="513" ht="12.75" customHeigh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1"/>
      <c r="AD513" s="131"/>
      <c r="AE513" s="131"/>
      <c r="AF513" s="129"/>
    </row>
    <row r="514" ht="12.75" customHeigh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1"/>
      <c r="AD514" s="131"/>
      <c r="AE514" s="131"/>
      <c r="AF514" s="129"/>
    </row>
    <row r="515" ht="12.75" customHeigh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1"/>
      <c r="AD515" s="131"/>
      <c r="AE515" s="131"/>
      <c r="AF515" s="129"/>
    </row>
    <row r="516" ht="12.75" customHeigh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1"/>
      <c r="AD516" s="131"/>
      <c r="AE516" s="131"/>
      <c r="AF516" s="129"/>
    </row>
    <row r="517" ht="12.75" customHeigh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1"/>
      <c r="AD517" s="131"/>
      <c r="AE517" s="131"/>
      <c r="AF517" s="129"/>
    </row>
    <row r="518" ht="12.75" customHeigh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1"/>
      <c r="AD518" s="131"/>
      <c r="AE518" s="131"/>
      <c r="AF518" s="129"/>
    </row>
    <row r="519" ht="12.75" customHeigh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1"/>
      <c r="AD519" s="131"/>
      <c r="AE519" s="131"/>
      <c r="AF519" s="129"/>
    </row>
    <row r="520" ht="12.75" customHeigh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1"/>
      <c r="AD520" s="131"/>
      <c r="AE520" s="131"/>
      <c r="AF520" s="129"/>
    </row>
    <row r="521" ht="12.75" customHeigh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1"/>
      <c r="AD521" s="131"/>
      <c r="AE521" s="131"/>
      <c r="AF521" s="129"/>
    </row>
    <row r="522" ht="12.75" customHeigh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1"/>
      <c r="AD522" s="131"/>
      <c r="AE522" s="131"/>
      <c r="AF522" s="129"/>
    </row>
    <row r="523" ht="12.75" customHeigh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1"/>
      <c r="AD523" s="131"/>
      <c r="AE523" s="131"/>
      <c r="AF523" s="129"/>
    </row>
    <row r="524" ht="12.75" customHeigh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1"/>
      <c r="AD524" s="131"/>
      <c r="AE524" s="131"/>
      <c r="AF524" s="129"/>
    </row>
    <row r="525" ht="12.75" customHeigh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1"/>
      <c r="AD525" s="131"/>
      <c r="AE525" s="131"/>
      <c r="AF525" s="129"/>
    </row>
    <row r="526" ht="12.75" customHeigh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1"/>
      <c r="AD526" s="131"/>
      <c r="AE526" s="131"/>
      <c r="AF526" s="129"/>
    </row>
    <row r="527" ht="12.75" customHeigh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1"/>
      <c r="AD527" s="131"/>
      <c r="AE527" s="131"/>
      <c r="AF527" s="129"/>
    </row>
    <row r="528" ht="12.75" customHeigh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1"/>
      <c r="AD528" s="131"/>
      <c r="AE528" s="131"/>
      <c r="AF528" s="129"/>
    </row>
    <row r="529" ht="12.75" customHeigh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1"/>
      <c r="AD529" s="131"/>
      <c r="AE529" s="131"/>
      <c r="AF529" s="129"/>
    </row>
    <row r="530" ht="12.75" customHeigh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1"/>
      <c r="AD530" s="131"/>
      <c r="AE530" s="131"/>
      <c r="AF530" s="129"/>
    </row>
    <row r="531" ht="12.75" customHeigh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1"/>
      <c r="AD531" s="131"/>
      <c r="AE531" s="131"/>
      <c r="AF531" s="129"/>
    </row>
    <row r="532" ht="12.75" customHeigh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1"/>
      <c r="AD532" s="131"/>
      <c r="AE532" s="131"/>
      <c r="AF532" s="129"/>
    </row>
    <row r="533" ht="12.75" customHeigh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1"/>
      <c r="AD533" s="131"/>
      <c r="AE533" s="131"/>
      <c r="AF533" s="129"/>
    </row>
    <row r="534" ht="12.75" customHeigh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1"/>
      <c r="AD534" s="131"/>
      <c r="AE534" s="131"/>
      <c r="AF534" s="129"/>
    </row>
    <row r="535" ht="12.75" customHeigh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1"/>
      <c r="AD535" s="131"/>
      <c r="AE535" s="131"/>
      <c r="AF535" s="129"/>
    </row>
    <row r="536" ht="12.75" customHeigh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1"/>
      <c r="AD536" s="131"/>
      <c r="AE536" s="131"/>
      <c r="AF536" s="129"/>
    </row>
    <row r="537" ht="12.75" customHeigh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1"/>
      <c r="AD537" s="131"/>
      <c r="AE537" s="131"/>
      <c r="AF537" s="129"/>
    </row>
    <row r="538" ht="12.75" customHeigh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1"/>
      <c r="AD538" s="131"/>
      <c r="AE538" s="131"/>
      <c r="AF538" s="129"/>
    </row>
    <row r="539" ht="12.75" customHeigh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1"/>
      <c r="AD539" s="131"/>
      <c r="AE539" s="131"/>
      <c r="AF539" s="129"/>
    </row>
    <row r="540" ht="12.75" customHeigh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1"/>
      <c r="AD540" s="131"/>
      <c r="AE540" s="131"/>
      <c r="AF540" s="129"/>
    </row>
    <row r="541" ht="12.75" customHeigh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1"/>
      <c r="AD541" s="131"/>
      <c r="AE541" s="131"/>
      <c r="AF541" s="129"/>
    </row>
    <row r="542" ht="12.75" customHeigh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1"/>
      <c r="AD542" s="131"/>
      <c r="AE542" s="131"/>
      <c r="AF542" s="129"/>
    </row>
    <row r="543" ht="12.75" customHeigh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1"/>
      <c r="AD543" s="131"/>
      <c r="AE543" s="131"/>
      <c r="AF543" s="129"/>
    </row>
    <row r="544" ht="12.75" customHeigh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1"/>
      <c r="AD544" s="131"/>
      <c r="AE544" s="131"/>
      <c r="AF544" s="129"/>
    </row>
    <row r="545" ht="12.75" customHeigh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1"/>
      <c r="AD545" s="131"/>
      <c r="AE545" s="131"/>
      <c r="AF545" s="129"/>
    </row>
    <row r="546" ht="12.75" customHeigh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1"/>
      <c r="AD546" s="131"/>
      <c r="AE546" s="131"/>
      <c r="AF546" s="129"/>
    </row>
    <row r="547" ht="12.75" customHeigh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1"/>
      <c r="AD547" s="131"/>
      <c r="AE547" s="131"/>
      <c r="AF547" s="129"/>
    </row>
    <row r="548" ht="12.75" customHeigh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1"/>
      <c r="AD548" s="131"/>
      <c r="AE548" s="131"/>
      <c r="AF548" s="129"/>
    </row>
    <row r="549" ht="12.75" customHeigh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1"/>
      <c r="AD549" s="131"/>
      <c r="AE549" s="131"/>
      <c r="AF549" s="129"/>
    </row>
    <row r="550" ht="12.75" customHeigh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1"/>
      <c r="AD550" s="131"/>
      <c r="AE550" s="131"/>
      <c r="AF550" s="129"/>
    </row>
    <row r="551" ht="12.75" customHeigh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1"/>
      <c r="AD551" s="131"/>
      <c r="AE551" s="131"/>
      <c r="AF551" s="129"/>
    </row>
    <row r="552" ht="12.75" customHeigh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1"/>
      <c r="AD552" s="131"/>
      <c r="AE552" s="131"/>
      <c r="AF552" s="129"/>
    </row>
    <row r="553" ht="12.75" customHeigh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1"/>
      <c r="AD553" s="131"/>
      <c r="AE553" s="131"/>
      <c r="AF553" s="129"/>
    </row>
    <row r="554" ht="12.75" customHeigh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1"/>
      <c r="AD554" s="131"/>
      <c r="AE554" s="131"/>
      <c r="AF554" s="129"/>
    </row>
    <row r="555" ht="12.75" customHeigh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1"/>
      <c r="AD555" s="131"/>
      <c r="AE555" s="131"/>
      <c r="AF555" s="129"/>
    </row>
    <row r="556" ht="12.75" customHeigh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1"/>
      <c r="AD556" s="131"/>
      <c r="AE556" s="131"/>
      <c r="AF556" s="129"/>
    </row>
    <row r="557" ht="12.75" customHeigh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1"/>
      <c r="AD557" s="131"/>
      <c r="AE557" s="131"/>
      <c r="AF557" s="129"/>
    </row>
    <row r="558" ht="12.75" customHeigh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1"/>
      <c r="AD558" s="131"/>
      <c r="AE558" s="131"/>
      <c r="AF558" s="129"/>
    </row>
    <row r="559" ht="12.75" customHeigh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1"/>
      <c r="AD559" s="131"/>
      <c r="AE559" s="131"/>
      <c r="AF559" s="129"/>
    </row>
    <row r="560" ht="12.75" customHeigh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1"/>
      <c r="AD560" s="131"/>
      <c r="AE560" s="131"/>
      <c r="AF560" s="129"/>
    </row>
    <row r="561" ht="12.75" customHeigh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1"/>
      <c r="AD561" s="131"/>
      <c r="AE561" s="131"/>
      <c r="AF561" s="129"/>
    </row>
    <row r="562" ht="12.75" customHeigh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1"/>
      <c r="AD562" s="131"/>
      <c r="AE562" s="131"/>
      <c r="AF562" s="129"/>
    </row>
    <row r="563" ht="12.75" customHeigh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1"/>
      <c r="AD563" s="131"/>
      <c r="AE563" s="131"/>
      <c r="AF563" s="129"/>
    </row>
    <row r="564" ht="12.75" customHeigh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1"/>
      <c r="AD564" s="131"/>
      <c r="AE564" s="131"/>
      <c r="AF564" s="129"/>
    </row>
    <row r="565" ht="12.75" customHeigh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1"/>
      <c r="AD565" s="131"/>
      <c r="AE565" s="131"/>
      <c r="AF565" s="129"/>
    </row>
    <row r="566" ht="12.75" customHeigh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1"/>
      <c r="AD566" s="131"/>
      <c r="AE566" s="131"/>
      <c r="AF566" s="129"/>
    </row>
    <row r="567" ht="12.75" customHeigh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1"/>
      <c r="AD567" s="131"/>
      <c r="AE567" s="131"/>
      <c r="AF567" s="129"/>
    </row>
    <row r="568" ht="12.75" customHeigh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1"/>
      <c r="AD568" s="131"/>
      <c r="AE568" s="131"/>
      <c r="AF568" s="129"/>
    </row>
    <row r="569" ht="12.75" customHeigh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1"/>
      <c r="AD569" s="131"/>
      <c r="AE569" s="131"/>
      <c r="AF569" s="129"/>
    </row>
    <row r="570" ht="12.75" customHeigh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1"/>
      <c r="AD570" s="131"/>
      <c r="AE570" s="131"/>
      <c r="AF570" s="129"/>
    </row>
    <row r="571" ht="12.75" customHeigh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1"/>
      <c r="AD571" s="131"/>
      <c r="AE571" s="131"/>
      <c r="AF571" s="129"/>
    </row>
    <row r="572" ht="12.75" customHeigh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1"/>
      <c r="AD572" s="131"/>
      <c r="AE572" s="131"/>
      <c r="AF572" s="129"/>
    </row>
    <row r="573" ht="12.75" customHeigh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1"/>
      <c r="AD573" s="131"/>
      <c r="AE573" s="131"/>
      <c r="AF573" s="129"/>
    </row>
    <row r="574" ht="12.75" customHeigh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1"/>
      <c r="AD574" s="131"/>
      <c r="AE574" s="131"/>
      <c r="AF574" s="129"/>
    </row>
    <row r="575" ht="12.75" customHeigh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1"/>
      <c r="AD575" s="131"/>
      <c r="AE575" s="131"/>
      <c r="AF575" s="129"/>
    </row>
    <row r="576" ht="12.75" customHeigh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1"/>
      <c r="AD576" s="131"/>
      <c r="AE576" s="131"/>
      <c r="AF576" s="129"/>
    </row>
    <row r="577" ht="12.75" customHeigh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1"/>
      <c r="AD577" s="131"/>
      <c r="AE577" s="131"/>
      <c r="AF577" s="129"/>
    </row>
    <row r="578" ht="12.75" customHeigh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1"/>
      <c r="AD578" s="131"/>
      <c r="AE578" s="131"/>
      <c r="AF578" s="129"/>
    </row>
    <row r="579" ht="12.75" customHeigh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1"/>
      <c r="AD579" s="131"/>
      <c r="AE579" s="131"/>
      <c r="AF579" s="129"/>
    </row>
    <row r="580" ht="12.75" customHeigh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1"/>
      <c r="AD580" s="131"/>
      <c r="AE580" s="131"/>
      <c r="AF580" s="129"/>
    </row>
    <row r="581" ht="12.75" customHeigh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1"/>
      <c r="AD581" s="131"/>
      <c r="AE581" s="131"/>
      <c r="AF581" s="129"/>
    </row>
    <row r="582" ht="12.75" customHeigh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1"/>
      <c r="AD582" s="131"/>
      <c r="AE582" s="131"/>
      <c r="AF582" s="129"/>
    </row>
    <row r="583" ht="12.75" customHeigh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1"/>
      <c r="AD583" s="131"/>
      <c r="AE583" s="131"/>
      <c r="AF583" s="129"/>
    </row>
    <row r="584" ht="12.75" customHeigh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1"/>
      <c r="AD584" s="131"/>
      <c r="AE584" s="131"/>
      <c r="AF584" s="129"/>
    </row>
    <row r="585" ht="12.75" customHeigh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1"/>
      <c r="AD585" s="131"/>
      <c r="AE585" s="131"/>
      <c r="AF585" s="129"/>
    </row>
    <row r="586" ht="12.75" customHeigh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1"/>
      <c r="AD586" s="131"/>
      <c r="AE586" s="131"/>
      <c r="AF586" s="129"/>
    </row>
    <row r="587" ht="12.75" customHeigh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1"/>
      <c r="AD587" s="131"/>
      <c r="AE587" s="131"/>
      <c r="AF587" s="129"/>
    </row>
    <row r="588" ht="12.75" customHeigh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1"/>
      <c r="AD588" s="131"/>
      <c r="AE588" s="131"/>
      <c r="AF588" s="129"/>
    </row>
    <row r="589" ht="12.75" customHeigh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1"/>
      <c r="AD589" s="131"/>
      <c r="AE589" s="131"/>
      <c r="AF589" s="129"/>
    </row>
    <row r="590" ht="12.75" customHeigh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1"/>
      <c r="AD590" s="131"/>
      <c r="AE590" s="131"/>
      <c r="AF590" s="129"/>
    </row>
    <row r="591" ht="12.75" customHeigh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1"/>
      <c r="AD591" s="131"/>
      <c r="AE591" s="131"/>
      <c r="AF591" s="129"/>
    </row>
    <row r="592" ht="12.75" customHeigh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1"/>
      <c r="AD592" s="131"/>
      <c r="AE592" s="131"/>
      <c r="AF592" s="129"/>
    </row>
    <row r="593" ht="12.75" customHeigh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1"/>
      <c r="AD593" s="131"/>
      <c r="AE593" s="131"/>
      <c r="AF593" s="129"/>
    </row>
    <row r="594" ht="12.75" customHeigh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1"/>
      <c r="AD594" s="131"/>
      <c r="AE594" s="131"/>
      <c r="AF594" s="129"/>
    </row>
    <row r="595" ht="12.75" customHeigh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1"/>
      <c r="AD595" s="131"/>
      <c r="AE595" s="131"/>
      <c r="AF595" s="129"/>
    </row>
    <row r="596" ht="12.75" customHeigh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1"/>
      <c r="AD596" s="131"/>
      <c r="AE596" s="131"/>
      <c r="AF596" s="129"/>
    </row>
    <row r="597" ht="12.75" customHeigh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1"/>
      <c r="AD597" s="131"/>
      <c r="AE597" s="131"/>
      <c r="AF597" s="129"/>
    </row>
    <row r="598" ht="12.75" customHeigh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1"/>
      <c r="AD598" s="131"/>
      <c r="AE598" s="131"/>
      <c r="AF598" s="129"/>
    </row>
    <row r="599" ht="12.75" customHeigh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1"/>
      <c r="AD599" s="131"/>
      <c r="AE599" s="131"/>
      <c r="AF599" s="129"/>
    </row>
    <row r="600" ht="12.75" customHeigh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1"/>
      <c r="AD600" s="131"/>
      <c r="AE600" s="131"/>
      <c r="AF600" s="129"/>
    </row>
    <row r="601" ht="12.75" customHeigh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1"/>
      <c r="AD601" s="131"/>
      <c r="AE601" s="131"/>
      <c r="AF601" s="129"/>
    </row>
    <row r="602" ht="12.75" customHeigh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1"/>
      <c r="AD602" s="131"/>
      <c r="AE602" s="131"/>
      <c r="AF602" s="129"/>
    </row>
    <row r="603" ht="12.75" customHeigh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1"/>
      <c r="AD603" s="131"/>
      <c r="AE603" s="131"/>
      <c r="AF603" s="129"/>
    </row>
    <row r="604" ht="12.75" customHeigh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1"/>
      <c r="AD604" s="131"/>
      <c r="AE604" s="131"/>
      <c r="AF604" s="129"/>
    </row>
    <row r="605" ht="12.75" customHeigh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1"/>
      <c r="AD605" s="131"/>
      <c r="AE605" s="131"/>
      <c r="AF605" s="129"/>
    </row>
    <row r="606" ht="12.75" customHeigh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1"/>
      <c r="AD606" s="131"/>
      <c r="AE606" s="131"/>
      <c r="AF606" s="129"/>
    </row>
    <row r="607" ht="12.75" customHeigh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1"/>
      <c r="AD607" s="131"/>
      <c r="AE607" s="131"/>
      <c r="AF607" s="129"/>
    </row>
    <row r="608" ht="12.75" customHeigh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1"/>
      <c r="AD608" s="131"/>
      <c r="AE608" s="131"/>
      <c r="AF608" s="129"/>
    </row>
    <row r="609" ht="12.75" customHeigh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1"/>
      <c r="AD609" s="131"/>
      <c r="AE609" s="131"/>
      <c r="AF609" s="129"/>
    </row>
    <row r="610" ht="12.75" customHeigh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1"/>
      <c r="AD610" s="131"/>
      <c r="AE610" s="131"/>
      <c r="AF610" s="129"/>
    </row>
    <row r="611" ht="12.75" customHeigh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1"/>
      <c r="AD611" s="131"/>
      <c r="AE611" s="131"/>
      <c r="AF611" s="129"/>
    </row>
    <row r="612" ht="12.75" customHeigh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1"/>
      <c r="AD612" s="131"/>
      <c r="AE612" s="131"/>
      <c r="AF612" s="129"/>
    </row>
    <row r="613" ht="12.75" customHeigh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1"/>
      <c r="AD613" s="131"/>
      <c r="AE613" s="131"/>
      <c r="AF613" s="129"/>
    </row>
    <row r="614" ht="12.75" customHeigh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1"/>
      <c r="AD614" s="131"/>
      <c r="AE614" s="131"/>
      <c r="AF614" s="129"/>
    </row>
    <row r="615" ht="12.75" customHeigh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1"/>
      <c r="AD615" s="131"/>
      <c r="AE615" s="131"/>
      <c r="AF615" s="129"/>
    </row>
    <row r="616" ht="12.75" customHeigh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1"/>
      <c r="AD616" s="131"/>
      <c r="AE616" s="131"/>
      <c r="AF616" s="129"/>
    </row>
    <row r="617" ht="12.75" customHeigh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1"/>
      <c r="AD617" s="131"/>
      <c r="AE617" s="131"/>
      <c r="AF617" s="129"/>
    </row>
    <row r="618" ht="12.75" customHeigh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1"/>
      <c r="AD618" s="131"/>
      <c r="AE618" s="131"/>
      <c r="AF618" s="129"/>
    </row>
    <row r="619" ht="12.75" customHeigh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1"/>
      <c r="AD619" s="131"/>
      <c r="AE619" s="131"/>
      <c r="AF619" s="129"/>
    </row>
    <row r="620" ht="12.75" customHeigh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1"/>
      <c r="AD620" s="131"/>
      <c r="AE620" s="131"/>
      <c r="AF620" s="129"/>
    </row>
    <row r="621" ht="12.75" customHeigh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1"/>
      <c r="AD621" s="131"/>
      <c r="AE621" s="131"/>
      <c r="AF621" s="129"/>
    </row>
    <row r="622" ht="12.75" customHeigh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1"/>
      <c r="AD622" s="131"/>
      <c r="AE622" s="131"/>
      <c r="AF622" s="129"/>
    </row>
    <row r="623" ht="12.75" customHeigh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1"/>
      <c r="AD623" s="131"/>
      <c r="AE623" s="131"/>
      <c r="AF623" s="129"/>
    </row>
    <row r="624" ht="12.75" customHeigh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1"/>
      <c r="AD624" s="131"/>
      <c r="AE624" s="131"/>
      <c r="AF624" s="129"/>
    </row>
    <row r="625" ht="12.75" customHeigh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1"/>
      <c r="AD625" s="131"/>
      <c r="AE625" s="131"/>
      <c r="AF625" s="129"/>
    </row>
    <row r="626" ht="12.75" customHeigh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1"/>
      <c r="AD626" s="131"/>
      <c r="AE626" s="131"/>
      <c r="AF626" s="129"/>
    </row>
    <row r="627" ht="12.75" customHeigh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1"/>
      <c r="AD627" s="131"/>
      <c r="AE627" s="131"/>
      <c r="AF627" s="129"/>
    </row>
    <row r="628" ht="12.75" customHeigh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1"/>
      <c r="AD628" s="131"/>
      <c r="AE628" s="131"/>
      <c r="AF628" s="129"/>
    </row>
    <row r="629" ht="12.75" customHeigh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1"/>
      <c r="AD629" s="131"/>
      <c r="AE629" s="131"/>
      <c r="AF629" s="129"/>
    </row>
    <row r="630" ht="12.75" customHeigh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1"/>
      <c r="AD630" s="131"/>
      <c r="AE630" s="131"/>
      <c r="AF630" s="129"/>
    </row>
    <row r="631" ht="12.75" customHeigh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1"/>
      <c r="AD631" s="131"/>
      <c r="AE631" s="131"/>
      <c r="AF631" s="129"/>
    </row>
    <row r="632" ht="12.75" customHeigh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1"/>
      <c r="AD632" s="131"/>
      <c r="AE632" s="131"/>
      <c r="AF632" s="129"/>
    </row>
    <row r="633" ht="12.75" customHeigh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1"/>
      <c r="AD633" s="131"/>
      <c r="AE633" s="131"/>
      <c r="AF633" s="129"/>
    </row>
    <row r="634" ht="12.75" customHeigh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1"/>
      <c r="AD634" s="131"/>
      <c r="AE634" s="131"/>
      <c r="AF634" s="129"/>
    </row>
    <row r="635" ht="12.75" customHeigh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1"/>
      <c r="AD635" s="131"/>
      <c r="AE635" s="131"/>
      <c r="AF635" s="129"/>
    </row>
    <row r="636" ht="12.75" customHeigh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1"/>
      <c r="AD636" s="131"/>
      <c r="AE636" s="131"/>
      <c r="AF636" s="129"/>
    </row>
    <row r="637" ht="12.75" customHeigh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1"/>
      <c r="AD637" s="131"/>
      <c r="AE637" s="131"/>
      <c r="AF637" s="129"/>
    </row>
    <row r="638" ht="12.75" customHeigh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1"/>
      <c r="AD638" s="131"/>
      <c r="AE638" s="131"/>
      <c r="AF638" s="129"/>
    </row>
    <row r="639" ht="12.75" customHeigh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1"/>
      <c r="AD639" s="131"/>
      <c r="AE639" s="131"/>
      <c r="AF639" s="129"/>
    </row>
    <row r="640" ht="12.75" customHeigh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1"/>
      <c r="AD640" s="131"/>
      <c r="AE640" s="131"/>
      <c r="AF640" s="129"/>
    </row>
    <row r="641" ht="12.75" customHeigh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1"/>
      <c r="AD641" s="131"/>
      <c r="AE641" s="131"/>
      <c r="AF641" s="129"/>
    </row>
    <row r="642" ht="12.75" customHeigh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1"/>
      <c r="AD642" s="131"/>
      <c r="AE642" s="131"/>
      <c r="AF642" s="129"/>
    </row>
    <row r="643" ht="12.75" customHeigh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1"/>
      <c r="AD643" s="131"/>
      <c r="AE643" s="131"/>
      <c r="AF643" s="129"/>
    </row>
    <row r="644" ht="12.75" customHeigh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1"/>
      <c r="AD644" s="131"/>
      <c r="AE644" s="131"/>
      <c r="AF644" s="129"/>
    </row>
    <row r="645" ht="12.75" customHeigh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1"/>
      <c r="AD645" s="131"/>
      <c r="AE645" s="131"/>
      <c r="AF645" s="129"/>
    </row>
    <row r="646" ht="12.75" customHeigh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1"/>
      <c r="AD646" s="131"/>
      <c r="AE646" s="131"/>
      <c r="AF646" s="129"/>
    </row>
    <row r="647" ht="12.75" customHeigh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1"/>
      <c r="AD647" s="131"/>
      <c r="AE647" s="131"/>
      <c r="AF647" s="129"/>
    </row>
    <row r="648" ht="12.75" customHeigh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1"/>
      <c r="AD648" s="131"/>
      <c r="AE648" s="131"/>
      <c r="AF648" s="129"/>
    </row>
    <row r="649" ht="12.75" customHeigh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1"/>
      <c r="AD649" s="131"/>
      <c r="AE649" s="131"/>
      <c r="AF649" s="129"/>
    </row>
    <row r="650" ht="12.75" customHeigh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1"/>
      <c r="AD650" s="131"/>
      <c r="AE650" s="131"/>
      <c r="AF650" s="129"/>
    </row>
    <row r="651" ht="12.75" customHeigh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1"/>
      <c r="AD651" s="131"/>
      <c r="AE651" s="131"/>
      <c r="AF651" s="129"/>
    </row>
    <row r="652" ht="12.75" customHeigh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1"/>
      <c r="AD652" s="131"/>
      <c r="AE652" s="131"/>
      <c r="AF652" s="129"/>
    </row>
    <row r="653" ht="12.75" customHeigh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1"/>
      <c r="AD653" s="131"/>
      <c r="AE653" s="131"/>
      <c r="AF653" s="129"/>
    </row>
    <row r="654" ht="12.75" customHeigh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1"/>
      <c r="AD654" s="131"/>
      <c r="AE654" s="131"/>
      <c r="AF654" s="129"/>
    </row>
    <row r="655" ht="12.75" customHeigh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1"/>
      <c r="AD655" s="131"/>
      <c r="AE655" s="131"/>
      <c r="AF655" s="129"/>
    </row>
    <row r="656" ht="12.75" customHeigh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1"/>
      <c r="AD656" s="131"/>
      <c r="AE656" s="131"/>
      <c r="AF656" s="129"/>
    </row>
    <row r="657" ht="12.75" customHeigh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1"/>
      <c r="AD657" s="131"/>
      <c r="AE657" s="131"/>
      <c r="AF657" s="129"/>
    </row>
    <row r="658" ht="12.75" customHeigh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1"/>
      <c r="AD658" s="131"/>
      <c r="AE658" s="131"/>
      <c r="AF658" s="129"/>
    </row>
    <row r="659" ht="12.75" customHeigh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1"/>
      <c r="AD659" s="131"/>
      <c r="AE659" s="131"/>
      <c r="AF659" s="129"/>
    </row>
    <row r="660" ht="12.75" customHeigh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1"/>
      <c r="AD660" s="131"/>
      <c r="AE660" s="131"/>
      <c r="AF660" s="129"/>
    </row>
    <row r="661" ht="12.75" customHeigh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1"/>
      <c r="AD661" s="131"/>
      <c r="AE661" s="131"/>
      <c r="AF661" s="129"/>
    </row>
    <row r="662" ht="12.75" customHeigh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1"/>
      <c r="AD662" s="131"/>
      <c r="AE662" s="131"/>
      <c r="AF662" s="129"/>
    </row>
    <row r="663" ht="12.75" customHeigh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1"/>
      <c r="AD663" s="131"/>
      <c r="AE663" s="131"/>
      <c r="AF663" s="129"/>
    </row>
    <row r="664" ht="12.75" customHeigh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1"/>
      <c r="AD664" s="131"/>
      <c r="AE664" s="131"/>
      <c r="AF664" s="129"/>
    </row>
    <row r="665" ht="12.75" customHeigh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1"/>
      <c r="AD665" s="131"/>
      <c r="AE665" s="131"/>
      <c r="AF665" s="129"/>
    </row>
    <row r="666" ht="12.75" customHeigh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1"/>
      <c r="AD666" s="131"/>
      <c r="AE666" s="131"/>
      <c r="AF666" s="129"/>
    </row>
    <row r="667" ht="12.75" customHeigh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1"/>
      <c r="AD667" s="131"/>
      <c r="AE667" s="131"/>
      <c r="AF667" s="129"/>
    </row>
    <row r="668" ht="12.75" customHeigh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1"/>
      <c r="AD668" s="131"/>
      <c r="AE668" s="131"/>
      <c r="AF668" s="129"/>
    </row>
    <row r="669" ht="12.75" customHeigh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1"/>
      <c r="AD669" s="131"/>
      <c r="AE669" s="131"/>
      <c r="AF669" s="129"/>
    </row>
    <row r="670" ht="12.75" customHeigh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1"/>
      <c r="AD670" s="131"/>
      <c r="AE670" s="131"/>
      <c r="AF670" s="129"/>
    </row>
    <row r="671" ht="12.75" customHeigh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1"/>
      <c r="AD671" s="131"/>
      <c r="AE671" s="131"/>
      <c r="AF671" s="129"/>
    </row>
    <row r="672" ht="12.75" customHeigh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1"/>
      <c r="AD672" s="131"/>
      <c r="AE672" s="131"/>
      <c r="AF672" s="129"/>
    </row>
    <row r="673" ht="12.75" customHeigh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1"/>
      <c r="AD673" s="131"/>
      <c r="AE673" s="131"/>
      <c r="AF673" s="129"/>
    </row>
    <row r="674" ht="12.75" customHeigh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1"/>
      <c r="AD674" s="131"/>
      <c r="AE674" s="131"/>
      <c r="AF674" s="129"/>
    </row>
    <row r="675" ht="12.75" customHeigh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1"/>
      <c r="AD675" s="131"/>
      <c r="AE675" s="131"/>
      <c r="AF675" s="129"/>
    </row>
    <row r="676" ht="12.75" customHeigh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1"/>
      <c r="AD676" s="131"/>
      <c r="AE676" s="131"/>
      <c r="AF676" s="129"/>
    </row>
    <row r="677" ht="12.75" customHeigh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1"/>
      <c r="AD677" s="131"/>
      <c r="AE677" s="131"/>
      <c r="AF677" s="129"/>
    </row>
    <row r="678" ht="12.75" customHeigh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1"/>
      <c r="AD678" s="131"/>
      <c r="AE678" s="131"/>
      <c r="AF678" s="129"/>
    </row>
    <row r="679" ht="12.75" customHeigh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1"/>
      <c r="AD679" s="131"/>
      <c r="AE679" s="131"/>
      <c r="AF679" s="129"/>
    </row>
    <row r="680" ht="12.75" customHeigh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1"/>
      <c r="AD680" s="131"/>
      <c r="AE680" s="131"/>
      <c r="AF680" s="129"/>
    </row>
    <row r="681" ht="12.75" customHeigh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1"/>
      <c r="AD681" s="131"/>
      <c r="AE681" s="131"/>
      <c r="AF681" s="129"/>
    </row>
    <row r="682" ht="12.75" customHeigh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1"/>
      <c r="AD682" s="131"/>
      <c r="AE682" s="131"/>
      <c r="AF682" s="129"/>
    </row>
    <row r="683" ht="12.75" customHeigh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1"/>
      <c r="AD683" s="131"/>
      <c r="AE683" s="131"/>
      <c r="AF683" s="129"/>
    </row>
    <row r="684" ht="12.75" customHeigh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1"/>
      <c r="AD684" s="131"/>
      <c r="AE684" s="131"/>
      <c r="AF684" s="129"/>
    </row>
    <row r="685" ht="12.75" customHeigh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1"/>
      <c r="AD685" s="131"/>
      <c r="AE685" s="131"/>
      <c r="AF685" s="129"/>
    </row>
    <row r="686" ht="12.75" customHeigh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1"/>
      <c r="AD686" s="131"/>
      <c r="AE686" s="131"/>
      <c r="AF686" s="129"/>
    </row>
    <row r="687" ht="12.75" customHeigh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1"/>
      <c r="AD687" s="131"/>
      <c r="AE687" s="131"/>
      <c r="AF687" s="129"/>
    </row>
    <row r="688" ht="12.75" customHeigh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1"/>
      <c r="AD688" s="131"/>
      <c r="AE688" s="131"/>
      <c r="AF688" s="129"/>
    </row>
    <row r="689" ht="12.75" customHeigh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1"/>
      <c r="AD689" s="131"/>
      <c r="AE689" s="131"/>
      <c r="AF689" s="129"/>
    </row>
    <row r="690" ht="12.75" customHeigh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1"/>
      <c r="AD690" s="131"/>
      <c r="AE690" s="131"/>
      <c r="AF690" s="129"/>
    </row>
    <row r="691" ht="12.75" customHeigh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1"/>
      <c r="AD691" s="131"/>
      <c r="AE691" s="131"/>
      <c r="AF691" s="129"/>
    </row>
    <row r="692" ht="12.75" customHeigh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1"/>
      <c r="AD692" s="131"/>
      <c r="AE692" s="131"/>
      <c r="AF692" s="129"/>
    </row>
    <row r="693" ht="12.75" customHeigh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1"/>
      <c r="AD693" s="131"/>
      <c r="AE693" s="131"/>
      <c r="AF693" s="129"/>
    </row>
    <row r="694" ht="12.75" customHeigh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1"/>
      <c r="AD694" s="131"/>
      <c r="AE694" s="131"/>
      <c r="AF694" s="129"/>
    </row>
    <row r="695" ht="12.75" customHeigh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1"/>
      <c r="AD695" s="131"/>
      <c r="AE695" s="131"/>
      <c r="AF695" s="129"/>
    </row>
    <row r="696" ht="12.75" customHeigh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1"/>
      <c r="AD696" s="131"/>
      <c r="AE696" s="131"/>
      <c r="AF696" s="129"/>
    </row>
    <row r="697" ht="12.75" customHeigh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1"/>
      <c r="AD697" s="131"/>
      <c r="AE697" s="131"/>
      <c r="AF697" s="129"/>
    </row>
    <row r="698" ht="12.75" customHeigh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1"/>
      <c r="AD698" s="131"/>
      <c r="AE698" s="131"/>
      <c r="AF698" s="129"/>
    </row>
    <row r="699" ht="12.75" customHeigh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1"/>
      <c r="AD699" s="131"/>
      <c r="AE699" s="131"/>
      <c r="AF699" s="129"/>
    </row>
    <row r="700" ht="12.75" customHeigh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1"/>
      <c r="AD700" s="131"/>
      <c r="AE700" s="131"/>
      <c r="AF700" s="129"/>
    </row>
    <row r="701" ht="12.75" customHeigh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1"/>
      <c r="AD701" s="131"/>
      <c r="AE701" s="131"/>
      <c r="AF701" s="129"/>
    </row>
    <row r="702" ht="12.75" customHeigh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1"/>
      <c r="AD702" s="131"/>
      <c r="AE702" s="131"/>
      <c r="AF702" s="129"/>
    </row>
    <row r="703" ht="12.75" customHeigh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1"/>
      <c r="AD703" s="131"/>
      <c r="AE703" s="131"/>
      <c r="AF703" s="129"/>
    </row>
    <row r="704" ht="12.75" customHeigh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1"/>
      <c r="AD704" s="131"/>
      <c r="AE704" s="131"/>
      <c r="AF704" s="129"/>
    </row>
    <row r="705" ht="12.75" customHeigh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1"/>
      <c r="AD705" s="131"/>
      <c r="AE705" s="131"/>
      <c r="AF705" s="129"/>
    </row>
    <row r="706" ht="12.75" customHeigh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1"/>
      <c r="AD706" s="131"/>
      <c r="AE706" s="131"/>
      <c r="AF706" s="129"/>
    </row>
    <row r="707" ht="12.75" customHeigh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1"/>
      <c r="AD707" s="131"/>
      <c r="AE707" s="131"/>
      <c r="AF707" s="129"/>
    </row>
    <row r="708" ht="12.75" customHeigh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1"/>
      <c r="AD708" s="131"/>
      <c r="AE708" s="131"/>
      <c r="AF708" s="129"/>
    </row>
    <row r="709" ht="12.75" customHeigh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1"/>
      <c r="AD709" s="131"/>
      <c r="AE709" s="131"/>
      <c r="AF709" s="129"/>
    </row>
    <row r="710" ht="12.75" customHeigh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1"/>
      <c r="AD710" s="131"/>
      <c r="AE710" s="131"/>
      <c r="AF710" s="129"/>
    </row>
    <row r="711" ht="12.75" customHeigh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1"/>
      <c r="AD711" s="131"/>
      <c r="AE711" s="131"/>
      <c r="AF711" s="129"/>
    </row>
    <row r="712" ht="12.75" customHeigh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1"/>
      <c r="AD712" s="131"/>
      <c r="AE712" s="131"/>
      <c r="AF712" s="129"/>
    </row>
    <row r="713" ht="12.75" customHeigh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1"/>
      <c r="AD713" s="131"/>
      <c r="AE713" s="131"/>
      <c r="AF713" s="129"/>
    </row>
    <row r="714" ht="12.75" customHeigh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1"/>
      <c r="AD714" s="131"/>
      <c r="AE714" s="131"/>
      <c r="AF714" s="129"/>
    </row>
    <row r="715" ht="12.75" customHeigh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1"/>
      <c r="AD715" s="131"/>
      <c r="AE715" s="131"/>
      <c r="AF715" s="129"/>
    </row>
    <row r="716" ht="12.75" customHeigh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1"/>
      <c r="AD716" s="131"/>
      <c r="AE716" s="131"/>
      <c r="AF716" s="129"/>
    </row>
    <row r="717" ht="12.75" customHeigh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1"/>
      <c r="AD717" s="131"/>
      <c r="AE717" s="131"/>
      <c r="AF717" s="129"/>
    </row>
    <row r="718" ht="12.75" customHeigh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1"/>
      <c r="AD718" s="131"/>
      <c r="AE718" s="131"/>
      <c r="AF718" s="129"/>
    </row>
    <row r="719" ht="12.75" customHeigh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1"/>
      <c r="AD719" s="131"/>
      <c r="AE719" s="131"/>
      <c r="AF719" s="129"/>
    </row>
    <row r="720" ht="12.75" customHeigh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1"/>
      <c r="AD720" s="131"/>
      <c r="AE720" s="131"/>
      <c r="AF720" s="129"/>
    </row>
    <row r="721" ht="12.75" customHeigh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1"/>
      <c r="AD721" s="131"/>
      <c r="AE721" s="131"/>
      <c r="AF721" s="129"/>
    </row>
    <row r="722" ht="12.75" customHeigh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1"/>
      <c r="AD722" s="131"/>
      <c r="AE722" s="131"/>
      <c r="AF722" s="129"/>
    </row>
    <row r="723" ht="12.75" customHeigh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1"/>
      <c r="AD723" s="131"/>
      <c r="AE723" s="131"/>
      <c r="AF723" s="129"/>
    </row>
    <row r="724" ht="12.75" customHeigh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1"/>
      <c r="AD724" s="131"/>
      <c r="AE724" s="131"/>
      <c r="AF724" s="129"/>
    </row>
    <row r="725" ht="12.75" customHeigh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1"/>
      <c r="AD725" s="131"/>
      <c r="AE725" s="131"/>
      <c r="AF725" s="129"/>
    </row>
    <row r="726" ht="12.75" customHeigh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1"/>
      <c r="AD726" s="131"/>
      <c r="AE726" s="131"/>
      <c r="AF726" s="129"/>
    </row>
    <row r="727" ht="12.75" customHeigh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1"/>
      <c r="AD727" s="131"/>
      <c r="AE727" s="131"/>
      <c r="AF727" s="129"/>
    </row>
    <row r="728" ht="12.75" customHeigh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1"/>
      <c r="AD728" s="131"/>
      <c r="AE728" s="131"/>
      <c r="AF728" s="129"/>
    </row>
    <row r="729" ht="12.75" customHeigh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1"/>
      <c r="AD729" s="131"/>
      <c r="AE729" s="131"/>
      <c r="AF729" s="129"/>
    </row>
    <row r="730" ht="12.75" customHeigh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1"/>
      <c r="AD730" s="131"/>
      <c r="AE730" s="131"/>
      <c r="AF730" s="129"/>
    </row>
    <row r="731" ht="12.75" customHeigh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1"/>
      <c r="AD731" s="131"/>
      <c r="AE731" s="131"/>
      <c r="AF731" s="129"/>
    </row>
    <row r="732" ht="12.75" customHeigh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1"/>
      <c r="AD732" s="131"/>
      <c r="AE732" s="131"/>
      <c r="AF732" s="129"/>
    </row>
    <row r="733" ht="12.75" customHeigh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1"/>
      <c r="AD733" s="131"/>
      <c r="AE733" s="131"/>
      <c r="AF733" s="129"/>
    </row>
    <row r="734" ht="12.75" customHeigh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1"/>
      <c r="AD734" s="131"/>
      <c r="AE734" s="131"/>
      <c r="AF734" s="129"/>
    </row>
    <row r="735" ht="12.75" customHeigh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1"/>
      <c r="AD735" s="131"/>
      <c r="AE735" s="131"/>
      <c r="AF735" s="129"/>
    </row>
    <row r="736" ht="12.75" customHeigh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1"/>
      <c r="AD736" s="131"/>
      <c r="AE736" s="131"/>
      <c r="AF736" s="129"/>
    </row>
    <row r="737" ht="12.75" customHeigh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1"/>
      <c r="AD737" s="131"/>
      <c r="AE737" s="131"/>
      <c r="AF737" s="129"/>
    </row>
    <row r="738" ht="12.75" customHeigh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1"/>
      <c r="AD738" s="131"/>
      <c r="AE738" s="131"/>
      <c r="AF738" s="129"/>
    </row>
    <row r="739" ht="12.75" customHeigh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1"/>
      <c r="AD739" s="131"/>
      <c r="AE739" s="131"/>
      <c r="AF739" s="129"/>
    </row>
    <row r="740" ht="12.75" customHeigh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1"/>
      <c r="AD740" s="131"/>
      <c r="AE740" s="131"/>
      <c r="AF740" s="129"/>
    </row>
    <row r="741" ht="12.75" customHeigh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1"/>
      <c r="AD741" s="131"/>
      <c r="AE741" s="131"/>
      <c r="AF741" s="129"/>
    </row>
    <row r="742" ht="12.75" customHeigh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1"/>
      <c r="AD742" s="131"/>
      <c r="AE742" s="131"/>
      <c r="AF742" s="129"/>
    </row>
    <row r="743" ht="12.75" customHeigh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1"/>
      <c r="AD743" s="131"/>
      <c r="AE743" s="131"/>
      <c r="AF743" s="129"/>
    </row>
    <row r="744" ht="12.75" customHeigh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1"/>
      <c r="AD744" s="131"/>
      <c r="AE744" s="131"/>
      <c r="AF744" s="129"/>
    </row>
    <row r="745" ht="12.75" customHeigh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1"/>
      <c r="AD745" s="131"/>
      <c r="AE745" s="131"/>
      <c r="AF745" s="129"/>
    </row>
    <row r="746" ht="12.75" customHeigh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1"/>
      <c r="AD746" s="131"/>
      <c r="AE746" s="131"/>
      <c r="AF746" s="129"/>
    </row>
    <row r="747" ht="12.75" customHeigh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1"/>
      <c r="AD747" s="131"/>
      <c r="AE747" s="131"/>
      <c r="AF747" s="129"/>
    </row>
    <row r="748" ht="12.75" customHeigh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1"/>
      <c r="AD748" s="131"/>
      <c r="AE748" s="131"/>
      <c r="AF748" s="129"/>
    </row>
    <row r="749" ht="12.75" customHeigh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1"/>
      <c r="AD749" s="131"/>
      <c r="AE749" s="131"/>
      <c r="AF749" s="129"/>
    </row>
    <row r="750" ht="12.75" customHeigh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1"/>
      <c r="AD750" s="131"/>
      <c r="AE750" s="131"/>
      <c r="AF750" s="129"/>
    </row>
    <row r="751" ht="12.75" customHeigh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1"/>
      <c r="AD751" s="131"/>
      <c r="AE751" s="131"/>
      <c r="AF751" s="129"/>
    </row>
    <row r="752" ht="12.75" customHeigh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1"/>
      <c r="AD752" s="131"/>
      <c r="AE752" s="131"/>
      <c r="AF752" s="129"/>
    </row>
    <row r="753" ht="12.75" customHeigh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1"/>
      <c r="AD753" s="131"/>
      <c r="AE753" s="131"/>
      <c r="AF753" s="129"/>
    </row>
    <row r="754" ht="12.75" customHeigh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1"/>
      <c r="AD754" s="131"/>
      <c r="AE754" s="131"/>
      <c r="AF754" s="129"/>
    </row>
    <row r="755" ht="12.75" customHeigh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1"/>
      <c r="AD755" s="131"/>
      <c r="AE755" s="131"/>
      <c r="AF755" s="129"/>
    </row>
    <row r="756" ht="12.75" customHeigh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1"/>
      <c r="AD756" s="131"/>
      <c r="AE756" s="131"/>
      <c r="AF756" s="129"/>
    </row>
    <row r="757" ht="12.75" customHeigh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1"/>
      <c r="AD757" s="131"/>
      <c r="AE757" s="131"/>
      <c r="AF757" s="129"/>
    </row>
    <row r="758" ht="12.75" customHeigh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1"/>
      <c r="AD758" s="131"/>
      <c r="AE758" s="131"/>
      <c r="AF758" s="129"/>
    </row>
    <row r="759" ht="12.75" customHeigh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1"/>
      <c r="AD759" s="131"/>
      <c r="AE759" s="131"/>
      <c r="AF759" s="129"/>
    </row>
    <row r="760" ht="12.75" customHeigh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1"/>
      <c r="AD760" s="131"/>
      <c r="AE760" s="131"/>
      <c r="AF760" s="129"/>
    </row>
    <row r="761" ht="12.75" customHeigh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1"/>
      <c r="AD761" s="131"/>
      <c r="AE761" s="131"/>
      <c r="AF761" s="129"/>
    </row>
    <row r="762" ht="12.75" customHeigh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1"/>
      <c r="AD762" s="131"/>
      <c r="AE762" s="131"/>
      <c r="AF762" s="129"/>
    </row>
    <row r="763" ht="12.75" customHeigh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1"/>
      <c r="AD763" s="131"/>
      <c r="AE763" s="131"/>
      <c r="AF763" s="129"/>
    </row>
    <row r="764" ht="12.75" customHeigh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1"/>
      <c r="AD764" s="131"/>
      <c r="AE764" s="131"/>
      <c r="AF764" s="129"/>
    </row>
    <row r="765" ht="12.75" customHeigh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1"/>
      <c r="AD765" s="131"/>
      <c r="AE765" s="131"/>
      <c r="AF765" s="129"/>
    </row>
    <row r="766" ht="12.75" customHeigh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1"/>
      <c r="AD766" s="131"/>
      <c r="AE766" s="131"/>
      <c r="AF766" s="129"/>
    </row>
    <row r="767" ht="12.75" customHeigh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1"/>
      <c r="AD767" s="131"/>
      <c r="AE767" s="131"/>
      <c r="AF767" s="129"/>
    </row>
    <row r="768" ht="12.75" customHeigh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1"/>
      <c r="AD768" s="131"/>
      <c r="AE768" s="131"/>
      <c r="AF768" s="129"/>
    </row>
    <row r="769" ht="12.75" customHeigh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1"/>
      <c r="AD769" s="131"/>
      <c r="AE769" s="131"/>
      <c r="AF769" s="129"/>
    </row>
    <row r="770" ht="12.75" customHeigh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1"/>
      <c r="AD770" s="131"/>
      <c r="AE770" s="131"/>
      <c r="AF770" s="129"/>
    </row>
    <row r="771" ht="12.75" customHeigh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1"/>
      <c r="AD771" s="131"/>
      <c r="AE771" s="131"/>
      <c r="AF771" s="129"/>
    </row>
    <row r="772" ht="12.75" customHeigh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1"/>
      <c r="AD772" s="131"/>
      <c r="AE772" s="131"/>
      <c r="AF772" s="129"/>
    </row>
    <row r="773" ht="12.75" customHeigh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1"/>
      <c r="AD773" s="131"/>
      <c r="AE773" s="131"/>
      <c r="AF773" s="129"/>
    </row>
    <row r="774" ht="12.75" customHeigh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1"/>
      <c r="AD774" s="131"/>
      <c r="AE774" s="131"/>
      <c r="AF774" s="129"/>
    </row>
    <row r="775" ht="12.75" customHeigh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1"/>
      <c r="AD775" s="131"/>
      <c r="AE775" s="131"/>
      <c r="AF775" s="129"/>
    </row>
    <row r="776" ht="12.75" customHeigh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1"/>
      <c r="AD776" s="131"/>
      <c r="AE776" s="131"/>
      <c r="AF776" s="129"/>
    </row>
    <row r="777" ht="12.75" customHeigh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1"/>
      <c r="AD777" s="131"/>
      <c r="AE777" s="131"/>
      <c r="AF777" s="129"/>
    </row>
    <row r="778" ht="12.75" customHeigh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1"/>
      <c r="AD778" s="131"/>
      <c r="AE778" s="131"/>
      <c r="AF778" s="129"/>
    </row>
    <row r="779" ht="12.75" customHeigh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1"/>
      <c r="AD779" s="131"/>
      <c r="AE779" s="131"/>
      <c r="AF779" s="129"/>
    </row>
    <row r="780" ht="12.75" customHeigh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1"/>
      <c r="AD780" s="131"/>
      <c r="AE780" s="131"/>
      <c r="AF780" s="129"/>
    </row>
    <row r="781" ht="12.75" customHeigh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1"/>
      <c r="AD781" s="131"/>
      <c r="AE781" s="131"/>
      <c r="AF781" s="129"/>
    </row>
    <row r="782" ht="12.75" customHeigh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1"/>
      <c r="AD782" s="131"/>
      <c r="AE782" s="131"/>
      <c r="AF782" s="129"/>
    </row>
    <row r="783" ht="12.75" customHeigh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1"/>
      <c r="AD783" s="131"/>
      <c r="AE783" s="131"/>
      <c r="AF783" s="129"/>
    </row>
    <row r="784" ht="12.75" customHeigh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1"/>
      <c r="AD784" s="131"/>
      <c r="AE784" s="131"/>
      <c r="AF784" s="129"/>
    </row>
    <row r="785" ht="12.75" customHeigh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1"/>
      <c r="AD785" s="131"/>
      <c r="AE785" s="131"/>
      <c r="AF785" s="129"/>
    </row>
    <row r="786" ht="12.75" customHeigh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1"/>
      <c r="AD786" s="131"/>
      <c r="AE786" s="131"/>
      <c r="AF786" s="129"/>
    </row>
    <row r="787" ht="12.75" customHeigh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1"/>
      <c r="AD787" s="131"/>
      <c r="AE787" s="131"/>
      <c r="AF787" s="129"/>
    </row>
    <row r="788" ht="12.75" customHeigh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1"/>
      <c r="AD788" s="131"/>
      <c r="AE788" s="131"/>
      <c r="AF788" s="129"/>
    </row>
    <row r="789" ht="12.75" customHeigh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1"/>
      <c r="AD789" s="131"/>
      <c r="AE789" s="131"/>
      <c r="AF789" s="129"/>
    </row>
    <row r="790" ht="12.75" customHeigh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1"/>
      <c r="AD790" s="131"/>
      <c r="AE790" s="131"/>
      <c r="AF790" s="129"/>
    </row>
    <row r="791" ht="12.75" customHeigh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1"/>
      <c r="AD791" s="131"/>
      <c r="AE791" s="131"/>
      <c r="AF791" s="129"/>
    </row>
    <row r="792" ht="12.75" customHeigh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1"/>
      <c r="AD792" s="131"/>
      <c r="AE792" s="131"/>
      <c r="AF792" s="129"/>
    </row>
    <row r="793" ht="12.75" customHeigh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1"/>
      <c r="AD793" s="131"/>
      <c r="AE793" s="131"/>
      <c r="AF793" s="129"/>
    </row>
    <row r="794" ht="12.75" customHeigh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1"/>
      <c r="AD794" s="131"/>
      <c r="AE794" s="131"/>
      <c r="AF794" s="129"/>
    </row>
    <row r="795" ht="12.75" customHeigh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1"/>
      <c r="AD795" s="131"/>
      <c r="AE795" s="131"/>
      <c r="AF795" s="129"/>
    </row>
    <row r="796" ht="12.75" customHeigh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1"/>
      <c r="AD796" s="131"/>
      <c r="AE796" s="131"/>
      <c r="AF796" s="129"/>
    </row>
    <row r="797" ht="12.75" customHeigh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1"/>
      <c r="AD797" s="131"/>
      <c r="AE797" s="131"/>
      <c r="AF797" s="129"/>
    </row>
    <row r="798" ht="12.75" customHeigh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1"/>
      <c r="AD798" s="131"/>
      <c r="AE798" s="131"/>
      <c r="AF798" s="129"/>
    </row>
    <row r="799" ht="12.75" customHeigh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1"/>
      <c r="AD799" s="131"/>
      <c r="AE799" s="131"/>
      <c r="AF799" s="129"/>
    </row>
    <row r="800" ht="12.75" customHeigh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1"/>
      <c r="AD800" s="131"/>
      <c r="AE800" s="131"/>
      <c r="AF800" s="129"/>
    </row>
    <row r="801" ht="12.75" customHeigh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1"/>
      <c r="AD801" s="131"/>
      <c r="AE801" s="131"/>
      <c r="AF801" s="129"/>
    </row>
    <row r="802" ht="12.75" customHeigh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1"/>
      <c r="AD802" s="131"/>
      <c r="AE802" s="131"/>
      <c r="AF802" s="129"/>
    </row>
    <row r="803" ht="12.75" customHeigh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1"/>
      <c r="AD803" s="131"/>
      <c r="AE803" s="131"/>
      <c r="AF803" s="129"/>
    </row>
    <row r="804" ht="12.75" customHeigh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1"/>
      <c r="AD804" s="131"/>
      <c r="AE804" s="131"/>
      <c r="AF804" s="129"/>
    </row>
    <row r="805" ht="12.75" customHeigh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1"/>
      <c r="AD805" s="131"/>
      <c r="AE805" s="131"/>
      <c r="AF805" s="129"/>
    </row>
    <row r="806" ht="12.75" customHeigh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1"/>
      <c r="AD806" s="131"/>
      <c r="AE806" s="131"/>
      <c r="AF806" s="129"/>
    </row>
    <row r="807" ht="12.75" customHeigh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1"/>
      <c r="AD807" s="131"/>
      <c r="AE807" s="131"/>
      <c r="AF807" s="129"/>
    </row>
    <row r="808" ht="12.75" customHeigh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1"/>
      <c r="AD808" s="131"/>
      <c r="AE808" s="131"/>
      <c r="AF808" s="129"/>
    </row>
    <row r="809" ht="12.75" customHeigh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1"/>
      <c r="AD809" s="131"/>
      <c r="AE809" s="131"/>
      <c r="AF809" s="129"/>
    </row>
    <row r="810" ht="12.75" customHeigh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1"/>
      <c r="AD810" s="131"/>
      <c r="AE810" s="131"/>
      <c r="AF810" s="129"/>
    </row>
    <row r="811" ht="12.75" customHeigh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1"/>
      <c r="AD811" s="131"/>
      <c r="AE811" s="131"/>
      <c r="AF811" s="129"/>
    </row>
    <row r="812" ht="12.75" customHeigh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1"/>
      <c r="AD812" s="131"/>
      <c r="AE812" s="131"/>
      <c r="AF812" s="129"/>
    </row>
    <row r="813" ht="12.75" customHeigh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1"/>
      <c r="AD813" s="131"/>
      <c r="AE813" s="131"/>
      <c r="AF813" s="129"/>
    </row>
    <row r="814" ht="12.75" customHeigh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1"/>
      <c r="AD814" s="131"/>
      <c r="AE814" s="131"/>
      <c r="AF814" s="129"/>
    </row>
    <row r="815" ht="12.75" customHeigh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1"/>
      <c r="AD815" s="131"/>
      <c r="AE815" s="131"/>
      <c r="AF815" s="129"/>
    </row>
    <row r="816" ht="12.75" customHeigh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1"/>
      <c r="AD816" s="131"/>
      <c r="AE816" s="131"/>
      <c r="AF816" s="129"/>
    </row>
    <row r="817" ht="12.75" customHeigh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1"/>
      <c r="AD817" s="131"/>
      <c r="AE817" s="131"/>
      <c r="AF817" s="129"/>
    </row>
    <row r="818" ht="12.75" customHeigh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1"/>
      <c r="AD818" s="131"/>
      <c r="AE818" s="131"/>
      <c r="AF818" s="129"/>
    </row>
    <row r="819" ht="12.75" customHeigh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1"/>
      <c r="AD819" s="131"/>
      <c r="AE819" s="131"/>
      <c r="AF819" s="129"/>
    </row>
    <row r="820" ht="12.75" customHeigh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1"/>
      <c r="AD820" s="131"/>
      <c r="AE820" s="131"/>
      <c r="AF820" s="129"/>
    </row>
    <row r="821" ht="12.75" customHeigh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1"/>
      <c r="AD821" s="131"/>
      <c r="AE821" s="131"/>
      <c r="AF821" s="129"/>
    </row>
    <row r="822" ht="12.75" customHeigh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1"/>
      <c r="AD822" s="131"/>
      <c r="AE822" s="131"/>
      <c r="AF822" s="129"/>
    </row>
    <row r="823" ht="12.75" customHeigh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1"/>
      <c r="AD823" s="131"/>
      <c r="AE823" s="131"/>
      <c r="AF823" s="129"/>
    </row>
    <row r="824" ht="12.75" customHeigh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1"/>
      <c r="AD824" s="131"/>
      <c r="AE824" s="131"/>
      <c r="AF824" s="129"/>
    </row>
    <row r="825" ht="12.75" customHeigh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1"/>
      <c r="AD825" s="131"/>
      <c r="AE825" s="131"/>
      <c r="AF825" s="129"/>
    </row>
    <row r="826" ht="12.75" customHeigh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1"/>
      <c r="AD826" s="131"/>
      <c r="AE826" s="131"/>
      <c r="AF826" s="129"/>
    </row>
    <row r="827" ht="12.75" customHeigh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1"/>
      <c r="AD827" s="131"/>
      <c r="AE827" s="131"/>
      <c r="AF827" s="129"/>
    </row>
    <row r="828" ht="12.75" customHeigh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1"/>
      <c r="AD828" s="131"/>
      <c r="AE828" s="131"/>
      <c r="AF828" s="129"/>
    </row>
    <row r="829" ht="12.75" customHeigh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1"/>
      <c r="AD829" s="131"/>
      <c r="AE829" s="131"/>
      <c r="AF829" s="129"/>
    </row>
    <row r="830" ht="12.75" customHeigh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1"/>
      <c r="AD830" s="131"/>
      <c r="AE830" s="131"/>
      <c r="AF830" s="129"/>
    </row>
    <row r="831" ht="12.75" customHeigh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1"/>
      <c r="AD831" s="131"/>
      <c r="AE831" s="131"/>
      <c r="AF831" s="129"/>
    </row>
    <row r="832" ht="12.75" customHeigh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1"/>
      <c r="AD832" s="131"/>
      <c r="AE832" s="131"/>
      <c r="AF832" s="129"/>
    </row>
    <row r="833" ht="12.75" customHeigh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1"/>
      <c r="AD833" s="131"/>
      <c r="AE833" s="131"/>
      <c r="AF833" s="129"/>
    </row>
    <row r="834" ht="12.75" customHeigh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1"/>
      <c r="AD834" s="131"/>
      <c r="AE834" s="131"/>
      <c r="AF834" s="129"/>
    </row>
    <row r="835" ht="12.75" customHeigh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1"/>
      <c r="AD835" s="131"/>
      <c r="AE835" s="131"/>
      <c r="AF835" s="129"/>
    </row>
    <row r="836" ht="12.75" customHeigh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1"/>
      <c r="AD836" s="131"/>
      <c r="AE836" s="131"/>
      <c r="AF836" s="129"/>
    </row>
    <row r="837" ht="12.75" customHeigh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1"/>
      <c r="AD837" s="131"/>
      <c r="AE837" s="131"/>
      <c r="AF837" s="129"/>
    </row>
    <row r="838" ht="12.75" customHeigh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1"/>
      <c r="AD838" s="131"/>
      <c r="AE838" s="131"/>
      <c r="AF838" s="129"/>
    </row>
    <row r="839" ht="12.75" customHeigh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1"/>
      <c r="AD839" s="131"/>
      <c r="AE839" s="131"/>
      <c r="AF839" s="129"/>
    </row>
    <row r="840" ht="12.75" customHeigh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1"/>
      <c r="AD840" s="131"/>
      <c r="AE840" s="131"/>
      <c r="AF840" s="129"/>
    </row>
    <row r="841" ht="12.75" customHeigh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1"/>
      <c r="AD841" s="131"/>
      <c r="AE841" s="131"/>
      <c r="AF841" s="129"/>
    </row>
    <row r="842" ht="12.75" customHeigh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1"/>
      <c r="AD842" s="131"/>
      <c r="AE842" s="131"/>
      <c r="AF842" s="129"/>
    </row>
    <row r="843" ht="12.75" customHeigh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1"/>
      <c r="AD843" s="131"/>
      <c r="AE843" s="131"/>
      <c r="AF843" s="129"/>
    </row>
    <row r="844" ht="12.75" customHeigh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1"/>
      <c r="AD844" s="131"/>
      <c r="AE844" s="131"/>
      <c r="AF844" s="129"/>
    </row>
    <row r="845" ht="12.75" customHeigh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1"/>
      <c r="AD845" s="131"/>
      <c r="AE845" s="131"/>
      <c r="AF845" s="129"/>
    </row>
    <row r="846" ht="12.75" customHeigh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1"/>
      <c r="AD846" s="131"/>
      <c r="AE846" s="131"/>
      <c r="AF846" s="129"/>
    </row>
    <row r="847" ht="12.75" customHeigh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1"/>
      <c r="AD847" s="131"/>
      <c r="AE847" s="131"/>
      <c r="AF847" s="129"/>
    </row>
    <row r="848" ht="12.75" customHeigh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1"/>
      <c r="AD848" s="131"/>
      <c r="AE848" s="131"/>
      <c r="AF848" s="129"/>
    </row>
    <row r="849" ht="12.75" customHeigh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1"/>
      <c r="AD849" s="131"/>
      <c r="AE849" s="131"/>
      <c r="AF849" s="129"/>
    </row>
    <row r="850" ht="12.75" customHeigh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1"/>
      <c r="AD850" s="131"/>
      <c r="AE850" s="131"/>
      <c r="AF850" s="129"/>
    </row>
    <row r="851" ht="12.75" customHeigh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1"/>
      <c r="AD851" s="131"/>
      <c r="AE851" s="131"/>
      <c r="AF851" s="129"/>
    </row>
    <row r="852" ht="12.75" customHeigh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1"/>
      <c r="AD852" s="131"/>
      <c r="AE852" s="131"/>
      <c r="AF852" s="129"/>
    </row>
    <row r="853" ht="12.75" customHeigh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1"/>
      <c r="AD853" s="131"/>
      <c r="AE853" s="131"/>
      <c r="AF853" s="129"/>
    </row>
    <row r="854" ht="12.75" customHeigh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1"/>
      <c r="AD854" s="131"/>
      <c r="AE854" s="131"/>
      <c r="AF854" s="129"/>
    </row>
    <row r="855" ht="12.75" customHeigh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1"/>
      <c r="AD855" s="131"/>
      <c r="AE855" s="131"/>
      <c r="AF855" s="129"/>
    </row>
    <row r="856" ht="12.75" customHeigh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1"/>
      <c r="AD856" s="131"/>
      <c r="AE856" s="131"/>
      <c r="AF856" s="129"/>
    </row>
    <row r="857" ht="12.75" customHeigh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1"/>
      <c r="AD857" s="131"/>
      <c r="AE857" s="131"/>
      <c r="AF857" s="129"/>
    </row>
    <row r="858" ht="12.75" customHeigh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1"/>
      <c r="AD858" s="131"/>
      <c r="AE858" s="131"/>
      <c r="AF858" s="129"/>
    </row>
    <row r="859" ht="12.75" customHeigh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1"/>
      <c r="AD859" s="131"/>
      <c r="AE859" s="131"/>
      <c r="AF859" s="129"/>
    </row>
    <row r="860" ht="12.75" customHeigh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1"/>
      <c r="AD860" s="131"/>
      <c r="AE860" s="131"/>
      <c r="AF860" s="129"/>
    </row>
    <row r="861" ht="12.75" customHeigh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1"/>
      <c r="AD861" s="131"/>
      <c r="AE861" s="131"/>
      <c r="AF861" s="129"/>
    </row>
    <row r="862" ht="12.75" customHeigh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1"/>
      <c r="AD862" s="131"/>
      <c r="AE862" s="131"/>
      <c r="AF862" s="129"/>
    </row>
    <row r="863" ht="12.75" customHeigh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1"/>
      <c r="AD863" s="131"/>
      <c r="AE863" s="131"/>
      <c r="AF863" s="129"/>
    </row>
    <row r="864" ht="12.75" customHeigh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1"/>
      <c r="AD864" s="131"/>
      <c r="AE864" s="131"/>
      <c r="AF864" s="129"/>
    </row>
    <row r="865" ht="12.75" customHeigh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1"/>
      <c r="AD865" s="131"/>
      <c r="AE865" s="131"/>
      <c r="AF865" s="129"/>
    </row>
    <row r="866" ht="12.75" customHeigh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1"/>
      <c r="AD866" s="131"/>
      <c r="AE866" s="131"/>
      <c r="AF866" s="129"/>
    </row>
    <row r="867" ht="12.75" customHeigh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1"/>
      <c r="AD867" s="131"/>
      <c r="AE867" s="131"/>
      <c r="AF867" s="129"/>
    </row>
    <row r="868" ht="12.75" customHeigh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1"/>
      <c r="AD868" s="131"/>
      <c r="AE868" s="131"/>
      <c r="AF868" s="129"/>
    </row>
    <row r="869" ht="12.75" customHeigh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1"/>
      <c r="AD869" s="131"/>
      <c r="AE869" s="131"/>
      <c r="AF869" s="129"/>
    </row>
    <row r="870" ht="12.75" customHeigh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1"/>
      <c r="AD870" s="131"/>
      <c r="AE870" s="131"/>
      <c r="AF870" s="129"/>
    </row>
    <row r="871" ht="12.75" customHeigh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1"/>
      <c r="AD871" s="131"/>
      <c r="AE871" s="131"/>
      <c r="AF871" s="129"/>
    </row>
    <row r="872" ht="12.75" customHeigh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1"/>
      <c r="AD872" s="131"/>
      <c r="AE872" s="131"/>
      <c r="AF872" s="129"/>
    </row>
    <row r="873" ht="12.75" customHeigh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1"/>
      <c r="AD873" s="131"/>
      <c r="AE873" s="131"/>
      <c r="AF873" s="129"/>
    </row>
    <row r="874" ht="12.75" customHeigh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1"/>
      <c r="AD874" s="131"/>
      <c r="AE874" s="131"/>
      <c r="AF874" s="129"/>
    </row>
    <row r="875" ht="12.75" customHeigh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1"/>
      <c r="AD875" s="131"/>
      <c r="AE875" s="131"/>
      <c r="AF875" s="129"/>
    </row>
    <row r="876" ht="12.75" customHeigh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1"/>
      <c r="AD876" s="131"/>
      <c r="AE876" s="131"/>
      <c r="AF876" s="129"/>
    </row>
    <row r="877" ht="12.75" customHeigh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1"/>
      <c r="AD877" s="131"/>
      <c r="AE877" s="131"/>
      <c r="AF877" s="129"/>
    </row>
    <row r="878" ht="12.75" customHeigh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1"/>
      <c r="AD878" s="131"/>
      <c r="AE878" s="131"/>
      <c r="AF878" s="129"/>
    </row>
    <row r="879" ht="12.75" customHeigh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1"/>
      <c r="AD879" s="131"/>
      <c r="AE879" s="131"/>
      <c r="AF879" s="129"/>
    </row>
    <row r="880" ht="12.75" customHeigh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1"/>
      <c r="AD880" s="131"/>
      <c r="AE880" s="131"/>
      <c r="AF880" s="129"/>
    </row>
    <row r="881" ht="12.75" customHeigh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1"/>
      <c r="AD881" s="131"/>
      <c r="AE881" s="131"/>
      <c r="AF881" s="129"/>
    </row>
    <row r="882" ht="12.75" customHeigh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1"/>
      <c r="AD882" s="131"/>
      <c r="AE882" s="131"/>
      <c r="AF882" s="129"/>
    </row>
    <row r="883" ht="12.75" customHeigh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1"/>
      <c r="AD883" s="131"/>
      <c r="AE883" s="131"/>
      <c r="AF883" s="129"/>
    </row>
    <row r="884" ht="12.75" customHeigh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1"/>
      <c r="AD884" s="131"/>
      <c r="AE884" s="131"/>
      <c r="AF884" s="129"/>
    </row>
    <row r="885" ht="12.75" customHeigh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1"/>
      <c r="AD885" s="131"/>
      <c r="AE885" s="131"/>
      <c r="AF885" s="129"/>
    </row>
    <row r="886" ht="12.75" customHeigh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1"/>
      <c r="AD886" s="131"/>
      <c r="AE886" s="131"/>
      <c r="AF886" s="129"/>
    </row>
    <row r="887" ht="12.75" customHeigh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1"/>
      <c r="AD887" s="131"/>
      <c r="AE887" s="131"/>
      <c r="AF887" s="129"/>
    </row>
    <row r="888" ht="12.75" customHeigh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1"/>
      <c r="AD888" s="131"/>
      <c r="AE888" s="131"/>
      <c r="AF888" s="129"/>
    </row>
    <row r="889" ht="12.75" customHeigh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1"/>
      <c r="AD889" s="131"/>
      <c r="AE889" s="131"/>
      <c r="AF889" s="129"/>
    </row>
    <row r="890" ht="12.75" customHeigh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1"/>
      <c r="AD890" s="131"/>
      <c r="AE890" s="131"/>
      <c r="AF890" s="129"/>
    </row>
    <row r="891" ht="12.75" customHeigh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1"/>
      <c r="AD891" s="131"/>
      <c r="AE891" s="131"/>
      <c r="AF891" s="129"/>
    </row>
    <row r="892" ht="12.75" customHeigh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1"/>
      <c r="AD892" s="131"/>
      <c r="AE892" s="131"/>
      <c r="AF892" s="129"/>
    </row>
    <row r="893" ht="12.75" customHeigh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1"/>
      <c r="AD893" s="131"/>
      <c r="AE893" s="131"/>
      <c r="AF893" s="129"/>
    </row>
    <row r="894" ht="12.75" customHeigh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1"/>
      <c r="AD894" s="131"/>
      <c r="AE894" s="131"/>
      <c r="AF894" s="129"/>
    </row>
    <row r="895" ht="12.75" customHeigh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1"/>
      <c r="AD895" s="131"/>
      <c r="AE895" s="131"/>
      <c r="AF895" s="129"/>
    </row>
    <row r="896" ht="12.75" customHeigh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1"/>
      <c r="AD896" s="131"/>
      <c r="AE896" s="131"/>
      <c r="AF896" s="129"/>
    </row>
    <row r="897" ht="12.75" customHeigh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1"/>
      <c r="AD897" s="131"/>
      <c r="AE897" s="131"/>
      <c r="AF897" s="129"/>
    </row>
    <row r="898" ht="12.75" customHeigh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1"/>
      <c r="AD898" s="131"/>
      <c r="AE898" s="131"/>
      <c r="AF898" s="129"/>
    </row>
    <row r="899" ht="12.75" customHeigh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1"/>
      <c r="AD899" s="131"/>
      <c r="AE899" s="131"/>
      <c r="AF899" s="129"/>
    </row>
    <row r="900" ht="12.75" customHeigh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1"/>
      <c r="AD900" s="131"/>
      <c r="AE900" s="131"/>
      <c r="AF900" s="129"/>
    </row>
    <row r="901" ht="12.75" customHeigh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1"/>
      <c r="AD901" s="131"/>
      <c r="AE901" s="131"/>
      <c r="AF901" s="129"/>
    </row>
    <row r="902" ht="12.75" customHeigh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1"/>
      <c r="AD902" s="131"/>
      <c r="AE902" s="131"/>
      <c r="AF902" s="129"/>
    </row>
    <row r="903" ht="12.75" customHeigh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1"/>
      <c r="AD903" s="131"/>
      <c r="AE903" s="131"/>
      <c r="AF903" s="129"/>
    </row>
    <row r="904" ht="12.75" customHeigh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1"/>
      <c r="AD904" s="131"/>
      <c r="AE904" s="131"/>
      <c r="AF904" s="129"/>
    </row>
    <row r="905" ht="12.75" customHeigh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1"/>
      <c r="AD905" s="131"/>
      <c r="AE905" s="131"/>
      <c r="AF905" s="129"/>
    </row>
    <row r="906" ht="12.75" customHeigh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1"/>
      <c r="AD906" s="131"/>
      <c r="AE906" s="131"/>
      <c r="AF906" s="129"/>
    </row>
    <row r="907" ht="12.75" customHeigh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1"/>
      <c r="AD907" s="131"/>
      <c r="AE907" s="131"/>
      <c r="AF907" s="129"/>
    </row>
    <row r="908" ht="12.75" customHeigh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1"/>
      <c r="AD908" s="131"/>
      <c r="AE908" s="131"/>
      <c r="AF908" s="129"/>
    </row>
    <row r="909" ht="12.75" customHeigh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1"/>
      <c r="AD909" s="131"/>
      <c r="AE909" s="131"/>
      <c r="AF909" s="129"/>
    </row>
    <row r="910" ht="12.75" customHeigh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1"/>
      <c r="AD910" s="131"/>
      <c r="AE910" s="131"/>
      <c r="AF910" s="129"/>
    </row>
    <row r="911" ht="12.75" customHeigh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1"/>
      <c r="AD911" s="131"/>
      <c r="AE911" s="131"/>
      <c r="AF911" s="129"/>
    </row>
    <row r="912" ht="12.75" customHeigh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1"/>
      <c r="AD912" s="131"/>
      <c r="AE912" s="131"/>
      <c r="AF912" s="129"/>
    </row>
    <row r="913" ht="12.75" customHeigh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1"/>
      <c r="AD913" s="131"/>
      <c r="AE913" s="131"/>
      <c r="AF913" s="129"/>
    </row>
    <row r="914" ht="12.75" customHeigh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1"/>
      <c r="AD914" s="131"/>
      <c r="AE914" s="131"/>
      <c r="AF914" s="129"/>
    </row>
    <row r="915" ht="12.75" customHeigh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1"/>
      <c r="AD915" s="131"/>
      <c r="AE915" s="131"/>
      <c r="AF915" s="129"/>
    </row>
    <row r="916" ht="12.75" customHeigh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1"/>
      <c r="AD916" s="131"/>
      <c r="AE916" s="131"/>
      <c r="AF916" s="129"/>
    </row>
    <row r="917" ht="12.75" customHeigh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1"/>
      <c r="AD917" s="131"/>
      <c r="AE917" s="131"/>
      <c r="AF917" s="129"/>
    </row>
    <row r="918" ht="12.75" customHeigh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1"/>
      <c r="AD918" s="131"/>
      <c r="AE918" s="131"/>
      <c r="AF918" s="129"/>
    </row>
    <row r="919" ht="12.75" customHeigh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1"/>
      <c r="AD919" s="131"/>
      <c r="AE919" s="131"/>
      <c r="AF919" s="129"/>
    </row>
    <row r="920" ht="12.75" customHeigh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1"/>
      <c r="AD920" s="131"/>
      <c r="AE920" s="131"/>
      <c r="AF920" s="129"/>
    </row>
    <row r="921" ht="12.75" customHeigh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1"/>
      <c r="AD921" s="131"/>
      <c r="AE921" s="131"/>
      <c r="AF921" s="129"/>
    </row>
    <row r="922" ht="12.75" customHeigh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1"/>
      <c r="AD922" s="131"/>
      <c r="AE922" s="131"/>
      <c r="AF922" s="129"/>
    </row>
    <row r="923" ht="12.75" customHeigh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1"/>
      <c r="AD923" s="131"/>
      <c r="AE923" s="131"/>
      <c r="AF923" s="129"/>
    </row>
    <row r="924" ht="12.75" customHeigh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1"/>
      <c r="AD924" s="131"/>
      <c r="AE924" s="131"/>
      <c r="AF924" s="129"/>
    </row>
    <row r="925" ht="12.75" customHeigh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1"/>
      <c r="AD925" s="131"/>
      <c r="AE925" s="131"/>
      <c r="AF925" s="129"/>
    </row>
    <row r="926" ht="12.75" customHeigh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1"/>
      <c r="AD926" s="131"/>
      <c r="AE926" s="131"/>
      <c r="AF926" s="129"/>
    </row>
    <row r="927" ht="12.75" customHeigh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1"/>
      <c r="AD927" s="131"/>
      <c r="AE927" s="131"/>
      <c r="AF927" s="129"/>
    </row>
    <row r="928" ht="12.75" customHeigh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1"/>
      <c r="AD928" s="131"/>
      <c r="AE928" s="131"/>
      <c r="AF928" s="129"/>
    </row>
    <row r="929" ht="12.75" customHeigh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1"/>
      <c r="AD929" s="131"/>
      <c r="AE929" s="131"/>
      <c r="AF929" s="129"/>
    </row>
    <row r="930" ht="12.75" customHeigh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1"/>
      <c r="AD930" s="131"/>
      <c r="AE930" s="131"/>
      <c r="AF930" s="129"/>
    </row>
    <row r="931" ht="12.75" customHeigh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1"/>
      <c r="AD931" s="131"/>
      <c r="AE931" s="131"/>
      <c r="AF931" s="129"/>
    </row>
    <row r="932" ht="12.75" customHeigh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1"/>
      <c r="AD932" s="131"/>
      <c r="AE932" s="131"/>
      <c r="AF932" s="129"/>
    </row>
    <row r="933" ht="12.75" customHeigh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1"/>
      <c r="AD933" s="131"/>
      <c r="AE933" s="131"/>
      <c r="AF933" s="129"/>
    </row>
    <row r="934" ht="12.75" customHeigh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1"/>
      <c r="AD934" s="131"/>
      <c r="AE934" s="131"/>
      <c r="AF934" s="129"/>
    </row>
    <row r="935" ht="12.75" customHeigh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1"/>
      <c r="AD935" s="131"/>
      <c r="AE935" s="131"/>
      <c r="AF935" s="129"/>
    </row>
    <row r="936" ht="12.75" customHeigh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1"/>
      <c r="AD936" s="131"/>
      <c r="AE936" s="131"/>
      <c r="AF936" s="129"/>
    </row>
    <row r="937" ht="12.75" customHeigh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1"/>
      <c r="AD937" s="131"/>
      <c r="AE937" s="131"/>
      <c r="AF937" s="129"/>
    </row>
    <row r="938" ht="12.75" customHeigh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1"/>
      <c r="AD938" s="131"/>
      <c r="AE938" s="131"/>
      <c r="AF938" s="129"/>
    </row>
    <row r="939" ht="12.75" customHeigh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1"/>
      <c r="AD939" s="131"/>
      <c r="AE939" s="131"/>
      <c r="AF939" s="129"/>
    </row>
    <row r="940" ht="12.75" customHeigh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1"/>
      <c r="AD940" s="131"/>
      <c r="AE940" s="131"/>
      <c r="AF940" s="129"/>
    </row>
    <row r="941" ht="12.75" customHeigh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1"/>
      <c r="AD941" s="131"/>
      <c r="AE941" s="131"/>
      <c r="AF941" s="129"/>
    </row>
    <row r="942" ht="12.75" customHeigh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1"/>
      <c r="AD942" s="131"/>
      <c r="AE942" s="131"/>
      <c r="AF942" s="129"/>
    </row>
    <row r="943" ht="12.75" customHeigh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1"/>
      <c r="AD943" s="131"/>
      <c r="AE943" s="131"/>
      <c r="AF943" s="129"/>
    </row>
    <row r="944" ht="12.75" customHeigh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1"/>
      <c r="AD944" s="131"/>
      <c r="AE944" s="131"/>
      <c r="AF944" s="129"/>
    </row>
    <row r="945" ht="12.75" customHeigh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1"/>
      <c r="AD945" s="131"/>
      <c r="AE945" s="131"/>
      <c r="AF945" s="129"/>
    </row>
    <row r="946" ht="12.75" customHeigh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1"/>
      <c r="AD946" s="131"/>
      <c r="AE946" s="131"/>
      <c r="AF946" s="129"/>
    </row>
    <row r="947" ht="12.75" customHeigh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1"/>
      <c r="AD947" s="131"/>
      <c r="AE947" s="131"/>
      <c r="AF947" s="129"/>
    </row>
    <row r="948" ht="12.75" customHeigh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1"/>
      <c r="AD948" s="131"/>
      <c r="AE948" s="131"/>
      <c r="AF948" s="129"/>
    </row>
    <row r="949" ht="12.75" customHeigh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1"/>
      <c r="AD949" s="131"/>
      <c r="AE949" s="131"/>
      <c r="AF949" s="129"/>
    </row>
    <row r="950" ht="12.75" customHeigh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1"/>
      <c r="AD950" s="131"/>
      <c r="AE950" s="131"/>
      <c r="AF950" s="129"/>
    </row>
    <row r="951" ht="12.75" customHeigh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1"/>
      <c r="AD951" s="131"/>
      <c r="AE951" s="131"/>
      <c r="AF951" s="129"/>
    </row>
    <row r="952" ht="12.75" customHeigh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1"/>
      <c r="AD952" s="131"/>
      <c r="AE952" s="131"/>
      <c r="AF952" s="129"/>
    </row>
    <row r="953" ht="12.75" customHeigh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1"/>
      <c r="AD953" s="131"/>
      <c r="AE953" s="131"/>
      <c r="AF953" s="129"/>
    </row>
    <row r="954" ht="12.75" customHeigh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1"/>
      <c r="AD954" s="131"/>
      <c r="AE954" s="131"/>
      <c r="AF954" s="129"/>
    </row>
    <row r="955" ht="12.75" customHeigh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1"/>
      <c r="AD955" s="131"/>
      <c r="AE955" s="131"/>
      <c r="AF955" s="129"/>
    </row>
    <row r="956" ht="12.75" customHeigh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1"/>
      <c r="AD956" s="131"/>
      <c r="AE956" s="131"/>
      <c r="AF956" s="129"/>
    </row>
    <row r="957" ht="12.75" customHeigh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1"/>
      <c r="AD957" s="131"/>
      <c r="AE957" s="131"/>
      <c r="AF957" s="129"/>
    </row>
    <row r="958" ht="12.75" customHeigh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1"/>
      <c r="AD958" s="131"/>
      <c r="AE958" s="131"/>
      <c r="AF958" s="129"/>
    </row>
    <row r="959" ht="12.75" customHeigh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1"/>
      <c r="AD959" s="131"/>
      <c r="AE959" s="131"/>
      <c r="AF959" s="129"/>
    </row>
    <row r="960" ht="12.75" customHeigh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1"/>
      <c r="AD960" s="131"/>
      <c r="AE960" s="131"/>
      <c r="AF960" s="129"/>
    </row>
    <row r="961" ht="12.75" customHeigh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1"/>
      <c r="AD961" s="131"/>
      <c r="AE961" s="131"/>
      <c r="AF961" s="129"/>
    </row>
    <row r="962" ht="12.75" customHeigh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1"/>
      <c r="AD962" s="131"/>
      <c r="AE962" s="131"/>
      <c r="AF962" s="129"/>
    </row>
    <row r="963" ht="12.75" customHeigh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1"/>
      <c r="AD963" s="131"/>
      <c r="AE963" s="131"/>
      <c r="AF963" s="129"/>
    </row>
    <row r="964" ht="12.75" customHeigh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1"/>
      <c r="AD964" s="131"/>
      <c r="AE964" s="131"/>
      <c r="AF964" s="129"/>
    </row>
    <row r="965" ht="12.75" customHeigh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1"/>
      <c r="AD965" s="131"/>
      <c r="AE965" s="131"/>
      <c r="AF965" s="129"/>
    </row>
    <row r="966" ht="12.75" customHeigh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1"/>
      <c r="AD966" s="131"/>
      <c r="AE966" s="131"/>
      <c r="AF966" s="129"/>
    </row>
    <row r="967" ht="12.75" customHeigh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1"/>
      <c r="AD967" s="131"/>
      <c r="AE967" s="131"/>
      <c r="AF967" s="129"/>
    </row>
    <row r="968" ht="12.75" customHeigh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1"/>
      <c r="AD968" s="131"/>
      <c r="AE968" s="131"/>
      <c r="AF968" s="129"/>
    </row>
    <row r="969" ht="12.75" customHeigh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1"/>
      <c r="AD969" s="131"/>
      <c r="AE969" s="131"/>
      <c r="AF969" s="129"/>
    </row>
    <row r="970" ht="12.75" customHeigh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1"/>
      <c r="AD970" s="131"/>
      <c r="AE970" s="131"/>
      <c r="AF970" s="129"/>
    </row>
    <row r="971" ht="12.75" customHeigh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1"/>
      <c r="AD971" s="131"/>
      <c r="AE971" s="131"/>
      <c r="AF971" s="129"/>
    </row>
    <row r="972" ht="12.75" customHeigh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  <c r="AC972" s="131"/>
      <c r="AD972" s="131"/>
      <c r="AE972" s="131"/>
      <c r="AF972" s="129"/>
    </row>
    <row r="973" ht="12.75" customHeigh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  <c r="AC973" s="131"/>
      <c r="AD973" s="131"/>
      <c r="AE973" s="131"/>
      <c r="AF973" s="129"/>
    </row>
    <row r="974" ht="12.75" customHeigh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  <c r="AC974" s="131"/>
      <c r="AD974" s="131"/>
      <c r="AE974" s="131"/>
      <c r="AF974" s="129"/>
    </row>
    <row r="975" ht="12.75" customHeigh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  <c r="AC975" s="131"/>
      <c r="AD975" s="131"/>
      <c r="AE975" s="131"/>
      <c r="AF975" s="129"/>
    </row>
    <row r="976" ht="12.75" customHeigh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  <c r="AC976" s="131"/>
      <c r="AD976" s="131"/>
      <c r="AE976" s="131"/>
      <c r="AF976" s="129"/>
    </row>
    <row r="977" ht="12.75" customHeigh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  <c r="AC977" s="131"/>
      <c r="AD977" s="131"/>
      <c r="AE977" s="131"/>
      <c r="AF977" s="129"/>
    </row>
    <row r="978" ht="12.75" customHeigh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  <c r="AC978" s="131"/>
      <c r="AD978" s="131"/>
      <c r="AE978" s="131"/>
      <c r="AF978" s="129"/>
    </row>
    <row r="979" ht="12.75" customHeigh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  <c r="AC979" s="131"/>
      <c r="AD979" s="131"/>
      <c r="AE979" s="131"/>
      <c r="AF979" s="129"/>
    </row>
    <row r="980" ht="12.75" customHeigh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  <c r="AC980" s="131"/>
      <c r="AD980" s="131"/>
      <c r="AE980" s="131"/>
      <c r="AF980" s="129"/>
    </row>
    <row r="981" ht="12.75" customHeigh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  <c r="AC981" s="131"/>
      <c r="AD981" s="131"/>
      <c r="AE981" s="131"/>
      <c r="AF981" s="129"/>
    </row>
    <row r="982" ht="12.75" customHeigh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  <c r="AC982" s="131"/>
      <c r="AD982" s="131"/>
      <c r="AE982" s="131"/>
      <c r="AF982" s="129"/>
    </row>
    <row r="983" ht="12.75" customHeigh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  <c r="AC983" s="131"/>
      <c r="AD983" s="131"/>
      <c r="AE983" s="131"/>
      <c r="AF983" s="129"/>
    </row>
    <row r="984" ht="12.75" customHeigh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  <c r="AC984" s="131"/>
      <c r="AD984" s="131"/>
      <c r="AE984" s="131"/>
      <c r="AF984" s="129"/>
    </row>
    <row r="985" ht="12.75" customHeigh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  <c r="AC985" s="131"/>
      <c r="AD985" s="131"/>
      <c r="AE985" s="131"/>
      <c r="AF985" s="129"/>
    </row>
    <row r="986" ht="12.75" customHeigh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  <c r="AC986" s="131"/>
      <c r="AD986" s="131"/>
      <c r="AE986" s="131"/>
      <c r="AF986" s="129"/>
    </row>
    <row r="987" ht="12.75" customHeigh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  <c r="AC987" s="131"/>
      <c r="AD987" s="131"/>
      <c r="AE987" s="131"/>
      <c r="AF987" s="129"/>
    </row>
    <row r="988" ht="12.75" customHeigh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  <c r="AC988" s="131"/>
      <c r="AD988" s="131"/>
      <c r="AE988" s="131"/>
      <c r="AF988" s="129"/>
    </row>
    <row r="989" ht="12.75" customHeigh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  <c r="AC989" s="131"/>
      <c r="AD989" s="131"/>
      <c r="AE989" s="131"/>
      <c r="AF989" s="129"/>
    </row>
    <row r="990" ht="12.75" customHeigh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  <c r="AC990" s="131"/>
      <c r="AD990" s="131"/>
      <c r="AE990" s="131"/>
      <c r="AF990" s="129"/>
    </row>
    <row r="991" ht="12.75" customHeigh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  <c r="AC991" s="131"/>
      <c r="AD991" s="131"/>
      <c r="AE991" s="131"/>
      <c r="AF991" s="129"/>
    </row>
    <row r="992" ht="12.75" customHeigh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  <c r="AB992" s="130"/>
      <c r="AC992" s="131"/>
      <c r="AD992" s="131"/>
      <c r="AE992" s="131"/>
      <c r="AF992" s="129"/>
    </row>
    <row r="993" ht="12.75" customHeigh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  <c r="AB993" s="130"/>
      <c r="AC993" s="131"/>
      <c r="AD993" s="131"/>
      <c r="AE993" s="131"/>
      <c r="AF993" s="129"/>
    </row>
    <row r="994" ht="12.75" customHeigh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  <c r="AB994" s="130"/>
      <c r="AC994" s="131"/>
      <c r="AD994" s="131"/>
      <c r="AE994" s="131"/>
      <c r="AF994" s="129"/>
    </row>
    <row r="995" ht="12.75" customHeigh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  <c r="AB995" s="130"/>
      <c r="AC995" s="131"/>
      <c r="AD995" s="131"/>
      <c r="AE995" s="131"/>
      <c r="AF995" s="129"/>
    </row>
    <row r="996" ht="12.75" customHeigh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  <c r="AB996" s="130"/>
      <c r="AC996" s="131"/>
      <c r="AD996" s="131"/>
      <c r="AE996" s="131"/>
      <c r="AF996" s="129"/>
    </row>
    <row r="997" ht="12.75" customHeigh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  <c r="AB997" s="130"/>
      <c r="AC997" s="131"/>
      <c r="AD997" s="131"/>
      <c r="AE997" s="131"/>
      <c r="AF997" s="129"/>
    </row>
    <row r="998" ht="12.75" customHeigh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  <c r="AB998" s="130"/>
      <c r="AC998" s="131"/>
      <c r="AD998" s="131"/>
      <c r="AE998" s="131"/>
      <c r="AF998" s="129"/>
    </row>
    <row r="999" ht="12.75" customHeigh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  <c r="AB999" s="130"/>
      <c r="AC999" s="131"/>
      <c r="AD999" s="131"/>
      <c r="AE999" s="131"/>
      <c r="AF999" s="129"/>
    </row>
    <row r="1000" ht="12.75" customHeigh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  <c r="AB1000" s="130"/>
      <c r="AC1000" s="131"/>
      <c r="AD1000" s="131"/>
      <c r="AE1000" s="131"/>
      <c r="AF1000" s="129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showGridLines="0" workbookViewId="0">
      <pane xSplit="8.0" ySplit="10.0" topLeftCell="I11" activePane="bottomRight" state="frozen"/>
      <selection activeCell="I1" sqref="I1" pane="topRight"/>
      <selection activeCell="A11" sqref="A11" pane="bottomLeft"/>
      <selection activeCell="I11" sqref="I11" pane="bottomRight"/>
    </sheetView>
  </sheetViews>
  <sheetFormatPr customHeight="1" defaultColWidth="14.43" defaultRowHeight="15.0"/>
  <cols>
    <col customWidth="1" min="1" max="1" width="3.29"/>
    <col customWidth="1" min="2" max="2" width="2.29"/>
    <col customWidth="1" min="3" max="3" width="2.86"/>
    <col customWidth="1" min="4" max="4" width="39.71"/>
    <col customWidth="1" min="5" max="5" width="12.0"/>
    <col customWidth="1" min="6" max="6" width="3.57"/>
    <col customWidth="1" min="7" max="7" width="2.57"/>
    <col customWidth="1" min="8" max="10" width="3.14"/>
    <col customWidth="1" min="11" max="11" width="16.0"/>
    <col customWidth="1" min="12" max="12" width="15.43"/>
    <col customWidth="1" min="13" max="13" width="15.86"/>
    <col customWidth="1" min="14" max="15" width="16.0"/>
    <col customWidth="1" min="16" max="16" width="14.57"/>
    <col customWidth="1" min="17" max="26" width="9.14"/>
  </cols>
  <sheetData>
    <row r="1" ht="12.75" customHeight="1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ht="7.5" customHeight="1">
      <c r="A2" s="129"/>
      <c r="B2" s="129"/>
      <c r="C2" s="129"/>
      <c r="D2" s="132" t="str">
        <f>Cover!D3</f>
        <v>Elenasy Limited</v>
      </c>
      <c r="E2" s="133"/>
      <c r="F2" s="133"/>
      <c r="G2" s="133"/>
      <c r="H2" s="133"/>
      <c r="I2" s="133"/>
      <c r="J2" s="133"/>
      <c r="K2" s="133"/>
      <c r="L2" s="135"/>
      <c r="M2" s="135"/>
      <c r="N2" s="135"/>
      <c r="O2" s="135"/>
      <c r="P2" s="135"/>
      <c r="Q2" s="166"/>
      <c r="R2" s="166"/>
      <c r="S2" s="166"/>
      <c r="T2" s="166"/>
      <c r="U2" s="166"/>
      <c r="V2" s="166"/>
      <c r="W2" s="166"/>
      <c r="X2" s="166"/>
      <c r="Y2" s="166"/>
      <c r="Z2" s="166"/>
    </row>
    <row r="3" ht="12.75" hidden="1" customHeight="1">
      <c r="A3" s="129"/>
      <c r="B3" s="129"/>
      <c r="C3" s="129"/>
      <c r="D3" s="137"/>
      <c r="E3" s="139"/>
      <c r="F3" s="139"/>
      <c r="G3" s="139"/>
      <c r="H3" s="139"/>
      <c r="I3" s="139"/>
      <c r="J3" s="139"/>
      <c r="K3" s="139"/>
      <c r="L3" s="142">
        <f>ROUNDUP(L4/mon_yr,0)</f>
        <v>1</v>
      </c>
      <c r="M3" s="142">
        <f>ROUNDUP(M4/mon_yr,0)</f>
        <v>1</v>
      </c>
      <c r="N3" s="142">
        <f>ROUNDUP(N4/mon_yr,0)</f>
        <v>1</v>
      </c>
      <c r="O3" s="142">
        <f>ROUNDUP(O4/mon_yr,0)</f>
        <v>1</v>
      </c>
      <c r="P3" s="142">
        <f>ROUNDUP(P4/mon_yr,0)</f>
        <v>1</v>
      </c>
      <c r="Q3" s="166"/>
      <c r="R3" s="166"/>
      <c r="S3" s="166"/>
      <c r="T3" s="166"/>
      <c r="U3" s="166"/>
      <c r="V3" s="166"/>
      <c r="W3" s="166"/>
      <c r="X3" s="166"/>
      <c r="Y3" s="166"/>
      <c r="Z3" s="166"/>
    </row>
    <row r="4" ht="12.75" hidden="1" customHeight="1">
      <c r="A4" s="129"/>
      <c r="B4" s="129"/>
      <c r="C4" s="129"/>
      <c r="D4" s="137"/>
      <c r="E4" s="139" t="s">
        <v>53</v>
      </c>
      <c r="F4" s="139"/>
      <c r="G4" s="139"/>
      <c r="H4" s="139"/>
      <c r="I4" s="139"/>
      <c r="J4" s="139"/>
      <c r="K4" s="139"/>
      <c r="L4" s="179">
        <f>Calculation!AA6</f>
        <v>1</v>
      </c>
      <c r="M4" s="179">
        <f>Calculation!AB6</f>
        <v>2</v>
      </c>
      <c r="N4" s="179">
        <f>Calculation!AC6</f>
        <v>3</v>
      </c>
      <c r="O4" s="179">
        <f>Calculation!AD6</f>
        <v>4</v>
      </c>
      <c r="P4" s="179">
        <f>Calculation!AE6</f>
        <v>5</v>
      </c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 ht="12.75" hidden="1" customHeight="1">
      <c r="A5" s="129"/>
      <c r="B5" s="129"/>
      <c r="C5" s="129"/>
      <c r="D5" s="137"/>
      <c r="E5" s="139"/>
      <c r="F5" s="139"/>
      <c r="G5" s="139"/>
      <c r="H5" s="139"/>
      <c r="I5" s="139"/>
      <c r="J5" s="139"/>
      <c r="K5" s="139"/>
      <c r="L5" s="142">
        <f>Calculation!AA7</f>
        <v>1</v>
      </c>
      <c r="M5" s="142">
        <f>Calculation!AB7</f>
        <v>2</v>
      </c>
      <c r="N5" s="142">
        <f>Calculation!AC7</f>
        <v>3</v>
      </c>
      <c r="O5" s="142">
        <f>Calculation!AD7</f>
        <v>4</v>
      </c>
      <c r="P5" s="142">
        <f>Calculation!AE7</f>
        <v>5</v>
      </c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 ht="12.75" customHeight="1">
      <c r="A6" s="129"/>
      <c r="B6" s="129"/>
      <c r="C6" s="129"/>
      <c r="D6" s="133"/>
      <c r="E6" s="139" t="s">
        <v>54</v>
      </c>
      <c r="F6" s="139"/>
      <c r="G6" s="139"/>
      <c r="H6" s="139"/>
      <c r="I6" s="139"/>
      <c r="J6" s="139"/>
      <c r="K6" s="143"/>
      <c r="L6" s="144">
        <f>Calculation!AA8</f>
        <v>44927</v>
      </c>
      <c r="M6" s="144">
        <f>Calculation!AB8</f>
        <v>45292</v>
      </c>
      <c r="N6" s="144">
        <f>Calculation!AC8</f>
        <v>45658</v>
      </c>
      <c r="O6" s="144">
        <f>Calculation!AD8</f>
        <v>46023</v>
      </c>
      <c r="P6" s="144">
        <f>Calculation!AE8</f>
        <v>46388</v>
      </c>
      <c r="Q6" s="166"/>
      <c r="R6" s="166"/>
      <c r="S6" s="166"/>
      <c r="T6" s="166"/>
      <c r="U6" s="166"/>
      <c r="V6" s="166"/>
      <c r="W6" s="166"/>
      <c r="X6" s="166"/>
      <c r="Y6" s="166"/>
      <c r="Z6" s="166"/>
    </row>
    <row r="7" ht="12.75" customHeight="1">
      <c r="A7" s="129"/>
      <c r="B7" s="129"/>
      <c r="C7" s="129"/>
      <c r="D7" s="133"/>
      <c r="E7" s="139" t="s">
        <v>55</v>
      </c>
      <c r="F7" s="139"/>
      <c r="G7" s="139"/>
      <c r="H7" s="139"/>
      <c r="I7" s="139"/>
      <c r="J7" s="139"/>
      <c r="K7" s="143"/>
      <c r="L7" s="144">
        <f>Calculation!AA9</f>
        <v>45291</v>
      </c>
      <c r="M7" s="144">
        <f>Calculation!AB9</f>
        <v>45657</v>
      </c>
      <c r="N7" s="144">
        <f>Calculation!AC9</f>
        <v>46022</v>
      </c>
      <c r="O7" s="144">
        <f>Calculation!AD9</f>
        <v>46387</v>
      </c>
      <c r="P7" s="144">
        <f>Calculation!AE9</f>
        <v>46752</v>
      </c>
      <c r="Q7" s="166"/>
      <c r="R7" s="166"/>
      <c r="S7" s="166"/>
      <c r="T7" s="166"/>
      <c r="U7" s="166"/>
      <c r="V7" s="166"/>
      <c r="W7" s="166"/>
      <c r="X7" s="166"/>
      <c r="Y7" s="166"/>
      <c r="Z7" s="166"/>
    </row>
    <row r="8" ht="12.75" customHeight="1">
      <c r="A8" s="129"/>
      <c r="B8" s="129"/>
      <c r="C8" s="129"/>
      <c r="D8" s="133"/>
      <c r="E8" s="139"/>
      <c r="F8" s="139"/>
      <c r="G8" s="139"/>
      <c r="H8" s="139"/>
      <c r="I8" s="139"/>
      <c r="J8" s="139"/>
      <c r="K8" s="180"/>
      <c r="L8" s="181">
        <f t="shared" ref="L8:P8" si="1">YEAR(L7)</f>
        <v>2023</v>
      </c>
      <c r="M8" s="181">
        <f t="shared" si="1"/>
        <v>2024</v>
      </c>
      <c r="N8" s="181">
        <f t="shared" si="1"/>
        <v>2025</v>
      </c>
      <c r="O8" s="181">
        <f t="shared" si="1"/>
        <v>2026</v>
      </c>
      <c r="P8" s="181">
        <f t="shared" si="1"/>
        <v>2027</v>
      </c>
      <c r="Q8" s="166"/>
      <c r="R8" s="166"/>
      <c r="S8" s="166"/>
      <c r="T8" s="166"/>
      <c r="U8" s="166"/>
      <c r="V8" s="166"/>
      <c r="W8" s="166"/>
      <c r="X8" s="166"/>
      <c r="Y8" s="166"/>
      <c r="Z8" s="166"/>
    </row>
    <row r="9" ht="12.75" hidden="1" customHeight="1">
      <c r="A9" s="129"/>
      <c r="B9" s="129"/>
      <c r="C9" s="129"/>
      <c r="D9" s="133"/>
      <c r="E9" s="133"/>
      <c r="F9" s="133"/>
      <c r="G9" s="133"/>
      <c r="H9" s="133"/>
      <c r="I9" s="133"/>
      <c r="J9" s="133"/>
      <c r="K9" s="133"/>
      <c r="L9" s="182"/>
      <c r="M9" s="182"/>
      <c r="N9" s="182"/>
      <c r="O9" s="182"/>
      <c r="P9" s="182"/>
      <c r="Q9" s="166"/>
      <c r="R9" s="166"/>
      <c r="S9" s="166"/>
      <c r="T9" s="166"/>
      <c r="U9" s="166"/>
      <c r="V9" s="166"/>
      <c r="W9" s="166"/>
      <c r="X9" s="166"/>
      <c r="Y9" s="166"/>
      <c r="Z9" s="166"/>
    </row>
    <row r="10" ht="12.75" customHeight="1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ht="12.75" customHeight="1">
      <c r="A11" s="129"/>
      <c r="B11" s="129"/>
      <c r="C11" s="129"/>
      <c r="D11" s="150" t="str">
        <f>CONCATENATE("Income statement in ", "NGN' million ")</f>
        <v>Income statement in NGN' million </v>
      </c>
      <c r="E11" s="150"/>
      <c r="F11" s="150"/>
      <c r="G11" s="150"/>
      <c r="H11" s="150"/>
      <c r="I11" s="150"/>
      <c r="J11" s="150"/>
      <c r="K11" s="150"/>
      <c r="L11" s="130"/>
      <c r="M11" s="130"/>
      <c r="N11" s="130"/>
      <c r="O11" s="130"/>
      <c r="P11" s="130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ht="12.75" customHeight="1">
      <c r="A12" s="129"/>
      <c r="B12" s="129"/>
      <c r="C12" s="129"/>
      <c r="D12" s="129" t="s">
        <v>237</v>
      </c>
      <c r="E12" s="129"/>
      <c r="F12" s="129"/>
      <c r="G12" s="129"/>
      <c r="H12" s="129"/>
      <c r="I12" s="129"/>
      <c r="J12" s="129"/>
      <c r="K12" s="183"/>
      <c r="L12" s="154">
        <f>Calculation!AA31/mln</f>
        <v>0</v>
      </c>
      <c r="M12" s="154">
        <f>Calculation!AB31/mln</f>
        <v>78.14178</v>
      </c>
      <c r="N12" s="154">
        <f>Calculation!AC31/mln</f>
        <v>189.2004</v>
      </c>
      <c r="O12" s="154">
        <f>Calculation!AD31/mln</f>
        <v>590.81415</v>
      </c>
      <c r="P12" s="154">
        <f>Calculation!AE31/mln</f>
        <v>1603.036875</v>
      </c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ht="12.75" customHeight="1">
      <c r="A13" s="129"/>
      <c r="B13" s="129"/>
      <c r="C13" s="129"/>
      <c r="D13" s="184" t="s">
        <v>275</v>
      </c>
      <c r="E13" s="129"/>
      <c r="F13" s="129"/>
      <c r="G13" s="129"/>
      <c r="H13" s="129"/>
      <c r="I13" s="129"/>
      <c r="J13" s="129"/>
      <c r="K13" s="183"/>
      <c r="L13" s="159">
        <f>-Calculation!AA46/mln</f>
        <v>-10.02</v>
      </c>
      <c r="M13" s="159">
        <f>-Calculation!AB46/mln</f>
        <v>-17.6820513</v>
      </c>
      <c r="N13" s="159">
        <f>-Calculation!AC46/mln</f>
        <v>-38.312034</v>
      </c>
      <c r="O13" s="159">
        <f>-Calculation!AD46/mln</f>
        <v>-105.7942028</v>
      </c>
      <c r="P13" s="159">
        <f>-Calculation!AE46/mln</f>
        <v>-186.15</v>
      </c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ht="12.75" customHeight="1">
      <c r="A14" s="129"/>
      <c r="B14" s="129"/>
      <c r="C14" s="129"/>
      <c r="D14" s="185" t="s">
        <v>276</v>
      </c>
      <c r="E14" s="186"/>
      <c r="F14" s="186"/>
      <c r="G14" s="186"/>
      <c r="H14" s="186"/>
      <c r="I14" s="186"/>
      <c r="J14" s="186"/>
      <c r="K14" s="187"/>
      <c r="L14" s="188">
        <f t="shared" ref="L14:P14" si="2">SUM(L12:L13)</f>
        <v>-10.02</v>
      </c>
      <c r="M14" s="188">
        <f t="shared" si="2"/>
        <v>60.4597287</v>
      </c>
      <c r="N14" s="188">
        <f t="shared" si="2"/>
        <v>150.888366</v>
      </c>
      <c r="O14" s="188">
        <f t="shared" si="2"/>
        <v>485.0199473</v>
      </c>
      <c r="P14" s="188">
        <f t="shared" si="2"/>
        <v>1416.886875</v>
      </c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ht="13.5" customHeight="1">
      <c r="A15" s="129"/>
      <c r="B15" s="129"/>
      <c r="C15" s="129"/>
      <c r="D15" s="189" t="s">
        <v>277</v>
      </c>
      <c r="E15" s="129"/>
      <c r="F15" s="129"/>
      <c r="G15" s="129"/>
      <c r="H15" s="129"/>
      <c r="I15" s="129"/>
      <c r="J15" s="129"/>
      <c r="K15" s="183"/>
      <c r="L15" s="190" t="str">
        <f t="shared" ref="L15:P15" si="3">L14/L12</f>
        <v>#DIV/0!</v>
      </c>
      <c r="M15" s="190">
        <f t="shared" si="3"/>
        <v>0.773718345</v>
      </c>
      <c r="N15" s="190">
        <f t="shared" si="3"/>
        <v>0.7975055338</v>
      </c>
      <c r="O15" s="190">
        <f t="shared" si="3"/>
        <v>0.8209348866</v>
      </c>
      <c r="P15" s="190">
        <f t="shared" si="3"/>
        <v>0.8838766575</v>
      </c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ht="12.75" customHeight="1">
      <c r="A16" s="129"/>
      <c r="B16" s="129"/>
      <c r="C16" s="129"/>
      <c r="D16" s="129" t="s">
        <v>43</v>
      </c>
      <c r="E16" s="129"/>
      <c r="F16" s="129"/>
      <c r="G16" s="129"/>
      <c r="H16" s="129"/>
      <c r="I16" s="129"/>
      <c r="J16" s="129"/>
      <c r="K16" s="183"/>
      <c r="L16" s="159">
        <f>-Calculation!AA73/mln</f>
        <v>-49.713</v>
      </c>
      <c r="M16" s="159">
        <f>-Calculation!AB73/mln</f>
        <v>-69.5916534</v>
      </c>
      <c r="N16" s="159">
        <f>-Calculation!AC73/mln</f>
        <v>-83.750522</v>
      </c>
      <c r="O16" s="159">
        <f>-Calculation!AD73/mln</f>
        <v>-107.510111</v>
      </c>
      <c r="P16" s="159">
        <f>-Calculation!AE73/mln</f>
        <v>-123.2535395</v>
      </c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ht="12.75" customHeight="1">
      <c r="A17" s="129"/>
      <c r="B17" s="129"/>
      <c r="C17" s="129"/>
      <c r="D17" s="185" t="s">
        <v>278</v>
      </c>
      <c r="E17" s="186"/>
      <c r="F17" s="186"/>
      <c r="G17" s="186"/>
      <c r="H17" s="186"/>
      <c r="I17" s="186"/>
      <c r="J17" s="186"/>
      <c r="K17" s="187"/>
      <c r="L17" s="191">
        <f t="shared" ref="L17:P17" si="4">SUM(L14,L16)</f>
        <v>-59.733</v>
      </c>
      <c r="M17" s="191">
        <f t="shared" si="4"/>
        <v>-9.1319247</v>
      </c>
      <c r="N17" s="191">
        <f t="shared" si="4"/>
        <v>67.137844</v>
      </c>
      <c r="O17" s="191">
        <f t="shared" si="4"/>
        <v>377.5098363</v>
      </c>
      <c r="P17" s="191">
        <f t="shared" si="4"/>
        <v>1293.633336</v>
      </c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ht="12.75" customHeight="1">
      <c r="A18" s="129"/>
      <c r="B18" s="129"/>
      <c r="C18" s="129"/>
      <c r="D18" s="129" t="s">
        <v>279</v>
      </c>
      <c r="E18" s="129"/>
      <c r="F18" s="129"/>
      <c r="G18" s="129"/>
      <c r="H18" s="129"/>
      <c r="I18" s="129"/>
      <c r="J18" s="129"/>
      <c r="K18" s="183"/>
      <c r="L18" s="159">
        <f>Calculation!AA115/mln</f>
        <v>-40.16666667</v>
      </c>
      <c r="M18" s="159">
        <f>Calculation!AB115/mln</f>
        <v>-40.16666667</v>
      </c>
      <c r="N18" s="159">
        <f>Calculation!AC115/mln</f>
        <v>-46</v>
      </c>
      <c r="O18" s="159">
        <f>Calculation!AD115/mln</f>
        <v>-46</v>
      </c>
      <c r="P18" s="159">
        <f>Calculation!AE115/mln</f>
        <v>-46</v>
      </c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ht="12.75" customHeight="1">
      <c r="A19" s="129"/>
      <c r="B19" s="129"/>
      <c r="C19" s="129"/>
      <c r="D19" s="185" t="s">
        <v>280</v>
      </c>
      <c r="E19" s="186"/>
      <c r="F19" s="186"/>
      <c r="G19" s="186"/>
      <c r="H19" s="186"/>
      <c r="I19" s="186"/>
      <c r="J19" s="186"/>
      <c r="K19" s="187"/>
      <c r="L19" s="188">
        <f t="shared" ref="L19:P19" si="5">SUM(L17:L18)</f>
        <v>-99.89966667</v>
      </c>
      <c r="M19" s="188">
        <f t="shared" si="5"/>
        <v>-49.29859137</v>
      </c>
      <c r="N19" s="188">
        <f t="shared" si="5"/>
        <v>21.137844</v>
      </c>
      <c r="O19" s="188">
        <f t="shared" si="5"/>
        <v>331.5098363</v>
      </c>
      <c r="P19" s="188">
        <f t="shared" si="5"/>
        <v>1247.633336</v>
      </c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ht="12.75" customHeight="1">
      <c r="A20" s="129"/>
      <c r="B20" s="129"/>
      <c r="C20" s="129"/>
      <c r="D20" s="129" t="s">
        <v>281</v>
      </c>
      <c r="E20" s="129"/>
      <c r="F20" s="129"/>
      <c r="G20" s="129"/>
      <c r="H20" s="129"/>
      <c r="I20" s="129"/>
      <c r="J20" s="129"/>
      <c r="K20" s="183"/>
      <c r="L20" s="159">
        <f>Calculation!AA137/mln</f>
        <v>0</v>
      </c>
      <c r="M20" s="159">
        <f>Calculation!AB137/mln</f>
        <v>0</v>
      </c>
      <c r="N20" s="159">
        <f>Calculation!AC137/mln</f>
        <v>0</v>
      </c>
      <c r="O20" s="159">
        <f>Calculation!AD137/mln</f>
        <v>0</v>
      </c>
      <c r="P20" s="159">
        <f>Calculation!AE137/mln</f>
        <v>0</v>
      </c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ht="12.75" customHeight="1">
      <c r="A21" s="129"/>
      <c r="B21" s="129"/>
      <c r="C21" s="129"/>
      <c r="D21" s="186"/>
      <c r="E21" s="186"/>
      <c r="F21" s="186"/>
      <c r="G21" s="186"/>
      <c r="H21" s="186"/>
      <c r="I21" s="186"/>
      <c r="J21" s="186"/>
      <c r="K21" s="187"/>
      <c r="L21" s="191">
        <f t="shared" ref="L21:P21" si="6">SUM(L19:L20)</f>
        <v>-99.89966667</v>
      </c>
      <c r="M21" s="191">
        <f t="shared" si="6"/>
        <v>-49.29859137</v>
      </c>
      <c r="N21" s="191">
        <f t="shared" si="6"/>
        <v>21.137844</v>
      </c>
      <c r="O21" s="191">
        <f t="shared" si="6"/>
        <v>331.5098363</v>
      </c>
      <c r="P21" s="191">
        <f t="shared" si="6"/>
        <v>1247.633336</v>
      </c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ht="11.25" customHeight="1">
      <c r="A22" s="129"/>
      <c r="B22" s="129"/>
      <c r="C22" s="129"/>
      <c r="D22" s="129" t="s">
        <v>282</v>
      </c>
      <c r="E22" s="129"/>
      <c r="F22" s="129"/>
      <c r="G22" s="129"/>
      <c r="H22" s="129"/>
      <c r="I22" s="129"/>
      <c r="J22" s="129"/>
      <c r="K22" s="183"/>
      <c r="L22" s="154"/>
      <c r="M22" s="154"/>
      <c r="N22" s="154"/>
      <c r="O22" s="154"/>
      <c r="P22" s="154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ht="12.75" customHeight="1">
      <c r="A23" s="166"/>
      <c r="B23" s="166"/>
      <c r="C23" s="166"/>
      <c r="D23" s="185" t="s">
        <v>283</v>
      </c>
      <c r="E23" s="185"/>
      <c r="F23" s="185"/>
      <c r="G23" s="185"/>
      <c r="H23" s="185"/>
      <c r="I23" s="185"/>
      <c r="J23" s="185"/>
      <c r="K23" s="192"/>
      <c r="L23" s="191">
        <f>SUM(L21:L22)</f>
        <v>-99.89966667</v>
      </c>
      <c r="M23" s="191">
        <f t="shared" ref="M23:P23" si="7">SUM(M19:M20)</f>
        <v>-49.29859137</v>
      </c>
      <c r="N23" s="191">
        <f t="shared" si="7"/>
        <v>21.137844</v>
      </c>
      <c r="O23" s="191">
        <f t="shared" si="7"/>
        <v>331.5098363</v>
      </c>
      <c r="P23" s="191">
        <f t="shared" si="7"/>
        <v>1247.633336</v>
      </c>
      <c r="Q23" s="166"/>
      <c r="R23" s="166"/>
      <c r="S23" s="166"/>
      <c r="T23" s="166"/>
      <c r="U23" s="166"/>
      <c r="V23" s="166"/>
      <c r="W23" s="166"/>
      <c r="X23" s="166"/>
      <c r="Y23" s="166"/>
      <c r="Z23" s="166"/>
    </row>
    <row r="24" ht="12.75" customHeight="1">
      <c r="A24" s="129"/>
      <c r="B24" s="129"/>
      <c r="C24" s="129"/>
      <c r="D24" s="129" t="s">
        <v>284</v>
      </c>
      <c r="E24" s="129"/>
      <c r="F24" s="129"/>
      <c r="G24" s="129"/>
      <c r="H24" s="129"/>
      <c r="I24" s="129"/>
      <c r="J24" s="129"/>
      <c r="K24" s="183"/>
      <c r="L24" s="159">
        <f>IF(L23&gt;0,L23*'Assumptions '!$H$51,0)</f>
        <v>0</v>
      </c>
      <c r="M24" s="159">
        <f>IF(M23&gt;0,M23*'Assumptions '!$H$51,0)</f>
        <v>0</v>
      </c>
      <c r="N24" s="159">
        <f>IF(N23&gt;0,N23*'Assumptions '!$H$51,0)</f>
        <v>6.76411008</v>
      </c>
      <c r="O24" s="159">
        <f>IF(O23&gt;0,O23*'Assumptions '!$H$51,0)</f>
        <v>106.0831476</v>
      </c>
      <c r="P24" s="159">
        <f>IF(P23&gt;0,P23*'Assumptions '!$H$51,0)</f>
        <v>399.2426674</v>
      </c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ht="12.75" customHeight="1">
      <c r="A25" s="166"/>
      <c r="B25" s="166"/>
      <c r="C25" s="166"/>
      <c r="D25" s="193" t="s">
        <v>285</v>
      </c>
      <c r="E25" s="193"/>
      <c r="F25" s="193"/>
      <c r="G25" s="193"/>
      <c r="H25" s="193"/>
      <c r="I25" s="193"/>
      <c r="J25" s="193"/>
      <c r="K25" s="194"/>
      <c r="L25" s="195">
        <f t="shared" ref="L25:P25" si="8">L23-L24</f>
        <v>-99.89966667</v>
      </c>
      <c r="M25" s="195">
        <f t="shared" si="8"/>
        <v>-49.29859137</v>
      </c>
      <c r="N25" s="195">
        <f t="shared" si="8"/>
        <v>14.37373392</v>
      </c>
      <c r="O25" s="195">
        <f t="shared" si="8"/>
        <v>225.4266887</v>
      </c>
      <c r="P25" s="195">
        <f t="shared" si="8"/>
        <v>848.3906682</v>
      </c>
      <c r="Q25" s="166"/>
      <c r="R25" s="166"/>
      <c r="S25" s="166"/>
      <c r="T25" s="166"/>
      <c r="U25" s="166"/>
      <c r="V25" s="166"/>
      <c r="W25" s="166"/>
      <c r="X25" s="166"/>
      <c r="Y25" s="166"/>
      <c r="Z25" s="166"/>
    </row>
    <row r="26" ht="12.75" customHeight="1">
      <c r="A26" s="166"/>
      <c r="B26" s="166"/>
      <c r="C26" s="166"/>
      <c r="D26" s="166" t="s">
        <v>286</v>
      </c>
      <c r="E26" s="166"/>
      <c r="F26" s="166"/>
      <c r="G26" s="166"/>
      <c r="H26" s="166"/>
      <c r="I26" s="166"/>
      <c r="J26" s="166"/>
      <c r="K26" s="166"/>
      <c r="L26" s="196">
        <f t="shared" ref="L26:P26" si="9">IFERROR(L25/L12,0)</f>
        <v>0</v>
      </c>
      <c r="M26" s="196">
        <f t="shared" si="9"/>
        <v>-0.6308864652</v>
      </c>
      <c r="N26" s="196">
        <f t="shared" si="9"/>
        <v>0.0759709489</v>
      </c>
      <c r="O26" s="196">
        <f t="shared" si="9"/>
        <v>0.381552623</v>
      </c>
      <c r="P26" s="196">
        <f t="shared" si="9"/>
        <v>0.5292396459</v>
      </c>
      <c r="Q26" s="166"/>
      <c r="R26" s="166"/>
      <c r="S26" s="166"/>
      <c r="T26" s="166"/>
      <c r="U26" s="166"/>
      <c r="V26" s="166"/>
      <c r="W26" s="166"/>
      <c r="X26" s="166"/>
      <c r="Y26" s="166"/>
      <c r="Z26" s="166"/>
    </row>
    <row r="27" ht="12.75" customHeight="1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ht="12.75" customHeight="1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ht="12.75" customHeight="1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ht="12.75" customHeight="1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ht="12.75" customHeight="1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ht="12.75" customHeight="1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ht="12.75" customHeight="1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ht="12.75" customHeight="1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ht="12.75" customHeight="1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ht="12.75" customHeight="1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ht="12.75" customHeight="1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ht="12.75" customHeight="1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ht="12.75" customHeight="1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ht="12.75" customHeight="1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ht="12.75" customHeight="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ht="12.75" customHeight="1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ht="12.75" customHeight="1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ht="12.75" customHeight="1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ht="12.75" customHeight="1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ht="12.75" customHeight="1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ht="12.75" customHeight="1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ht="12.75" customHeight="1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ht="12.75" customHeight="1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ht="12.75" customHeight="1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ht="12.75" customHeight="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ht="12.75" customHeight="1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ht="12.75" customHeight="1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ht="12.75" customHeight="1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ht="12.75" customHeight="1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ht="12.75" customHeight="1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ht="12.75" customHeight="1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ht="12.75" customHeight="1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ht="12.75" customHeight="1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ht="12.75" customHeight="1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ht="12.75" customHeight="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ht="12.75" customHeight="1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ht="12.75" customHeight="1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ht="12.75" customHeight="1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ht="12.75" customHeight="1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ht="12.75" customHeight="1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ht="12.75" customHeight="1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ht="12.75" customHeight="1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ht="12.75" customHeight="1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ht="12.75" customHeight="1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ht="12.75" customHeight="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ht="12.75" customHeight="1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ht="12.75" customHeight="1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ht="12.75" customHeight="1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ht="12.75" customHeight="1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ht="12.75" customHeight="1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ht="12.75" customHeigh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ht="12.75" customHeight="1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ht="12.75" customHeight="1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ht="12.75" customHeight="1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ht="12.75" customHeight="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ht="12.75" customHeight="1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ht="12.75" customHeight="1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ht="12.75" customHeight="1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ht="12.75" customHeight="1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ht="12.75" customHeight="1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ht="12.75" customHeight="1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ht="12.75" customHeight="1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ht="12.75" customHeight="1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ht="12.75" customHeight="1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ht="12.75" customHeight="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ht="12.75" customHeight="1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ht="12.75" customHeight="1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ht="12.75" customHeight="1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ht="12.75" customHeight="1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ht="12.75" customHeight="1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ht="12.75" customHeight="1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ht="12.75" customHeight="1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ht="12.75" customHeight="1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  <row r="100" ht="12.75" customHeigh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</row>
    <row r="101" ht="12.75" customHeight="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</row>
    <row r="102" ht="12.75" customHeight="1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</row>
    <row r="103" ht="12.75" customHeight="1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</row>
    <row r="104" ht="12.75" customHeight="1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</row>
    <row r="105" ht="12.75" customHeight="1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</row>
    <row r="106" ht="12.75" customHeight="1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</row>
    <row r="107" ht="12.75" customHeight="1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</row>
    <row r="108" ht="12.75" customHeight="1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</row>
    <row r="109" ht="12.75" customHeight="1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</row>
    <row r="110" ht="12.75" customHeight="1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</row>
    <row r="111" ht="12.75" customHeight="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</row>
    <row r="112" ht="12.75" customHeight="1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</row>
    <row r="113" ht="12.75" customHeight="1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</row>
    <row r="114" ht="12.75" customHeight="1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</row>
    <row r="115" ht="12.75" customHeight="1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</row>
    <row r="116" ht="12.75" customHeight="1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</row>
    <row r="117" ht="12.75" customHeight="1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</row>
    <row r="118" ht="12.75" customHeight="1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</row>
    <row r="119" ht="12.75" customHeight="1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</row>
    <row r="120" ht="12.75" customHeight="1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</row>
    <row r="121" ht="12.75" customHeight="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</row>
    <row r="122" ht="12.75" customHeight="1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</row>
    <row r="123" ht="12.75" customHeight="1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</row>
    <row r="124" ht="12.75" customHeight="1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</row>
    <row r="125" ht="12.75" customHeight="1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</row>
    <row r="126" ht="12.75" customHeight="1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</row>
    <row r="127" ht="12.75" customHeight="1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</row>
    <row r="128" ht="12.75" customHeight="1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</row>
    <row r="129" ht="12.75" customHeight="1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</row>
    <row r="130" ht="12.75" customHeight="1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</row>
    <row r="131" ht="12.75" customHeight="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</row>
    <row r="132" ht="12.75" customHeight="1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</row>
    <row r="133" ht="12.75" customHeight="1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</row>
    <row r="134" ht="12.75" customHeight="1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</row>
    <row r="135" ht="12.75" customHeight="1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 ht="12.75" customHeight="1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 ht="12.75" customHeight="1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 ht="12.75" customHeight="1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</row>
    <row r="139" ht="12.75" customHeight="1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</row>
    <row r="140" ht="12.75" customHeight="1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</row>
    <row r="141" ht="12.75" customHeight="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</row>
    <row r="142" ht="12.75" customHeight="1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</row>
    <row r="143" ht="12.75" customHeight="1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</row>
    <row r="144" ht="12.75" customHeight="1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</row>
    <row r="145" ht="12.75" customHeight="1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</row>
    <row r="146" ht="12.75" customHeight="1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</row>
    <row r="147" ht="12.75" customHeight="1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</row>
    <row r="148" ht="12.75" customHeight="1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</row>
    <row r="149" ht="12.75" customHeight="1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</row>
    <row r="150" ht="12.75" customHeight="1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 ht="12.75" customHeigh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 ht="12.75" customHeigh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 ht="12.75" customHeigh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 ht="12.75" customHeigh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 ht="12.75" customHeigh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</row>
    <row r="156" ht="12.75" customHeight="1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</row>
    <row r="157" ht="12.75" customHeight="1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 ht="12.75" customHeigh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</row>
    <row r="159" ht="12.75" customHeigh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</row>
    <row r="160" ht="12.75" customHeigh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</row>
    <row r="161" ht="12.75" customHeigh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</row>
    <row r="162" ht="12.75" customHeight="1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</row>
    <row r="163" ht="12.75" customHeight="1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</row>
    <row r="164" ht="12.75" customHeight="1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</row>
    <row r="165" ht="12.75" customHeight="1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 ht="12.75" customHeigh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 ht="12.75" customHeigh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 ht="12.75" customHeight="1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 ht="12.75" customHeight="1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</row>
    <row r="170" ht="12.75" customHeight="1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</row>
    <row r="171" ht="12.75" customHeight="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</row>
    <row r="172" ht="12.75" customHeight="1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</row>
    <row r="173" ht="12.75" customHeight="1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</row>
    <row r="174" ht="12.75" customHeight="1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</row>
    <row r="175" ht="12.75" customHeight="1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</row>
    <row r="176" ht="12.75" customHeight="1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</row>
    <row r="177" ht="12.75" customHeight="1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</row>
    <row r="178" ht="12.75" customHeight="1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</row>
    <row r="179" ht="12.75" customHeigh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 ht="12.75" customHeight="1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 ht="12.75" customHeight="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 ht="12.75" customHeight="1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 ht="12.75" customHeight="1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</row>
    <row r="184" ht="12.75" customHeight="1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</row>
    <row r="185" ht="12.75" customHeight="1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</row>
    <row r="186" ht="12.75" customHeight="1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</row>
    <row r="187" ht="12.75" customHeight="1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</row>
    <row r="188" ht="12.75" customHeight="1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</row>
    <row r="189" ht="12.75" customHeight="1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</row>
    <row r="190" ht="12.75" customHeight="1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</row>
    <row r="191" ht="12.75" customHeight="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</row>
    <row r="192" ht="12.75" customHeight="1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</row>
    <row r="193" ht="12.75" customHeight="1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</row>
    <row r="194" ht="12.75" customHeight="1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</row>
    <row r="195" ht="12.75" customHeight="1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</row>
    <row r="196" ht="12.75" customHeight="1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</row>
    <row r="197" ht="12.75" customHeight="1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</row>
    <row r="198" ht="12.75" customHeight="1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</row>
    <row r="199" ht="12.75" customHeight="1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</row>
    <row r="200" ht="12.75" customHeight="1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</row>
    <row r="201" ht="12.75" customHeight="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</row>
    <row r="202" ht="12.75" customHeigh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</row>
    <row r="203" ht="12.75" customHeight="1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</row>
    <row r="204" ht="12.75" customHeigh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</row>
    <row r="205" ht="12.75" customHeigh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</row>
    <row r="206" ht="12.75" customHeigh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</row>
    <row r="207" ht="12.75" customHeigh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</row>
    <row r="208" ht="12.75" customHeigh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</row>
    <row r="209" ht="12.75" customHeigh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</row>
    <row r="210" ht="12.75" customHeigh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</row>
    <row r="211" ht="12.75" customHeight="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</row>
    <row r="212" ht="12.75" customHeigh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</row>
    <row r="213" ht="12.75" customHeigh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</row>
    <row r="214" ht="12.75" customHeigh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</row>
    <row r="215" ht="12.75" customHeigh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</row>
    <row r="216" ht="12.75" customHeigh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</row>
    <row r="217" ht="12.75" customHeigh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</row>
    <row r="218" ht="12.75" customHeigh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</row>
    <row r="219" ht="12.75" customHeigh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</row>
    <row r="220" ht="12.75" customHeigh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</row>
    <row r="221" ht="12.75" customHeigh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</row>
    <row r="222" ht="12.75" customHeigh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</row>
    <row r="223" ht="12.75" customHeigh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</row>
    <row r="224" ht="12.75" customHeigh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</row>
    <row r="225" ht="12.75" customHeigh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</row>
    <row r="226" ht="12.75" customHeigh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</row>
    <row r="227" ht="12.75" customHeigh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</row>
    <row r="228" ht="12.75" customHeigh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</row>
    <row r="229" ht="12.75" customHeigh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</row>
    <row r="230" ht="12.75" customHeigh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</row>
    <row r="231" ht="12.75" customHeigh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</row>
    <row r="232" ht="12.75" customHeigh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</row>
    <row r="233" ht="12.75" customHeigh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</row>
    <row r="234" ht="12.75" customHeigh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</row>
    <row r="235" ht="12.75" customHeigh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</row>
    <row r="236" ht="12.75" customHeigh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</row>
    <row r="237" ht="12.75" customHeigh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</row>
    <row r="238" ht="12.75" customHeigh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</row>
    <row r="239" ht="12.75" customHeigh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</row>
    <row r="240" ht="12.75" customHeigh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</row>
    <row r="241" ht="12.75" customHeigh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</row>
    <row r="242" ht="12.75" customHeigh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</row>
    <row r="243" ht="12.75" customHeigh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</row>
    <row r="244" ht="12.75" customHeigh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</row>
    <row r="245" ht="12.75" customHeigh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</row>
    <row r="246" ht="12.75" customHeigh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</row>
    <row r="247" ht="12.75" customHeigh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</row>
    <row r="248" ht="12.75" customHeigh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</row>
    <row r="249" ht="12.75" customHeigh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</row>
    <row r="250" ht="12.75" customHeigh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</row>
    <row r="251" ht="12.75" customHeigh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</row>
    <row r="252" ht="12.75" customHeigh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</row>
    <row r="253" ht="12.75" customHeigh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</row>
    <row r="254" ht="12.75" customHeigh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</row>
    <row r="255" ht="12.75" customHeigh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</row>
    <row r="256" ht="12.75" customHeigh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</row>
    <row r="257" ht="12.75" customHeigh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</row>
    <row r="258" ht="12.75" customHeigh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</row>
    <row r="259" ht="12.75" customHeigh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</row>
    <row r="260" ht="12.75" customHeigh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</row>
    <row r="261" ht="12.75" customHeigh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</row>
    <row r="262" ht="12.75" customHeigh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</row>
    <row r="263" ht="12.75" customHeigh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</row>
    <row r="264" ht="12.75" customHeigh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</row>
    <row r="265" ht="12.75" customHeigh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</row>
    <row r="266" ht="12.75" customHeigh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</row>
    <row r="267" ht="12.75" customHeigh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</row>
    <row r="268" ht="12.75" customHeigh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</row>
    <row r="269" ht="12.75" customHeigh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</row>
    <row r="270" ht="12.75" customHeigh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</row>
    <row r="271" ht="12.75" customHeigh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</row>
    <row r="272" ht="12.75" customHeigh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</row>
    <row r="273" ht="12.75" customHeigh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</row>
    <row r="274" ht="12.75" customHeigh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</row>
    <row r="275" ht="12.75" customHeigh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</row>
    <row r="276" ht="12.75" customHeigh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</row>
    <row r="277" ht="12.75" customHeigh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</row>
    <row r="278" ht="12.75" customHeigh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</row>
    <row r="279" ht="12.75" customHeigh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</row>
    <row r="280" ht="12.75" customHeigh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</row>
    <row r="281" ht="12.75" customHeigh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</row>
    <row r="282" ht="12.75" customHeigh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</row>
    <row r="283" ht="12.75" customHeigh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</row>
    <row r="284" ht="12.75" customHeigh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</row>
    <row r="285" ht="12.75" customHeigh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</row>
    <row r="286" ht="12.75" customHeigh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</row>
    <row r="287" ht="12.75" customHeigh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</row>
    <row r="288" ht="12.75" customHeigh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</row>
    <row r="289" ht="12.75" customHeigh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</row>
    <row r="290" ht="12.75" customHeigh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</row>
    <row r="291" ht="12.75" customHeigh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</row>
    <row r="292" ht="12.75" customHeigh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</row>
    <row r="293" ht="12.75" customHeigh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</row>
    <row r="294" ht="12.75" customHeigh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</row>
    <row r="295" ht="12.75" customHeigh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</row>
    <row r="296" ht="12.75" customHeigh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</row>
    <row r="297" ht="12.75" customHeigh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</row>
    <row r="298" ht="12.75" customHeigh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</row>
    <row r="299" ht="12.75" customHeigh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</row>
    <row r="300" ht="12.75" customHeigh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</row>
    <row r="301" ht="12.75" customHeigh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</row>
    <row r="302" ht="12.75" customHeigh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</row>
    <row r="303" ht="12.75" customHeigh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</row>
    <row r="304" ht="12.75" customHeigh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</row>
    <row r="305" ht="12.75" customHeigh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</row>
    <row r="306" ht="12.75" customHeigh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</row>
    <row r="307" ht="12.75" customHeigh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</row>
    <row r="308" ht="12.75" customHeigh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</row>
    <row r="309" ht="12.75" customHeigh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</row>
    <row r="310" ht="12.75" customHeigh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</row>
    <row r="311" ht="12.75" customHeigh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</row>
    <row r="312" ht="12.75" customHeigh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</row>
    <row r="313" ht="12.75" customHeigh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</row>
    <row r="314" ht="12.75" customHeigh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</row>
    <row r="315" ht="12.75" customHeigh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</row>
    <row r="316" ht="12.75" customHeigh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</row>
    <row r="317" ht="12.75" customHeigh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</row>
    <row r="318" ht="12.75" customHeigh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</row>
    <row r="319" ht="12.75" customHeigh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</row>
    <row r="320" ht="12.75" customHeigh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</row>
    <row r="321" ht="12.75" customHeigh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</row>
    <row r="322" ht="12.75" customHeigh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</row>
    <row r="323" ht="12.75" customHeigh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</row>
    <row r="324" ht="12.75" customHeigh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</row>
    <row r="325" ht="12.75" customHeigh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</row>
    <row r="326" ht="12.75" customHeigh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</row>
    <row r="327" ht="12.75" customHeigh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</row>
    <row r="328" ht="12.75" customHeigh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</row>
    <row r="329" ht="12.75" customHeigh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</row>
    <row r="330" ht="12.75" customHeigh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</row>
    <row r="331" ht="12.75" customHeigh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</row>
    <row r="332" ht="12.75" customHeigh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</row>
    <row r="333" ht="12.75" customHeigh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</row>
    <row r="334" ht="12.75" customHeigh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</row>
    <row r="335" ht="12.75" customHeigh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</row>
    <row r="336" ht="12.75" customHeigh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</row>
    <row r="337" ht="12.75" customHeigh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</row>
    <row r="338" ht="12.75" customHeigh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</row>
    <row r="339" ht="12.75" customHeigh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</row>
    <row r="340" ht="12.75" customHeigh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</row>
    <row r="341" ht="12.75" customHeigh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</row>
    <row r="342" ht="12.75" customHeigh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</row>
    <row r="343" ht="12.75" customHeigh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</row>
    <row r="344" ht="12.75" customHeigh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</row>
    <row r="345" ht="12.75" customHeigh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</row>
    <row r="346" ht="12.75" customHeigh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</row>
    <row r="347" ht="12.75" customHeigh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</row>
    <row r="348" ht="12.75" customHeigh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</row>
    <row r="349" ht="12.75" customHeigh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</row>
    <row r="350" ht="12.75" customHeigh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</row>
    <row r="351" ht="12.75" customHeigh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</row>
    <row r="352" ht="12.75" customHeigh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</row>
    <row r="353" ht="12.75" customHeigh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</row>
    <row r="354" ht="12.75" customHeigh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</row>
    <row r="355" ht="12.75" customHeigh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</row>
    <row r="356" ht="12.75" customHeigh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</row>
    <row r="357" ht="12.75" customHeigh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</row>
    <row r="358" ht="12.75" customHeigh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</row>
    <row r="359" ht="12.75" customHeigh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</row>
    <row r="360" ht="12.75" customHeigh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</row>
    <row r="361" ht="12.75" customHeigh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</row>
    <row r="362" ht="12.75" customHeigh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</row>
    <row r="363" ht="12.75" customHeigh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</row>
    <row r="364" ht="12.75" customHeigh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</row>
    <row r="365" ht="12.75" customHeigh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</row>
    <row r="366" ht="12.75" customHeigh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</row>
    <row r="367" ht="12.75" customHeigh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</row>
    <row r="368" ht="12.75" customHeigh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</row>
    <row r="369" ht="12.75" customHeigh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</row>
    <row r="370" ht="12.75" customHeigh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</row>
    <row r="371" ht="12.75" customHeigh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</row>
    <row r="372" ht="12.75" customHeigh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</row>
    <row r="373" ht="12.75" customHeigh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</row>
    <row r="374" ht="12.75" customHeigh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</row>
    <row r="375" ht="12.75" customHeigh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</row>
    <row r="376" ht="12.75" customHeigh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</row>
    <row r="377" ht="12.75" customHeigh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</row>
    <row r="378" ht="12.75" customHeigh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</row>
    <row r="379" ht="12.75" customHeigh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</row>
    <row r="380" ht="12.75" customHeigh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</row>
    <row r="381" ht="12.75" customHeigh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</row>
    <row r="382" ht="12.75" customHeigh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</row>
    <row r="383" ht="12.75" customHeigh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</row>
    <row r="384" ht="12.75" customHeigh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</row>
    <row r="385" ht="12.75" customHeigh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</row>
    <row r="386" ht="12.75" customHeigh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</row>
    <row r="387" ht="12.75" customHeigh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</row>
    <row r="388" ht="12.75" customHeigh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</row>
    <row r="389" ht="12.75" customHeigh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</row>
    <row r="390" ht="12.75" customHeigh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</row>
    <row r="391" ht="12.75" customHeigh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</row>
    <row r="392" ht="12.75" customHeigh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</row>
    <row r="393" ht="12.75" customHeigh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</row>
    <row r="394" ht="12.75" customHeigh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</row>
    <row r="395" ht="12.75" customHeigh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</row>
    <row r="396" ht="12.75" customHeigh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 ht="12.75" customHeigh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 ht="12.75" customHeigh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 ht="12.75" customHeigh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 ht="12.75" customHeigh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 ht="12.75" customHeigh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 ht="12.75" customHeigh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 ht="12.75" customHeigh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 ht="12.75" customHeigh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 ht="12.75" customHeigh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 ht="12.75" customHeigh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 ht="12.75" customHeigh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 ht="12.75" customHeigh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 ht="12.75" customHeigh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 ht="12.75" customHeigh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 ht="12.75" customHeigh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 ht="12.75" customHeigh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 ht="12.75" customHeigh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 ht="12.75" customHeigh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 ht="12.75" customHeigh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 ht="12.75" customHeigh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 ht="12.75" customHeigh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 ht="12.75" customHeigh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 ht="12.75" customHeigh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 ht="12.75" customHeigh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 ht="12.75" customHeigh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 ht="12.75" customHeigh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 ht="12.75" customHeigh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 ht="12.75" customHeigh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 ht="12.75" customHeigh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 ht="12.75" customHeigh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 ht="12.75" customHeigh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 ht="12.75" customHeigh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 ht="12.75" customHeigh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 ht="12.75" customHeigh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 ht="12.75" customHeigh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 ht="12.75" customHeigh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 ht="12.75" customHeigh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 ht="12.75" customHeigh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 ht="12.75" customHeigh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 ht="12.75" customHeigh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 ht="12.75" customHeigh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 ht="12.75" customHeigh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 ht="12.75" customHeigh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 ht="12.75" customHeigh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 ht="12.75" customHeigh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 ht="12.75" customHeigh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 ht="12.75" customHeigh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 ht="12.75" customHeigh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 ht="12.75" customHeigh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 ht="12.75" customHeigh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 ht="12.75" customHeigh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 ht="12.75" customHeigh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 ht="12.75" customHeigh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 ht="12.75" customHeigh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 ht="12.75" customHeigh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 ht="12.75" customHeigh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 ht="12.75" customHeigh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 ht="12.75" customHeigh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 ht="12.75" customHeigh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 ht="12.75" customHeigh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 ht="12.75" customHeigh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 ht="12.75" customHeigh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 ht="12.75" customHeigh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 ht="12.75" customHeigh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 ht="12.75" customHeigh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 ht="12.75" customHeigh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 ht="12.75" customHeigh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 ht="12.75" customHeigh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 ht="12.75" customHeigh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 ht="12.75" customHeigh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 ht="12.75" customHeigh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 ht="12.75" customHeigh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 ht="12.75" customHeigh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 ht="12.75" customHeigh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 ht="12.75" customHeigh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 ht="12.75" customHeigh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 ht="12.75" customHeigh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 ht="12.75" customHeigh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 ht="12.75" customHeigh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 ht="12.75" customHeigh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 ht="12.75" customHeigh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 ht="12.75" customHeigh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 ht="12.75" customHeigh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 ht="12.75" customHeigh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 ht="12.75" customHeigh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 ht="12.75" customHeigh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 ht="12.75" customHeigh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 ht="12.75" customHeigh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 ht="12.75" customHeigh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 ht="12.75" customHeigh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 ht="12.75" customHeigh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 ht="12.75" customHeigh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 ht="12.75" customHeigh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 ht="12.75" customHeigh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 ht="12.75" customHeigh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 ht="12.75" customHeigh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 ht="12.75" customHeigh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 ht="12.75" customHeigh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 ht="12.75" customHeigh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 ht="12.75" customHeigh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 ht="12.75" customHeigh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 ht="12.75" customHeigh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 ht="12.75" customHeigh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 ht="12.75" customHeigh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 ht="12.75" customHeigh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 ht="12.75" customHeigh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 ht="12.75" customHeigh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 ht="12.75" customHeigh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 ht="12.75" customHeigh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 ht="12.75" customHeigh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 ht="12.75" customHeigh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 ht="12.75" customHeigh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 ht="12.75" customHeigh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 ht="12.75" customHeigh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 ht="12.75" customHeigh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 ht="12.75" customHeigh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 ht="12.75" customHeigh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 ht="12.75" customHeigh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 ht="12.75" customHeigh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 ht="12.75" customHeigh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 ht="12.75" customHeigh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 ht="12.75" customHeigh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 ht="12.75" customHeigh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 ht="12.75" customHeigh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 ht="12.75" customHeigh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 ht="12.75" customHeigh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 ht="12.75" customHeigh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 ht="12.75" customHeigh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 ht="12.75" customHeigh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 ht="12.75" customHeigh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 ht="12.75" customHeigh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 ht="12.75" customHeigh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 ht="12.75" customHeigh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 ht="12.75" customHeigh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 ht="12.75" customHeigh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 ht="12.75" customHeigh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 ht="12.75" customHeigh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 ht="12.75" customHeigh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 ht="12.75" customHeigh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 ht="12.75" customHeigh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 ht="12.75" customHeigh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 ht="12.75" customHeigh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 ht="12.75" customHeigh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 ht="12.75" customHeigh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 ht="12.75" customHeigh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 ht="12.75" customHeigh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 ht="12.75" customHeigh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 ht="12.75" customHeigh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 ht="12.75" customHeigh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 ht="12.75" customHeigh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 ht="12.75" customHeigh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 ht="12.75" customHeigh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 ht="12.75" customHeigh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 ht="12.75" customHeigh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 ht="12.75" customHeigh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 ht="12.75" customHeigh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 ht="12.75" customHeigh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 ht="12.75" customHeigh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 ht="12.75" customHeigh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 ht="12.75" customHeigh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 ht="12.75" customHeigh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 ht="12.75" customHeigh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 ht="12.75" customHeigh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 ht="12.75" customHeigh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 ht="12.75" customHeigh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 ht="12.75" customHeigh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 ht="12.75" customHeigh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 ht="12.75" customHeigh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 ht="12.75" customHeigh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 ht="12.75" customHeigh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 ht="12.75" customHeigh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 ht="12.75" customHeigh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 ht="12.75" customHeigh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 ht="12.75" customHeigh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 ht="12.75" customHeigh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 ht="12.75" customHeigh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 ht="12.75" customHeigh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 ht="12.75" customHeigh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 ht="12.75" customHeigh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 ht="12.75" customHeigh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 ht="12.75" customHeigh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 ht="12.75" customHeigh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 ht="12.75" customHeigh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 ht="12.75" customHeigh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 ht="12.75" customHeigh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 ht="12.75" customHeigh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 ht="12.75" customHeigh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 ht="12.75" customHeigh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 ht="12.75" customHeigh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 ht="12.75" customHeigh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 ht="12.75" customHeigh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 ht="12.75" customHeigh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 ht="12.75" customHeigh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 ht="12.75" customHeigh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 ht="12.75" customHeigh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 ht="12.75" customHeigh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 ht="12.75" customHeigh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 ht="12.75" customHeigh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 ht="12.75" customHeigh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 ht="12.75" customHeigh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 ht="12.75" customHeigh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 ht="12.75" customHeigh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 ht="12.75" customHeigh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 ht="12.75" customHeigh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 ht="12.75" customHeigh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 ht="12.75" customHeigh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 ht="12.75" customHeigh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 ht="12.75" customHeigh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 ht="12.75" customHeigh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 ht="12.75" customHeigh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 ht="12.75" customHeigh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 ht="12.75" customHeigh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 ht="12.75" customHeigh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 ht="12.75" customHeigh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 ht="12.75" customHeigh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 ht="12.75" customHeigh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 ht="12.75" customHeigh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 ht="12.75" customHeigh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 ht="12.75" customHeigh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 ht="12.75" customHeigh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 ht="12.75" customHeigh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 ht="12.75" customHeigh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 ht="12.75" customHeigh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 ht="12.75" customHeigh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 ht="12.75" customHeigh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 ht="12.75" customHeigh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 ht="12.75" customHeigh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 ht="12.75" customHeigh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 ht="12.75" customHeigh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 ht="12.75" customHeigh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 ht="12.75" customHeigh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 ht="12.75" customHeigh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 ht="12.75" customHeigh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 ht="12.75" customHeigh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 ht="12.75" customHeigh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 ht="12.75" customHeigh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 ht="12.75" customHeigh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 ht="12.75" customHeigh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 ht="12.75" customHeigh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 ht="12.75" customHeigh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 ht="12.75" customHeigh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 ht="12.75" customHeigh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 ht="12.75" customHeigh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 ht="12.75" customHeigh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 ht="12.75" customHeigh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 ht="12.75" customHeigh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 ht="12.75" customHeigh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 ht="12.75" customHeigh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 ht="12.75" customHeigh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 ht="12.75" customHeigh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 ht="12.75" customHeigh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 ht="12.75" customHeigh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 ht="12.75" customHeigh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 ht="12.75" customHeigh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 ht="12.75" customHeigh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 ht="12.75" customHeigh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 ht="12.75" customHeigh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 ht="12.75" customHeigh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 ht="12.75" customHeigh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 ht="12.75" customHeigh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 ht="12.75" customHeigh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 ht="12.75" customHeigh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 ht="12.75" customHeigh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 ht="12.75" customHeigh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 ht="12.75" customHeigh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 ht="12.75" customHeigh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 ht="12.75" customHeigh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 ht="12.75" customHeigh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 ht="12.75" customHeigh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 ht="12.75" customHeigh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 ht="12.75" customHeigh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 ht="12.75" customHeigh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 ht="12.75" customHeigh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 ht="12.75" customHeigh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 ht="12.75" customHeigh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 ht="12.75" customHeigh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 ht="12.75" customHeigh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 ht="12.75" customHeigh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 ht="12.75" customHeigh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 ht="12.75" customHeigh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 ht="12.75" customHeigh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 ht="12.75" customHeigh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 ht="12.75" customHeigh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 ht="12.75" customHeigh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 ht="12.75" customHeigh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 ht="12.75" customHeigh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 ht="12.75" customHeigh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 ht="12.75" customHeigh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 ht="12.75" customHeigh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 ht="12.75" customHeigh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 ht="12.75" customHeigh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 ht="12.75" customHeigh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 ht="12.75" customHeigh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 ht="12.75" customHeigh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 ht="12.75" customHeigh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 ht="12.75" customHeigh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 ht="12.75" customHeigh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 ht="12.75" customHeigh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 ht="12.75" customHeigh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 ht="12.75" customHeigh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 ht="12.75" customHeigh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 ht="12.75" customHeigh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 ht="12.75" customHeigh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 ht="12.75" customHeigh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 ht="12.75" customHeigh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 ht="12.75" customHeigh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 ht="12.75" customHeigh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 ht="12.75" customHeigh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 ht="12.75" customHeigh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 ht="12.75" customHeigh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 ht="12.75" customHeigh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 ht="12.75" customHeigh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 ht="12.75" customHeigh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 ht="12.75" customHeigh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 ht="12.75" customHeigh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 ht="12.75" customHeigh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 ht="12.75" customHeigh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 ht="12.75" customHeigh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 ht="12.75" customHeigh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 ht="12.75" customHeigh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 ht="12.75" customHeigh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 ht="12.75" customHeigh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 ht="12.75" customHeigh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 ht="12.75" customHeigh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 ht="12.75" customHeigh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 ht="12.75" customHeigh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 ht="12.75" customHeigh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 ht="12.75" customHeigh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 ht="12.75" customHeigh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 ht="12.75" customHeigh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 ht="12.75" customHeigh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 ht="12.75" customHeigh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 ht="12.75" customHeigh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 ht="12.75" customHeigh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 ht="12.75" customHeigh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 ht="12.75" customHeigh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 ht="12.75" customHeigh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 ht="12.75" customHeigh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 ht="12.75" customHeigh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 ht="12.75" customHeigh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 ht="12.75" customHeigh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 ht="12.75" customHeigh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 ht="12.75" customHeigh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 ht="12.75" customHeigh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 ht="12.75" customHeigh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 ht="12.75" customHeigh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 ht="12.75" customHeigh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 ht="12.75" customHeigh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 ht="12.75" customHeigh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 ht="12.75" customHeigh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 ht="12.75" customHeigh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 ht="12.75" customHeigh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 ht="12.75" customHeigh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 ht="12.75" customHeigh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 ht="12.75" customHeigh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 ht="12.75" customHeigh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 ht="12.75" customHeigh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 ht="12.75" customHeigh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 ht="12.75" customHeigh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 ht="12.75" customHeigh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 ht="12.75" customHeigh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 ht="12.75" customHeigh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 ht="12.75" customHeigh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 ht="12.75" customHeigh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 ht="12.75" customHeigh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 ht="12.75" customHeigh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 ht="12.75" customHeigh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 ht="12.75" customHeigh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 ht="12.75" customHeigh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 ht="12.75" customHeigh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 ht="12.75" customHeigh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 ht="12.75" customHeigh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 ht="12.75" customHeigh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 ht="12.75" customHeigh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 ht="12.75" customHeigh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 ht="12.75" customHeigh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 ht="12.75" customHeigh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 ht="12.75" customHeigh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 ht="12.75" customHeigh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 ht="12.75" customHeigh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 ht="12.75" customHeigh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 ht="12.75" customHeigh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 ht="12.75" customHeigh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 ht="12.75" customHeigh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 ht="12.75" customHeigh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 ht="12.75" customHeigh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 ht="12.75" customHeigh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 ht="12.75" customHeigh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 ht="12.75" customHeigh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 ht="12.75" customHeigh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 ht="12.75" customHeigh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 ht="12.75" customHeigh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 ht="12.75" customHeigh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 ht="12.75" customHeigh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 ht="12.75" customHeigh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 ht="12.75" customHeigh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 ht="12.75" customHeigh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 ht="12.75" customHeigh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 ht="12.75" customHeigh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 ht="12.75" customHeigh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 ht="12.75" customHeigh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 ht="12.75" customHeigh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 ht="12.75" customHeigh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 ht="12.75" customHeigh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 ht="12.75" customHeigh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 ht="12.75" customHeigh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 ht="12.75" customHeigh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 ht="12.75" customHeigh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 ht="12.75" customHeigh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 ht="12.75" customHeigh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 ht="12.75" customHeigh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 ht="12.75" customHeigh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 ht="12.75" customHeigh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 ht="12.75" customHeigh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 ht="12.75" customHeigh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 ht="12.75" customHeigh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 ht="12.75" customHeigh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 ht="12.75" customHeigh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 ht="12.75" customHeigh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 ht="12.75" customHeigh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 ht="12.75" customHeigh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 ht="12.75" customHeigh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 ht="12.75" customHeigh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 ht="12.75" customHeigh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 ht="12.75" customHeigh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 ht="12.75" customHeigh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 ht="12.75" customHeigh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 ht="12.75" customHeigh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 ht="12.75" customHeigh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 ht="12.75" customHeigh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 ht="12.75" customHeigh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 ht="12.75" customHeigh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 ht="12.75" customHeigh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 ht="12.75" customHeigh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 ht="12.75" customHeigh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 ht="12.75" customHeigh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 ht="12.75" customHeigh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 ht="12.75" customHeigh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 ht="12.75" customHeigh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 ht="12.75" customHeigh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 ht="12.75" customHeigh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 ht="12.75" customHeigh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 ht="12.75" customHeigh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 ht="12.75" customHeigh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 ht="12.75" customHeigh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 ht="12.75" customHeigh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 ht="12.75" customHeigh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 ht="12.75" customHeigh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 ht="12.75" customHeigh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 ht="12.75" customHeigh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 ht="12.75" customHeigh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 ht="12.75" customHeigh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 ht="12.75" customHeigh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 ht="12.75" customHeigh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 ht="12.75" customHeigh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 ht="12.75" customHeigh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 ht="12.75" customHeigh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 ht="12.75" customHeigh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 ht="12.75" customHeigh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 ht="12.75" customHeigh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 ht="12.75" customHeigh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 ht="12.75" customHeigh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 ht="12.75" customHeigh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 ht="12.75" customHeigh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 ht="12.75" customHeigh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 ht="12.75" customHeigh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 ht="12.75" customHeigh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 ht="12.75" customHeigh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 ht="12.75" customHeigh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 ht="12.75" customHeigh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 ht="12.75" customHeigh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 ht="12.75" customHeigh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 ht="12.75" customHeigh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 ht="12.75" customHeigh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 ht="12.75" customHeigh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 ht="12.75" customHeigh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 ht="12.75" customHeigh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 ht="12.75" customHeigh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 ht="12.75" customHeigh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 ht="12.75" customHeigh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 ht="12.75" customHeigh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 ht="12.75" customHeigh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 ht="12.75" customHeigh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 ht="12.75" customHeigh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 ht="12.75" customHeigh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 ht="12.75" customHeigh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 ht="12.75" customHeigh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 ht="12.75" customHeigh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 ht="12.75" customHeigh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 ht="12.75" customHeigh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 ht="12.75" customHeigh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 ht="12.75" customHeigh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 ht="12.75" customHeigh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 ht="12.75" customHeigh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 ht="12.75" customHeigh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 ht="12.75" customHeigh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 ht="12.75" customHeigh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 ht="12.75" customHeigh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 ht="12.75" customHeigh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 ht="12.75" customHeigh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 ht="12.75" customHeigh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 ht="12.75" customHeigh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 ht="12.75" customHeigh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 ht="12.75" customHeigh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 ht="12.75" customHeigh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 ht="12.75" customHeigh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 ht="12.75" customHeigh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 ht="12.75" customHeigh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 ht="12.75" customHeigh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 ht="12.75" customHeigh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 ht="12.75" customHeigh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 ht="12.75" customHeigh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 ht="12.75" customHeigh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 ht="12.75" customHeigh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 ht="12.75" customHeigh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 ht="12.75" customHeigh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 ht="12.75" customHeigh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 ht="12.75" customHeigh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 ht="12.75" customHeigh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 ht="12.75" customHeigh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 ht="12.75" customHeigh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 ht="12.75" customHeigh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 ht="12.75" customHeigh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 ht="12.75" customHeigh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 ht="12.75" customHeigh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 ht="12.75" customHeigh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 ht="12.75" customHeigh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 ht="12.75" customHeigh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 ht="12.75" customHeigh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 ht="12.75" customHeigh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 ht="12.75" customHeigh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 ht="12.75" customHeigh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 ht="12.75" customHeigh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 ht="12.75" customHeigh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 ht="12.75" customHeigh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 ht="12.75" customHeigh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 ht="12.75" customHeigh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 ht="12.75" customHeigh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 ht="12.75" customHeigh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 ht="12.75" customHeigh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 ht="12.75" customHeigh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 ht="12.75" customHeigh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 ht="12.75" customHeigh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 ht="12.75" customHeigh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 ht="12.75" customHeigh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 ht="12.75" customHeigh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 ht="12.75" customHeigh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 ht="12.75" customHeigh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 ht="12.75" customHeigh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 ht="12.75" customHeigh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 ht="12.75" customHeigh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 ht="12.75" customHeigh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 ht="12.75" customHeigh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 ht="12.75" customHeigh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 ht="12.75" customHeigh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 ht="12.75" customHeigh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 ht="12.75" customHeigh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 ht="12.75" customHeigh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 ht="12.75" customHeigh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 ht="12.75" customHeigh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 ht="12.75" customHeigh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 ht="12.75" customHeigh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 ht="12.75" customHeigh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 ht="12.75" customHeigh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 ht="12.75" customHeigh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 ht="12.75" customHeigh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 ht="12.75" customHeigh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 ht="12.75" customHeigh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 ht="12.75" customHeigh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 ht="12.75" customHeigh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 ht="12.75" customHeigh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 ht="12.75" customHeigh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 ht="12.75" customHeigh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 ht="12.75" customHeigh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 ht="12.75" customHeigh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 ht="12.75" customHeigh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 ht="12.75" customHeigh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 ht="12.75" customHeigh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 ht="12.75" customHeigh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 ht="12.75" customHeigh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 ht="12.75" customHeigh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 ht="12.75" customHeigh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 ht="12.75" customHeigh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 ht="12.75" customHeigh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 ht="12.75" customHeigh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 ht="12.75" customHeigh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 ht="12.75" customHeigh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 ht="12.75" customHeigh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 ht="12.75" customHeigh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 ht="12.75" customHeigh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 ht="12.75" customHeigh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 ht="12.75" customHeigh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 ht="12.75" customHeigh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 ht="12.75" customHeigh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 ht="12.75" customHeigh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 ht="12.75" customHeigh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 ht="12.75" customHeigh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 ht="12.75" customHeigh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 ht="12.75" customHeigh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 ht="12.75" customHeigh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 ht="12.75" customHeigh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 ht="12.75" customHeigh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 ht="12.75" customHeigh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 ht="12.75" customHeigh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2.29"/>
    <col customWidth="1" min="3" max="3" width="2.86"/>
    <col customWidth="1" min="4" max="4" width="50.29"/>
    <col customWidth="1" min="5" max="5" width="12.0"/>
    <col customWidth="1" min="6" max="6" width="3.57"/>
    <col customWidth="1" min="7" max="7" width="2.86"/>
    <col customWidth="1" min="8" max="11" width="3.14"/>
    <col customWidth="1" min="12" max="12" width="15.57"/>
    <col customWidth="1" min="13" max="13" width="16.0"/>
    <col customWidth="1" min="14" max="15" width="16.14"/>
    <col customWidth="1" min="16" max="16" width="16.29"/>
    <col customWidth="1" min="17" max="26" width="9.14"/>
  </cols>
  <sheetData>
    <row r="1" ht="12.75" customHeight="1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30"/>
      <c r="N1" s="130"/>
      <c r="O1" s="130"/>
      <c r="P1" s="130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ht="12.75" customHeight="1">
      <c r="A2" s="129"/>
      <c r="B2" s="129"/>
      <c r="C2" s="129"/>
      <c r="D2" s="132" t="str">
        <f>Cover!D3</f>
        <v>Elenasy Limited</v>
      </c>
      <c r="E2" s="133"/>
      <c r="F2" s="133"/>
      <c r="G2" s="133"/>
      <c r="H2" s="133"/>
      <c r="I2" s="133"/>
      <c r="J2" s="133"/>
      <c r="K2" s="133"/>
      <c r="L2" s="135"/>
      <c r="M2" s="135"/>
      <c r="N2" s="135"/>
      <c r="O2" s="135"/>
      <c r="P2" s="135"/>
      <c r="Q2" s="166"/>
      <c r="R2" s="166"/>
      <c r="S2" s="166"/>
      <c r="T2" s="166"/>
      <c r="U2" s="166"/>
      <c r="V2" s="166"/>
      <c r="W2" s="166"/>
      <c r="X2" s="166"/>
      <c r="Y2" s="166"/>
      <c r="Z2" s="166"/>
    </row>
    <row r="3" ht="12.75" hidden="1" customHeight="1">
      <c r="A3" s="129"/>
      <c r="B3" s="129"/>
      <c r="C3" s="129"/>
      <c r="D3" s="137"/>
      <c r="E3" s="133"/>
      <c r="F3" s="133"/>
      <c r="G3" s="133"/>
      <c r="H3" s="133"/>
      <c r="I3" s="133"/>
      <c r="J3" s="133"/>
      <c r="K3" s="133"/>
      <c r="L3" s="142">
        <f>ROUNDUP(L4/mon_yr,0)</f>
        <v>1</v>
      </c>
      <c r="M3" s="142">
        <f>ROUNDUP(M4/mon_yr,0)</f>
        <v>1</v>
      </c>
      <c r="N3" s="142">
        <f>ROUNDUP(N4/mon_yr,0)</f>
        <v>1</v>
      </c>
      <c r="O3" s="142">
        <f>ROUNDUP(O4/mon_yr,0)</f>
        <v>1</v>
      </c>
      <c r="P3" s="142">
        <f>ROUNDUP(P4/mon_yr,0)</f>
        <v>1</v>
      </c>
      <c r="Q3" s="166"/>
      <c r="R3" s="166"/>
      <c r="S3" s="166"/>
      <c r="T3" s="166"/>
      <c r="U3" s="166"/>
      <c r="V3" s="166"/>
      <c r="W3" s="166"/>
      <c r="X3" s="166"/>
      <c r="Y3" s="166"/>
      <c r="Z3" s="166"/>
    </row>
    <row r="4" ht="12.75" hidden="1" customHeight="1">
      <c r="A4" s="129"/>
      <c r="B4" s="129"/>
      <c r="C4" s="129"/>
      <c r="D4" s="137"/>
      <c r="E4" s="139" t="s">
        <v>53</v>
      </c>
      <c r="F4" s="139"/>
      <c r="G4" s="139"/>
      <c r="H4" s="139"/>
      <c r="I4" s="139"/>
      <c r="J4" s="139"/>
      <c r="K4" s="139"/>
      <c r="L4" s="179">
        <f>Calculation!AA6</f>
        <v>1</v>
      </c>
      <c r="M4" s="179">
        <f>Calculation!AB6</f>
        <v>2</v>
      </c>
      <c r="N4" s="179">
        <f>Calculation!AC6</f>
        <v>3</v>
      </c>
      <c r="O4" s="179">
        <f>Calculation!AD6</f>
        <v>4</v>
      </c>
      <c r="P4" s="179">
        <f>Calculation!AE6</f>
        <v>5</v>
      </c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 ht="12.75" hidden="1" customHeight="1">
      <c r="A5" s="129"/>
      <c r="B5" s="129"/>
      <c r="C5" s="129"/>
      <c r="D5" s="137"/>
      <c r="E5" s="139"/>
      <c r="F5" s="139"/>
      <c r="G5" s="139"/>
      <c r="H5" s="139"/>
      <c r="I5" s="139"/>
      <c r="J5" s="139"/>
      <c r="K5" s="139"/>
      <c r="L5" s="142">
        <f>Calculation!AA7</f>
        <v>1</v>
      </c>
      <c r="M5" s="142">
        <f>Calculation!AB7</f>
        <v>2</v>
      </c>
      <c r="N5" s="142">
        <f>Calculation!AC7</f>
        <v>3</v>
      </c>
      <c r="O5" s="142">
        <f>Calculation!AD7</f>
        <v>4</v>
      </c>
      <c r="P5" s="142">
        <f>Calculation!AE7</f>
        <v>5</v>
      </c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 ht="12.75" customHeight="1">
      <c r="A6" s="129"/>
      <c r="B6" s="129"/>
      <c r="C6" s="129"/>
      <c r="D6" s="133"/>
      <c r="E6" s="139" t="s">
        <v>54</v>
      </c>
      <c r="F6" s="139"/>
      <c r="G6" s="139"/>
      <c r="H6" s="139"/>
      <c r="I6" s="139"/>
      <c r="J6" s="139"/>
      <c r="K6" s="139"/>
      <c r="L6" s="144">
        <f>Calculation!AA8</f>
        <v>44927</v>
      </c>
      <c r="M6" s="144">
        <f>Calculation!AB8</f>
        <v>45292</v>
      </c>
      <c r="N6" s="144">
        <f>Calculation!AC8</f>
        <v>45658</v>
      </c>
      <c r="O6" s="144">
        <f>Calculation!AD8</f>
        <v>46023</v>
      </c>
      <c r="P6" s="144">
        <f>Calculation!AE8</f>
        <v>46388</v>
      </c>
      <c r="Q6" s="166"/>
      <c r="R6" s="166"/>
      <c r="S6" s="166"/>
      <c r="T6" s="166"/>
      <c r="U6" s="166"/>
      <c r="V6" s="166"/>
      <c r="W6" s="166"/>
      <c r="X6" s="166"/>
      <c r="Y6" s="166"/>
      <c r="Z6" s="166"/>
    </row>
    <row r="7" ht="12.75" customHeight="1">
      <c r="A7" s="129"/>
      <c r="B7" s="129"/>
      <c r="C7" s="129"/>
      <c r="D7" s="133"/>
      <c r="E7" s="139" t="s">
        <v>55</v>
      </c>
      <c r="F7" s="139"/>
      <c r="G7" s="139"/>
      <c r="H7" s="139"/>
      <c r="I7" s="139"/>
      <c r="J7" s="139"/>
      <c r="K7" s="139"/>
      <c r="L7" s="144">
        <f>Calculation!AA9</f>
        <v>45291</v>
      </c>
      <c r="M7" s="144">
        <f>Calculation!AB9</f>
        <v>45657</v>
      </c>
      <c r="N7" s="144">
        <f>Calculation!AC9</f>
        <v>46022</v>
      </c>
      <c r="O7" s="144">
        <f>Calculation!AD9</f>
        <v>46387</v>
      </c>
      <c r="P7" s="144">
        <f>Calculation!AE9</f>
        <v>46752</v>
      </c>
      <c r="Q7" s="166"/>
      <c r="R7" s="166"/>
      <c r="S7" s="166"/>
      <c r="T7" s="166"/>
      <c r="U7" s="166"/>
      <c r="V7" s="166"/>
      <c r="W7" s="166"/>
      <c r="X7" s="166"/>
      <c r="Y7" s="166"/>
      <c r="Z7" s="166"/>
    </row>
    <row r="8" ht="12.75" customHeight="1">
      <c r="A8" s="129"/>
      <c r="B8" s="129"/>
      <c r="C8" s="129"/>
      <c r="D8" s="133"/>
      <c r="E8" s="133"/>
      <c r="F8" s="133"/>
      <c r="G8" s="133"/>
      <c r="H8" s="133"/>
      <c r="I8" s="133"/>
      <c r="J8" s="133"/>
      <c r="K8" s="133"/>
      <c r="L8" s="197">
        <f t="shared" ref="L8:P8" si="1">YEAR(L6)</f>
        <v>2023</v>
      </c>
      <c r="M8" s="197">
        <f t="shared" si="1"/>
        <v>2024</v>
      </c>
      <c r="N8" s="197">
        <f t="shared" si="1"/>
        <v>2025</v>
      </c>
      <c r="O8" s="197">
        <f t="shared" si="1"/>
        <v>2026</v>
      </c>
      <c r="P8" s="197">
        <f t="shared" si="1"/>
        <v>2027</v>
      </c>
      <c r="Q8" s="166"/>
      <c r="R8" s="166"/>
      <c r="S8" s="166"/>
      <c r="T8" s="166"/>
      <c r="U8" s="166"/>
      <c r="V8" s="166"/>
      <c r="W8" s="166"/>
      <c r="X8" s="166"/>
      <c r="Y8" s="166"/>
      <c r="Z8" s="166"/>
    </row>
    <row r="9" ht="12.75" hidden="1" customHeight="1">
      <c r="A9" s="129"/>
      <c r="B9" s="129"/>
      <c r="C9" s="129"/>
      <c r="D9" s="133"/>
      <c r="E9" s="133"/>
      <c r="F9" s="133"/>
      <c r="G9" s="133"/>
      <c r="H9" s="133"/>
      <c r="I9" s="133"/>
      <c r="J9" s="133"/>
      <c r="K9" s="133"/>
      <c r="L9" s="182"/>
      <c r="M9" s="182"/>
      <c r="N9" s="182"/>
      <c r="O9" s="182"/>
      <c r="P9" s="182"/>
      <c r="Q9" s="166"/>
      <c r="R9" s="166"/>
      <c r="S9" s="166"/>
      <c r="T9" s="166"/>
      <c r="U9" s="166"/>
      <c r="V9" s="166"/>
      <c r="W9" s="166"/>
      <c r="X9" s="166"/>
      <c r="Y9" s="166"/>
      <c r="Z9" s="166"/>
    </row>
    <row r="10" ht="12.75" customHeight="1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ht="12.75" customHeight="1">
      <c r="A11" s="129"/>
      <c r="B11" s="129"/>
      <c r="C11" s="129"/>
      <c r="D11" s="150" t="str">
        <f>CONCATENATE("Cashflow statement in ", "NGN' million ")</f>
        <v>Cashflow statement in NGN' million </v>
      </c>
      <c r="E11" s="150"/>
      <c r="F11" s="150"/>
      <c r="G11" s="150"/>
      <c r="H11" s="150"/>
      <c r="I11" s="150"/>
      <c r="J11" s="150"/>
      <c r="K11" s="150"/>
      <c r="L11" s="130"/>
      <c r="M11" s="130"/>
      <c r="N11" s="130"/>
      <c r="O11" s="130"/>
      <c r="P11" s="130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ht="12.75" customHeight="1">
      <c r="A12" s="129"/>
      <c r="B12" s="129"/>
      <c r="C12" s="129"/>
      <c r="D12" s="198" t="s">
        <v>287</v>
      </c>
      <c r="E12" s="198"/>
      <c r="F12" s="198"/>
      <c r="G12" s="198"/>
      <c r="H12" s="198"/>
      <c r="I12" s="198"/>
      <c r="J12" s="198"/>
      <c r="K12" s="198"/>
      <c r="L12" s="130"/>
      <c r="M12" s="130"/>
      <c r="N12" s="130"/>
      <c r="O12" s="130"/>
      <c r="P12" s="130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ht="12.75" customHeight="1">
      <c r="A13" s="129"/>
      <c r="B13" s="129"/>
      <c r="C13" s="129"/>
      <c r="D13" s="129" t="s">
        <v>288</v>
      </c>
      <c r="E13" s="129"/>
      <c r="F13" s="129"/>
      <c r="G13" s="129"/>
      <c r="H13" s="129"/>
      <c r="I13" s="129"/>
      <c r="J13" s="129"/>
      <c r="K13" s="129"/>
      <c r="L13" s="159">
        <f>'Profit &amp; Loss'!L23</f>
        <v>-99.89966667</v>
      </c>
      <c r="M13" s="159">
        <f>'Profit &amp; Loss'!M23</f>
        <v>-49.29859137</v>
      </c>
      <c r="N13" s="159">
        <f>'Profit &amp; Loss'!N23</f>
        <v>21.137844</v>
      </c>
      <c r="O13" s="159">
        <f>'Profit &amp; Loss'!O23</f>
        <v>331.5098363</v>
      </c>
      <c r="P13" s="159">
        <f>'Profit &amp; Loss'!P23</f>
        <v>1247.633336</v>
      </c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ht="12.75" customHeight="1">
      <c r="A14" s="129"/>
      <c r="B14" s="129"/>
      <c r="C14" s="129"/>
      <c r="D14" s="129" t="s">
        <v>289</v>
      </c>
      <c r="E14" s="129"/>
      <c r="F14" s="129"/>
      <c r="G14" s="129"/>
      <c r="H14" s="129"/>
      <c r="I14" s="129"/>
      <c r="J14" s="129"/>
      <c r="K14" s="129"/>
      <c r="L14" s="159">
        <f>-Calculation!AA115/mln</f>
        <v>40.16666667</v>
      </c>
      <c r="M14" s="159">
        <f>-Calculation!AB115/mln</f>
        <v>40.16666667</v>
      </c>
      <c r="N14" s="159">
        <f>-Calculation!AC115/mln</f>
        <v>46</v>
      </c>
      <c r="O14" s="159">
        <f>-Calculation!AD115/mln</f>
        <v>46</v>
      </c>
      <c r="P14" s="159">
        <f>-Calculation!AE115/mln</f>
        <v>46</v>
      </c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ht="12.75" customHeight="1">
      <c r="A15" s="129"/>
      <c r="B15" s="129"/>
      <c r="C15" s="129"/>
      <c r="D15" s="129" t="s">
        <v>290</v>
      </c>
      <c r="E15" s="129"/>
      <c r="F15" s="129"/>
      <c r="G15" s="129"/>
      <c r="H15" s="129"/>
      <c r="I15" s="129"/>
      <c r="J15" s="129"/>
      <c r="K15" s="129"/>
      <c r="L15" s="159">
        <f>-'Profit &amp; Loss'!L20</f>
        <v>0</v>
      </c>
      <c r="M15" s="159">
        <f>-'Profit &amp; Loss'!M20</f>
        <v>0</v>
      </c>
      <c r="N15" s="159">
        <f>-'Profit &amp; Loss'!N20</f>
        <v>0</v>
      </c>
      <c r="O15" s="159">
        <f>-'Profit &amp; Loss'!O20</f>
        <v>0</v>
      </c>
      <c r="P15" s="159">
        <f>-'Profit &amp; Loss'!P20</f>
        <v>0</v>
      </c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ht="12.75" customHeight="1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59">
        <f t="shared" ref="L16:P16" si="2">SUM(L13:L15)</f>
        <v>-59.733</v>
      </c>
      <c r="M16" s="159">
        <f t="shared" si="2"/>
        <v>-9.1319247</v>
      </c>
      <c r="N16" s="159">
        <f t="shared" si="2"/>
        <v>67.137844</v>
      </c>
      <c r="O16" s="159">
        <f t="shared" si="2"/>
        <v>377.5098363</v>
      </c>
      <c r="P16" s="159">
        <f t="shared" si="2"/>
        <v>1293.633336</v>
      </c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ht="12.75" customHeight="1">
      <c r="A17" s="129"/>
      <c r="B17" s="129"/>
      <c r="C17" s="129"/>
      <c r="D17" s="129" t="s">
        <v>291</v>
      </c>
      <c r="E17" s="129"/>
      <c r="F17" s="129"/>
      <c r="G17" s="129"/>
      <c r="H17" s="129"/>
      <c r="I17" s="129"/>
      <c r="J17" s="129"/>
      <c r="K17" s="129"/>
      <c r="L17" s="159">
        <f>-'Profit &amp; Loss'!L24</f>
        <v>0</v>
      </c>
      <c r="M17" s="159">
        <f>-'Profit &amp; Loss'!M24</f>
        <v>0</v>
      </c>
      <c r="N17" s="159">
        <f>-'Profit &amp; Loss'!N24</f>
        <v>-6.76411008</v>
      </c>
      <c r="O17" s="159">
        <f>-'Profit &amp; Loss'!O24</f>
        <v>-106.0831476</v>
      </c>
      <c r="P17" s="159">
        <f>-'Profit &amp; Loss'!P24</f>
        <v>-399.2426674</v>
      </c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ht="12.75" customHeight="1">
      <c r="A18" s="129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59">
        <f t="shared" ref="L18:P18" si="3">SUM(L16:L17)</f>
        <v>-59.733</v>
      </c>
      <c r="M18" s="159">
        <f t="shared" si="3"/>
        <v>-9.1319247</v>
      </c>
      <c r="N18" s="159">
        <f t="shared" si="3"/>
        <v>60.37373392</v>
      </c>
      <c r="O18" s="159">
        <f t="shared" si="3"/>
        <v>271.4266887</v>
      </c>
      <c r="P18" s="159">
        <f t="shared" si="3"/>
        <v>894.3906682</v>
      </c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ht="12.75" customHeight="1">
      <c r="A19" s="129"/>
      <c r="B19" s="129"/>
      <c r="C19" s="129"/>
      <c r="D19" s="166" t="s">
        <v>292</v>
      </c>
      <c r="E19" s="129"/>
      <c r="F19" s="129"/>
      <c r="G19" s="129"/>
      <c r="H19" s="129"/>
      <c r="I19" s="129"/>
      <c r="J19" s="129"/>
      <c r="K19" s="129"/>
      <c r="L19" s="159"/>
      <c r="M19" s="159"/>
      <c r="N19" s="159"/>
      <c r="O19" s="159"/>
      <c r="P19" s="15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ht="12.75" customHeight="1">
      <c r="A20" s="129"/>
      <c r="B20" s="129"/>
      <c r="C20" s="129"/>
      <c r="D20" s="129" t="s">
        <v>293</v>
      </c>
      <c r="E20" s="129"/>
      <c r="F20" s="129"/>
      <c r="G20" s="129"/>
      <c r="H20" s="129"/>
      <c r="I20" s="129"/>
      <c r="J20" s="129"/>
      <c r="K20" s="129"/>
      <c r="L20" s="159"/>
      <c r="M20" s="159"/>
      <c r="N20" s="159"/>
      <c r="O20" s="159"/>
      <c r="P20" s="15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ht="12.75" customHeight="1">
      <c r="A21" s="129"/>
      <c r="B21" s="129"/>
      <c r="C21" s="129"/>
      <c r="D21" s="129" t="s">
        <v>294</v>
      </c>
      <c r="E21" s="129"/>
      <c r="F21" s="129"/>
      <c r="G21" s="129"/>
      <c r="H21" s="129"/>
      <c r="I21" s="129"/>
      <c r="J21" s="129"/>
      <c r="K21" s="129"/>
      <c r="L21" s="159">
        <f>-'Balance Sheet'!L19+'Balance Sheet'!K19</f>
        <v>0</v>
      </c>
      <c r="M21" s="159">
        <f>-'Balance Sheet'!M19+'Balance Sheet'!L19</f>
        <v>-12.84522411</v>
      </c>
      <c r="N21" s="159">
        <f>-'Balance Sheet'!N19+'Balance Sheet'!M19</f>
        <v>-18.25621151</v>
      </c>
      <c r="O21" s="159">
        <f>-'Balance Sheet'!O19+'Balance Sheet'!N19</f>
        <v>-66.01869863</v>
      </c>
      <c r="P21" s="159">
        <f>-'Balance Sheet'!P19+'Balance Sheet'!O19</f>
        <v>-166.3927767</v>
      </c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ht="12.75" customHeight="1">
      <c r="A22" s="129"/>
      <c r="B22" s="129"/>
      <c r="C22" s="129"/>
      <c r="D22" s="129" t="s">
        <v>295</v>
      </c>
      <c r="E22" s="129"/>
      <c r="F22" s="129"/>
      <c r="G22" s="129"/>
      <c r="H22" s="129"/>
      <c r="I22" s="129"/>
      <c r="J22" s="129"/>
      <c r="K22" s="129"/>
      <c r="L22" s="159">
        <f>'Balance Sheet'!L29-'Balance Sheet'!K29</f>
        <v>0</v>
      </c>
      <c r="M22" s="159">
        <f>'Balance Sheet'!M29-'Balance Sheet'!L29</f>
        <v>0</v>
      </c>
      <c r="N22" s="159">
        <f>'Balance Sheet'!N29-'Balance Sheet'!M29</f>
        <v>0</v>
      </c>
      <c r="O22" s="159">
        <f>'Balance Sheet'!O29-'Balance Sheet'!N29</f>
        <v>0</v>
      </c>
      <c r="P22" s="159">
        <f>'Balance Sheet'!P29-'Balance Sheet'!O29</f>
        <v>0</v>
      </c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ht="12.75" customHeight="1">
      <c r="A23" s="166"/>
      <c r="B23" s="166"/>
      <c r="C23" s="166"/>
      <c r="D23" s="185" t="s">
        <v>296</v>
      </c>
      <c r="E23" s="185"/>
      <c r="F23" s="185"/>
      <c r="G23" s="185"/>
      <c r="H23" s="185"/>
      <c r="I23" s="185"/>
      <c r="J23" s="185"/>
      <c r="K23" s="185"/>
      <c r="L23" s="195">
        <f t="shared" ref="L23:P23" si="4">SUM(L20:L22)</f>
        <v>0</v>
      </c>
      <c r="M23" s="195">
        <f t="shared" si="4"/>
        <v>-12.84522411</v>
      </c>
      <c r="N23" s="195">
        <f t="shared" si="4"/>
        <v>-18.25621151</v>
      </c>
      <c r="O23" s="195">
        <f t="shared" si="4"/>
        <v>-66.01869863</v>
      </c>
      <c r="P23" s="195">
        <f t="shared" si="4"/>
        <v>-166.3927767</v>
      </c>
      <c r="Q23" s="166"/>
      <c r="R23" s="166"/>
      <c r="S23" s="166"/>
      <c r="T23" s="166"/>
      <c r="U23" s="166"/>
      <c r="V23" s="166"/>
      <c r="W23" s="166"/>
      <c r="X23" s="166"/>
      <c r="Y23" s="166"/>
      <c r="Z23" s="166"/>
    </row>
    <row r="24" ht="12.75" customHeight="1">
      <c r="A24" s="129"/>
      <c r="B24" s="129"/>
      <c r="C24" s="129"/>
      <c r="D24" s="186" t="s">
        <v>297</v>
      </c>
      <c r="E24" s="186"/>
      <c r="F24" s="186"/>
      <c r="G24" s="186"/>
      <c r="H24" s="186"/>
      <c r="I24" s="186"/>
      <c r="J24" s="186"/>
      <c r="K24" s="186"/>
      <c r="L24" s="159">
        <f t="shared" ref="L24:P24" si="5">L23+L18</f>
        <v>-59.733</v>
      </c>
      <c r="M24" s="159">
        <f t="shared" si="5"/>
        <v>-21.97714881</v>
      </c>
      <c r="N24" s="159">
        <f t="shared" si="5"/>
        <v>42.11752241</v>
      </c>
      <c r="O24" s="159">
        <f t="shared" si="5"/>
        <v>205.40799</v>
      </c>
      <c r="P24" s="159">
        <f t="shared" si="5"/>
        <v>727.9978914</v>
      </c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ht="12.75" customHeight="1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54"/>
      <c r="M25" s="154"/>
      <c r="N25" s="154"/>
      <c r="O25" s="154"/>
      <c r="P25" s="154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ht="12.75" customHeight="1">
      <c r="A26" s="129"/>
      <c r="B26" s="129"/>
      <c r="C26" s="129"/>
      <c r="D26" s="198" t="s">
        <v>298</v>
      </c>
      <c r="E26" s="198"/>
      <c r="F26" s="198"/>
      <c r="G26" s="198"/>
      <c r="H26" s="198"/>
      <c r="I26" s="198"/>
      <c r="J26" s="198"/>
      <c r="K26" s="198"/>
      <c r="L26" s="154"/>
      <c r="M26" s="154"/>
      <c r="N26" s="154"/>
      <c r="O26" s="154"/>
      <c r="P26" s="154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ht="12.75" customHeight="1">
      <c r="A27" s="129"/>
      <c r="B27" s="129"/>
      <c r="C27" s="129"/>
      <c r="D27" s="129" t="s">
        <v>299</v>
      </c>
      <c r="E27" s="129"/>
      <c r="F27" s="129"/>
      <c r="G27" s="129"/>
      <c r="H27" s="129"/>
      <c r="I27" s="129"/>
      <c r="J27" s="129"/>
      <c r="K27" s="129"/>
      <c r="L27" s="159">
        <f>-Calculation!AA114/mln</f>
        <v>-210</v>
      </c>
      <c r="M27" s="159">
        <f>-Calculation!AB114/mln</f>
        <v>0</v>
      </c>
      <c r="N27" s="159">
        <f>-Calculation!AC114/mln</f>
        <v>-75</v>
      </c>
      <c r="O27" s="159">
        <f>-Calculation!AD114/mln</f>
        <v>0</v>
      </c>
      <c r="P27" s="159">
        <f>-Calculation!AE114/mln</f>
        <v>0</v>
      </c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ht="12.75" customHeight="1">
      <c r="A28" s="129"/>
      <c r="B28" s="129"/>
      <c r="C28" s="129"/>
      <c r="D28" s="129" t="s">
        <v>300</v>
      </c>
      <c r="E28" s="129"/>
      <c r="F28" s="129"/>
      <c r="G28" s="129"/>
      <c r="H28" s="129"/>
      <c r="I28" s="129"/>
      <c r="J28" s="129"/>
      <c r="K28" s="129"/>
      <c r="L28" s="154"/>
      <c r="M28" s="154"/>
      <c r="N28" s="154"/>
      <c r="O28" s="154"/>
      <c r="P28" s="154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ht="12.75" customHeight="1">
      <c r="A29" s="166"/>
      <c r="B29" s="166"/>
      <c r="C29" s="166"/>
      <c r="D29" s="185" t="s">
        <v>301</v>
      </c>
      <c r="E29" s="185"/>
      <c r="F29" s="185"/>
      <c r="G29" s="185"/>
      <c r="H29" s="185"/>
      <c r="I29" s="185"/>
      <c r="J29" s="185"/>
      <c r="K29" s="185"/>
      <c r="L29" s="191">
        <f t="shared" ref="L29:P29" si="6">SUM(L27:L28)</f>
        <v>-210</v>
      </c>
      <c r="M29" s="191">
        <f t="shared" si="6"/>
        <v>0</v>
      </c>
      <c r="N29" s="191">
        <f t="shared" si="6"/>
        <v>-75</v>
      </c>
      <c r="O29" s="191">
        <f t="shared" si="6"/>
        <v>0</v>
      </c>
      <c r="P29" s="191">
        <f t="shared" si="6"/>
        <v>0</v>
      </c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 ht="12.75" customHeight="1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54"/>
      <c r="M30" s="154"/>
      <c r="N30" s="154"/>
      <c r="O30" s="154"/>
      <c r="P30" s="154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ht="12.75" customHeight="1">
      <c r="A31" s="129"/>
      <c r="B31" s="129"/>
      <c r="C31" s="129"/>
      <c r="D31" s="198" t="s">
        <v>302</v>
      </c>
      <c r="E31" s="198"/>
      <c r="F31" s="198"/>
      <c r="G31" s="198"/>
      <c r="H31" s="198"/>
      <c r="I31" s="198"/>
      <c r="J31" s="198"/>
      <c r="K31" s="198"/>
      <c r="L31" s="154"/>
      <c r="M31" s="154"/>
      <c r="N31" s="154"/>
      <c r="O31" s="154"/>
      <c r="P31" s="154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ht="12.75" customHeight="1">
      <c r="A32" s="129"/>
      <c r="B32" s="129"/>
      <c r="C32" s="129"/>
      <c r="D32" s="129" t="s">
        <v>303</v>
      </c>
      <c r="E32" s="129"/>
      <c r="F32" s="129"/>
      <c r="G32" s="129"/>
      <c r="H32" s="129"/>
      <c r="I32" s="129"/>
      <c r="J32" s="129"/>
      <c r="K32" s="129"/>
      <c r="L32" s="159">
        <f>(Calculation!AA137/mln)</f>
        <v>0</v>
      </c>
      <c r="M32" s="159">
        <f>(Calculation!AB137/mln)</f>
        <v>0</v>
      </c>
      <c r="N32" s="159">
        <f>(Calculation!AC137/mln)</f>
        <v>0</v>
      </c>
      <c r="O32" s="159">
        <f>(Calculation!AD137/mln)</f>
        <v>0</v>
      </c>
      <c r="P32" s="159">
        <f>(Calculation!AE137/mln)</f>
        <v>0</v>
      </c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ht="12.75" customHeight="1">
      <c r="A33" s="129"/>
      <c r="B33" s="129"/>
      <c r="C33" s="129"/>
      <c r="D33" s="129" t="s">
        <v>304</v>
      </c>
      <c r="E33" s="129"/>
      <c r="F33" s="129"/>
      <c r="G33" s="129"/>
      <c r="H33" s="129"/>
      <c r="I33" s="129"/>
      <c r="J33" s="129"/>
      <c r="K33" s="129"/>
      <c r="L33" s="159">
        <f>Calculation!AA156</f>
        <v>0</v>
      </c>
      <c r="M33" s="159">
        <f>Calculation!AB156</f>
        <v>0</v>
      </c>
      <c r="N33" s="159">
        <f>Calculation!AC156</f>
        <v>0</v>
      </c>
      <c r="O33" s="159">
        <f>Calculation!AD156</f>
        <v>0</v>
      </c>
      <c r="P33" s="159">
        <f>Calculation!AE156</f>
        <v>0</v>
      </c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ht="12.75" customHeight="1">
      <c r="A34" s="129"/>
      <c r="B34" s="129"/>
      <c r="C34" s="129"/>
      <c r="D34" s="129" t="s">
        <v>305</v>
      </c>
      <c r="E34" s="129"/>
      <c r="F34" s="129"/>
      <c r="G34" s="129"/>
      <c r="H34" s="129"/>
      <c r="I34" s="129"/>
      <c r="J34" s="129"/>
      <c r="K34" s="129"/>
      <c r="L34" s="159">
        <f>(Calculation!AA136/mln)</f>
        <v>0</v>
      </c>
      <c r="M34" s="159">
        <f>(Calculation!AB136/mln)</f>
        <v>0</v>
      </c>
      <c r="N34" s="159">
        <f>(Calculation!AC136/mln)</f>
        <v>0</v>
      </c>
      <c r="O34" s="159">
        <f>(Calculation!AD136/mln)</f>
        <v>0</v>
      </c>
      <c r="P34" s="159">
        <f>(Calculation!AE136/mln)</f>
        <v>0</v>
      </c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ht="12.75" customHeight="1">
      <c r="A35" s="129"/>
      <c r="B35" s="129"/>
      <c r="C35" s="129"/>
      <c r="D35" s="129" t="s">
        <v>306</v>
      </c>
      <c r="E35" s="129"/>
      <c r="F35" s="129"/>
      <c r="G35" s="129"/>
      <c r="H35" s="129"/>
      <c r="I35" s="129"/>
      <c r="J35" s="129"/>
      <c r="K35" s="129"/>
      <c r="L35" s="159">
        <f>SUM('Assumptions '!H244)/mln</f>
        <v>0</v>
      </c>
      <c r="M35" s="159">
        <f>SUM('Assumptions '!I244)/mln</f>
        <v>0</v>
      </c>
      <c r="N35" s="159">
        <f>SUM('Assumptions '!J244)/mln</f>
        <v>0</v>
      </c>
      <c r="O35" s="159">
        <f>SUM('Assumptions '!K244)/mln</f>
        <v>0</v>
      </c>
      <c r="P35" s="159">
        <f>SUM('Assumptions '!L244)/mln</f>
        <v>0</v>
      </c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ht="12.75" customHeight="1">
      <c r="A36" s="129"/>
      <c r="B36" s="129"/>
      <c r="C36" s="129"/>
      <c r="D36" s="129" t="s">
        <v>307</v>
      </c>
      <c r="E36" s="129"/>
      <c r="F36" s="129"/>
      <c r="G36" s="129"/>
      <c r="H36" s="129"/>
      <c r="I36" s="129"/>
      <c r="J36" s="129"/>
      <c r="K36" s="129"/>
      <c r="L36" s="159">
        <f>Calculation!AA143/mln</f>
        <v>269.733</v>
      </c>
      <c r="M36" s="159" t="str">
        <f>Calculation!AB143</f>
        <v/>
      </c>
      <c r="N36" s="159" t="str">
        <f>Calculation!AC143</f>
        <v/>
      </c>
      <c r="O36" s="159" t="str">
        <f>Calculation!AD143</f>
        <v/>
      </c>
      <c r="P36" s="159" t="str">
        <f>Calculation!AE143</f>
        <v/>
      </c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ht="12.75" customHeight="1">
      <c r="A37" s="129"/>
      <c r="B37" s="129"/>
      <c r="C37" s="129"/>
      <c r="D37" s="129" t="s">
        <v>308</v>
      </c>
      <c r="E37" s="129"/>
      <c r="F37" s="129"/>
      <c r="G37" s="129"/>
      <c r="H37" s="129"/>
      <c r="I37" s="129"/>
      <c r="J37" s="129"/>
      <c r="K37" s="129"/>
      <c r="L37" s="159"/>
      <c r="M37" s="159"/>
      <c r="N37" s="159"/>
      <c r="O37" s="159"/>
      <c r="P37" s="15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ht="12.75" customHeight="1">
      <c r="A38" s="166"/>
      <c r="B38" s="166"/>
      <c r="C38" s="166"/>
      <c r="D38" s="185" t="s">
        <v>309</v>
      </c>
      <c r="E38" s="185"/>
      <c r="F38" s="185"/>
      <c r="G38" s="185"/>
      <c r="H38" s="185"/>
      <c r="I38" s="185"/>
      <c r="J38" s="185"/>
      <c r="K38" s="185"/>
      <c r="L38" s="159">
        <f t="shared" ref="L38:O38" si="7">SUM(L32:L37)</f>
        <v>269.733</v>
      </c>
      <c r="M38" s="159">
        <f t="shared" si="7"/>
        <v>0</v>
      </c>
      <c r="N38" s="159">
        <f t="shared" si="7"/>
        <v>0</v>
      </c>
      <c r="O38" s="159">
        <f t="shared" si="7"/>
        <v>0</v>
      </c>
      <c r="P38" s="159">
        <f>SUM(P32:P36)</f>
        <v>0</v>
      </c>
      <c r="Q38" s="166"/>
      <c r="R38" s="166"/>
      <c r="S38" s="166"/>
      <c r="T38" s="166"/>
      <c r="U38" s="166"/>
      <c r="V38" s="166"/>
      <c r="W38" s="166"/>
      <c r="X38" s="166"/>
      <c r="Y38" s="166"/>
      <c r="Z38" s="166"/>
    </row>
    <row r="39" ht="12.75" customHeight="1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59"/>
      <c r="M39" s="159"/>
      <c r="N39" s="159"/>
      <c r="O39" s="159"/>
      <c r="P39" s="15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ht="12.75" customHeight="1">
      <c r="A40" s="129"/>
      <c r="B40" s="129"/>
      <c r="C40" s="129"/>
      <c r="D40" s="129" t="s">
        <v>310</v>
      </c>
      <c r="E40" s="129"/>
      <c r="F40" s="129"/>
      <c r="G40" s="129"/>
      <c r="H40" s="129"/>
      <c r="I40" s="129"/>
      <c r="J40" s="129"/>
      <c r="K40" s="129"/>
      <c r="L40" s="159">
        <f t="shared" ref="L40:P40" si="8">L24+L29+L38</f>
        <v>0</v>
      </c>
      <c r="M40" s="159">
        <f t="shared" si="8"/>
        <v>-21.97714881</v>
      </c>
      <c r="N40" s="159">
        <f t="shared" si="8"/>
        <v>-32.88247759</v>
      </c>
      <c r="O40" s="159">
        <f t="shared" si="8"/>
        <v>205.40799</v>
      </c>
      <c r="P40" s="159">
        <f t="shared" si="8"/>
        <v>727.9978914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ht="12.75" customHeight="1">
      <c r="A41" s="129"/>
      <c r="B41" s="129"/>
      <c r="C41" s="129"/>
      <c r="D41" s="129" t="s">
        <v>311</v>
      </c>
      <c r="E41" s="129"/>
      <c r="F41" s="129"/>
      <c r="G41" s="129"/>
      <c r="H41" s="129"/>
      <c r="I41" s="129"/>
      <c r="J41" s="129"/>
      <c r="K41" s="129"/>
      <c r="L41" s="159" t="str">
        <f t="shared" ref="L41:P41" si="9">K42</f>
        <v/>
      </c>
      <c r="M41" s="159">
        <f t="shared" si="9"/>
        <v>0</v>
      </c>
      <c r="N41" s="159">
        <f t="shared" si="9"/>
        <v>-21.97714881</v>
      </c>
      <c r="O41" s="159">
        <f t="shared" si="9"/>
        <v>-54.8596264</v>
      </c>
      <c r="P41" s="159">
        <f t="shared" si="9"/>
        <v>150.5483636</v>
      </c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ht="12.75" customHeight="1">
      <c r="A42" s="129"/>
      <c r="B42" s="129"/>
      <c r="C42" s="129"/>
      <c r="D42" s="193" t="s">
        <v>312</v>
      </c>
      <c r="E42" s="193"/>
      <c r="F42" s="193"/>
      <c r="G42" s="193"/>
      <c r="H42" s="193"/>
      <c r="I42" s="193"/>
      <c r="J42" s="193"/>
      <c r="K42" s="193"/>
      <c r="L42" s="199">
        <f>L40+L41</f>
        <v>0</v>
      </c>
      <c r="M42" s="199">
        <f t="shared" ref="M42:P42" si="10">SUM(M40:M41)</f>
        <v>-21.97714881</v>
      </c>
      <c r="N42" s="199">
        <f t="shared" si="10"/>
        <v>-54.8596264</v>
      </c>
      <c r="O42" s="199">
        <f t="shared" si="10"/>
        <v>150.5483636</v>
      </c>
      <c r="P42" s="199">
        <f t="shared" si="10"/>
        <v>878.5462551</v>
      </c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ht="12.75" customHeight="1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ht="12.75" customHeight="1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ht="12.75" customHeight="1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ht="12.75" customHeight="1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ht="12.75" customHeight="1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ht="12.75" customHeight="1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ht="12.75" customHeight="1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ht="12.75" customHeight="1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ht="12.75" customHeight="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ht="12.75" customHeight="1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ht="12.75" customHeight="1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ht="12.75" customHeight="1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ht="12.75" customHeight="1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ht="12.75" customHeight="1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ht="12.75" customHeight="1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ht="12.75" customHeight="1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ht="12.75" customHeight="1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ht="12.75" customHeight="1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ht="12.75" customHeight="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ht="12.75" customHeight="1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ht="12.75" customHeight="1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ht="12.75" customHeight="1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ht="12.75" customHeight="1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ht="12.75" customHeight="1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ht="12.75" customHeight="1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ht="12.75" customHeight="1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ht="12.75" customHeight="1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ht="12.75" customHeight="1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ht="12.75" customHeight="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ht="12.75" customHeight="1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ht="12.75" customHeight="1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ht="12.75" customHeight="1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ht="12.75" customHeight="1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ht="12.75" customHeight="1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ht="12.75" customHeigh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ht="12.75" customHeight="1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ht="12.75" customHeight="1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ht="12.75" customHeight="1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ht="12.75" customHeight="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ht="12.75" customHeight="1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ht="12.75" customHeight="1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ht="12.75" customHeight="1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ht="12.75" customHeight="1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ht="12.75" customHeight="1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ht="12.75" customHeight="1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ht="12.75" customHeight="1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ht="12.75" customHeight="1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ht="12.75" customHeight="1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ht="12.75" customHeight="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ht="12.75" customHeight="1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ht="12.75" customHeight="1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ht="12.75" customHeight="1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ht="12.75" customHeight="1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ht="12.75" customHeight="1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ht="12.75" customHeight="1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ht="12.75" customHeight="1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ht="12.75" customHeight="1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  <row r="100" ht="12.75" customHeigh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</row>
    <row r="101" ht="12.75" customHeight="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</row>
    <row r="102" ht="12.75" customHeight="1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</row>
    <row r="103" ht="12.75" customHeight="1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</row>
    <row r="104" ht="12.75" customHeight="1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</row>
    <row r="105" ht="12.75" customHeight="1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</row>
    <row r="106" ht="12.75" customHeight="1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</row>
    <row r="107" ht="12.75" customHeight="1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</row>
    <row r="108" ht="12.75" customHeight="1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</row>
    <row r="109" ht="12.75" customHeight="1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</row>
    <row r="110" ht="12.75" customHeight="1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</row>
    <row r="111" ht="12.75" customHeight="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</row>
    <row r="112" ht="12.75" customHeight="1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</row>
    <row r="113" ht="12.75" customHeight="1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</row>
    <row r="114" ht="12.75" customHeight="1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</row>
    <row r="115" ht="12.75" customHeight="1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</row>
    <row r="116" ht="12.75" customHeight="1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</row>
    <row r="117" ht="12.75" customHeight="1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</row>
    <row r="118" ht="12.75" customHeight="1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</row>
    <row r="119" ht="12.75" customHeight="1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</row>
    <row r="120" ht="12.75" customHeight="1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</row>
    <row r="121" ht="12.75" customHeight="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</row>
    <row r="122" ht="12.75" customHeight="1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</row>
    <row r="123" ht="12.75" customHeight="1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</row>
    <row r="124" ht="12.75" customHeight="1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</row>
    <row r="125" ht="12.75" customHeight="1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</row>
    <row r="126" ht="12.75" customHeight="1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</row>
    <row r="127" ht="12.75" customHeight="1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</row>
    <row r="128" ht="12.75" customHeight="1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</row>
    <row r="129" ht="12.75" customHeight="1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</row>
    <row r="130" ht="12.75" customHeight="1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</row>
    <row r="131" ht="12.75" customHeight="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</row>
    <row r="132" ht="12.75" customHeight="1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</row>
    <row r="133" ht="12.75" customHeight="1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</row>
    <row r="134" ht="12.75" customHeight="1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</row>
    <row r="135" ht="12.75" customHeight="1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 ht="12.75" customHeight="1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 ht="12.75" customHeight="1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 ht="12.75" customHeight="1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</row>
    <row r="139" ht="12.75" customHeight="1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</row>
    <row r="140" ht="12.75" customHeight="1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</row>
    <row r="141" ht="12.75" customHeight="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</row>
    <row r="142" ht="12.75" customHeight="1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</row>
    <row r="143" ht="12.75" customHeight="1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</row>
    <row r="144" ht="12.75" customHeight="1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</row>
    <row r="145" ht="12.75" customHeight="1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</row>
    <row r="146" ht="12.75" customHeight="1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</row>
    <row r="147" ht="12.75" customHeight="1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</row>
    <row r="148" ht="12.75" customHeight="1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</row>
    <row r="149" ht="12.75" customHeight="1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</row>
    <row r="150" ht="12.75" customHeight="1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 ht="12.75" customHeigh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 ht="12.75" customHeigh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 ht="12.75" customHeigh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 ht="12.75" customHeigh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 ht="12.75" customHeigh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</row>
    <row r="156" ht="12.75" customHeight="1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</row>
    <row r="157" ht="12.75" customHeight="1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 ht="12.75" customHeigh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</row>
    <row r="159" ht="12.75" customHeigh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</row>
    <row r="160" ht="12.75" customHeigh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</row>
    <row r="161" ht="12.75" customHeigh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</row>
    <row r="162" ht="12.75" customHeight="1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</row>
    <row r="163" ht="12.75" customHeight="1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</row>
    <row r="164" ht="12.75" customHeight="1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</row>
    <row r="165" ht="12.75" customHeight="1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 ht="12.75" customHeigh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 ht="12.75" customHeigh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 ht="12.75" customHeight="1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 ht="12.75" customHeight="1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</row>
    <row r="170" ht="12.75" customHeight="1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</row>
    <row r="171" ht="12.75" customHeight="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</row>
    <row r="172" ht="12.75" customHeight="1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</row>
    <row r="173" ht="12.75" customHeight="1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</row>
    <row r="174" ht="12.75" customHeight="1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</row>
    <row r="175" ht="12.75" customHeight="1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</row>
    <row r="176" ht="12.75" customHeight="1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</row>
    <row r="177" ht="12.75" customHeight="1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</row>
    <row r="178" ht="12.75" customHeight="1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</row>
    <row r="179" ht="12.75" customHeigh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 ht="12.75" customHeight="1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 ht="12.75" customHeight="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 ht="12.75" customHeight="1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 ht="12.75" customHeight="1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</row>
    <row r="184" ht="12.75" customHeight="1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</row>
    <row r="185" ht="12.75" customHeight="1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</row>
    <row r="186" ht="12.75" customHeight="1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</row>
    <row r="187" ht="12.75" customHeight="1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</row>
    <row r="188" ht="12.75" customHeight="1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</row>
    <row r="189" ht="12.75" customHeight="1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</row>
    <row r="190" ht="12.75" customHeight="1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</row>
    <row r="191" ht="12.75" customHeight="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</row>
    <row r="192" ht="12.75" customHeight="1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</row>
    <row r="193" ht="12.75" customHeight="1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</row>
    <row r="194" ht="12.75" customHeight="1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</row>
    <row r="195" ht="12.75" customHeight="1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</row>
    <row r="196" ht="12.75" customHeight="1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</row>
    <row r="197" ht="12.75" customHeight="1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</row>
    <row r="198" ht="12.75" customHeight="1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</row>
    <row r="199" ht="12.75" customHeight="1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</row>
    <row r="200" ht="12.75" customHeight="1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</row>
    <row r="201" ht="12.75" customHeight="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</row>
    <row r="202" ht="12.75" customHeigh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</row>
    <row r="203" ht="12.75" customHeight="1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</row>
    <row r="204" ht="12.75" customHeigh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</row>
    <row r="205" ht="12.75" customHeigh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</row>
    <row r="206" ht="12.75" customHeigh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</row>
    <row r="207" ht="12.75" customHeigh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</row>
    <row r="208" ht="12.75" customHeigh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</row>
    <row r="209" ht="12.75" customHeigh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</row>
    <row r="210" ht="12.75" customHeigh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</row>
    <row r="211" ht="12.75" customHeight="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</row>
    <row r="212" ht="12.75" customHeigh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</row>
    <row r="213" ht="12.75" customHeigh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</row>
    <row r="214" ht="12.75" customHeigh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</row>
    <row r="215" ht="12.75" customHeigh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</row>
    <row r="216" ht="12.75" customHeigh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</row>
    <row r="217" ht="12.75" customHeigh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</row>
    <row r="218" ht="12.75" customHeigh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</row>
    <row r="219" ht="12.75" customHeigh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</row>
    <row r="220" ht="12.75" customHeigh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</row>
    <row r="221" ht="12.75" customHeigh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</row>
    <row r="222" ht="12.75" customHeigh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</row>
    <row r="223" ht="12.75" customHeigh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</row>
    <row r="224" ht="12.75" customHeigh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</row>
    <row r="225" ht="12.75" customHeigh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</row>
    <row r="226" ht="12.75" customHeigh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</row>
    <row r="227" ht="12.75" customHeigh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</row>
    <row r="228" ht="12.75" customHeigh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</row>
    <row r="229" ht="12.75" customHeigh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</row>
    <row r="230" ht="12.75" customHeigh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</row>
    <row r="231" ht="12.75" customHeigh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</row>
    <row r="232" ht="12.75" customHeigh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</row>
    <row r="233" ht="12.75" customHeigh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</row>
    <row r="234" ht="12.75" customHeigh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</row>
    <row r="235" ht="12.75" customHeigh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</row>
    <row r="236" ht="12.75" customHeigh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</row>
    <row r="237" ht="12.75" customHeigh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</row>
    <row r="238" ht="12.75" customHeigh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</row>
    <row r="239" ht="12.75" customHeigh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</row>
    <row r="240" ht="12.75" customHeigh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</row>
    <row r="241" ht="12.75" customHeigh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</row>
    <row r="242" ht="12.75" customHeigh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</row>
    <row r="243" ht="12.75" customHeigh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</row>
    <row r="244" ht="12.75" customHeigh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</row>
    <row r="245" ht="12.75" customHeigh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</row>
    <row r="246" ht="12.75" customHeigh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</row>
    <row r="247" ht="12.75" customHeigh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</row>
    <row r="248" ht="12.75" customHeigh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</row>
    <row r="249" ht="12.75" customHeigh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</row>
    <row r="250" ht="12.75" customHeigh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</row>
    <row r="251" ht="12.75" customHeigh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</row>
    <row r="252" ht="12.75" customHeigh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</row>
    <row r="253" ht="12.75" customHeigh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</row>
    <row r="254" ht="12.75" customHeigh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</row>
    <row r="255" ht="12.75" customHeigh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</row>
    <row r="256" ht="12.75" customHeigh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</row>
    <row r="257" ht="12.75" customHeigh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</row>
    <row r="258" ht="12.75" customHeigh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</row>
    <row r="259" ht="12.75" customHeigh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</row>
    <row r="260" ht="12.75" customHeigh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</row>
    <row r="261" ht="12.75" customHeigh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</row>
    <row r="262" ht="12.75" customHeigh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</row>
    <row r="263" ht="12.75" customHeigh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</row>
    <row r="264" ht="12.75" customHeigh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</row>
    <row r="265" ht="12.75" customHeigh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</row>
    <row r="266" ht="12.75" customHeigh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</row>
    <row r="267" ht="12.75" customHeigh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</row>
    <row r="268" ht="12.75" customHeigh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</row>
    <row r="269" ht="12.75" customHeigh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</row>
    <row r="270" ht="12.75" customHeigh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</row>
    <row r="271" ht="12.75" customHeigh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</row>
    <row r="272" ht="12.75" customHeigh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</row>
    <row r="273" ht="12.75" customHeigh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</row>
    <row r="274" ht="12.75" customHeigh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</row>
    <row r="275" ht="12.75" customHeigh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</row>
    <row r="276" ht="12.75" customHeigh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</row>
    <row r="277" ht="12.75" customHeigh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</row>
    <row r="278" ht="12.75" customHeigh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</row>
    <row r="279" ht="12.75" customHeigh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</row>
    <row r="280" ht="12.75" customHeigh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</row>
    <row r="281" ht="12.75" customHeigh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</row>
    <row r="282" ht="12.75" customHeigh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</row>
    <row r="283" ht="12.75" customHeigh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</row>
    <row r="284" ht="12.75" customHeigh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</row>
    <row r="285" ht="12.75" customHeigh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</row>
    <row r="286" ht="12.75" customHeigh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</row>
    <row r="287" ht="12.75" customHeigh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</row>
    <row r="288" ht="12.75" customHeigh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</row>
    <row r="289" ht="12.75" customHeigh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</row>
    <row r="290" ht="12.75" customHeigh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</row>
    <row r="291" ht="12.75" customHeigh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</row>
    <row r="292" ht="12.75" customHeigh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</row>
    <row r="293" ht="12.75" customHeigh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</row>
    <row r="294" ht="12.75" customHeigh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</row>
    <row r="295" ht="12.75" customHeigh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</row>
    <row r="296" ht="12.75" customHeigh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</row>
    <row r="297" ht="12.75" customHeigh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</row>
    <row r="298" ht="12.75" customHeigh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</row>
    <row r="299" ht="12.75" customHeigh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</row>
    <row r="300" ht="12.75" customHeigh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</row>
    <row r="301" ht="12.75" customHeigh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</row>
    <row r="302" ht="12.75" customHeigh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</row>
    <row r="303" ht="12.75" customHeigh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</row>
    <row r="304" ht="12.75" customHeigh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</row>
    <row r="305" ht="12.75" customHeigh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</row>
    <row r="306" ht="12.75" customHeigh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</row>
    <row r="307" ht="12.75" customHeigh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</row>
    <row r="308" ht="12.75" customHeigh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</row>
    <row r="309" ht="12.75" customHeigh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</row>
    <row r="310" ht="12.75" customHeigh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</row>
    <row r="311" ht="12.75" customHeigh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</row>
    <row r="312" ht="12.75" customHeigh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</row>
    <row r="313" ht="12.75" customHeigh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</row>
    <row r="314" ht="12.75" customHeigh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</row>
    <row r="315" ht="12.75" customHeigh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</row>
    <row r="316" ht="12.75" customHeigh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</row>
    <row r="317" ht="12.75" customHeigh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</row>
    <row r="318" ht="12.75" customHeigh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</row>
    <row r="319" ht="12.75" customHeigh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</row>
    <row r="320" ht="12.75" customHeigh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</row>
    <row r="321" ht="12.75" customHeigh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</row>
    <row r="322" ht="12.75" customHeigh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</row>
    <row r="323" ht="12.75" customHeigh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</row>
    <row r="324" ht="12.75" customHeigh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</row>
    <row r="325" ht="12.75" customHeigh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</row>
    <row r="326" ht="12.75" customHeigh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</row>
    <row r="327" ht="12.75" customHeigh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</row>
    <row r="328" ht="12.75" customHeigh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</row>
    <row r="329" ht="12.75" customHeigh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</row>
    <row r="330" ht="12.75" customHeigh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</row>
    <row r="331" ht="12.75" customHeigh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</row>
    <row r="332" ht="12.75" customHeigh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</row>
    <row r="333" ht="12.75" customHeigh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</row>
    <row r="334" ht="12.75" customHeigh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</row>
    <row r="335" ht="12.75" customHeigh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</row>
    <row r="336" ht="12.75" customHeigh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</row>
    <row r="337" ht="12.75" customHeigh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</row>
    <row r="338" ht="12.75" customHeigh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</row>
    <row r="339" ht="12.75" customHeigh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</row>
    <row r="340" ht="12.75" customHeigh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</row>
    <row r="341" ht="12.75" customHeigh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</row>
    <row r="342" ht="12.75" customHeigh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</row>
    <row r="343" ht="12.75" customHeigh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</row>
    <row r="344" ht="12.75" customHeigh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</row>
    <row r="345" ht="12.75" customHeigh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</row>
    <row r="346" ht="12.75" customHeigh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</row>
    <row r="347" ht="12.75" customHeigh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</row>
    <row r="348" ht="12.75" customHeigh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</row>
    <row r="349" ht="12.75" customHeigh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</row>
    <row r="350" ht="12.75" customHeigh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</row>
    <row r="351" ht="12.75" customHeigh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</row>
    <row r="352" ht="12.75" customHeigh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</row>
    <row r="353" ht="12.75" customHeigh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</row>
    <row r="354" ht="12.75" customHeigh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</row>
    <row r="355" ht="12.75" customHeigh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</row>
    <row r="356" ht="12.75" customHeigh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</row>
    <row r="357" ht="12.75" customHeigh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</row>
    <row r="358" ht="12.75" customHeigh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</row>
    <row r="359" ht="12.75" customHeigh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</row>
    <row r="360" ht="12.75" customHeigh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</row>
    <row r="361" ht="12.75" customHeigh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</row>
    <row r="362" ht="12.75" customHeigh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</row>
    <row r="363" ht="12.75" customHeigh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</row>
    <row r="364" ht="12.75" customHeigh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</row>
    <row r="365" ht="12.75" customHeigh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</row>
    <row r="366" ht="12.75" customHeigh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</row>
    <row r="367" ht="12.75" customHeigh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</row>
    <row r="368" ht="12.75" customHeigh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</row>
    <row r="369" ht="12.75" customHeigh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</row>
    <row r="370" ht="12.75" customHeigh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</row>
    <row r="371" ht="12.75" customHeigh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</row>
    <row r="372" ht="12.75" customHeigh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</row>
    <row r="373" ht="12.75" customHeigh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</row>
    <row r="374" ht="12.75" customHeigh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</row>
    <row r="375" ht="12.75" customHeigh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</row>
    <row r="376" ht="12.75" customHeigh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</row>
    <row r="377" ht="12.75" customHeigh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</row>
    <row r="378" ht="12.75" customHeigh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</row>
    <row r="379" ht="12.75" customHeigh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</row>
    <row r="380" ht="12.75" customHeigh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</row>
    <row r="381" ht="12.75" customHeigh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</row>
    <row r="382" ht="12.75" customHeigh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</row>
    <row r="383" ht="12.75" customHeigh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</row>
    <row r="384" ht="12.75" customHeigh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</row>
    <row r="385" ht="12.75" customHeigh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</row>
    <row r="386" ht="12.75" customHeigh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</row>
    <row r="387" ht="12.75" customHeigh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</row>
    <row r="388" ht="12.75" customHeigh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</row>
    <row r="389" ht="12.75" customHeigh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</row>
    <row r="390" ht="12.75" customHeigh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</row>
    <row r="391" ht="12.75" customHeigh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</row>
    <row r="392" ht="12.75" customHeigh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</row>
    <row r="393" ht="12.75" customHeigh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</row>
    <row r="394" ht="12.75" customHeigh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</row>
    <row r="395" ht="12.75" customHeigh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</row>
    <row r="396" ht="12.75" customHeigh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 ht="12.75" customHeigh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 ht="12.75" customHeigh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 ht="12.75" customHeigh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 ht="12.75" customHeigh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 ht="12.75" customHeigh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 ht="12.75" customHeigh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 ht="12.75" customHeigh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 ht="12.75" customHeigh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 ht="12.75" customHeigh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 ht="12.75" customHeigh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 ht="12.75" customHeigh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 ht="12.75" customHeigh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 ht="12.75" customHeigh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 ht="12.75" customHeigh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 ht="12.75" customHeigh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 ht="12.75" customHeigh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 ht="12.75" customHeigh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 ht="12.75" customHeigh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 ht="12.75" customHeigh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 ht="12.75" customHeigh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 ht="12.75" customHeigh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 ht="12.75" customHeigh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 ht="12.75" customHeigh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 ht="12.75" customHeigh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 ht="12.75" customHeigh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 ht="12.75" customHeigh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 ht="12.75" customHeigh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 ht="12.75" customHeigh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 ht="12.75" customHeigh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 ht="12.75" customHeigh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 ht="12.75" customHeigh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 ht="12.75" customHeigh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 ht="12.75" customHeigh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 ht="12.75" customHeigh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 ht="12.75" customHeigh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 ht="12.75" customHeigh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 ht="12.75" customHeigh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 ht="12.75" customHeigh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 ht="12.75" customHeigh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 ht="12.75" customHeigh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 ht="12.75" customHeigh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 ht="12.75" customHeigh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 ht="12.75" customHeigh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 ht="12.75" customHeigh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 ht="12.75" customHeigh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 ht="12.75" customHeigh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 ht="12.75" customHeigh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 ht="12.75" customHeigh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 ht="12.75" customHeigh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 ht="12.75" customHeigh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 ht="12.75" customHeigh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 ht="12.75" customHeigh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 ht="12.75" customHeigh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 ht="12.75" customHeigh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 ht="12.75" customHeigh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 ht="12.75" customHeigh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 ht="12.75" customHeigh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 ht="12.75" customHeigh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 ht="12.75" customHeigh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 ht="12.75" customHeigh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 ht="12.75" customHeigh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 ht="12.75" customHeigh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 ht="12.75" customHeigh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 ht="12.75" customHeigh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 ht="12.75" customHeigh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 ht="12.75" customHeigh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 ht="12.75" customHeigh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 ht="12.75" customHeigh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 ht="12.75" customHeigh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 ht="12.75" customHeigh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 ht="12.75" customHeigh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 ht="12.75" customHeigh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 ht="12.75" customHeigh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 ht="12.75" customHeigh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 ht="12.75" customHeigh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 ht="12.75" customHeigh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 ht="12.75" customHeigh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 ht="12.75" customHeigh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 ht="12.75" customHeigh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 ht="12.75" customHeigh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 ht="12.75" customHeigh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 ht="12.75" customHeigh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 ht="12.75" customHeigh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 ht="12.75" customHeigh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 ht="12.75" customHeigh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 ht="12.75" customHeigh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 ht="12.75" customHeigh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 ht="12.75" customHeigh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 ht="12.75" customHeigh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 ht="12.75" customHeigh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 ht="12.75" customHeigh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 ht="12.75" customHeigh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 ht="12.75" customHeigh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 ht="12.75" customHeigh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 ht="12.75" customHeigh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 ht="12.75" customHeigh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 ht="12.75" customHeigh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 ht="12.75" customHeigh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 ht="12.75" customHeigh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 ht="12.75" customHeigh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 ht="12.75" customHeigh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 ht="12.75" customHeigh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 ht="12.75" customHeigh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 ht="12.75" customHeigh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 ht="12.75" customHeigh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 ht="12.75" customHeigh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 ht="12.75" customHeigh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 ht="12.75" customHeigh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 ht="12.75" customHeigh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 ht="12.75" customHeigh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 ht="12.75" customHeigh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 ht="12.75" customHeigh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 ht="12.75" customHeigh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 ht="12.75" customHeigh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 ht="12.75" customHeigh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 ht="12.75" customHeigh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 ht="12.75" customHeigh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 ht="12.75" customHeigh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 ht="12.75" customHeigh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 ht="12.75" customHeigh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 ht="12.75" customHeigh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 ht="12.75" customHeigh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 ht="12.75" customHeigh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 ht="12.75" customHeigh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 ht="12.75" customHeigh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 ht="12.75" customHeigh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 ht="12.75" customHeigh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 ht="12.75" customHeigh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 ht="12.75" customHeigh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 ht="12.75" customHeigh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 ht="12.75" customHeigh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 ht="12.75" customHeigh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 ht="12.75" customHeigh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 ht="12.75" customHeigh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 ht="12.75" customHeigh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 ht="12.75" customHeigh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 ht="12.75" customHeigh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 ht="12.75" customHeigh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 ht="12.75" customHeigh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 ht="12.75" customHeigh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 ht="12.75" customHeigh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 ht="12.75" customHeigh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 ht="12.75" customHeigh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 ht="12.75" customHeigh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 ht="12.75" customHeigh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 ht="12.75" customHeigh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 ht="12.75" customHeigh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 ht="12.75" customHeigh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 ht="12.75" customHeigh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 ht="12.75" customHeigh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 ht="12.75" customHeigh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 ht="12.75" customHeigh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 ht="12.75" customHeigh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 ht="12.75" customHeigh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 ht="12.75" customHeigh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 ht="12.75" customHeigh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 ht="12.75" customHeigh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 ht="12.75" customHeigh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 ht="12.75" customHeigh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 ht="12.75" customHeigh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 ht="12.75" customHeigh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 ht="12.75" customHeigh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 ht="12.75" customHeigh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 ht="12.75" customHeigh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 ht="12.75" customHeigh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 ht="12.75" customHeigh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 ht="12.75" customHeigh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 ht="12.75" customHeigh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 ht="12.75" customHeigh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 ht="12.75" customHeigh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 ht="12.75" customHeigh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 ht="12.75" customHeigh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 ht="12.75" customHeigh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 ht="12.75" customHeigh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 ht="12.75" customHeigh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 ht="12.75" customHeigh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 ht="12.75" customHeigh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 ht="12.75" customHeigh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 ht="12.75" customHeigh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 ht="12.75" customHeigh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 ht="12.75" customHeigh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 ht="12.75" customHeigh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 ht="12.75" customHeigh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 ht="12.75" customHeigh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 ht="12.75" customHeigh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 ht="12.75" customHeigh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 ht="12.75" customHeigh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 ht="12.75" customHeigh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 ht="12.75" customHeigh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 ht="12.75" customHeigh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 ht="12.75" customHeigh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 ht="12.75" customHeigh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 ht="12.75" customHeigh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 ht="12.75" customHeigh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 ht="12.75" customHeigh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 ht="12.75" customHeigh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 ht="12.75" customHeigh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 ht="12.75" customHeigh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 ht="12.75" customHeigh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 ht="12.75" customHeigh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 ht="12.75" customHeigh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 ht="12.75" customHeigh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 ht="12.75" customHeigh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 ht="12.75" customHeigh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 ht="12.75" customHeigh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 ht="12.75" customHeigh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 ht="12.75" customHeigh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 ht="12.75" customHeigh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 ht="12.75" customHeigh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 ht="12.75" customHeigh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 ht="12.75" customHeigh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 ht="12.75" customHeigh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 ht="12.75" customHeigh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 ht="12.75" customHeigh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 ht="12.75" customHeigh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 ht="12.75" customHeigh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 ht="12.75" customHeigh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 ht="12.75" customHeigh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 ht="12.75" customHeigh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 ht="12.75" customHeigh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 ht="12.75" customHeigh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 ht="12.75" customHeigh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 ht="12.75" customHeigh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 ht="12.75" customHeigh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 ht="12.75" customHeigh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 ht="12.75" customHeigh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 ht="12.75" customHeigh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 ht="12.75" customHeigh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 ht="12.75" customHeigh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 ht="12.75" customHeigh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 ht="12.75" customHeigh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 ht="12.75" customHeigh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 ht="12.75" customHeigh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 ht="12.75" customHeigh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 ht="12.75" customHeigh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 ht="12.75" customHeigh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 ht="12.75" customHeigh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 ht="12.75" customHeigh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 ht="12.75" customHeigh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 ht="12.75" customHeigh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 ht="12.75" customHeigh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 ht="12.75" customHeigh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 ht="12.75" customHeigh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 ht="12.75" customHeigh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 ht="12.75" customHeigh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 ht="12.75" customHeigh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 ht="12.75" customHeigh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 ht="12.75" customHeigh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 ht="12.75" customHeigh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 ht="12.75" customHeigh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 ht="12.75" customHeigh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 ht="12.75" customHeigh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 ht="12.75" customHeigh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 ht="12.75" customHeigh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 ht="12.75" customHeigh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 ht="12.75" customHeigh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 ht="12.75" customHeigh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 ht="12.75" customHeigh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 ht="12.75" customHeigh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 ht="12.75" customHeigh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 ht="12.75" customHeigh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 ht="12.75" customHeigh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 ht="12.75" customHeigh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 ht="12.75" customHeigh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 ht="12.75" customHeigh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 ht="12.75" customHeigh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 ht="12.75" customHeigh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 ht="12.75" customHeigh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 ht="12.75" customHeigh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 ht="12.75" customHeigh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 ht="12.75" customHeigh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 ht="12.75" customHeigh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 ht="12.75" customHeigh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 ht="12.75" customHeigh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 ht="12.75" customHeigh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 ht="12.75" customHeigh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 ht="12.75" customHeigh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 ht="12.75" customHeigh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 ht="12.75" customHeigh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 ht="12.75" customHeigh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 ht="12.75" customHeigh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 ht="12.75" customHeigh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 ht="12.75" customHeigh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 ht="12.75" customHeigh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 ht="12.75" customHeigh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 ht="12.75" customHeigh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 ht="12.75" customHeigh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 ht="12.75" customHeigh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 ht="12.75" customHeigh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 ht="12.75" customHeigh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 ht="12.75" customHeigh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 ht="12.75" customHeigh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 ht="12.75" customHeigh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 ht="12.75" customHeigh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 ht="12.75" customHeigh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 ht="12.75" customHeigh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 ht="12.75" customHeigh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 ht="12.75" customHeigh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 ht="12.75" customHeigh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 ht="12.75" customHeigh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 ht="12.75" customHeigh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 ht="12.75" customHeigh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 ht="12.75" customHeigh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 ht="12.75" customHeigh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 ht="12.75" customHeigh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 ht="12.75" customHeigh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 ht="12.75" customHeigh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 ht="12.75" customHeigh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 ht="12.75" customHeigh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 ht="12.75" customHeigh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 ht="12.75" customHeigh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 ht="12.75" customHeigh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 ht="12.75" customHeigh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 ht="12.75" customHeigh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 ht="12.75" customHeigh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 ht="12.75" customHeigh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 ht="12.75" customHeigh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 ht="12.75" customHeigh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 ht="12.75" customHeigh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 ht="12.75" customHeigh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 ht="12.75" customHeigh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 ht="12.75" customHeigh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 ht="12.75" customHeigh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 ht="12.75" customHeigh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 ht="12.75" customHeigh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 ht="12.75" customHeigh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 ht="12.75" customHeigh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 ht="12.75" customHeigh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 ht="12.75" customHeigh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 ht="12.75" customHeigh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 ht="12.75" customHeigh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 ht="12.75" customHeigh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 ht="12.75" customHeigh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 ht="12.75" customHeigh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 ht="12.75" customHeigh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 ht="12.75" customHeigh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 ht="12.75" customHeigh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 ht="12.75" customHeigh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 ht="12.75" customHeigh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 ht="12.75" customHeigh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 ht="12.75" customHeigh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 ht="12.75" customHeigh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 ht="12.75" customHeigh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 ht="12.75" customHeigh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 ht="12.75" customHeigh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 ht="12.75" customHeigh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 ht="12.75" customHeigh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 ht="12.75" customHeigh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 ht="12.75" customHeigh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 ht="12.75" customHeigh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 ht="12.75" customHeigh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 ht="12.75" customHeigh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 ht="12.75" customHeigh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 ht="12.75" customHeigh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 ht="12.75" customHeigh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 ht="12.75" customHeigh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 ht="12.75" customHeigh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 ht="12.75" customHeigh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 ht="12.75" customHeigh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 ht="12.75" customHeigh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 ht="12.75" customHeigh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 ht="12.75" customHeigh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 ht="12.75" customHeigh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 ht="12.75" customHeigh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 ht="12.75" customHeigh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 ht="12.75" customHeigh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 ht="12.75" customHeigh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 ht="12.75" customHeigh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 ht="12.75" customHeigh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 ht="12.75" customHeigh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 ht="12.75" customHeigh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 ht="12.75" customHeigh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 ht="12.75" customHeigh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 ht="12.75" customHeigh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 ht="12.75" customHeigh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 ht="12.75" customHeigh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 ht="12.75" customHeigh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 ht="12.75" customHeigh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 ht="12.75" customHeigh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 ht="12.75" customHeigh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 ht="12.75" customHeigh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 ht="12.75" customHeigh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 ht="12.75" customHeigh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 ht="12.75" customHeigh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 ht="12.75" customHeigh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 ht="12.75" customHeigh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 ht="12.75" customHeigh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 ht="12.75" customHeigh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 ht="12.75" customHeigh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 ht="12.75" customHeigh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 ht="12.75" customHeigh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 ht="12.75" customHeigh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 ht="12.75" customHeigh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 ht="12.75" customHeigh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 ht="12.75" customHeigh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 ht="12.75" customHeigh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 ht="12.75" customHeigh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 ht="12.75" customHeigh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 ht="12.75" customHeigh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 ht="12.75" customHeigh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 ht="12.75" customHeigh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 ht="12.75" customHeigh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 ht="12.75" customHeigh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 ht="12.75" customHeigh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 ht="12.75" customHeigh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 ht="12.75" customHeigh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 ht="12.75" customHeigh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 ht="12.75" customHeigh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 ht="12.75" customHeigh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 ht="12.75" customHeigh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 ht="12.75" customHeigh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 ht="12.75" customHeigh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 ht="12.75" customHeigh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 ht="12.75" customHeigh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 ht="12.75" customHeigh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 ht="12.75" customHeigh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 ht="12.75" customHeigh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 ht="12.75" customHeigh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 ht="12.75" customHeigh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 ht="12.75" customHeigh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 ht="12.75" customHeigh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 ht="12.75" customHeigh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 ht="12.75" customHeigh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 ht="12.75" customHeigh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 ht="12.75" customHeigh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 ht="12.75" customHeigh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 ht="12.75" customHeigh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 ht="12.75" customHeigh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 ht="12.75" customHeigh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 ht="12.75" customHeigh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 ht="12.75" customHeigh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 ht="12.75" customHeigh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 ht="12.75" customHeigh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 ht="12.75" customHeigh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 ht="12.75" customHeigh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 ht="12.75" customHeigh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 ht="12.75" customHeigh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 ht="12.75" customHeigh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 ht="12.75" customHeigh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 ht="12.75" customHeigh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 ht="12.75" customHeigh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 ht="12.75" customHeigh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 ht="12.75" customHeigh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 ht="12.75" customHeigh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 ht="12.75" customHeigh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 ht="12.75" customHeigh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 ht="12.75" customHeigh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 ht="12.75" customHeigh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 ht="12.75" customHeigh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 ht="12.75" customHeigh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 ht="12.75" customHeigh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 ht="12.75" customHeigh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 ht="12.75" customHeigh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 ht="12.75" customHeigh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 ht="12.75" customHeigh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 ht="12.75" customHeigh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 ht="12.75" customHeigh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 ht="12.75" customHeigh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 ht="12.75" customHeigh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 ht="12.75" customHeigh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 ht="12.75" customHeigh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 ht="12.75" customHeigh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 ht="12.75" customHeigh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 ht="12.75" customHeigh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 ht="12.75" customHeigh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 ht="12.75" customHeigh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 ht="12.75" customHeigh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 ht="12.75" customHeigh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 ht="12.75" customHeigh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 ht="12.75" customHeigh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 ht="12.75" customHeigh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 ht="12.75" customHeigh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 ht="12.75" customHeigh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 ht="12.75" customHeigh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 ht="12.75" customHeigh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 ht="12.75" customHeigh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 ht="12.75" customHeigh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 ht="12.75" customHeigh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 ht="12.75" customHeigh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 ht="12.75" customHeigh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 ht="12.75" customHeigh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 ht="12.75" customHeigh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 ht="12.75" customHeigh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 ht="12.75" customHeigh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 ht="12.75" customHeigh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 ht="12.75" customHeigh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 ht="12.75" customHeigh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 ht="12.75" customHeigh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 ht="12.75" customHeigh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 ht="12.75" customHeigh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 ht="12.75" customHeigh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 ht="12.75" customHeigh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 ht="12.75" customHeigh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 ht="12.75" customHeigh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 ht="12.75" customHeigh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 ht="12.75" customHeigh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 ht="12.75" customHeigh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 ht="12.75" customHeigh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 ht="12.75" customHeigh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 ht="12.75" customHeigh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 ht="12.75" customHeigh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 ht="12.75" customHeigh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 ht="12.75" customHeigh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 ht="12.75" customHeigh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 ht="12.75" customHeigh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 ht="12.75" customHeigh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 ht="12.75" customHeigh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 ht="12.75" customHeigh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 ht="12.75" customHeigh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 ht="12.75" customHeigh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 ht="12.75" customHeigh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 ht="12.75" customHeigh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 ht="12.75" customHeigh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 ht="12.75" customHeigh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 ht="12.75" customHeigh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 ht="12.75" customHeigh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 ht="12.75" customHeigh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 ht="12.75" customHeigh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 ht="12.75" customHeigh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 ht="12.75" customHeigh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 ht="12.75" customHeigh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 ht="12.75" customHeigh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 ht="12.75" customHeigh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 ht="12.75" customHeigh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 ht="12.75" customHeigh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 ht="12.75" customHeigh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 ht="12.75" customHeigh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 ht="12.75" customHeigh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 ht="12.75" customHeigh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 ht="12.75" customHeigh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 ht="12.75" customHeigh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 ht="12.75" customHeigh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 ht="12.75" customHeigh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 ht="12.75" customHeigh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 ht="12.75" customHeigh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 ht="12.75" customHeigh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 ht="12.75" customHeigh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 ht="12.75" customHeigh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 ht="12.75" customHeigh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 ht="12.75" customHeigh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 ht="12.75" customHeigh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 ht="12.75" customHeigh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 ht="12.75" customHeigh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 ht="12.75" customHeigh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 ht="12.75" customHeigh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 ht="12.75" customHeigh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 ht="12.75" customHeigh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 ht="12.75" customHeigh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 ht="12.75" customHeigh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 ht="12.75" customHeigh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 ht="12.75" customHeigh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 ht="12.75" customHeigh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 ht="12.75" customHeigh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 ht="12.75" customHeigh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 ht="12.75" customHeigh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 ht="12.75" customHeigh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 ht="12.75" customHeigh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 ht="12.75" customHeigh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 ht="12.75" customHeigh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 ht="12.75" customHeigh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 ht="12.75" customHeigh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 ht="12.75" customHeigh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 ht="12.75" customHeigh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 ht="12.75" customHeigh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 ht="12.75" customHeigh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 ht="12.75" customHeigh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 ht="12.75" customHeigh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 ht="12.75" customHeigh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 ht="12.75" customHeigh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 ht="12.75" customHeigh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 ht="12.75" customHeigh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 ht="12.75" customHeigh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 ht="12.75" customHeigh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 ht="12.75" customHeigh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 ht="12.75" customHeigh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 ht="12.75" customHeigh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 ht="12.75" customHeigh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 ht="12.75" customHeigh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 ht="12.75" customHeigh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 ht="12.75" customHeigh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 ht="12.75" customHeigh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 ht="12.75" customHeigh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 ht="12.75" customHeigh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 ht="12.75" customHeigh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 ht="12.75" customHeigh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 ht="12.75" customHeigh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 ht="12.75" customHeigh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 ht="12.75" customHeigh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 ht="12.75" customHeigh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 ht="12.75" customHeigh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 ht="12.75" customHeigh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 ht="12.75" customHeigh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 ht="12.75" customHeigh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 ht="12.75" customHeigh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 ht="12.75" customHeigh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 ht="12.75" customHeigh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 ht="12.75" customHeigh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 ht="12.75" customHeigh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 ht="12.75" customHeigh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 ht="12.75" customHeigh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 ht="12.75" customHeigh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 ht="12.75" customHeigh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 ht="12.75" customHeigh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 ht="12.75" customHeigh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showGridLines="0" workbookViewId="0">
      <pane xSplit="8.0" ySplit="10.0" topLeftCell="I11" activePane="bottomRight" state="frozen"/>
      <selection activeCell="I1" sqref="I1" pane="topRight"/>
      <selection activeCell="A11" sqref="A11" pane="bottomLeft"/>
      <selection activeCell="I11" sqref="I11" pane="bottomRight"/>
    </sheetView>
  </sheetViews>
  <sheetFormatPr customHeight="1" defaultColWidth="14.43" defaultRowHeight="15.0"/>
  <cols>
    <col customWidth="1" min="1" max="1" width="3.29"/>
    <col customWidth="1" min="2" max="2" width="2.29"/>
    <col customWidth="1" min="3" max="3" width="2.86"/>
    <col customWidth="1" min="4" max="4" width="69.0"/>
    <col customWidth="1" min="5" max="5" width="12.0"/>
    <col customWidth="1" min="6" max="6" width="3.57"/>
    <col customWidth="1" min="7" max="7" width="2.86"/>
    <col customWidth="1" min="8" max="9" width="3.14"/>
    <col customWidth="1" min="10" max="10" width="3.0"/>
    <col customWidth="1" min="11" max="11" width="8.14"/>
    <col customWidth="1" min="12" max="12" width="23.29"/>
    <col customWidth="1" min="13" max="13" width="16.0"/>
    <col customWidth="1" min="14" max="15" width="16.14"/>
    <col customWidth="1" min="16" max="16" width="16.29"/>
    <col customWidth="1" min="17" max="26" width="9.14"/>
  </cols>
  <sheetData>
    <row r="1" ht="12.75" customHeight="1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30"/>
      <c r="N1" s="130"/>
      <c r="O1" s="130"/>
      <c r="P1" s="130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ht="12.75" customHeight="1">
      <c r="A2" s="129"/>
      <c r="B2" s="129"/>
      <c r="C2" s="129"/>
      <c r="D2" s="132" t="str">
        <f>Cover!D3</f>
        <v>Elenasy Limited</v>
      </c>
      <c r="E2" s="139"/>
      <c r="F2" s="139"/>
      <c r="G2" s="139"/>
      <c r="H2" s="139"/>
      <c r="I2" s="139"/>
      <c r="J2" s="139"/>
      <c r="K2" s="139"/>
      <c r="L2" s="142"/>
      <c r="M2" s="142"/>
      <c r="N2" s="142"/>
      <c r="O2" s="142"/>
      <c r="P2" s="142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ht="12.75" hidden="1" customHeight="1">
      <c r="A3" s="129"/>
      <c r="B3" s="129"/>
      <c r="C3" s="129"/>
      <c r="D3" s="138"/>
      <c r="E3" s="139"/>
      <c r="F3" s="139"/>
      <c r="G3" s="139"/>
      <c r="H3" s="139"/>
      <c r="I3" s="139"/>
      <c r="J3" s="139"/>
      <c r="K3" s="139"/>
      <c r="L3" s="142">
        <f>ROUNDUP(L4/mon_yr,0)</f>
        <v>1</v>
      </c>
      <c r="M3" s="142">
        <f>ROUNDUP(M4/mon_yr,0)</f>
        <v>1</v>
      </c>
      <c r="N3" s="142">
        <f>ROUNDUP(N4/mon_yr,0)</f>
        <v>1</v>
      </c>
      <c r="O3" s="142">
        <f>ROUNDUP(O4/mon_yr,0)</f>
        <v>1</v>
      </c>
      <c r="P3" s="142">
        <f>ROUNDUP(P4/mon_yr,0)</f>
        <v>1</v>
      </c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ht="12.75" hidden="1" customHeight="1">
      <c r="A4" s="129"/>
      <c r="B4" s="129"/>
      <c r="C4" s="129"/>
      <c r="D4" s="138"/>
      <c r="E4" s="139" t="s">
        <v>53</v>
      </c>
      <c r="F4" s="139"/>
      <c r="G4" s="139"/>
      <c r="H4" s="139"/>
      <c r="I4" s="139"/>
      <c r="J4" s="139"/>
      <c r="K4" s="139"/>
      <c r="L4" s="179">
        <f>Calculation!AA6</f>
        <v>1</v>
      </c>
      <c r="M4" s="179">
        <f>Calculation!AB6</f>
        <v>2</v>
      </c>
      <c r="N4" s="179">
        <f>Calculation!AC6</f>
        <v>3</v>
      </c>
      <c r="O4" s="179">
        <f>Calculation!AD6</f>
        <v>4</v>
      </c>
      <c r="P4" s="179">
        <f>Calculation!AE6</f>
        <v>5</v>
      </c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ht="12.75" hidden="1" customHeight="1">
      <c r="A5" s="129"/>
      <c r="B5" s="129"/>
      <c r="C5" s="129"/>
      <c r="D5" s="138"/>
      <c r="E5" s="139"/>
      <c r="F5" s="139"/>
      <c r="G5" s="139"/>
      <c r="H5" s="139"/>
      <c r="I5" s="139"/>
      <c r="J5" s="139"/>
      <c r="K5" s="139"/>
      <c r="L5" s="142">
        <f>Calculation!AA7</f>
        <v>1</v>
      </c>
      <c r="M5" s="142">
        <f>Calculation!AB7</f>
        <v>2</v>
      </c>
      <c r="N5" s="142">
        <f>Calculation!AC7</f>
        <v>3</v>
      </c>
      <c r="O5" s="142">
        <f>Calculation!AD7</f>
        <v>4</v>
      </c>
      <c r="P5" s="142">
        <f>Calculation!AE7</f>
        <v>5</v>
      </c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ht="12.75" customHeight="1">
      <c r="A6" s="129"/>
      <c r="B6" s="129"/>
      <c r="C6" s="129"/>
      <c r="D6" s="139"/>
      <c r="E6" s="139" t="s">
        <v>54</v>
      </c>
      <c r="F6" s="139"/>
      <c r="G6" s="139"/>
      <c r="H6" s="139"/>
      <c r="I6" s="139"/>
      <c r="J6" s="139"/>
      <c r="K6" s="139"/>
      <c r="L6" s="144">
        <f>Calculation!AA8</f>
        <v>44927</v>
      </c>
      <c r="M6" s="144">
        <f>Calculation!AB8</f>
        <v>45292</v>
      </c>
      <c r="N6" s="144">
        <f>Calculation!AC8</f>
        <v>45658</v>
      </c>
      <c r="O6" s="144">
        <f>Calculation!AD8</f>
        <v>46023</v>
      </c>
      <c r="P6" s="144">
        <f>Calculation!AE8</f>
        <v>46388</v>
      </c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ht="12.75" customHeight="1">
      <c r="A7" s="129"/>
      <c r="B7" s="129"/>
      <c r="C7" s="129"/>
      <c r="D7" s="139"/>
      <c r="E7" s="139" t="s">
        <v>55</v>
      </c>
      <c r="F7" s="139"/>
      <c r="G7" s="139"/>
      <c r="H7" s="139"/>
      <c r="I7" s="139"/>
      <c r="J7" s="139"/>
      <c r="K7" s="139"/>
      <c r="L7" s="144">
        <f>Calculation!AA9</f>
        <v>45291</v>
      </c>
      <c r="M7" s="144">
        <f>Calculation!AB9</f>
        <v>45657</v>
      </c>
      <c r="N7" s="144">
        <f>Calculation!AC9</f>
        <v>46022</v>
      </c>
      <c r="O7" s="144">
        <f>Calculation!AD9</f>
        <v>46387</v>
      </c>
      <c r="P7" s="144">
        <f>Calculation!AE9</f>
        <v>46752</v>
      </c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ht="12.75" customHeight="1">
      <c r="A8" s="129"/>
      <c r="B8" s="129"/>
      <c r="C8" s="129"/>
      <c r="D8" s="139"/>
      <c r="E8" s="133"/>
      <c r="F8" s="133"/>
      <c r="G8" s="133"/>
      <c r="H8" s="133"/>
      <c r="I8" s="133"/>
      <c r="J8" s="133"/>
      <c r="K8" s="133"/>
      <c r="L8" s="182">
        <f t="shared" ref="L8:P8" si="1">L6</f>
        <v>44927</v>
      </c>
      <c r="M8" s="182">
        <f t="shared" si="1"/>
        <v>45292</v>
      </c>
      <c r="N8" s="182">
        <f t="shared" si="1"/>
        <v>45658</v>
      </c>
      <c r="O8" s="182">
        <f t="shared" si="1"/>
        <v>46023</v>
      </c>
      <c r="P8" s="182">
        <f t="shared" si="1"/>
        <v>46388</v>
      </c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ht="12.75" hidden="1" customHeight="1">
      <c r="A9" s="129"/>
      <c r="B9" s="129"/>
      <c r="C9" s="129"/>
      <c r="D9" s="139"/>
      <c r="E9" s="133"/>
      <c r="F9" s="133"/>
      <c r="G9" s="133"/>
      <c r="H9" s="133"/>
      <c r="I9" s="133"/>
      <c r="J9" s="133"/>
      <c r="K9" s="133"/>
      <c r="L9" s="182"/>
      <c r="M9" s="182"/>
      <c r="N9" s="182"/>
      <c r="O9" s="182"/>
      <c r="P9" s="182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ht="12.75" customHeight="1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ht="12.75" customHeight="1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ht="12.75" customHeight="1">
      <c r="A12" s="129"/>
      <c r="B12" s="129"/>
      <c r="C12" s="129"/>
      <c r="D12" s="150" t="str">
        <f>CONCATENATE("Statement of financial position in ", "NGN' million ")</f>
        <v>Statement of financial position in NGN' million </v>
      </c>
      <c r="E12" s="150"/>
      <c r="F12" s="150"/>
      <c r="G12" s="150"/>
      <c r="H12" s="150"/>
      <c r="I12" s="150"/>
      <c r="J12" s="150"/>
      <c r="K12" s="150"/>
      <c r="L12" s="173"/>
      <c r="M12" s="130"/>
      <c r="N12" s="130"/>
      <c r="O12" s="130"/>
      <c r="P12" s="130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ht="12.75" customHeight="1">
      <c r="A13" s="129"/>
      <c r="B13" s="129"/>
      <c r="C13" s="129"/>
      <c r="D13" s="198" t="s">
        <v>313</v>
      </c>
      <c r="E13" s="198"/>
      <c r="F13" s="198"/>
      <c r="G13" s="198"/>
      <c r="H13" s="198"/>
      <c r="I13" s="198"/>
      <c r="J13" s="198"/>
      <c r="K13" s="198"/>
      <c r="L13" s="130"/>
      <c r="M13" s="130"/>
      <c r="N13" s="130"/>
      <c r="O13" s="130"/>
      <c r="P13" s="130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ht="12.75" customHeight="1">
      <c r="A14" s="129"/>
      <c r="B14" s="129"/>
      <c r="C14" s="129"/>
      <c r="D14" s="129" t="s">
        <v>314</v>
      </c>
      <c r="E14" s="129"/>
      <c r="F14" s="129"/>
      <c r="G14" s="129"/>
      <c r="H14" s="129"/>
      <c r="I14" s="129"/>
      <c r="J14" s="129"/>
      <c r="K14" s="129"/>
      <c r="L14" s="154">
        <f>(Calculation!AA116-Calculation!AA117)/mln</f>
        <v>169.8333333</v>
      </c>
      <c r="M14" s="154">
        <f>(Calculation!AB116-Calculation!AB117)/mln</f>
        <v>129.6666667</v>
      </c>
      <c r="N14" s="154">
        <f>(Calculation!AC116-Calculation!AC117)/mln</f>
        <v>158.6666667</v>
      </c>
      <c r="O14" s="154">
        <f>(Calculation!AD116-Calculation!AD117)/mln</f>
        <v>112.6666667</v>
      </c>
      <c r="P14" s="154">
        <f>(Calculation!AE116-Calculation!AE117)/mln</f>
        <v>66.66666667</v>
      </c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ht="12.75" customHeight="1">
      <c r="A15" s="129"/>
      <c r="B15" s="129"/>
      <c r="C15" s="129"/>
      <c r="D15" s="129" t="s">
        <v>315</v>
      </c>
      <c r="E15" s="129"/>
      <c r="F15" s="129"/>
      <c r="G15" s="129"/>
      <c r="H15" s="129"/>
      <c r="I15" s="129"/>
      <c r="J15" s="129"/>
      <c r="K15" s="129"/>
      <c r="L15" s="154">
        <f>Calculation!AA117/mln</f>
        <v>0</v>
      </c>
      <c r="M15" s="154">
        <f>Calculation!AB117/mln</f>
        <v>0</v>
      </c>
      <c r="N15" s="154">
        <f>Calculation!AC117/mln</f>
        <v>0</v>
      </c>
      <c r="O15" s="154">
        <f>Calculation!AD117/mln</f>
        <v>0</v>
      </c>
      <c r="P15" s="154">
        <f>Calculation!AE117/mln</f>
        <v>0</v>
      </c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ht="12.75" customHeight="1">
      <c r="A16" s="166"/>
      <c r="B16" s="166"/>
      <c r="C16" s="166"/>
      <c r="D16" s="185" t="s">
        <v>316</v>
      </c>
      <c r="E16" s="185"/>
      <c r="F16" s="185"/>
      <c r="G16" s="185"/>
      <c r="H16" s="185"/>
      <c r="I16" s="185"/>
      <c r="J16" s="185"/>
      <c r="K16" s="185"/>
      <c r="L16" s="200">
        <f t="shared" ref="L16:P16" si="2">SUM(L14:L15)</f>
        <v>169.8333333</v>
      </c>
      <c r="M16" s="200">
        <f t="shared" si="2"/>
        <v>129.6666667</v>
      </c>
      <c r="N16" s="200">
        <f t="shared" si="2"/>
        <v>158.6666667</v>
      </c>
      <c r="O16" s="200">
        <f t="shared" si="2"/>
        <v>112.6666667</v>
      </c>
      <c r="P16" s="200">
        <f t="shared" si="2"/>
        <v>66.66666667</v>
      </c>
      <c r="Q16" s="166"/>
      <c r="R16" s="166"/>
      <c r="S16" s="166"/>
      <c r="T16" s="166"/>
      <c r="U16" s="166"/>
      <c r="V16" s="166"/>
      <c r="W16" s="166"/>
      <c r="X16" s="166"/>
      <c r="Y16" s="166"/>
      <c r="Z16" s="166"/>
    </row>
    <row r="17" ht="12.75" customHeight="1">
      <c r="A17" s="129"/>
      <c r="B17" s="129"/>
      <c r="C17" s="129"/>
      <c r="D17" s="198" t="s">
        <v>317</v>
      </c>
      <c r="E17" s="198"/>
      <c r="F17" s="198"/>
      <c r="G17" s="198"/>
      <c r="H17" s="198"/>
      <c r="I17" s="198"/>
      <c r="J17" s="198"/>
      <c r="K17" s="198"/>
      <c r="L17" s="154"/>
      <c r="M17" s="154"/>
      <c r="N17" s="154"/>
      <c r="O17" s="154"/>
      <c r="P17" s="154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ht="12.75" customHeight="1">
      <c r="A18" s="129"/>
      <c r="B18" s="129"/>
      <c r="C18" s="129"/>
      <c r="D18" s="129" t="s">
        <v>318</v>
      </c>
      <c r="E18" s="129"/>
      <c r="F18" s="129"/>
      <c r="G18" s="129"/>
      <c r="H18" s="129"/>
      <c r="I18" s="129"/>
      <c r="J18" s="129"/>
      <c r="K18" s="129"/>
      <c r="L18" s="154">
        <f>MAX('Cashflow '!L42,0)</f>
        <v>0</v>
      </c>
      <c r="M18" s="154">
        <f>MAX('Cashflow '!M42,0)</f>
        <v>0</v>
      </c>
      <c r="N18" s="154">
        <f>MAX('Cashflow '!N42,0)</f>
        <v>0</v>
      </c>
      <c r="O18" s="154">
        <f>MAX('Cashflow '!O42,0)</f>
        <v>150.5483636</v>
      </c>
      <c r="P18" s="154">
        <f>MAX('Cashflow '!P42,0)</f>
        <v>878.5462551</v>
      </c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ht="12.75" customHeight="1">
      <c r="A19" s="129"/>
      <c r="B19" s="129"/>
      <c r="C19" s="129"/>
      <c r="D19" s="129" t="s">
        <v>269</v>
      </c>
      <c r="E19" s="129"/>
      <c r="F19" s="129"/>
      <c r="G19" s="129"/>
      <c r="H19" s="129"/>
      <c r="I19" s="129"/>
      <c r="J19" s="129"/>
      <c r="K19" s="129"/>
      <c r="L19" s="154">
        <f>Calculation!AA148/mln</f>
        <v>0</v>
      </c>
      <c r="M19" s="154">
        <f>Calculation!AB148/mln</f>
        <v>12.84522411</v>
      </c>
      <c r="N19" s="154">
        <f>Calculation!AC148/mln</f>
        <v>31.10143562</v>
      </c>
      <c r="O19" s="154">
        <f>Calculation!AD148/mln</f>
        <v>97.12013425</v>
      </c>
      <c r="P19" s="154">
        <f>Calculation!AE148/mln</f>
        <v>263.512911</v>
      </c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ht="12.75" customHeight="1">
      <c r="A20" s="166"/>
      <c r="B20" s="166"/>
      <c r="C20" s="166"/>
      <c r="D20" s="185" t="s">
        <v>319</v>
      </c>
      <c r="E20" s="185"/>
      <c r="F20" s="185"/>
      <c r="G20" s="185"/>
      <c r="H20" s="185"/>
      <c r="I20" s="185"/>
      <c r="J20" s="185"/>
      <c r="K20" s="185"/>
      <c r="L20" s="200">
        <f t="shared" ref="L20:P20" si="3">SUM(L18:L19)</f>
        <v>0</v>
      </c>
      <c r="M20" s="200">
        <f t="shared" si="3"/>
        <v>12.84522411</v>
      </c>
      <c r="N20" s="200">
        <f t="shared" si="3"/>
        <v>31.10143562</v>
      </c>
      <c r="O20" s="200">
        <f t="shared" si="3"/>
        <v>247.6684979</v>
      </c>
      <c r="P20" s="200">
        <f t="shared" si="3"/>
        <v>1142.059166</v>
      </c>
      <c r="Q20" s="166"/>
      <c r="R20" s="166"/>
      <c r="S20" s="166"/>
      <c r="T20" s="166"/>
      <c r="U20" s="166"/>
      <c r="V20" s="166"/>
      <c r="W20" s="166"/>
      <c r="X20" s="166"/>
      <c r="Y20" s="166"/>
      <c r="Z20" s="166"/>
    </row>
    <row r="21" ht="12.75" customHeight="1">
      <c r="A21" s="166"/>
      <c r="B21" s="166"/>
      <c r="C21" s="166"/>
      <c r="D21" s="166" t="s">
        <v>320</v>
      </c>
      <c r="E21" s="166"/>
      <c r="F21" s="166"/>
      <c r="G21" s="166"/>
      <c r="H21" s="166"/>
      <c r="I21" s="166"/>
      <c r="J21" s="166"/>
      <c r="K21" s="166"/>
      <c r="L21" s="169">
        <f t="shared" ref="L21:P21" si="4">L16+L20</f>
        <v>169.8333333</v>
      </c>
      <c r="M21" s="169">
        <f t="shared" si="4"/>
        <v>142.5118908</v>
      </c>
      <c r="N21" s="169">
        <f t="shared" si="4"/>
        <v>189.7681023</v>
      </c>
      <c r="O21" s="169">
        <f t="shared" si="4"/>
        <v>360.3351645</v>
      </c>
      <c r="P21" s="169">
        <f t="shared" si="4"/>
        <v>1208.725833</v>
      </c>
      <c r="Q21" s="166"/>
      <c r="R21" s="166"/>
      <c r="S21" s="166"/>
      <c r="T21" s="166"/>
      <c r="U21" s="166"/>
      <c r="V21" s="166"/>
      <c r="W21" s="166"/>
      <c r="X21" s="166"/>
      <c r="Y21" s="166"/>
      <c r="Z21" s="166"/>
    </row>
    <row r="22" ht="12.75" customHeight="1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54"/>
      <c r="M22" s="154"/>
      <c r="N22" s="154"/>
      <c r="O22" s="154"/>
      <c r="P22" s="154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ht="12.75" customHeight="1">
      <c r="A23" s="129"/>
      <c r="B23" s="129"/>
      <c r="C23" s="129"/>
      <c r="D23" s="198" t="s">
        <v>321</v>
      </c>
      <c r="E23" s="198"/>
      <c r="F23" s="198"/>
      <c r="G23" s="198"/>
      <c r="H23" s="198"/>
      <c r="I23" s="198"/>
      <c r="J23" s="198"/>
      <c r="K23" s="198"/>
      <c r="L23" s="154"/>
      <c r="M23" s="154"/>
      <c r="N23" s="154"/>
      <c r="O23" s="154"/>
      <c r="P23" s="154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ht="12.75" customHeight="1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83"/>
      <c r="M24" s="183"/>
      <c r="N24" s="183"/>
      <c r="O24" s="183"/>
      <c r="P24" s="183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ht="12.75" customHeight="1">
      <c r="A25" s="129"/>
      <c r="B25" s="129"/>
      <c r="C25" s="129"/>
      <c r="D25" s="129" t="s">
        <v>322</v>
      </c>
      <c r="E25" s="129"/>
      <c r="F25" s="129"/>
      <c r="G25" s="129"/>
      <c r="H25" s="129"/>
      <c r="I25" s="129"/>
      <c r="J25" s="129"/>
      <c r="K25" s="129"/>
      <c r="L25" s="154">
        <f>Calculation!AA139</f>
        <v>0</v>
      </c>
      <c r="M25" s="154">
        <f>Calculation!AB139</f>
        <v>0</v>
      </c>
      <c r="N25" s="154">
        <f>Calculation!AC139</f>
        <v>0</v>
      </c>
      <c r="O25" s="154">
        <f>Calculation!AD139</f>
        <v>0</v>
      </c>
      <c r="P25" s="154">
        <f>Calculation!AE139</f>
        <v>0</v>
      </c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ht="12.75" customHeight="1">
      <c r="A26" s="166"/>
      <c r="B26" s="166"/>
      <c r="C26" s="166"/>
      <c r="D26" s="185" t="s">
        <v>323</v>
      </c>
      <c r="E26" s="185"/>
      <c r="F26" s="185"/>
      <c r="G26" s="185"/>
      <c r="H26" s="185"/>
      <c r="I26" s="185"/>
      <c r="J26" s="185"/>
      <c r="K26" s="185"/>
      <c r="L26" s="200">
        <f t="shared" ref="L26:P26" si="5">SUM(L24:L25)</f>
        <v>0</v>
      </c>
      <c r="M26" s="200">
        <f t="shared" si="5"/>
        <v>0</v>
      </c>
      <c r="N26" s="200">
        <f t="shared" si="5"/>
        <v>0</v>
      </c>
      <c r="O26" s="200">
        <f t="shared" si="5"/>
        <v>0</v>
      </c>
      <c r="P26" s="200">
        <f t="shared" si="5"/>
        <v>0</v>
      </c>
      <c r="Q26" s="166"/>
      <c r="R26" s="166"/>
      <c r="S26" s="166"/>
      <c r="T26" s="166"/>
      <c r="U26" s="166"/>
      <c r="V26" s="166"/>
      <c r="W26" s="166"/>
      <c r="X26" s="166"/>
      <c r="Y26" s="166"/>
      <c r="Z26" s="166"/>
    </row>
    <row r="27" ht="12.75" customHeight="1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54"/>
      <c r="M27" s="154"/>
      <c r="N27" s="154"/>
      <c r="O27" s="154"/>
      <c r="P27" s="154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ht="12.75" customHeight="1">
      <c r="A28" s="129"/>
      <c r="B28" s="129"/>
      <c r="C28" s="129"/>
      <c r="D28" s="198" t="s">
        <v>324</v>
      </c>
      <c r="E28" s="198"/>
      <c r="F28" s="198"/>
      <c r="G28" s="198"/>
      <c r="H28" s="198"/>
      <c r="I28" s="198"/>
      <c r="J28" s="198"/>
      <c r="K28" s="198"/>
      <c r="L28" s="154"/>
      <c r="M28" s="154"/>
      <c r="N28" s="154"/>
      <c r="O28" s="154"/>
      <c r="P28" s="154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ht="12.75" customHeight="1">
      <c r="A29" s="129"/>
      <c r="B29" s="129"/>
      <c r="C29" s="129"/>
      <c r="D29" s="129" t="s">
        <v>270</v>
      </c>
      <c r="E29" s="129"/>
      <c r="F29" s="129"/>
      <c r="G29" s="129"/>
      <c r="H29" s="129"/>
      <c r="I29" s="129"/>
      <c r="J29" s="129"/>
      <c r="K29" s="129"/>
      <c r="L29" s="154">
        <f>Calculation!AA149/mln</f>
        <v>0</v>
      </c>
      <c r="M29" s="154">
        <f>Calculation!AB149/mln</f>
        <v>0</v>
      </c>
      <c r="N29" s="154">
        <f>Calculation!AC149/mln</f>
        <v>0</v>
      </c>
      <c r="O29" s="154">
        <f t="shared" ref="O29:P29" si="6">N29</f>
        <v>0</v>
      </c>
      <c r="P29" s="154">
        <f t="shared" si="6"/>
        <v>0</v>
      </c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ht="12.75" customHeight="1">
      <c r="A30" s="129"/>
      <c r="B30" s="129"/>
      <c r="C30" s="129"/>
      <c r="D30" s="129" t="s">
        <v>325</v>
      </c>
      <c r="E30" s="129"/>
      <c r="F30" s="129"/>
      <c r="G30" s="129"/>
      <c r="H30" s="129"/>
      <c r="I30" s="129"/>
      <c r="J30" s="129"/>
      <c r="K30" s="129"/>
      <c r="L30" s="154">
        <f>-MIN(0,'Cashflow '!L42)</f>
        <v>0</v>
      </c>
      <c r="M30" s="154">
        <f>-MIN(0,'Cashflow '!M42)</f>
        <v>21.97714881</v>
      </c>
      <c r="N30" s="154">
        <f>-MIN(0,'Cashflow '!N42)</f>
        <v>54.8596264</v>
      </c>
      <c r="O30" s="154">
        <f>-MIN(0,'Cashflow '!O42)</f>
        <v>0</v>
      </c>
      <c r="P30" s="154">
        <f>-MIN(0,'Cashflow '!P42)</f>
        <v>0</v>
      </c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ht="12.75" customHeight="1">
      <c r="A31" s="166"/>
      <c r="B31" s="166"/>
      <c r="C31" s="166"/>
      <c r="D31" s="185" t="s">
        <v>326</v>
      </c>
      <c r="E31" s="185"/>
      <c r="F31" s="185"/>
      <c r="G31" s="185"/>
      <c r="H31" s="185"/>
      <c r="I31" s="185"/>
      <c r="J31" s="185"/>
      <c r="K31" s="201"/>
      <c r="L31" s="200">
        <f t="shared" ref="L31:P31" si="7">SUM(L29:L30)</f>
        <v>0</v>
      </c>
      <c r="M31" s="200">
        <f t="shared" si="7"/>
        <v>21.97714881</v>
      </c>
      <c r="N31" s="200">
        <f t="shared" si="7"/>
        <v>54.8596264</v>
      </c>
      <c r="O31" s="200">
        <f t="shared" si="7"/>
        <v>0</v>
      </c>
      <c r="P31" s="200">
        <f t="shared" si="7"/>
        <v>0</v>
      </c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ht="12.75" customHeight="1">
      <c r="A32" s="166"/>
      <c r="B32" s="166"/>
      <c r="C32" s="166"/>
      <c r="D32" s="166" t="s">
        <v>327</v>
      </c>
      <c r="E32" s="166"/>
      <c r="F32" s="166"/>
      <c r="G32" s="166"/>
      <c r="H32" s="166"/>
      <c r="I32" s="166"/>
      <c r="J32" s="166"/>
      <c r="K32" s="166"/>
      <c r="L32" s="169">
        <f t="shared" ref="L32:P32" si="8">L26+L31</f>
        <v>0</v>
      </c>
      <c r="M32" s="169">
        <f t="shared" si="8"/>
        <v>21.97714881</v>
      </c>
      <c r="N32" s="169">
        <f t="shared" si="8"/>
        <v>54.8596264</v>
      </c>
      <c r="O32" s="169">
        <f t="shared" si="8"/>
        <v>0</v>
      </c>
      <c r="P32" s="169">
        <f t="shared" si="8"/>
        <v>0</v>
      </c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 ht="5.25" customHeight="1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54"/>
      <c r="M33" s="154"/>
      <c r="N33" s="154"/>
      <c r="O33" s="154"/>
      <c r="P33" s="154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ht="12.75" customHeight="1">
      <c r="A34" s="129"/>
      <c r="B34" s="129"/>
      <c r="C34" s="129"/>
      <c r="D34" s="198" t="s">
        <v>328</v>
      </c>
      <c r="E34" s="198"/>
      <c r="F34" s="198"/>
      <c r="G34" s="198"/>
      <c r="H34" s="198"/>
      <c r="I34" s="198"/>
      <c r="J34" s="198"/>
      <c r="K34" s="198"/>
      <c r="L34" s="154"/>
      <c r="M34" s="154"/>
      <c r="N34" s="154"/>
      <c r="O34" s="154"/>
      <c r="P34" s="154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ht="12.75" customHeight="1">
      <c r="A35" s="129"/>
      <c r="B35" s="129"/>
      <c r="C35" s="129"/>
      <c r="D35" s="129" t="s">
        <v>329</v>
      </c>
      <c r="E35" s="129"/>
      <c r="F35" s="129"/>
      <c r="G35" s="129"/>
      <c r="H35" s="129"/>
      <c r="I35" s="129"/>
      <c r="J35" s="129"/>
      <c r="K35" s="173"/>
      <c r="L35" s="154">
        <f>Calculation!AA143/mln</f>
        <v>269.733</v>
      </c>
      <c r="M35" s="154">
        <f>Calculation!AB144/mln</f>
        <v>269.733</v>
      </c>
      <c r="N35" s="154">
        <f>Calculation!AC144/mln</f>
        <v>269.733</v>
      </c>
      <c r="O35" s="154">
        <f>Calculation!AD144/mln</f>
        <v>269.733</v>
      </c>
      <c r="P35" s="154">
        <f>Calculation!AE144/mln</f>
        <v>269.733</v>
      </c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ht="12.75" customHeight="1">
      <c r="A36" s="129"/>
      <c r="B36" s="129"/>
      <c r="C36" s="129"/>
      <c r="D36" s="129" t="s">
        <v>330</v>
      </c>
      <c r="E36" s="129"/>
      <c r="F36" s="129"/>
      <c r="G36" s="129"/>
      <c r="H36" s="129"/>
      <c r="I36" s="129"/>
      <c r="J36" s="129"/>
      <c r="K36" s="173"/>
      <c r="L36" s="159">
        <f>Calculation!AA157</f>
        <v>-99.89966667</v>
      </c>
      <c r="M36" s="159">
        <f>Calculation!AB157</f>
        <v>-149.198258</v>
      </c>
      <c r="N36" s="159">
        <f>Calculation!AC157</f>
        <v>-134.8245241</v>
      </c>
      <c r="O36" s="159">
        <f>Calculation!AD157</f>
        <v>90.60216454</v>
      </c>
      <c r="P36" s="159">
        <f>Calculation!AE157</f>
        <v>938.9928327</v>
      </c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ht="12.75" customHeight="1">
      <c r="A37" s="129"/>
      <c r="B37" s="129"/>
      <c r="C37" s="129"/>
      <c r="D37" s="186" t="s">
        <v>331</v>
      </c>
      <c r="E37" s="186"/>
      <c r="F37" s="186"/>
      <c r="G37" s="186"/>
      <c r="H37" s="186"/>
      <c r="I37" s="186"/>
      <c r="J37" s="186"/>
      <c r="K37" s="186"/>
      <c r="L37" s="202">
        <f t="shared" ref="L37:P37" si="9">SUM(L35:L36)</f>
        <v>169.8333333</v>
      </c>
      <c r="M37" s="202">
        <f t="shared" si="9"/>
        <v>120.534742</v>
      </c>
      <c r="N37" s="202">
        <f t="shared" si="9"/>
        <v>134.9084759</v>
      </c>
      <c r="O37" s="202">
        <f t="shared" si="9"/>
        <v>360.3351645</v>
      </c>
      <c r="P37" s="202">
        <f t="shared" si="9"/>
        <v>1208.725833</v>
      </c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ht="12.75" customHeight="1">
      <c r="A38" s="166"/>
      <c r="B38" s="166"/>
      <c r="C38" s="166"/>
      <c r="D38" s="185" t="s">
        <v>332</v>
      </c>
      <c r="E38" s="185"/>
      <c r="F38" s="185"/>
      <c r="G38" s="185"/>
      <c r="H38" s="185"/>
      <c r="I38" s="185"/>
      <c r="J38" s="185"/>
      <c r="K38" s="185"/>
      <c r="L38" s="200">
        <f t="shared" ref="L38:P38" si="10">L37</f>
        <v>169.8333333</v>
      </c>
      <c r="M38" s="200">
        <f t="shared" si="10"/>
        <v>120.534742</v>
      </c>
      <c r="N38" s="200">
        <f t="shared" si="10"/>
        <v>134.9084759</v>
      </c>
      <c r="O38" s="200">
        <f t="shared" si="10"/>
        <v>360.3351645</v>
      </c>
      <c r="P38" s="200">
        <f t="shared" si="10"/>
        <v>1208.725833</v>
      </c>
      <c r="Q38" s="166"/>
      <c r="R38" s="166"/>
      <c r="S38" s="166"/>
      <c r="T38" s="166"/>
      <c r="U38" s="166"/>
      <c r="V38" s="166"/>
      <c r="W38" s="166"/>
      <c r="X38" s="166"/>
      <c r="Y38" s="166"/>
      <c r="Z38" s="166"/>
    </row>
    <row r="39" ht="12.75" customHeight="1">
      <c r="A39" s="166"/>
      <c r="B39" s="166"/>
      <c r="C39" s="166"/>
      <c r="D39" s="193" t="s">
        <v>333</v>
      </c>
      <c r="E39" s="193"/>
      <c r="F39" s="193"/>
      <c r="G39" s="193"/>
      <c r="H39" s="193"/>
      <c r="I39" s="193"/>
      <c r="J39" s="193"/>
      <c r="K39" s="193"/>
      <c r="L39" s="199">
        <f t="shared" ref="L39:P39" si="11">L32+L38</f>
        <v>169.8333333</v>
      </c>
      <c r="M39" s="199">
        <f t="shared" si="11"/>
        <v>142.5118908</v>
      </c>
      <c r="N39" s="199">
        <f t="shared" si="11"/>
        <v>189.7681023</v>
      </c>
      <c r="O39" s="199">
        <f t="shared" si="11"/>
        <v>360.3351645</v>
      </c>
      <c r="P39" s="199">
        <f t="shared" si="11"/>
        <v>1208.725833</v>
      </c>
      <c r="Q39" s="166"/>
      <c r="R39" s="166"/>
      <c r="S39" s="166"/>
      <c r="T39" s="166"/>
      <c r="U39" s="166"/>
      <c r="V39" s="166"/>
      <c r="W39" s="166"/>
      <c r="X39" s="166"/>
      <c r="Y39" s="166"/>
      <c r="Z39" s="166"/>
    </row>
    <row r="40" ht="12.75" customHeight="1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203" t="b">
        <f t="shared" ref="L40:P40" si="12">ROUND(L39,0)=ROUND(L21,0)</f>
        <v>1</v>
      </c>
      <c r="M40" s="203" t="b">
        <f t="shared" si="12"/>
        <v>1</v>
      </c>
      <c r="N40" s="203" t="b">
        <f t="shared" si="12"/>
        <v>1</v>
      </c>
      <c r="O40" s="203" t="b">
        <f t="shared" si="12"/>
        <v>1</v>
      </c>
      <c r="P40" s="203" t="b">
        <f t="shared" si="12"/>
        <v>1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ht="12.75" customHeight="1">
      <c r="A41" s="204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154">
        <f t="shared" ref="L41:P41" si="13">ROUND(L39-L21,0)</f>
        <v>0</v>
      </c>
      <c r="M41" s="154">
        <f t="shared" si="13"/>
        <v>0</v>
      </c>
      <c r="N41" s="154">
        <f t="shared" si="13"/>
        <v>0</v>
      </c>
      <c r="O41" s="154">
        <f t="shared" si="13"/>
        <v>0</v>
      </c>
      <c r="P41" s="154">
        <f t="shared" si="13"/>
        <v>0</v>
      </c>
      <c r="Q41" s="204"/>
      <c r="R41" s="204"/>
      <c r="S41" s="204"/>
      <c r="T41" s="204"/>
      <c r="U41" s="204"/>
      <c r="V41" s="204"/>
      <c r="W41" s="204"/>
      <c r="X41" s="204"/>
      <c r="Y41" s="204"/>
      <c r="Z41" s="204"/>
    </row>
    <row r="42" ht="12.75" customHeight="1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ht="12.75" customHeight="1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ht="12.75" customHeight="1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ht="12.75" customHeight="1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ht="12.75" customHeight="1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ht="12.75" customHeight="1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ht="12.75" customHeight="1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ht="12.75" customHeight="1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ht="12.75" customHeight="1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ht="12.75" customHeight="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ht="12.75" customHeight="1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ht="12.75" customHeight="1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ht="12.75" customHeight="1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ht="12.75" customHeight="1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ht="12.75" customHeight="1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ht="12.75" customHeight="1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ht="12.75" customHeight="1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ht="12.75" customHeight="1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ht="12.75" customHeight="1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ht="12.75" customHeight="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ht="12.75" customHeight="1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ht="12.75" customHeight="1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ht="12.75" customHeight="1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ht="12.75" customHeight="1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ht="12.75" customHeight="1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ht="12.75" customHeight="1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ht="12.75" customHeight="1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ht="12.75" customHeight="1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ht="12.75" customHeight="1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ht="12.75" customHeight="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ht="12.75" customHeight="1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ht="12.75" customHeight="1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ht="12.75" customHeight="1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ht="12.75" customHeight="1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ht="12.75" customHeight="1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ht="12.75" customHeigh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ht="12.75" customHeight="1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ht="12.75" customHeight="1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ht="12.75" customHeight="1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ht="12.75" customHeight="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ht="12.75" customHeight="1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ht="12.75" customHeight="1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ht="12.75" customHeight="1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ht="12.75" customHeight="1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ht="12.75" customHeight="1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ht="12.75" customHeight="1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ht="12.75" customHeight="1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ht="12.75" customHeight="1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ht="12.75" customHeight="1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ht="12.75" customHeight="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ht="12.75" customHeight="1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ht="12.75" customHeight="1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ht="12.75" customHeight="1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ht="12.75" customHeight="1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ht="12.75" customHeight="1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ht="12.75" customHeight="1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ht="12.75" customHeight="1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ht="12.75" customHeight="1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  <row r="100" ht="12.75" customHeigh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</row>
    <row r="101" ht="12.75" customHeight="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</row>
    <row r="102" ht="12.75" customHeight="1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</row>
    <row r="103" ht="12.75" customHeight="1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</row>
    <row r="104" ht="12.75" customHeight="1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</row>
    <row r="105" ht="12.75" customHeight="1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</row>
    <row r="106" ht="12.75" customHeight="1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</row>
    <row r="107" ht="12.75" customHeight="1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</row>
    <row r="108" ht="12.75" customHeight="1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</row>
    <row r="109" ht="12.75" customHeight="1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</row>
    <row r="110" ht="12.75" customHeight="1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</row>
    <row r="111" ht="12.75" customHeight="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</row>
    <row r="112" ht="12.75" customHeight="1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</row>
    <row r="113" ht="12.75" customHeight="1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</row>
    <row r="114" ht="12.75" customHeight="1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</row>
    <row r="115" ht="12.75" customHeight="1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</row>
    <row r="116" ht="12.75" customHeight="1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</row>
    <row r="117" ht="12.75" customHeight="1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</row>
    <row r="118" ht="12.75" customHeight="1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</row>
    <row r="119" ht="12.75" customHeight="1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</row>
    <row r="120" ht="12.75" customHeight="1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</row>
    <row r="121" ht="12.75" customHeight="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</row>
    <row r="122" ht="12.75" customHeight="1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</row>
    <row r="123" ht="12.75" customHeight="1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</row>
    <row r="124" ht="12.75" customHeight="1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</row>
    <row r="125" ht="12.75" customHeight="1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</row>
    <row r="126" ht="12.75" customHeight="1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</row>
    <row r="127" ht="12.75" customHeight="1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</row>
    <row r="128" ht="12.75" customHeight="1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</row>
    <row r="129" ht="12.75" customHeight="1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</row>
    <row r="130" ht="12.75" customHeight="1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</row>
    <row r="131" ht="12.75" customHeight="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</row>
    <row r="132" ht="12.75" customHeight="1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</row>
    <row r="133" ht="12.75" customHeight="1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</row>
    <row r="134" ht="12.75" customHeight="1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</row>
    <row r="135" ht="12.75" customHeight="1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 ht="12.75" customHeight="1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 ht="12.75" customHeight="1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 ht="12.75" customHeight="1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</row>
    <row r="139" ht="12.75" customHeight="1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</row>
    <row r="140" ht="12.75" customHeight="1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</row>
    <row r="141" ht="12.75" customHeight="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</row>
    <row r="142" ht="12.75" customHeight="1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</row>
    <row r="143" ht="12.75" customHeight="1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</row>
    <row r="144" ht="12.75" customHeight="1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</row>
    <row r="145" ht="12.75" customHeight="1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</row>
    <row r="146" ht="12.75" customHeight="1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</row>
    <row r="147" ht="12.75" customHeight="1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</row>
    <row r="148" ht="12.75" customHeight="1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</row>
    <row r="149" ht="12.75" customHeight="1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</row>
    <row r="150" ht="12.75" customHeight="1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 ht="12.75" customHeigh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 ht="12.75" customHeigh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 ht="12.75" customHeigh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 ht="12.75" customHeigh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 ht="12.75" customHeigh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</row>
    <row r="156" ht="12.75" customHeight="1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</row>
    <row r="157" ht="12.75" customHeight="1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 ht="12.75" customHeigh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</row>
    <row r="159" ht="12.75" customHeigh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</row>
    <row r="160" ht="12.75" customHeigh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</row>
    <row r="161" ht="12.75" customHeigh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</row>
    <row r="162" ht="12.75" customHeight="1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</row>
    <row r="163" ht="12.75" customHeight="1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</row>
    <row r="164" ht="12.75" customHeight="1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</row>
    <row r="165" ht="12.75" customHeight="1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 ht="12.75" customHeigh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 ht="12.75" customHeigh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 ht="12.75" customHeight="1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 ht="12.75" customHeight="1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</row>
    <row r="170" ht="12.75" customHeight="1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</row>
    <row r="171" ht="12.75" customHeight="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</row>
    <row r="172" ht="12.75" customHeight="1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</row>
    <row r="173" ht="12.75" customHeight="1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</row>
    <row r="174" ht="12.75" customHeight="1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</row>
    <row r="175" ht="12.75" customHeight="1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</row>
    <row r="176" ht="12.75" customHeight="1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</row>
    <row r="177" ht="12.75" customHeight="1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</row>
    <row r="178" ht="12.75" customHeight="1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</row>
    <row r="179" ht="12.75" customHeigh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 ht="12.75" customHeight="1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 ht="12.75" customHeight="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 ht="12.75" customHeight="1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 ht="12.75" customHeight="1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</row>
    <row r="184" ht="12.75" customHeight="1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</row>
    <row r="185" ht="12.75" customHeight="1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</row>
    <row r="186" ht="12.75" customHeight="1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</row>
    <row r="187" ht="12.75" customHeight="1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</row>
    <row r="188" ht="12.75" customHeight="1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</row>
    <row r="189" ht="12.75" customHeight="1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</row>
    <row r="190" ht="12.75" customHeight="1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</row>
    <row r="191" ht="12.75" customHeight="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</row>
    <row r="192" ht="12.75" customHeight="1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</row>
    <row r="193" ht="12.75" customHeight="1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</row>
    <row r="194" ht="12.75" customHeight="1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</row>
    <row r="195" ht="12.75" customHeight="1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</row>
    <row r="196" ht="12.75" customHeight="1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</row>
    <row r="197" ht="12.75" customHeight="1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</row>
    <row r="198" ht="12.75" customHeight="1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</row>
    <row r="199" ht="12.75" customHeight="1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</row>
    <row r="200" ht="12.75" customHeight="1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</row>
    <row r="201" ht="12.75" customHeight="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</row>
    <row r="202" ht="12.75" customHeigh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</row>
    <row r="203" ht="12.75" customHeight="1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</row>
    <row r="204" ht="12.75" customHeigh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</row>
    <row r="205" ht="12.75" customHeigh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</row>
    <row r="206" ht="12.75" customHeigh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</row>
    <row r="207" ht="12.75" customHeigh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</row>
    <row r="208" ht="12.75" customHeigh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</row>
    <row r="209" ht="12.75" customHeigh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</row>
    <row r="210" ht="12.75" customHeigh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</row>
    <row r="211" ht="12.75" customHeight="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</row>
    <row r="212" ht="12.75" customHeigh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</row>
    <row r="213" ht="12.75" customHeigh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</row>
    <row r="214" ht="12.75" customHeigh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</row>
    <row r="215" ht="12.75" customHeigh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</row>
    <row r="216" ht="12.75" customHeigh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</row>
    <row r="217" ht="12.75" customHeigh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</row>
    <row r="218" ht="12.75" customHeigh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</row>
    <row r="219" ht="12.75" customHeigh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</row>
    <row r="220" ht="12.75" customHeigh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</row>
    <row r="221" ht="12.75" customHeigh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</row>
    <row r="222" ht="12.75" customHeigh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</row>
    <row r="223" ht="12.75" customHeigh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</row>
    <row r="224" ht="12.75" customHeigh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</row>
    <row r="225" ht="12.75" customHeigh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</row>
    <row r="226" ht="12.75" customHeigh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</row>
    <row r="227" ht="12.75" customHeigh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</row>
    <row r="228" ht="12.75" customHeigh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</row>
    <row r="229" ht="12.75" customHeigh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</row>
    <row r="230" ht="12.75" customHeigh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</row>
    <row r="231" ht="12.75" customHeigh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</row>
    <row r="232" ht="12.75" customHeigh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</row>
    <row r="233" ht="12.75" customHeigh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</row>
    <row r="234" ht="12.75" customHeigh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</row>
    <row r="235" ht="12.75" customHeigh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</row>
    <row r="236" ht="12.75" customHeigh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</row>
    <row r="237" ht="12.75" customHeigh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</row>
    <row r="238" ht="12.75" customHeigh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</row>
    <row r="239" ht="12.75" customHeigh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</row>
    <row r="240" ht="12.75" customHeigh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</row>
    <row r="241" ht="12.75" customHeigh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</row>
    <row r="242" ht="12.75" customHeigh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</row>
    <row r="243" ht="12.75" customHeigh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</row>
    <row r="244" ht="12.75" customHeigh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</row>
    <row r="245" ht="12.75" customHeigh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</row>
    <row r="246" ht="12.75" customHeigh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</row>
    <row r="247" ht="12.75" customHeigh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</row>
    <row r="248" ht="12.75" customHeigh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</row>
    <row r="249" ht="12.75" customHeigh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</row>
    <row r="250" ht="12.75" customHeigh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</row>
    <row r="251" ht="12.75" customHeigh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</row>
    <row r="252" ht="12.75" customHeigh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</row>
    <row r="253" ht="12.75" customHeigh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</row>
    <row r="254" ht="12.75" customHeigh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</row>
    <row r="255" ht="12.75" customHeigh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</row>
    <row r="256" ht="12.75" customHeigh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</row>
    <row r="257" ht="12.75" customHeigh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</row>
    <row r="258" ht="12.75" customHeigh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</row>
    <row r="259" ht="12.75" customHeigh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</row>
    <row r="260" ht="12.75" customHeigh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</row>
    <row r="261" ht="12.75" customHeigh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</row>
    <row r="262" ht="12.75" customHeigh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</row>
    <row r="263" ht="12.75" customHeigh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</row>
    <row r="264" ht="12.75" customHeigh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</row>
    <row r="265" ht="12.75" customHeigh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</row>
    <row r="266" ht="12.75" customHeigh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</row>
    <row r="267" ht="12.75" customHeigh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</row>
    <row r="268" ht="12.75" customHeigh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</row>
    <row r="269" ht="12.75" customHeigh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</row>
    <row r="270" ht="12.75" customHeigh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</row>
    <row r="271" ht="12.75" customHeigh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</row>
    <row r="272" ht="12.75" customHeigh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</row>
    <row r="273" ht="12.75" customHeigh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</row>
    <row r="274" ht="12.75" customHeigh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</row>
    <row r="275" ht="12.75" customHeigh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</row>
    <row r="276" ht="12.75" customHeigh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</row>
    <row r="277" ht="12.75" customHeigh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</row>
    <row r="278" ht="12.75" customHeigh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</row>
    <row r="279" ht="12.75" customHeigh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</row>
    <row r="280" ht="12.75" customHeigh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</row>
    <row r="281" ht="12.75" customHeigh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</row>
    <row r="282" ht="12.75" customHeigh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</row>
    <row r="283" ht="12.75" customHeigh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</row>
    <row r="284" ht="12.75" customHeigh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</row>
    <row r="285" ht="12.75" customHeigh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</row>
    <row r="286" ht="12.75" customHeigh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</row>
    <row r="287" ht="12.75" customHeigh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</row>
    <row r="288" ht="12.75" customHeigh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</row>
    <row r="289" ht="12.75" customHeigh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</row>
    <row r="290" ht="12.75" customHeigh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</row>
    <row r="291" ht="12.75" customHeigh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</row>
    <row r="292" ht="12.75" customHeigh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</row>
    <row r="293" ht="12.75" customHeigh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</row>
    <row r="294" ht="12.75" customHeigh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</row>
    <row r="295" ht="12.75" customHeigh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</row>
    <row r="296" ht="12.75" customHeigh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</row>
    <row r="297" ht="12.75" customHeigh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</row>
    <row r="298" ht="12.75" customHeigh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</row>
    <row r="299" ht="12.75" customHeigh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</row>
    <row r="300" ht="12.75" customHeigh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</row>
    <row r="301" ht="12.75" customHeigh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</row>
    <row r="302" ht="12.75" customHeigh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</row>
    <row r="303" ht="12.75" customHeigh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</row>
    <row r="304" ht="12.75" customHeigh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</row>
    <row r="305" ht="12.75" customHeigh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</row>
    <row r="306" ht="12.75" customHeigh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</row>
    <row r="307" ht="12.75" customHeigh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</row>
    <row r="308" ht="12.75" customHeigh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</row>
    <row r="309" ht="12.75" customHeigh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</row>
    <row r="310" ht="12.75" customHeigh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</row>
    <row r="311" ht="12.75" customHeigh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</row>
    <row r="312" ht="12.75" customHeigh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</row>
    <row r="313" ht="12.75" customHeigh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</row>
    <row r="314" ht="12.75" customHeigh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</row>
    <row r="315" ht="12.75" customHeigh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</row>
    <row r="316" ht="12.75" customHeigh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</row>
    <row r="317" ht="12.75" customHeigh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</row>
    <row r="318" ht="12.75" customHeigh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</row>
    <row r="319" ht="12.75" customHeigh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</row>
    <row r="320" ht="12.75" customHeigh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</row>
    <row r="321" ht="12.75" customHeigh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</row>
    <row r="322" ht="12.75" customHeigh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</row>
    <row r="323" ht="12.75" customHeigh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</row>
    <row r="324" ht="12.75" customHeigh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</row>
    <row r="325" ht="12.75" customHeigh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</row>
    <row r="326" ht="12.75" customHeigh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</row>
    <row r="327" ht="12.75" customHeigh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</row>
    <row r="328" ht="12.75" customHeigh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</row>
    <row r="329" ht="12.75" customHeigh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</row>
    <row r="330" ht="12.75" customHeigh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</row>
    <row r="331" ht="12.75" customHeigh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</row>
    <row r="332" ht="12.75" customHeigh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</row>
    <row r="333" ht="12.75" customHeigh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</row>
    <row r="334" ht="12.75" customHeigh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</row>
    <row r="335" ht="12.75" customHeigh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</row>
    <row r="336" ht="12.75" customHeigh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</row>
    <row r="337" ht="12.75" customHeigh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</row>
    <row r="338" ht="12.75" customHeigh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</row>
    <row r="339" ht="12.75" customHeigh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</row>
    <row r="340" ht="12.75" customHeigh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</row>
    <row r="341" ht="12.75" customHeigh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</row>
    <row r="342" ht="12.75" customHeigh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</row>
    <row r="343" ht="12.75" customHeigh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</row>
    <row r="344" ht="12.75" customHeigh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</row>
    <row r="345" ht="12.75" customHeigh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</row>
    <row r="346" ht="12.75" customHeigh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</row>
    <row r="347" ht="12.75" customHeigh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</row>
    <row r="348" ht="12.75" customHeigh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</row>
    <row r="349" ht="12.75" customHeigh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</row>
    <row r="350" ht="12.75" customHeigh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</row>
    <row r="351" ht="12.75" customHeigh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</row>
    <row r="352" ht="12.75" customHeigh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</row>
    <row r="353" ht="12.75" customHeigh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</row>
    <row r="354" ht="12.75" customHeigh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</row>
    <row r="355" ht="12.75" customHeigh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</row>
    <row r="356" ht="12.75" customHeigh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</row>
    <row r="357" ht="12.75" customHeigh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</row>
    <row r="358" ht="12.75" customHeigh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</row>
    <row r="359" ht="12.75" customHeigh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</row>
    <row r="360" ht="12.75" customHeigh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</row>
    <row r="361" ht="12.75" customHeigh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</row>
    <row r="362" ht="12.75" customHeigh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</row>
    <row r="363" ht="12.75" customHeigh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</row>
    <row r="364" ht="12.75" customHeigh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</row>
    <row r="365" ht="12.75" customHeigh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</row>
    <row r="366" ht="12.75" customHeigh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</row>
    <row r="367" ht="12.75" customHeigh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</row>
    <row r="368" ht="12.75" customHeigh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</row>
    <row r="369" ht="12.75" customHeigh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</row>
    <row r="370" ht="12.75" customHeigh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</row>
    <row r="371" ht="12.75" customHeigh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</row>
    <row r="372" ht="12.75" customHeigh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</row>
    <row r="373" ht="12.75" customHeigh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</row>
    <row r="374" ht="12.75" customHeigh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</row>
    <row r="375" ht="12.75" customHeigh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</row>
    <row r="376" ht="12.75" customHeigh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</row>
    <row r="377" ht="12.75" customHeigh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</row>
    <row r="378" ht="12.75" customHeigh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</row>
    <row r="379" ht="12.75" customHeigh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</row>
    <row r="380" ht="12.75" customHeigh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</row>
    <row r="381" ht="12.75" customHeigh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</row>
    <row r="382" ht="12.75" customHeigh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</row>
    <row r="383" ht="12.75" customHeigh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</row>
    <row r="384" ht="12.75" customHeigh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</row>
    <row r="385" ht="12.75" customHeigh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</row>
    <row r="386" ht="12.75" customHeigh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</row>
    <row r="387" ht="12.75" customHeigh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</row>
    <row r="388" ht="12.75" customHeigh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</row>
    <row r="389" ht="12.75" customHeigh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</row>
    <row r="390" ht="12.75" customHeigh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</row>
    <row r="391" ht="12.75" customHeigh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</row>
    <row r="392" ht="12.75" customHeigh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</row>
    <row r="393" ht="12.75" customHeigh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</row>
    <row r="394" ht="12.75" customHeigh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</row>
    <row r="395" ht="12.75" customHeigh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</row>
    <row r="396" ht="12.75" customHeigh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 ht="12.75" customHeigh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 ht="12.75" customHeigh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 ht="12.75" customHeigh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 ht="12.75" customHeigh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 ht="12.75" customHeigh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 ht="12.75" customHeigh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 ht="12.75" customHeigh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 ht="12.75" customHeigh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 ht="12.75" customHeigh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 ht="12.75" customHeigh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 ht="12.75" customHeigh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 ht="12.75" customHeigh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 ht="12.75" customHeigh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 ht="12.75" customHeigh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 ht="12.75" customHeigh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 ht="12.75" customHeigh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 ht="12.75" customHeigh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 ht="12.75" customHeigh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 ht="12.75" customHeigh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 ht="12.75" customHeigh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 ht="12.75" customHeigh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 ht="12.75" customHeigh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 ht="12.75" customHeigh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 ht="12.75" customHeigh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 ht="12.75" customHeigh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 ht="12.75" customHeigh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 ht="12.75" customHeigh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 ht="12.75" customHeigh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 ht="12.75" customHeigh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 ht="12.75" customHeigh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 ht="12.75" customHeigh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 ht="12.75" customHeigh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 ht="12.75" customHeigh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 ht="12.75" customHeigh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 ht="12.75" customHeigh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 ht="12.75" customHeigh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 ht="12.75" customHeigh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 ht="12.75" customHeigh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 ht="12.75" customHeigh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 ht="12.75" customHeigh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 ht="12.75" customHeigh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 ht="12.75" customHeigh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 ht="12.75" customHeigh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 ht="12.75" customHeigh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 ht="12.75" customHeigh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 ht="12.75" customHeigh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 ht="12.75" customHeigh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 ht="12.75" customHeigh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 ht="12.75" customHeigh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 ht="12.75" customHeigh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 ht="12.75" customHeigh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 ht="12.75" customHeigh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 ht="12.75" customHeigh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 ht="12.75" customHeigh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 ht="12.75" customHeigh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 ht="12.75" customHeigh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 ht="12.75" customHeigh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 ht="12.75" customHeigh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 ht="12.75" customHeigh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 ht="12.75" customHeigh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 ht="12.75" customHeigh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 ht="12.75" customHeigh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 ht="12.75" customHeigh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 ht="12.75" customHeigh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 ht="12.75" customHeigh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 ht="12.75" customHeigh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 ht="12.75" customHeigh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 ht="12.75" customHeigh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 ht="12.75" customHeigh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 ht="12.75" customHeigh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 ht="12.75" customHeigh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 ht="12.75" customHeigh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 ht="12.75" customHeigh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 ht="12.75" customHeigh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 ht="12.75" customHeigh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 ht="12.75" customHeigh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 ht="12.75" customHeigh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 ht="12.75" customHeigh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 ht="12.75" customHeigh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 ht="12.75" customHeigh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 ht="12.75" customHeigh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 ht="12.75" customHeigh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 ht="12.75" customHeigh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 ht="12.75" customHeigh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 ht="12.75" customHeigh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 ht="12.75" customHeigh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 ht="12.75" customHeigh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 ht="12.75" customHeigh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 ht="12.75" customHeigh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 ht="12.75" customHeigh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 ht="12.75" customHeigh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 ht="12.75" customHeigh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 ht="12.75" customHeigh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 ht="12.75" customHeigh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 ht="12.75" customHeigh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 ht="12.75" customHeigh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 ht="12.75" customHeigh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 ht="12.75" customHeigh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 ht="12.75" customHeigh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 ht="12.75" customHeigh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 ht="12.75" customHeigh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 ht="12.75" customHeigh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 ht="12.75" customHeigh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 ht="12.75" customHeigh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 ht="12.75" customHeigh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 ht="12.75" customHeigh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 ht="12.75" customHeigh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 ht="12.75" customHeigh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 ht="12.75" customHeigh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 ht="12.75" customHeigh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 ht="12.75" customHeigh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 ht="12.75" customHeigh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 ht="12.75" customHeigh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 ht="12.75" customHeigh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 ht="12.75" customHeigh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 ht="12.75" customHeigh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 ht="12.75" customHeigh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 ht="12.75" customHeigh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 ht="12.75" customHeigh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 ht="12.75" customHeigh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 ht="12.75" customHeigh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 ht="12.75" customHeigh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 ht="12.75" customHeigh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 ht="12.75" customHeigh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 ht="12.75" customHeigh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 ht="12.75" customHeigh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 ht="12.75" customHeigh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 ht="12.75" customHeigh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 ht="12.75" customHeigh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 ht="12.75" customHeigh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 ht="12.75" customHeigh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 ht="12.75" customHeigh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 ht="12.75" customHeigh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 ht="12.75" customHeigh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 ht="12.75" customHeigh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 ht="12.75" customHeigh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 ht="12.75" customHeigh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 ht="12.75" customHeigh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 ht="12.75" customHeigh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 ht="12.75" customHeigh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 ht="12.75" customHeigh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 ht="12.75" customHeigh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 ht="12.75" customHeigh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 ht="12.75" customHeigh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 ht="12.75" customHeigh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 ht="12.75" customHeigh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 ht="12.75" customHeigh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 ht="12.75" customHeigh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 ht="12.75" customHeigh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 ht="12.75" customHeigh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 ht="12.75" customHeigh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 ht="12.75" customHeigh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 ht="12.75" customHeigh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 ht="12.75" customHeigh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 ht="12.75" customHeigh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 ht="12.75" customHeigh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 ht="12.75" customHeigh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 ht="12.75" customHeigh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 ht="12.75" customHeigh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 ht="12.75" customHeigh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 ht="12.75" customHeigh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 ht="12.75" customHeigh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 ht="12.75" customHeigh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 ht="12.75" customHeigh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 ht="12.75" customHeigh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 ht="12.75" customHeigh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 ht="12.75" customHeigh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 ht="12.75" customHeigh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 ht="12.75" customHeigh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 ht="12.75" customHeigh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 ht="12.75" customHeigh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 ht="12.75" customHeigh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 ht="12.75" customHeigh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 ht="12.75" customHeigh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 ht="12.75" customHeigh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 ht="12.75" customHeigh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 ht="12.75" customHeigh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 ht="12.75" customHeigh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 ht="12.75" customHeigh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 ht="12.75" customHeigh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 ht="12.75" customHeigh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 ht="12.75" customHeigh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 ht="12.75" customHeigh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 ht="12.75" customHeigh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 ht="12.75" customHeigh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 ht="12.75" customHeigh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 ht="12.75" customHeigh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 ht="12.75" customHeigh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 ht="12.75" customHeigh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 ht="12.75" customHeigh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 ht="12.75" customHeigh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 ht="12.75" customHeigh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 ht="12.75" customHeigh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 ht="12.75" customHeigh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 ht="12.75" customHeigh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 ht="12.75" customHeigh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 ht="12.75" customHeigh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 ht="12.75" customHeigh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 ht="12.75" customHeigh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 ht="12.75" customHeigh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 ht="12.75" customHeigh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 ht="12.75" customHeigh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 ht="12.75" customHeigh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 ht="12.75" customHeigh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 ht="12.75" customHeigh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 ht="12.75" customHeigh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 ht="12.75" customHeigh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 ht="12.75" customHeigh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 ht="12.75" customHeigh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 ht="12.75" customHeigh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 ht="12.75" customHeigh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 ht="12.75" customHeigh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 ht="12.75" customHeigh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 ht="12.75" customHeigh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 ht="12.75" customHeigh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 ht="12.75" customHeigh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 ht="12.75" customHeigh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 ht="12.75" customHeigh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 ht="12.75" customHeigh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 ht="12.75" customHeigh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 ht="12.75" customHeigh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 ht="12.75" customHeigh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 ht="12.75" customHeigh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 ht="12.75" customHeigh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 ht="12.75" customHeigh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 ht="12.75" customHeigh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 ht="12.75" customHeigh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 ht="12.75" customHeigh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 ht="12.75" customHeigh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 ht="12.75" customHeigh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 ht="12.75" customHeigh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 ht="12.75" customHeigh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 ht="12.75" customHeigh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 ht="12.75" customHeigh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 ht="12.75" customHeigh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 ht="12.75" customHeigh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 ht="12.75" customHeigh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 ht="12.75" customHeigh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 ht="12.75" customHeigh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 ht="12.75" customHeigh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 ht="12.75" customHeigh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 ht="12.75" customHeigh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 ht="12.75" customHeigh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 ht="12.75" customHeigh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 ht="12.75" customHeigh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 ht="12.75" customHeigh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 ht="12.75" customHeigh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 ht="12.75" customHeigh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 ht="12.75" customHeigh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 ht="12.75" customHeigh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 ht="12.75" customHeigh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 ht="12.75" customHeigh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 ht="12.75" customHeigh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 ht="12.75" customHeigh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 ht="12.75" customHeigh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 ht="12.75" customHeigh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 ht="12.75" customHeigh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 ht="12.75" customHeigh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 ht="12.75" customHeigh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 ht="12.75" customHeigh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 ht="12.75" customHeigh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 ht="12.75" customHeigh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 ht="12.75" customHeigh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 ht="12.75" customHeigh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 ht="12.75" customHeigh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 ht="12.75" customHeigh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 ht="12.75" customHeigh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 ht="12.75" customHeigh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 ht="12.75" customHeigh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 ht="12.75" customHeigh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 ht="12.75" customHeigh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 ht="12.75" customHeigh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 ht="12.75" customHeigh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 ht="12.75" customHeigh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 ht="12.75" customHeigh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 ht="12.75" customHeigh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 ht="12.75" customHeigh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 ht="12.75" customHeigh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 ht="12.75" customHeigh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 ht="12.75" customHeigh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 ht="12.75" customHeigh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 ht="12.75" customHeigh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 ht="12.75" customHeigh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 ht="12.75" customHeigh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 ht="12.75" customHeigh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 ht="12.75" customHeigh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 ht="12.75" customHeigh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 ht="12.75" customHeigh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 ht="12.75" customHeigh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 ht="12.75" customHeigh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 ht="12.75" customHeigh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 ht="12.75" customHeigh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 ht="12.75" customHeigh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 ht="12.75" customHeigh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 ht="12.75" customHeigh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 ht="12.75" customHeigh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 ht="12.75" customHeigh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 ht="12.75" customHeigh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 ht="12.75" customHeigh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 ht="12.75" customHeigh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 ht="12.75" customHeigh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 ht="12.75" customHeigh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 ht="12.75" customHeigh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 ht="12.75" customHeigh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 ht="12.75" customHeigh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 ht="12.75" customHeigh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 ht="12.75" customHeigh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 ht="12.75" customHeigh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 ht="12.75" customHeigh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 ht="12.75" customHeigh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 ht="12.75" customHeigh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 ht="12.75" customHeigh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 ht="12.75" customHeigh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 ht="12.75" customHeigh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 ht="12.75" customHeigh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 ht="12.75" customHeigh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 ht="12.75" customHeigh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 ht="12.75" customHeigh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 ht="12.75" customHeigh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 ht="12.75" customHeigh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 ht="12.75" customHeigh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 ht="12.75" customHeigh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 ht="12.75" customHeigh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 ht="12.75" customHeigh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 ht="12.75" customHeigh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 ht="12.75" customHeigh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 ht="12.75" customHeigh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 ht="12.75" customHeigh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 ht="12.75" customHeigh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 ht="12.75" customHeigh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 ht="12.75" customHeigh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 ht="12.75" customHeigh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 ht="12.75" customHeigh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 ht="12.75" customHeigh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 ht="12.75" customHeigh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 ht="12.75" customHeigh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 ht="12.75" customHeigh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 ht="12.75" customHeigh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 ht="12.75" customHeigh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 ht="12.75" customHeigh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 ht="12.75" customHeigh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 ht="12.75" customHeigh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 ht="12.75" customHeigh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 ht="12.75" customHeigh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 ht="12.75" customHeigh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 ht="12.75" customHeigh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 ht="12.75" customHeigh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 ht="12.75" customHeigh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 ht="12.75" customHeigh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 ht="12.75" customHeigh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 ht="12.75" customHeigh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 ht="12.75" customHeigh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 ht="12.75" customHeigh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 ht="12.75" customHeigh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 ht="12.75" customHeigh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 ht="12.75" customHeigh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 ht="12.75" customHeigh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 ht="12.75" customHeigh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 ht="12.75" customHeigh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 ht="12.75" customHeigh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 ht="12.75" customHeigh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 ht="12.75" customHeigh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 ht="12.75" customHeigh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 ht="12.75" customHeigh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 ht="12.75" customHeigh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 ht="12.75" customHeigh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 ht="12.75" customHeigh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 ht="12.75" customHeigh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 ht="12.75" customHeigh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 ht="12.75" customHeigh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 ht="12.75" customHeigh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 ht="12.75" customHeigh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 ht="12.75" customHeigh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 ht="12.75" customHeigh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 ht="12.75" customHeigh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 ht="12.75" customHeigh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 ht="12.75" customHeigh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 ht="12.75" customHeigh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 ht="12.75" customHeigh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 ht="12.75" customHeigh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 ht="12.75" customHeigh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 ht="12.75" customHeigh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 ht="12.75" customHeigh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 ht="12.75" customHeigh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 ht="12.75" customHeigh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 ht="12.75" customHeigh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 ht="12.75" customHeigh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 ht="12.75" customHeigh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 ht="12.75" customHeigh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 ht="12.75" customHeigh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 ht="12.75" customHeigh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 ht="12.75" customHeigh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 ht="12.75" customHeigh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 ht="12.75" customHeigh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 ht="12.75" customHeigh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 ht="12.75" customHeigh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 ht="12.75" customHeigh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 ht="12.75" customHeigh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 ht="12.75" customHeigh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 ht="12.75" customHeigh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 ht="12.75" customHeigh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 ht="12.75" customHeigh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 ht="12.75" customHeigh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 ht="12.75" customHeigh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 ht="12.75" customHeigh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 ht="12.75" customHeigh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 ht="12.75" customHeigh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 ht="12.75" customHeigh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 ht="12.75" customHeigh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 ht="12.75" customHeigh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 ht="12.75" customHeigh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 ht="12.75" customHeigh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 ht="12.75" customHeigh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 ht="12.75" customHeigh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 ht="12.75" customHeigh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 ht="12.75" customHeigh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 ht="12.75" customHeigh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 ht="12.75" customHeigh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 ht="12.75" customHeigh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 ht="12.75" customHeigh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 ht="12.75" customHeigh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 ht="12.75" customHeigh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 ht="12.75" customHeigh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 ht="12.75" customHeigh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 ht="12.75" customHeigh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 ht="12.75" customHeigh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 ht="12.75" customHeigh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 ht="12.75" customHeigh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 ht="12.75" customHeigh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 ht="12.75" customHeigh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 ht="12.75" customHeigh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 ht="12.75" customHeigh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 ht="12.75" customHeigh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 ht="12.75" customHeigh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 ht="12.75" customHeigh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 ht="12.75" customHeigh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 ht="12.75" customHeigh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 ht="12.75" customHeigh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 ht="12.75" customHeigh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 ht="12.75" customHeigh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 ht="12.75" customHeigh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 ht="12.75" customHeigh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 ht="12.75" customHeigh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 ht="12.75" customHeigh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 ht="12.75" customHeigh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 ht="12.75" customHeigh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 ht="12.75" customHeigh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 ht="12.75" customHeigh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 ht="12.75" customHeigh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 ht="12.75" customHeigh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 ht="12.75" customHeigh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 ht="12.75" customHeigh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 ht="12.75" customHeigh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 ht="12.75" customHeigh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 ht="12.75" customHeigh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 ht="12.75" customHeigh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 ht="12.75" customHeigh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 ht="12.75" customHeigh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 ht="12.75" customHeigh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 ht="12.75" customHeigh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 ht="12.75" customHeigh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 ht="12.75" customHeigh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 ht="12.75" customHeigh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 ht="12.75" customHeigh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 ht="12.75" customHeigh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 ht="12.75" customHeigh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 ht="12.75" customHeigh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 ht="12.75" customHeigh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 ht="12.75" customHeigh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 ht="12.75" customHeigh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 ht="12.75" customHeigh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 ht="12.75" customHeigh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 ht="12.75" customHeigh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 ht="12.75" customHeigh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 ht="12.75" customHeigh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 ht="12.75" customHeigh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 ht="12.75" customHeigh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 ht="12.75" customHeigh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 ht="12.75" customHeigh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 ht="12.75" customHeigh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 ht="12.75" customHeigh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 ht="12.75" customHeigh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 ht="12.75" customHeigh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 ht="12.75" customHeigh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 ht="12.75" customHeigh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 ht="12.75" customHeigh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 ht="12.75" customHeigh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 ht="12.75" customHeigh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 ht="12.75" customHeigh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 ht="12.75" customHeigh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 ht="12.75" customHeigh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 ht="12.75" customHeigh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 ht="12.75" customHeigh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 ht="12.75" customHeigh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 ht="12.75" customHeigh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 ht="12.75" customHeigh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 ht="12.75" customHeigh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 ht="12.75" customHeigh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 ht="12.75" customHeigh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 ht="12.75" customHeigh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 ht="12.75" customHeigh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 ht="12.75" customHeigh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 ht="12.75" customHeigh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 ht="12.75" customHeigh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 ht="12.75" customHeigh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 ht="12.75" customHeigh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 ht="12.75" customHeigh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 ht="12.75" customHeigh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 ht="12.75" customHeigh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 ht="12.75" customHeigh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 ht="12.75" customHeigh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 ht="12.75" customHeigh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 ht="12.75" customHeigh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 ht="12.75" customHeigh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 ht="12.75" customHeigh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 ht="12.75" customHeigh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 ht="12.75" customHeigh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 ht="12.75" customHeigh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 ht="12.75" customHeigh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 ht="12.75" customHeigh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 ht="12.75" customHeigh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 ht="12.75" customHeigh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 ht="12.75" customHeigh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 ht="12.75" customHeigh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 ht="12.75" customHeigh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 ht="12.75" customHeigh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 ht="12.75" customHeigh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 ht="12.75" customHeigh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 ht="12.75" customHeigh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 ht="12.75" customHeigh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 ht="12.75" customHeigh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 ht="12.75" customHeigh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 ht="12.75" customHeigh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 ht="12.75" customHeigh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 ht="12.75" customHeigh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 ht="12.75" customHeigh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 ht="12.75" customHeigh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 ht="12.75" customHeigh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 ht="12.75" customHeigh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 ht="12.75" customHeigh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 ht="12.75" customHeigh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 ht="12.75" customHeigh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 ht="12.75" customHeigh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 ht="12.75" customHeigh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 ht="12.75" customHeigh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 ht="12.75" customHeigh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 ht="12.75" customHeigh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 ht="12.75" customHeigh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 ht="12.75" customHeigh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 ht="12.75" customHeigh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 ht="12.75" customHeigh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 ht="12.75" customHeigh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 ht="12.75" customHeigh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 ht="12.75" customHeigh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 ht="12.75" customHeigh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 ht="12.75" customHeigh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 ht="12.75" customHeigh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 ht="12.75" customHeigh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 ht="12.75" customHeigh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 ht="12.75" customHeigh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 ht="12.75" customHeigh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 ht="12.75" customHeigh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 ht="12.75" customHeigh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 ht="12.75" customHeigh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 ht="12.75" customHeigh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 ht="12.75" customHeigh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 ht="12.75" customHeigh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 ht="12.75" customHeigh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 ht="12.75" customHeigh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 ht="12.75" customHeigh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 ht="12.75" customHeigh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 ht="12.75" customHeigh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 ht="12.75" customHeigh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 ht="12.75" customHeigh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 ht="12.75" customHeigh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 ht="12.75" customHeigh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 ht="12.75" customHeigh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 ht="12.75" customHeigh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 ht="12.75" customHeigh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 ht="12.75" customHeigh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 ht="12.75" customHeigh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 ht="12.75" customHeigh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 ht="12.75" customHeigh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 ht="12.75" customHeigh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 ht="12.75" customHeigh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 ht="12.75" customHeigh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 ht="12.75" customHeigh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 ht="12.75" customHeigh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 ht="12.75" customHeigh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 ht="12.75" customHeigh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 ht="12.75" customHeigh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 ht="12.75" customHeigh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 ht="12.75" customHeigh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 ht="12.75" customHeigh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 ht="12.75" customHeigh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 ht="12.75" customHeigh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 ht="12.75" customHeigh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 ht="12.75" customHeigh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 ht="12.75" customHeigh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 ht="12.75" customHeigh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 ht="12.75" customHeigh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 ht="12.75" customHeigh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 ht="12.75" customHeigh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 ht="12.75" customHeigh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2.29"/>
    <col customWidth="1" min="3" max="3" width="2.86"/>
    <col customWidth="1" min="4" max="4" width="51.57"/>
    <col customWidth="1" min="5" max="5" width="15.29"/>
    <col customWidth="1" min="6" max="6" width="5.43"/>
    <col customWidth="1" min="7" max="7" width="16.29"/>
    <col customWidth="1" min="8" max="10" width="13.71"/>
    <col customWidth="1" min="11" max="11" width="16.29"/>
    <col customWidth="1" min="12" max="12" width="3.0"/>
    <col customWidth="1" hidden="1" min="13" max="14" width="12.43"/>
    <col customWidth="1" hidden="1" min="15" max="15" width="9.14"/>
    <col customWidth="1" hidden="1" min="16" max="25" width="8.71"/>
    <col customWidth="1" min="26" max="26" width="8.71"/>
  </cols>
  <sheetData>
    <row r="1" ht="12.75" customHeight="1">
      <c r="A1" s="129"/>
      <c r="B1" s="129"/>
      <c r="C1" s="129"/>
      <c r="D1" s="129"/>
      <c r="E1" s="129"/>
      <c r="F1" s="129"/>
      <c r="G1" s="130"/>
      <c r="H1" s="130"/>
      <c r="I1" s="130"/>
      <c r="J1" s="130"/>
      <c r="K1" s="130"/>
      <c r="L1" s="130"/>
      <c r="M1" s="130"/>
      <c r="N1" s="130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ht="12.75" customHeight="1">
      <c r="A2" s="129"/>
      <c r="B2" s="129"/>
      <c r="C2" s="129"/>
      <c r="D2" s="132" t="str">
        <f>Cover!D3</f>
        <v>Elenasy Limited</v>
      </c>
      <c r="E2" s="139"/>
      <c r="F2" s="139"/>
      <c r="G2" s="142"/>
      <c r="H2" s="142"/>
      <c r="I2" s="142"/>
      <c r="J2" s="142"/>
      <c r="K2" s="142"/>
      <c r="L2" s="142"/>
      <c r="M2" s="142"/>
      <c r="N2" s="142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ht="12.75" customHeight="1">
      <c r="A3" s="129"/>
      <c r="B3" s="129"/>
      <c r="C3" s="129"/>
      <c r="D3" s="138" t="s">
        <v>334</v>
      </c>
      <c r="E3" s="139"/>
      <c r="F3" s="139"/>
      <c r="G3" s="142"/>
      <c r="H3" s="142"/>
      <c r="I3" s="142"/>
      <c r="J3" s="142"/>
      <c r="K3" s="142"/>
      <c r="L3" s="142"/>
      <c r="M3" s="142"/>
      <c r="N3" s="142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ht="12.75" customHeight="1">
      <c r="A4" s="129"/>
      <c r="B4" s="129"/>
      <c r="C4" s="129"/>
      <c r="D4" s="132"/>
      <c r="E4" s="139"/>
      <c r="F4" s="139"/>
      <c r="G4" s="141"/>
      <c r="H4" s="141"/>
      <c r="I4" s="141"/>
      <c r="J4" s="141"/>
      <c r="K4" s="141"/>
      <c r="L4" s="142"/>
      <c r="M4" s="142"/>
      <c r="N4" s="142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ht="12.75" customHeight="1">
      <c r="A5" s="129"/>
      <c r="B5" s="129"/>
      <c r="C5" s="129"/>
      <c r="D5" s="138"/>
      <c r="E5" s="139"/>
      <c r="F5" s="139"/>
      <c r="G5" s="142"/>
      <c r="H5" s="142"/>
      <c r="I5" s="142"/>
      <c r="J5" s="142"/>
      <c r="K5" s="142"/>
      <c r="L5" s="142"/>
      <c r="M5" s="142"/>
      <c r="N5" s="142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ht="12.75" customHeight="1">
      <c r="A6" s="129"/>
      <c r="B6" s="129"/>
      <c r="C6" s="129"/>
      <c r="D6" s="139"/>
      <c r="E6" s="139" t="s">
        <v>54</v>
      </c>
      <c r="F6" s="139"/>
      <c r="G6" s="144">
        <f>'Balance Sheet'!L6</f>
        <v>44927</v>
      </c>
      <c r="H6" s="144">
        <f>'Balance Sheet'!M6</f>
        <v>45292</v>
      </c>
      <c r="I6" s="144">
        <f>'Balance Sheet'!N6</f>
        <v>45658</v>
      </c>
      <c r="J6" s="144">
        <f>'Balance Sheet'!O6</f>
        <v>46023</v>
      </c>
      <c r="K6" s="144">
        <f>'Balance Sheet'!P6</f>
        <v>46388</v>
      </c>
      <c r="L6" s="142"/>
      <c r="M6" s="142"/>
      <c r="N6" s="142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129"/>
    </row>
    <row r="7" ht="12.75" customHeight="1">
      <c r="A7" s="129"/>
      <c r="B7" s="129"/>
      <c r="C7" s="129"/>
      <c r="D7" s="139"/>
      <c r="E7" s="139" t="s">
        <v>55</v>
      </c>
      <c r="F7" s="139"/>
      <c r="G7" s="144">
        <f>'Balance Sheet'!L7</f>
        <v>45291</v>
      </c>
      <c r="H7" s="144">
        <f>'Balance Sheet'!M7</f>
        <v>45657</v>
      </c>
      <c r="I7" s="144">
        <f>'Balance Sheet'!N7</f>
        <v>46022</v>
      </c>
      <c r="J7" s="144">
        <f>'Balance Sheet'!O7</f>
        <v>46387</v>
      </c>
      <c r="K7" s="144">
        <f>'Balance Sheet'!P7</f>
        <v>46752</v>
      </c>
      <c r="L7" s="142"/>
      <c r="M7" s="142"/>
      <c r="N7" s="142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129"/>
    </row>
    <row r="8" ht="12.75" customHeight="1">
      <c r="A8" s="129"/>
      <c r="B8" s="129"/>
      <c r="C8" s="129"/>
      <c r="D8" s="139"/>
      <c r="E8" s="139"/>
      <c r="F8" s="139"/>
      <c r="G8" s="149">
        <f>'Balance Sheet'!L8</f>
        <v>44927</v>
      </c>
      <c r="H8" s="149">
        <f>'Balance Sheet'!M8</f>
        <v>45292</v>
      </c>
      <c r="I8" s="149">
        <f>'Balance Sheet'!N8</f>
        <v>45658</v>
      </c>
      <c r="J8" s="149">
        <f>'Balance Sheet'!O8</f>
        <v>46023</v>
      </c>
      <c r="K8" s="149">
        <f>'Balance Sheet'!P8</f>
        <v>46388</v>
      </c>
      <c r="L8" s="142"/>
      <c r="M8" s="142"/>
      <c r="N8" s="142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ht="12.75" customHeight="1">
      <c r="A9" s="129"/>
      <c r="B9" s="129"/>
      <c r="C9" s="129"/>
      <c r="D9" s="129"/>
      <c r="E9" s="129"/>
      <c r="F9" s="129"/>
      <c r="G9" s="130"/>
      <c r="H9" s="130"/>
      <c r="I9" s="130"/>
      <c r="J9" s="130"/>
      <c r="K9" s="130"/>
      <c r="L9" s="130"/>
      <c r="M9" s="130"/>
      <c r="N9" s="130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ht="12.75" customHeight="1">
      <c r="A10" s="129"/>
      <c r="B10" s="129"/>
      <c r="C10" s="129"/>
      <c r="D10" s="133" t="str">
        <f>CONCATENATE("DCF Valuation in ","NGN' million ")</f>
        <v>DCF Valuation in NGN' million </v>
      </c>
      <c r="E10" s="129"/>
      <c r="F10" s="129"/>
      <c r="G10" s="130"/>
      <c r="H10" s="130"/>
      <c r="I10" s="130"/>
      <c r="J10" s="130"/>
      <c r="K10" s="130"/>
      <c r="L10" s="130"/>
      <c r="M10" s="130"/>
      <c r="N10" s="130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ht="12.75" customHeight="1">
      <c r="A11" s="129"/>
      <c r="B11" s="129"/>
      <c r="C11" s="129"/>
      <c r="D11" s="129" t="s">
        <v>278</v>
      </c>
      <c r="E11" s="129"/>
      <c r="F11" s="129"/>
      <c r="G11" s="159">
        <f>'Profit &amp; Loss'!L17</f>
        <v>-59.733</v>
      </c>
      <c r="H11" s="159">
        <f>'Profit &amp; Loss'!M17</f>
        <v>-9.1319247</v>
      </c>
      <c r="I11" s="159">
        <f>'Profit &amp; Loss'!N17</f>
        <v>67.137844</v>
      </c>
      <c r="J11" s="159">
        <f>'Profit &amp; Loss'!O17</f>
        <v>377.5098363</v>
      </c>
      <c r="K11" s="159">
        <f>'Profit &amp; Loss'!P17</f>
        <v>1293.633336</v>
      </c>
      <c r="L11" s="130"/>
      <c r="M11" s="130"/>
      <c r="N11" s="130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ht="12.75" customHeight="1">
      <c r="A12" s="129"/>
      <c r="B12" s="129"/>
      <c r="C12" s="129"/>
      <c r="D12" s="129" t="s">
        <v>335</v>
      </c>
      <c r="E12" s="129"/>
      <c r="F12" s="129"/>
      <c r="G12" s="159">
        <f>-'Profit &amp; Loss'!L24</f>
        <v>0</v>
      </c>
      <c r="H12" s="159">
        <f>-'Profit &amp; Loss'!M24</f>
        <v>0</v>
      </c>
      <c r="I12" s="159">
        <f>-'Profit &amp; Loss'!N24</f>
        <v>-6.76411008</v>
      </c>
      <c r="J12" s="159">
        <f>-'Profit &amp; Loss'!O24</f>
        <v>-106.0831476</v>
      </c>
      <c r="K12" s="159">
        <f>-'Profit &amp; Loss'!P24</f>
        <v>-399.2426674</v>
      </c>
      <c r="L12" s="206"/>
      <c r="M12" s="206"/>
      <c r="N12" s="206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ht="12.75" customHeight="1">
      <c r="A13" s="129"/>
      <c r="B13" s="129"/>
      <c r="C13" s="129"/>
      <c r="D13" s="129" t="s">
        <v>336</v>
      </c>
      <c r="E13" s="129"/>
      <c r="F13" s="129"/>
      <c r="G13" s="159">
        <f>'Cashflow '!L27</f>
        <v>-210</v>
      </c>
      <c r="H13" s="159">
        <f>'Cashflow '!M27</f>
        <v>0</v>
      </c>
      <c r="I13" s="159">
        <f>'Cashflow '!N27</f>
        <v>-75</v>
      </c>
      <c r="J13" s="159">
        <f>'Cashflow '!O27</f>
        <v>0</v>
      </c>
      <c r="K13" s="159">
        <f>'Cashflow '!P27</f>
        <v>0</v>
      </c>
      <c r="L13" s="206"/>
      <c r="M13" s="206"/>
      <c r="N13" s="206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ht="12.75" customHeight="1">
      <c r="A14" s="129"/>
      <c r="B14" s="129"/>
      <c r="C14" s="129"/>
      <c r="D14" s="129" t="s">
        <v>337</v>
      </c>
      <c r="E14" s="129"/>
      <c r="F14" s="129"/>
      <c r="G14" s="159">
        <f>-'Cashflow '!L23</f>
        <v>0</v>
      </c>
      <c r="H14" s="159">
        <f>-'Cashflow '!M23</f>
        <v>12.84522411</v>
      </c>
      <c r="I14" s="159">
        <f>-'Cashflow '!N23</f>
        <v>18.25621151</v>
      </c>
      <c r="J14" s="159">
        <f>-'Cashflow '!O23</f>
        <v>66.01869863</v>
      </c>
      <c r="K14" s="159">
        <f>-'Cashflow '!P23</f>
        <v>166.3927767</v>
      </c>
      <c r="L14" s="130"/>
      <c r="M14" s="130"/>
      <c r="N14" s="130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ht="12.75" customHeight="1">
      <c r="A15" s="129"/>
      <c r="B15" s="129"/>
      <c r="C15" s="129"/>
      <c r="D15" s="167" t="s">
        <v>338</v>
      </c>
      <c r="E15" s="161"/>
      <c r="F15" s="161"/>
      <c r="G15" s="164">
        <f t="shared" ref="G15:K15" si="1">SUM(G11:G14)</f>
        <v>-269.733</v>
      </c>
      <c r="H15" s="164">
        <f t="shared" si="1"/>
        <v>3.71329941</v>
      </c>
      <c r="I15" s="164">
        <f t="shared" si="1"/>
        <v>3.629945427</v>
      </c>
      <c r="J15" s="164">
        <f t="shared" si="1"/>
        <v>337.4453873</v>
      </c>
      <c r="K15" s="164">
        <f t="shared" si="1"/>
        <v>1060.783445</v>
      </c>
      <c r="L15" s="130"/>
      <c r="M15" s="130"/>
      <c r="N15" s="130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ht="12.75" customHeight="1">
      <c r="A16" s="129"/>
      <c r="B16" s="129"/>
      <c r="C16" s="129"/>
      <c r="D16" s="129" t="s">
        <v>339</v>
      </c>
      <c r="E16" s="129"/>
      <c r="F16" s="129"/>
      <c r="G16" s="154"/>
      <c r="H16" s="154"/>
      <c r="I16" s="154"/>
      <c r="J16" s="154"/>
      <c r="K16" s="154">
        <f>K15*(1+'Assumptions '!$H$249)/('Assumptions '!$H$274-'Assumptions '!$H$249)</f>
        <v>4033.054368</v>
      </c>
      <c r="L16" s="130"/>
      <c r="M16" s="130"/>
      <c r="N16" s="130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ht="12.75" customHeight="1">
      <c r="A17" s="129"/>
      <c r="B17" s="129"/>
      <c r="C17" s="129"/>
      <c r="D17" s="167" t="s">
        <v>340</v>
      </c>
      <c r="E17" s="167"/>
      <c r="F17" s="167"/>
      <c r="G17" s="164">
        <f t="shared" ref="G17:K17" si="2">SUM(G15:G16)</f>
        <v>-269.733</v>
      </c>
      <c r="H17" s="164">
        <f t="shared" si="2"/>
        <v>3.71329941</v>
      </c>
      <c r="I17" s="164">
        <f t="shared" si="2"/>
        <v>3.629945427</v>
      </c>
      <c r="J17" s="164">
        <f t="shared" si="2"/>
        <v>337.4453873</v>
      </c>
      <c r="K17" s="164">
        <f t="shared" si="2"/>
        <v>5093.837813</v>
      </c>
      <c r="L17" s="207"/>
      <c r="M17" s="207"/>
      <c r="N17" s="207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ht="12.75" customHeight="1">
      <c r="A18" s="129"/>
      <c r="B18" s="129"/>
      <c r="C18" s="129"/>
      <c r="D18" s="129"/>
      <c r="E18" s="129"/>
      <c r="F18" s="129"/>
      <c r="G18" s="154"/>
      <c r="H18" s="154"/>
      <c r="I18" s="154"/>
      <c r="J18" s="154"/>
      <c r="K18" s="154"/>
      <c r="L18" s="130"/>
      <c r="M18" s="130"/>
      <c r="N18" s="130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ht="12.75" customHeight="1">
      <c r="A19" s="129"/>
      <c r="B19" s="129"/>
      <c r="C19" s="129"/>
      <c r="D19" s="129" t="s">
        <v>341</v>
      </c>
      <c r="E19" s="129"/>
      <c r="F19" s="129"/>
      <c r="G19" s="154"/>
      <c r="H19" s="154"/>
      <c r="I19" s="154"/>
      <c r="J19" s="154"/>
      <c r="K19" s="154"/>
      <c r="L19" s="130"/>
      <c r="M19" s="130"/>
      <c r="N19" s="130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ht="12.75" customHeight="1">
      <c r="A20" s="129"/>
      <c r="B20" s="129"/>
      <c r="C20" s="129"/>
      <c r="D20" s="129"/>
      <c r="E20" s="129"/>
      <c r="F20" s="129"/>
      <c r="G20" s="154"/>
      <c r="H20" s="154"/>
      <c r="I20" s="154"/>
      <c r="J20" s="154"/>
      <c r="K20" s="154"/>
      <c r="L20" s="130"/>
      <c r="M20" s="130"/>
      <c r="N20" s="130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ht="12.75" customHeight="1">
      <c r="A21" s="129"/>
      <c r="B21" s="129"/>
      <c r="C21" s="129"/>
      <c r="D21" s="129" t="s">
        <v>342</v>
      </c>
      <c r="E21" s="129"/>
      <c r="F21" s="129"/>
      <c r="G21" s="154">
        <v>1.0</v>
      </c>
      <c r="H21" s="154">
        <v>1.0</v>
      </c>
      <c r="I21" s="154">
        <v>1.0</v>
      </c>
      <c r="J21" s="154">
        <v>1.0</v>
      </c>
      <c r="K21" s="154">
        <v>1.0</v>
      </c>
      <c r="L21" s="130"/>
      <c r="M21" s="130"/>
      <c r="N21" s="130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ht="12.75" customHeight="1">
      <c r="A22" s="129"/>
      <c r="B22" s="129"/>
      <c r="C22" s="129"/>
      <c r="D22" s="129" t="s">
        <v>343</v>
      </c>
      <c r="E22" s="129"/>
      <c r="F22" s="129"/>
      <c r="G22" s="154">
        <f>G21/2</f>
        <v>0.5</v>
      </c>
      <c r="H22" s="154">
        <f t="shared" ref="H22:K22" si="3">G22+H21</f>
        <v>1.5</v>
      </c>
      <c r="I22" s="154">
        <f t="shared" si="3"/>
        <v>2.5</v>
      </c>
      <c r="J22" s="154">
        <f t="shared" si="3"/>
        <v>3.5</v>
      </c>
      <c r="K22" s="154">
        <f t="shared" si="3"/>
        <v>4.5</v>
      </c>
      <c r="L22" s="130"/>
      <c r="M22" s="130"/>
      <c r="N22" s="130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ht="12.75" customHeight="1">
      <c r="A23" s="129"/>
      <c r="B23" s="129"/>
      <c r="C23" s="129"/>
      <c r="D23" s="129" t="s">
        <v>344</v>
      </c>
      <c r="E23" s="129"/>
      <c r="F23" s="129"/>
      <c r="G23" s="154">
        <f>1/(1+'Assumptions '!$H$274)^G22</f>
        <v>0.8771761087</v>
      </c>
      <c r="H23" s="154">
        <f>1/(1+'Assumptions '!$H$274)^H22</f>
        <v>0.6749325654</v>
      </c>
      <c r="I23" s="154">
        <f>1/(1+'Assumptions '!$H$274)^I22</f>
        <v>0.5193187131</v>
      </c>
      <c r="J23" s="154">
        <f>1/(1+'Assumptions '!$H$274)^J22</f>
        <v>0.3995835133</v>
      </c>
      <c r="K23" s="154">
        <f>1/(1+'Assumptions '!$H$274)^K22</f>
        <v>0.3074547096</v>
      </c>
      <c r="L23" s="154"/>
      <c r="M23" s="154"/>
      <c r="N23" s="154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ht="12.75" customHeight="1">
      <c r="A24" s="129"/>
      <c r="B24" s="129"/>
      <c r="C24" s="129"/>
      <c r="D24" s="129" t="s">
        <v>345</v>
      </c>
      <c r="E24" s="129"/>
      <c r="F24" s="129"/>
      <c r="G24" s="159">
        <f t="shared" ref="G24:K24" si="4">PRODUCT(G17,G23)</f>
        <v>-236.6033433</v>
      </c>
      <c r="H24" s="159">
        <f t="shared" si="4"/>
        <v>2.506226697</v>
      </c>
      <c r="I24" s="159">
        <f t="shared" si="4"/>
        <v>1.885098588</v>
      </c>
      <c r="J24" s="159">
        <f t="shared" si="4"/>
        <v>134.8376134</v>
      </c>
      <c r="K24" s="159">
        <f t="shared" si="4"/>
        <v>1566.124425</v>
      </c>
      <c r="L24" s="130"/>
      <c r="M24" s="130"/>
      <c r="N24" s="130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ht="12.75" customHeight="1">
      <c r="A25" s="129"/>
      <c r="B25" s="129"/>
      <c r="C25" s="129"/>
      <c r="D25" s="167" t="s">
        <v>346</v>
      </c>
      <c r="E25" s="167"/>
      <c r="F25" s="167"/>
      <c r="G25" s="208">
        <f>SUM(G24:K24)</f>
        <v>1468.750021</v>
      </c>
      <c r="H25" s="208"/>
      <c r="I25" s="208"/>
      <c r="J25" s="208"/>
      <c r="K25" s="208"/>
      <c r="L25" s="207"/>
      <c r="M25" s="207"/>
      <c r="N25" s="207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ht="12.75" customHeight="1">
      <c r="A26" s="129"/>
      <c r="B26" s="129"/>
      <c r="C26" s="129"/>
      <c r="D26" s="167" t="s">
        <v>347</v>
      </c>
      <c r="E26" s="167"/>
      <c r="F26" s="167"/>
      <c r="G26" s="209">
        <f>XIRR(G17:K17,G7:K7)</f>
        <v>1.159349664</v>
      </c>
      <c r="H26" s="208"/>
      <c r="I26" s="208"/>
      <c r="J26" s="208"/>
      <c r="K26" s="208"/>
      <c r="L26" s="130"/>
      <c r="M26" s="130"/>
      <c r="N26" s="130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ht="12.75" customHeight="1">
      <c r="A27" s="129"/>
      <c r="B27" s="129"/>
      <c r="C27" s="129"/>
      <c r="D27" s="129"/>
      <c r="E27" s="129"/>
      <c r="F27" s="129"/>
      <c r="G27" s="130"/>
      <c r="H27" s="130"/>
      <c r="I27" s="130"/>
      <c r="J27" s="130"/>
      <c r="K27" s="130"/>
      <c r="L27" s="130"/>
      <c r="M27" s="130"/>
      <c r="N27" s="130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ht="12.75" customHeight="1">
      <c r="A28" s="129"/>
      <c r="B28" s="129"/>
      <c r="C28" s="129"/>
      <c r="D28" s="210" t="s">
        <v>348</v>
      </c>
      <c r="E28" s="211">
        <f t="shared" ref="E28:E29" si="5">G25</f>
        <v>1468.750021</v>
      </c>
      <c r="F28" s="129"/>
      <c r="G28" s="212" t="s">
        <v>349</v>
      </c>
      <c r="H28" s="213" t="s">
        <v>350</v>
      </c>
      <c r="I28" s="212" t="s">
        <v>351</v>
      </c>
      <c r="J28" s="130"/>
      <c r="L28" s="130"/>
      <c r="M28" s="130"/>
      <c r="N28" s="130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ht="12.75" customHeight="1">
      <c r="A29" s="129"/>
      <c r="B29" s="129"/>
      <c r="C29" s="129"/>
      <c r="D29" s="214" t="s">
        <v>352</v>
      </c>
      <c r="E29" s="215">
        <f t="shared" si="5"/>
        <v>1.159349664</v>
      </c>
      <c r="F29" s="129"/>
      <c r="G29" s="212">
        <v>20000.0</v>
      </c>
      <c r="H29" s="216">
        <f>G29*(G26+1)</f>
        <v>43186.99328</v>
      </c>
      <c r="I29" s="216">
        <f>H29-G29</f>
        <v>23186.99328</v>
      </c>
      <c r="J29" s="217">
        <v>200000.0</v>
      </c>
      <c r="L29" s="130"/>
      <c r="M29" s="130"/>
      <c r="N29" s="130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ht="12.75" customHeight="1">
      <c r="A30" s="129"/>
      <c r="B30" s="129"/>
      <c r="C30" s="129"/>
      <c r="D30" s="218" t="s">
        <v>353</v>
      </c>
      <c r="E30" s="211">
        <f>K16</f>
        <v>4033.054368</v>
      </c>
      <c r="F30" s="129"/>
      <c r="G30" s="130"/>
      <c r="H30" s="219" t="s">
        <v>354</v>
      </c>
      <c r="I30" s="130"/>
      <c r="J30" s="217">
        <f>-H29</f>
        <v>-43186.99328</v>
      </c>
      <c r="L30" s="130"/>
      <c r="M30" s="130"/>
      <c r="N30" s="130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ht="12.75" customHeight="1">
      <c r="A31" s="129"/>
      <c r="B31" s="129"/>
      <c r="C31" s="129"/>
      <c r="D31" s="220" t="s">
        <v>355</v>
      </c>
      <c r="E31" s="221">
        <f>E28/AVERAGE('Profit &amp; Loss'!L17:P17)</f>
        <v>4.398993243</v>
      </c>
      <c r="F31" s="129"/>
      <c r="G31" s="178"/>
      <c r="H31" s="222">
        <f>H29/G29-1</f>
        <v>1.159349664</v>
      </c>
      <c r="I31" s="130"/>
      <c r="J31" s="130">
        <f>J29+J30</f>
        <v>156813.0067</v>
      </c>
      <c r="L31" s="130"/>
      <c r="M31" s="130"/>
      <c r="N31" s="130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ht="12.75" customHeight="1">
      <c r="A32" s="129"/>
      <c r="B32" s="129"/>
      <c r="C32" s="129"/>
      <c r="D32" s="129"/>
      <c r="E32" s="129"/>
      <c r="F32" s="129"/>
      <c r="G32" s="130"/>
      <c r="H32" s="130"/>
      <c r="I32" s="130"/>
      <c r="J32" s="130"/>
      <c r="K32" s="130"/>
      <c r="L32" s="130"/>
      <c r="M32" s="130"/>
      <c r="N32" s="130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ht="12.75" customHeight="1">
      <c r="A33" s="129"/>
      <c r="B33" s="129"/>
      <c r="C33" s="129"/>
      <c r="D33" s="129"/>
      <c r="E33" s="129"/>
      <c r="F33" s="129"/>
      <c r="G33" s="130"/>
      <c r="H33" s="130"/>
      <c r="I33" s="130"/>
      <c r="J33" s="130"/>
      <c r="K33" s="130"/>
      <c r="L33" s="130"/>
      <c r="M33" s="130"/>
      <c r="N33" s="130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ht="12.75" customHeight="1">
      <c r="A34" s="129"/>
      <c r="B34" s="129"/>
      <c r="C34" s="129"/>
      <c r="D34" s="129"/>
      <c r="E34" s="129"/>
      <c r="F34" s="129"/>
      <c r="G34" s="130"/>
      <c r="H34" s="130"/>
      <c r="I34" s="130"/>
      <c r="J34" s="130"/>
      <c r="K34" s="130"/>
      <c r="L34" s="130"/>
      <c r="M34" s="130"/>
      <c r="N34" s="130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ht="12.75" customHeight="1">
      <c r="A35" s="129"/>
      <c r="B35" s="129"/>
      <c r="C35" s="129"/>
      <c r="D35" s="129"/>
      <c r="E35" s="129"/>
      <c r="F35" s="129"/>
      <c r="G35" s="130"/>
      <c r="H35" s="130"/>
      <c r="I35" s="130"/>
      <c r="J35" s="130"/>
      <c r="K35" s="130"/>
      <c r="L35" s="130"/>
      <c r="M35" s="130"/>
      <c r="N35" s="130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ht="12.75" customHeight="1">
      <c r="A36" s="129"/>
      <c r="B36" s="129"/>
      <c r="C36" s="129"/>
      <c r="D36" s="129"/>
      <c r="E36" s="129"/>
      <c r="F36" s="129"/>
      <c r="G36" s="130"/>
      <c r="H36" s="130"/>
      <c r="I36" s="130"/>
      <c r="J36" s="130"/>
      <c r="K36" s="130"/>
      <c r="L36" s="130"/>
      <c r="M36" s="130"/>
      <c r="N36" s="130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ht="12.75" customHeight="1">
      <c r="A37" s="129"/>
      <c r="B37" s="129"/>
      <c r="C37" s="129"/>
      <c r="D37" s="129"/>
      <c r="E37" s="129"/>
      <c r="F37" s="129"/>
      <c r="G37" s="130"/>
      <c r="H37" s="130"/>
      <c r="I37" s="130"/>
      <c r="J37" s="130"/>
      <c r="K37" s="130"/>
      <c r="L37" s="130"/>
      <c r="M37" s="130"/>
      <c r="N37" s="130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ht="12.75" customHeight="1">
      <c r="A38" s="129"/>
      <c r="B38" s="129"/>
      <c r="C38" s="129"/>
      <c r="D38" s="129"/>
      <c r="E38" s="129"/>
      <c r="F38" s="129"/>
      <c r="G38" s="130"/>
      <c r="H38" s="130"/>
      <c r="I38" s="130"/>
      <c r="J38" s="130"/>
      <c r="K38" s="130"/>
      <c r="L38" s="130"/>
      <c r="M38" s="130"/>
      <c r="N38" s="130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ht="12.75" customHeight="1">
      <c r="A39" s="129"/>
      <c r="B39" s="129"/>
      <c r="C39" s="129"/>
      <c r="D39" s="129"/>
      <c r="E39" s="129"/>
      <c r="F39" s="129"/>
      <c r="G39" s="130"/>
      <c r="H39" s="130"/>
      <c r="I39" s="130"/>
      <c r="J39" s="130"/>
      <c r="K39" s="130"/>
      <c r="L39" s="130"/>
      <c r="M39" s="130"/>
      <c r="N39" s="130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ht="12.75" customHeight="1">
      <c r="A40" s="129"/>
      <c r="B40" s="129"/>
      <c r="C40" s="129"/>
      <c r="D40" s="129"/>
      <c r="E40" s="129"/>
      <c r="F40" s="129"/>
      <c r="G40" s="130"/>
      <c r="H40" s="130"/>
      <c r="I40" s="130"/>
      <c r="J40" s="130"/>
      <c r="K40" s="130"/>
      <c r="L40" s="130"/>
      <c r="M40" s="130"/>
      <c r="N40" s="130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ht="12.75" customHeight="1">
      <c r="A41" s="129"/>
      <c r="B41" s="129"/>
      <c r="C41" s="129"/>
      <c r="D41" s="129"/>
      <c r="E41" s="129"/>
      <c r="F41" s="129"/>
      <c r="G41" s="130"/>
      <c r="H41" s="130"/>
      <c r="I41" s="130"/>
      <c r="J41" s="130"/>
      <c r="K41" s="130"/>
      <c r="L41" s="130"/>
      <c r="M41" s="130"/>
      <c r="N41" s="130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ht="12.75" customHeight="1">
      <c r="A42" s="129"/>
      <c r="B42" s="129"/>
      <c r="C42" s="129"/>
      <c r="D42" s="129"/>
      <c r="E42" s="129"/>
      <c r="F42" s="129"/>
      <c r="G42" s="130"/>
      <c r="H42" s="130"/>
      <c r="I42" s="130"/>
      <c r="J42" s="130"/>
      <c r="K42" s="130"/>
      <c r="L42" s="130"/>
      <c r="M42" s="130"/>
      <c r="N42" s="130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ht="12.75" customHeight="1">
      <c r="A43" s="129"/>
      <c r="B43" s="129"/>
      <c r="C43" s="129"/>
      <c r="D43" s="129"/>
      <c r="E43" s="129"/>
      <c r="F43" s="129"/>
      <c r="G43" s="130"/>
      <c r="H43" s="130"/>
      <c r="I43" s="130"/>
      <c r="J43" s="130"/>
      <c r="K43" s="130"/>
      <c r="L43" s="130"/>
      <c r="M43" s="130"/>
      <c r="N43" s="130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ht="12.75" customHeight="1">
      <c r="A44" s="129"/>
      <c r="B44" s="129"/>
      <c r="C44" s="129"/>
      <c r="D44" s="129"/>
      <c r="E44" s="129"/>
      <c r="F44" s="129"/>
      <c r="G44" s="130"/>
      <c r="H44" s="130"/>
      <c r="I44" s="130"/>
      <c r="J44" s="130"/>
      <c r="K44" s="130"/>
      <c r="L44" s="130"/>
      <c r="M44" s="130"/>
      <c r="N44" s="130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ht="12.75" customHeight="1">
      <c r="A45" s="129"/>
      <c r="B45" s="129"/>
      <c r="C45" s="129"/>
      <c r="D45" s="129"/>
      <c r="E45" s="129"/>
      <c r="F45" s="129"/>
      <c r="G45" s="130"/>
      <c r="H45" s="130"/>
      <c r="I45" s="130"/>
      <c r="J45" s="130"/>
      <c r="K45" s="130"/>
      <c r="L45" s="130"/>
      <c r="M45" s="130"/>
      <c r="N45" s="130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ht="12.75" customHeight="1">
      <c r="A46" s="129"/>
      <c r="B46" s="129"/>
      <c r="C46" s="129"/>
      <c r="D46" s="129"/>
      <c r="E46" s="129"/>
      <c r="F46" s="129"/>
      <c r="G46" s="130"/>
      <c r="H46" s="130"/>
      <c r="I46" s="130"/>
      <c r="J46" s="130"/>
      <c r="K46" s="130"/>
      <c r="L46" s="130"/>
      <c r="M46" s="130"/>
      <c r="N46" s="130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ht="12.75" customHeight="1">
      <c r="A47" s="129"/>
      <c r="B47" s="129"/>
      <c r="C47" s="129"/>
      <c r="D47" s="129"/>
      <c r="E47" s="129"/>
      <c r="F47" s="129"/>
      <c r="G47" s="130"/>
      <c r="H47" s="130"/>
      <c r="I47" s="130"/>
      <c r="J47" s="130"/>
      <c r="K47" s="130"/>
      <c r="L47" s="130"/>
      <c r="M47" s="130"/>
      <c r="N47" s="130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ht="12.75" customHeight="1">
      <c r="A48" s="129"/>
      <c r="B48" s="129"/>
      <c r="C48" s="129"/>
      <c r="D48" s="129"/>
      <c r="E48" s="129"/>
      <c r="F48" s="129"/>
      <c r="G48" s="130"/>
      <c r="H48" s="130"/>
      <c r="I48" s="130"/>
      <c r="J48" s="130"/>
      <c r="K48" s="130"/>
      <c r="L48" s="130"/>
      <c r="M48" s="130"/>
      <c r="N48" s="130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ht="12.75" customHeight="1">
      <c r="A49" s="129"/>
      <c r="B49" s="129"/>
      <c r="C49" s="129"/>
      <c r="D49" s="129"/>
      <c r="E49" s="129"/>
      <c r="F49" s="129"/>
      <c r="G49" s="130"/>
      <c r="H49" s="130"/>
      <c r="I49" s="130"/>
      <c r="J49" s="130"/>
      <c r="K49" s="130"/>
      <c r="L49" s="130"/>
      <c r="M49" s="130"/>
      <c r="N49" s="130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ht="12.75" customHeight="1">
      <c r="A50" s="129"/>
      <c r="B50" s="129"/>
      <c r="C50" s="129"/>
      <c r="D50" s="129"/>
      <c r="E50" s="129"/>
      <c r="F50" s="129"/>
      <c r="G50" s="130"/>
      <c r="H50" s="130"/>
      <c r="I50" s="130"/>
      <c r="J50" s="130"/>
      <c r="K50" s="130"/>
      <c r="L50" s="130"/>
      <c r="M50" s="130"/>
      <c r="N50" s="130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ht="12.75" customHeight="1">
      <c r="A51" s="129"/>
      <c r="B51" s="129"/>
      <c r="C51" s="129"/>
      <c r="D51" s="129"/>
      <c r="E51" s="129"/>
      <c r="F51" s="129"/>
      <c r="G51" s="130"/>
      <c r="H51" s="130"/>
      <c r="I51" s="130"/>
      <c r="J51" s="130"/>
      <c r="K51" s="130"/>
      <c r="L51" s="130"/>
      <c r="M51" s="130"/>
      <c r="N51" s="130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ht="12.75" customHeight="1">
      <c r="A52" s="129"/>
      <c r="B52" s="129"/>
      <c r="C52" s="129"/>
      <c r="D52" s="129"/>
      <c r="E52" s="129"/>
      <c r="F52" s="129"/>
      <c r="G52" s="130"/>
      <c r="H52" s="130"/>
      <c r="I52" s="130"/>
      <c r="J52" s="130"/>
      <c r="K52" s="130"/>
      <c r="L52" s="130"/>
      <c r="M52" s="130"/>
      <c r="N52" s="130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ht="12.75" customHeight="1">
      <c r="A53" s="129"/>
      <c r="B53" s="129"/>
      <c r="C53" s="129"/>
      <c r="D53" s="129"/>
      <c r="E53" s="129"/>
      <c r="F53" s="129"/>
      <c r="G53" s="130"/>
      <c r="H53" s="130"/>
      <c r="I53" s="130"/>
      <c r="J53" s="130"/>
      <c r="K53" s="130"/>
      <c r="L53" s="130"/>
      <c r="M53" s="130"/>
      <c r="N53" s="130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ht="12.75" customHeight="1">
      <c r="A54" s="129"/>
      <c r="B54" s="129"/>
      <c r="C54" s="129"/>
      <c r="D54" s="129"/>
      <c r="E54" s="129"/>
      <c r="F54" s="129"/>
      <c r="G54" s="130"/>
      <c r="H54" s="130"/>
      <c r="I54" s="130"/>
      <c r="J54" s="130"/>
      <c r="K54" s="130"/>
      <c r="L54" s="130"/>
      <c r="M54" s="130"/>
      <c r="N54" s="130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ht="12.75" customHeight="1">
      <c r="A55" s="129"/>
      <c r="B55" s="129"/>
      <c r="C55" s="129"/>
      <c r="D55" s="129"/>
      <c r="E55" s="129"/>
      <c r="F55" s="129"/>
      <c r="G55" s="130"/>
      <c r="H55" s="130"/>
      <c r="I55" s="130"/>
      <c r="J55" s="130"/>
      <c r="K55" s="130"/>
      <c r="L55" s="130"/>
      <c r="M55" s="130"/>
      <c r="N55" s="130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ht="12.75" customHeight="1">
      <c r="A56" s="129"/>
      <c r="B56" s="129"/>
      <c r="C56" s="129"/>
      <c r="D56" s="129"/>
      <c r="E56" s="129"/>
      <c r="F56" s="129"/>
      <c r="G56" s="130"/>
      <c r="H56" s="130"/>
      <c r="I56" s="130"/>
      <c r="J56" s="130"/>
      <c r="K56" s="130"/>
      <c r="L56" s="130"/>
      <c r="M56" s="130"/>
      <c r="N56" s="130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ht="12.75" customHeight="1">
      <c r="A57" s="129"/>
      <c r="B57" s="129"/>
      <c r="C57" s="129"/>
      <c r="D57" s="129"/>
      <c r="E57" s="129"/>
      <c r="F57" s="129"/>
      <c r="G57" s="130"/>
      <c r="H57" s="130"/>
      <c r="I57" s="130"/>
      <c r="J57" s="130"/>
      <c r="K57" s="130"/>
      <c r="L57" s="130"/>
      <c r="M57" s="130"/>
      <c r="N57" s="130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ht="12.75" customHeight="1">
      <c r="A58" s="129"/>
      <c r="B58" s="129"/>
      <c r="C58" s="129"/>
      <c r="D58" s="129"/>
      <c r="E58" s="129"/>
      <c r="F58" s="129"/>
      <c r="G58" s="130"/>
      <c r="H58" s="130"/>
      <c r="I58" s="130"/>
      <c r="J58" s="130"/>
      <c r="K58" s="130"/>
      <c r="L58" s="130"/>
      <c r="M58" s="130"/>
      <c r="N58" s="130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ht="12.75" customHeight="1">
      <c r="A59" s="129"/>
      <c r="B59" s="129"/>
      <c r="C59" s="129"/>
      <c r="D59" s="129"/>
      <c r="E59" s="129"/>
      <c r="F59" s="129"/>
      <c r="G59" s="130"/>
      <c r="H59" s="130"/>
      <c r="I59" s="130"/>
      <c r="J59" s="130"/>
      <c r="K59" s="130"/>
      <c r="L59" s="130"/>
      <c r="M59" s="130"/>
      <c r="N59" s="130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ht="12.75" customHeight="1">
      <c r="A60" s="129"/>
      <c r="B60" s="129"/>
      <c r="C60" s="129"/>
      <c r="D60" s="129"/>
      <c r="E60" s="129"/>
      <c r="F60" s="129"/>
      <c r="G60" s="130"/>
      <c r="H60" s="130"/>
      <c r="I60" s="130"/>
      <c r="J60" s="130"/>
      <c r="K60" s="130"/>
      <c r="L60" s="130"/>
      <c r="M60" s="130"/>
      <c r="N60" s="130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ht="12.75" customHeight="1">
      <c r="A61" s="129"/>
      <c r="B61" s="129"/>
      <c r="C61" s="129"/>
      <c r="D61" s="129"/>
      <c r="E61" s="129"/>
      <c r="F61" s="129"/>
      <c r="G61" s="130"/>
      <c r="H61" s="130"/>
      <c r="I61" s="130"/>
      <c r="J61" s="130"/>
      <c r="K61" s="130"/>
      <c r="L61" s="130"/>
      <c r="M61" s="130"/>
      <c r="N61" s="130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ht="12.75" customHeight="1">
      <c r="A62" s="129"/>
      <c r="B62" s="129"/>
      <c r="C62" s="129"/>
      <c r="D62" s="129"/>
      <c r="E62" s="129"/>
      <c r="F62" s="129"/>
      <c r="G62" s="130"/>
      <c r="H62" s="130"/>
      <c r="I62" s="130"/>
      <c r="J62" s="130"/>
      <c r="K62" s="130"/>
      <c r="L62" s="130"/>
      <c r="M62" s="130"/>
      <c r="N62" s="130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ht="12.75" customHeight="1">
      <c r="A63" s="129"/>
      <c r="B63" s="129"/>
      <c r="C63" s="129"/>
      <c r="D63" s="129"/>
      <c r="E63" s="129"/>
      <c r="F63" s="129"/>
      <c r="G63" s="130"/>
      <c r="H63" s="130"/>
      <c r="I63" s="130"/>
      <c r="J63" s="130"/>
      <c r="K63" s="130"/>
      <c r="L63" s="130"/>
      <c r="M63" s="130"/>
      <c r="N63" s="130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ht="12.75" customHeight="1">
      <c r="A64" s="129"/>
      <c r="B64" s="129"/>
      <c r="C64" s="129"/>
      <c r="D64" s="129"/>
      <c r="E64" s="129"/>
      <c r="F64" s="129"/>
      <c r="G64" s="130"/>
      <c r="H64" s="130"/>
      <c r="I64" s="130"/>
      <c r="J64" s="130"/>
      <c r="K64" s="130"/>
      <c r="L64" s="130"/>
      <c r="M64" s="130"/>
      <c r="N64" s="130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ht="12.75" customHeight="1">
      <c r="A65" s="129"/>
      <c r="B65" s="129"/>
      <c r="C65" s="129"/>
      <c r="D65" s="129"/>
      <c r="E65" s="129"/>
      <c r="F65" s="129"/>
      <c r="G65" s="130"/>
      <c r="H65" s="130"/>
      <c r="I65" s="130"/>
      <c r="J65" s="130"/>
      <c r="K65" s="130"/>
      <c r="L65" s="130"/>
      <c r="M65" s="130"/>
      <c r="N65" s="130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ht="12.75" customHeight="1">
      <c r="A66" s="129"/>
      <c r="B66" s="129"/>
      <c r="C66" s="129"/>
      <c r="D66" s="129"/>
      <c r="E66" s="129"/>
      <c r="F66" s="129"/>
      <c r="G66" s="130"/>
      <c r="H66" s="130"/>
      <c r="I66" s="130"/>
      <c r="J66" s="130"/>
      <c r="K66" s="130"/>
      <c r="L66" s="130"/>
      <c r="M66" s="130"/>
      <c r="N66" s="130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ht="12.75" customHeight="1">
      <c r="A67" s="129"/>
      <c r="B67" s="129"/>
      <c r="C67" s="129"/>
      <c r="D67" s="129"/>
      <c r="E67" s="129"/>
      <c r="F67" s="129"/>
      <c r="G67" s="130"/>
      <c r="H67" s="130"/>
      <c r="I67" s="130"/>
      <c r="J67" s="130"/>
      <c r="K67" s="130"/>
      <c r="L67" s="130"/>
      <c r="M67" s="130"/>
      <c r="N67" s="130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ht="12.75" customHeight="1">
      <c r="A68" s="129"/>
      <c r="B68" s="129"/>
      <c r="C68" s="129"/>
      <c r="D68" s="129"/>
      <c r="E68" s="129"/>
      <c r="F68" s="129"/>
      <c r="G68" s="130"/>
      <c r="H68" s="130"/>
      <c r="I68" s="130"/>
      <c r="J68" s="130"/>
      <c r="K68" s="130"/>
      <c r="L68" s="130"/>
      <c r="M68" s="130"/>
      <c r="N68" s="130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ht="12.75" customHeight="1">
      <c r="A69" s="129"/>
      <c r="B69" s="129"/>
      <c r="C69" s="129"/>
      <c r="D69" s="129"/>
      <c r="E69" s="129"/>
      <c r="F69" s="129"/>
      <c r="G69" s="130"/>
      <c r="H69" s="130"/>
      <c r="I69" s="130"/>
      <c r="J69" s="130"/>
      <c r="K69" s="130"/>
      <c r="L69" s="130"/>
      <c r="M69" s="130"/>
      <c r="N69" s="130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ht="12.75" customHeight="1">
      <c r="A70" s="129"/>
      <c r="B70" s="129"/>
      <c r="C70" s="129"/>
      <c r="D70" s="129"/>
      <c r="E70" s="129"/>
      <c r="F70" s="129"/>
      <c r="G70" s="130"/>
      <c r="H70" s="130"/>
      <c r="I70" s="130"/>
      <c r="J70" s="130"/>
      <c r="K70" s="130"/>
      <c r="L70" s="130"/>
      <c r="M70" s="130"/>
      <c r="N70" s="130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ht="12.75" customHeight="1">
      <c r="A71" s="129"/>
      <c r="B71" s="129"/>
      <c r="C71" s="129"/>
      <c r="D71" s="129"/>
      <c r="E71" s="129"/>
      <c r="F71" s="129"/>
      <c r="G71" s="130"/>
      <c r="H71" s="130"/>
      <c r="I71" s="130"/>
      <c r="J71" s="130"/>
      <c r="K71" s="130"/>
      <c r="L71" s="130"/>
      <c r="M71" s="130"/>
      <c r="N71" s="130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ht="12.75" customHeight="1">
      <c r="A72" s="129"/>
      <c r="B72" s="129"/>
      <c r="C72" s="129"/>
      <c r="D72" s="129"/>
      <c r="E72" s="129"/>
      <c r="F72" s="129"/>
      <c r="G72" s="130"/>
      <c r="H72" s="130"/>
      <c r="I72" s="130"/>
      <c r="J72" s="130"/>
      <c r="K72" s="130"/>
      <c r="L72" s="130"/>
      <c r="M72" s="130"/>
      <c r="N72" s="130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ht="12.75" customHeight="1">
      <c r="A73" s="129"/>
      <c r="B73" s="129"/>
      <c r="C73" s="129"/>
      <c r="D73" s="129"/>
      <c r="E73" s="129"/>
      <c r="F73" s="129"/>
      <c r="G73" s="130"/>
      <c r="H73" s="130"/>
      <c r="I73" s="130"/>
      <c r="J73" s="130"/>
      <c r="K73" s="130"/>
      <c r="L73" s="130"/>
      <c r="M73" s="130"/>
      <c r="N73" s="130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ht="12.75" customHeight="1">
      <c r="A74" s="129"/>
      <c r="B74" s="129"/>
      <c r="C74" s="129"/>
      <c r="D74" s="129"/>
      <c r="E74" s="129"/>
      <c r="F74" s="129"/>
      <c r="G74" s="130"/>
      <c r="H74" s="130"/>
      <c r="I74" s="130"/>
      <c r="J74" s="130"/>
      <c r="K74" s="130"/>
      <c r="L74" s="130"/>
      <c r="M74" s="130"/>
      <c r="N74" s="130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ht="12.75" customHeight="1">
      <c r="A75" s="129"/>
      <c r="B75" s="129"/>
      <c r="C75" s="129"/>
      <c r="D75" s="129"/>
      <c r="E75" s="129"/>
      <c r="F75" s="129"/>
      <c r="G75" s="130"/>
      <c r="H75" s="130"/>
      <c r="I75" s="130"/>
      <c r="J75" s="130"/>
      <c r="K75" s="130"/>
      <c r="L75" s="130"/>
      <c r="M75" s="130"/>
      <c r="N75" s="130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ht="12.75" customHeight="1">
      <c r="A76" s="129"/>
      <c r="B76" s="129"/>
      <c r="C76" s="129"/>
      <c r="D76" s="129"/>
      <c r="E76" s="129"/>
      <c r="F76" s="129"/>
      <c r="G76" s="130"/>
      <c r="H76" s="130"/>
      <c r="I76" s="130"/>
      <c r="J76" s="130"/>
      <c r="K76" s="130"/>
      <c r="L76" s="130"/>
      <c r="M76" s="130"/>
      <c r="N76" s="130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ht="12.75" customHeight="1">
      <c r="A77" s="129"/>
      <c r="B77" s="129"/>
      <c r="C77" s="129"/>
      <c r="D77" s="129"/>
      <c r="E77" s="129"/>
      <c r="F77" s="129"/>
      <c r="G77" s="130"/>
      <c r="H77" s="130"/>
      <c r="I77" s="130"/>
      <c r="J77" s="130"/>
      <c r="K77" s="130"/>
      <c r="L77" s="130"/>
      <c r="M77" s="130"/>
      <c r="N77" s="130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ht="12.75" customHeight="1">
      <c r="A78" s="129"/>
      <c r="B78" s="129"/>
      <c r="C78" s="129"/>
      <c r="D78" s="129"/>
      <c r="E78" s="129"/>
      <c r="F78" s="129"/>
      <c r="G78" s="130"/>
      <c r="H78" s="130"/>
      <c r="I78" s="130"/>
      <c r="J78" s="130"/>
      <c r="K78" s="130"/>
      <c r="L78" s="130"/>
      <c r="M78" s="130"/>
      <c r="N78" s="130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ht="12.75" customHeight="1">
      <c r="A79" s="129"/>
      <c r="B79" s="129"/>
      <c r="C79" s="129"/>
      <c r="D79" s="129"/>
      <c r="E79" s="129"/>
      <c r="F79" s="129"/>
      <c r="G79" s="130"/>
      <c r="H79" s="130"/>
      <c r="I79" s="130"/>
      <c r="J79" s="130"/>
      <c r="K79" s="130"/>
      <c r="L79" s="130"/>
      <c r="M79" s="130"/>
      <c r="N79" s="130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ht="12.75" customHeight="1">
      <c r="A80" s="129"/>
      <c r="B80" s="129"/>
      <c r="C80" s="129"/>
      <c r="D80" s="129"/>
      <c r="E80" s="129"/>
      <c r="F80" s="129"/>
      <c r="G80" s="130"/>
      <c r="H80" s="130"/>
      <c r="I80" s="130"/>
      <c r="J80" s="130"/>
      <c r="K80" s="130"/>
      <c r="L80" s="130"/>
      <c r="M80" s="130"/>
      <c r="N80" s="130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ht="12.75" customHeight="1">
      <c r="A81" s="129"/>
      <c r="B81" s="129"/>
      <c r="C81" s="129"/>
      <c r="D81" s="129"/>
      <c r="E81" s="129"/>
      <c r="F81" s="129"/>
      <c r="G81" s="130"/>
      <c r="H81" s="130"/>
      <c r="I81" s="130"/>
      <c r="J81" s="130"/>
      <c r="K81" s="130"/>
      <c r="L81" s="130"/>
      <c r="M81" s="130"/>
      <c r="N81" s="130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ht="12.75" customHeight="1">
      <c r="A82" s="129"/>
      <c r="B82" s="129"/>
      <c r="C82" s="129"/>
      <c r="D82" s="129"/>
      <c r="E82" s="129"/>
      <c r="F82" s="129"/>
      <c r="G82" s="130"/>
      <c r="H82" s="130"/>
      <c r="I82" s="130"/>
      <c r="J82" s="130"/>
      <c r="K82" s="130"/>
      <c r="L82" s="130"/>
      <c r="M82" s="130"/>
      <c r="N82" s="130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ht="12.75" customHeight="1">
      <c r="A83" s="129"/>
      <c r="B83" s="129"/>
      <c r="C83" s="129"/>
      <c r="D83" s="129"/>
      <c r="E83" s="129"/>
      <c r="F83" s="129"/>
      <c r="G83" s="130"/>
      <c r="H83" s="130"/>
      <c r="I83" s="130"/>
      <c r="J83" s="130"/>
      <c r="K83" s="130"/>
      <c r="L83" s="130"/>
      <c r="M83" s="130"/>
      <c r="N83" s="130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ht="12.75" customHeight="1">
      <c r="A84" s="129"/>
      <c r="B84" s="129"/>
      <c r="C84" s="129"/>
      <c r="D84" s="129"/>
      <c r="E84" s="129"/>
      <c r="F84" s="129"/>
      <c r="G84" s="130"/>
      <c r="H84" s="130"/>
      <c r="I84" s="130"/>
      <c r="J84" s="130"/>
      <c r="K84" s="130"/>
      <c r="L84" s="130"/>
      <c r="M84" s="130"/>
      <c r="N84" s="130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ht="12.75" customHeight="1">
      <c r="A85" s="129"/>
      <c r="B85" s="129"/>
      <c r="C85" s="129"/>
      <c r="D85" s="129"/>
      <c r="E85" s="129"/>
      <c r="F85" s="129"/>
      <c r="G85" s="130"/>
      <c r="H85" s="130"/>
      <c r="I85" s="130"/>
      <c r="J85" s="130"/>
      <c r="K85" s="130"/>
      <c r="L85" s="130"/>
      <c r="M85" s="130"/>
      <c r="N85" s="130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ht="12.75" customHeight="1">
      <c r="A86" s="129"/>
      <c r="B86" s="129"/>
      <c r="C86" s="129"/>
      <c r="D86" s="129"/>
      <c r="E86" s="129"/>
      <c r="F86" s="129"/>
      <c r="G86" s="130"/>
      <c r="H86" s="130"/>
      <c r="I86" s="130"/>
      <c r="J86" s="130"/>
      <c r="K86" s="130"/>
      <c r="L86" s="130"/>
      <c r="M86" s="130"/>
      <c r="N86" s="130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ht="12.75" customHeight="1">
      <c r="A87" s="129"/>
      <c r="B87" s="129"/>
      <c r="C87" s="129"/>
      <c r="D87" s="129"/>
      <c r="E87" s="129"/>
      <c r="F87" s="129"/>
      <c r="G87" s="130"/>
      <c r="H87" s="130"/>
      <c r="I87" s="130"/>
      <c r="J87" s="130"/>
      <c r="K87" s="130"/>
      <c r="L87" s="130"/>
      <c r="M87" s="130"/>
      <c r="N87" s="130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ht="12.75" customHeight="1">
      <c r="A88" s="129"/>
      <c r="B88" s="129"/>
      <c r="C88" s="129"/>
      <c r="D88" s="129"/>
      <c r="E88" s="129"/>
      <c r="F88" s="129"/>
      <c r="G88" s="130"/>
      <c r="H88" s="130"/>
      <c r="I88" s="130"/>
      <c r="J88" s="130"/>
      <c r="K88" s="130"/>
      <c r="L88" s="130"/>
      <c r="M88" s="130"/>
      <c r="N88" s="130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ht="12.75" customHeight="1">
      <c r="A89" s="129"/>
      <c r="B89" s="129"/>
      <c r="C89" s="129"/>
      <c r="D89" s="129"/>
      <c r="E89" s="129"/>
      <c r="F89" s="129"/>
      <c r="G89" s="130"/>
      <c r="H89" s="130"/>
      <c r="I89" s="130"/>
      <c r="J89" s="130"/>
      <c r="K89" s="130"/>
      <c r="L89" s="130"/>
      <c r="M89" s="130"/>
      <c r="N89" s="130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ht="12.75" customHeight="1">
      <c r="A90" s="129"/>
      <c r="B90" s="129"/>
      <c r="C90" s="129"/>
      <c r="D90" s="129"/>
      <c r="E90" s="129"/>
      <c r="F90" s="129"/>
      <c r="G90" s="130"/>
      <c r="H90" s="130"/>
      <c r="I90" s="130"/>
      <c r="J90" s="130"/>
      <c r="K90" s="130"/>
      <c r="L90" s="130"/>
      <c r="M90" s="130"/>
      <c r="N90" s="130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ht="12.75" customHeight="1">
      <c r="A91" s="129"/>
      <c r="B91" s="129"/>
      <c r="C91" s="129"/>
      <c r="D91" s="129"/>
      <c r="E91" s="129"/>
      <c r="F91" s="129"/>
      <c r="G91" s="130"/>
      <c r="H91" s="130"/>
      <c r="I91" s="130"/>
      <c r="J91" s="130"/>
      <c r="K91" s="130"/>
      <c r="L91" s="130"/>
      <c r="M91" s="130"/>
      <c r="N91" s="130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ht="12.75" customHeight="1">
      <c r="A92" s="129"/>
      <c r="B92" s="129"/>
      <c r="C92" s="129"/>
      <c r="D92" s="129"/>
      <c r="E92" s="129"/>
      <c r="F92" s="129"/>
      <c r="G92" s="130"/>
      <c r="H92" s="130"/>
      <c r="I92" s="130"/>
      <c r="J92" s="130"/>
      <c r="K92" s="130"/>
      <c r="L92" s="130"/>
      <c r="M92" s="130"/>
      <c r="N92" s="130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ht="12.75" customHeight="1">
      <c r="A93" s="129"/>
      <c r="B93" s="129"/>
      <c r="C93" s="129"/>
      <c r="D93" s="129"/>
      <c r="E93" s="129"/>
      <c r="F93" s="129"/>
      <c r="G93" s="130"/>
      <c r="H93" s="130"/>
      <c r="I93" s="130"/>
      <c r="J93" s="130"/>
      <c r="K93" s="130"/>
      <c r="L93" s="130"/>
      <c r="M93" s="130"/>
      <c r="N93" s="130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ht="12.75" customHeight="1">
      <c r="A94" s="129"/>
      <c r="B94" s="129"/>
      <c r="C94" s="129"/>
      <c r="D94" s="129"/>
      <c r="E94" s="129"/>
      <c r="F94" s="129"/>
      <c r="G94" s="130"/>
      <c r="H94" s="130"/>
      <c r="I94" s="130"/>
      <c r="J94" s="130"/>
      <c r="K94" s="130"/>
      <c r="L94" s="130"/>
      <c r="M94" s="130"/>
      <c r="N94" s="130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ht="12.75" customHeight="1">
      <c r="A95" s="129"/>
      <c r="B95" s="129"/>
      <c r="C95" s="129"/>
      <c r="D95" s="129"/>
      <c r="E95" s="129"/>
      <c r="F95" s="129"/>
      <c r="G95" s="130"/>
      <c r="H95" s="130"/>
      <c r="I95" s="130"/>
      <c r="J95" s="130"/>
      <c r="K95" s="130"/>
      <c r="L95" s="130"/>
      <c r="M95" s="130"/>
      <c r="N95" s="130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ht="12.75" customHeight="1">
      <c r="A96" s="129"/>
      <c r="B96" s="129"/>
      <c r="C96" s="129"/>
      <c r="D96" s="129"/>
      <c r="E96" s="129"/>
      <c r="F96" s="129"/>
      <c r="G96" s="130"/>
      <c r="H96" s="130"/>
      <c r="I96" s="130"/>
      <c r="J96" s="130"/>
      <c r="K96" s="130"/>
      <c r="L96" s="130"/>
      <c r="M96" s="130"/>
      <c r="N96" s="130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ht="12.75" customHeight="1">
      <c r="A97" s="129"/>
      <c r="B97" s="129"/>
      <c r="C97" s="129"/>
      <c r="D97" s="129"/>
      <c r="E97" s="129"/>
      <c r="F97" s="129"/>
      <c r="G97" s="130"/>
      <c r="H97" s="130"/>
      <c r="I97" s="130"/>
      <c r="J97" s="130"/>
      <c r="K97" s="130"/>
      <c r="L97" s="130"/>
      <c r="M97" s="130"/>
      <c r="N97" s="130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ht="12.75" customHeight="1">
      <c r="A98" s="129"/>
      <c r="B98" s="129"/>
      <c r="C98" s="129"/>
      <c r="D98" s="129"/>
      <c r="E98" s="129"/>
      <c r="F98" s="129"/>
      <c r="G98" s="130"/>
      <c r="H98" s="130"/>
      <c r="I98" s="130"/>
      <c r="J98" s="130"/>
      <c r="K98" s="130"/>
      <c r="L98" s="130"/>
      <c r="M98" s="130"/>
      <c r="N98" s="130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ht="12.75" customHeight="1">
      <c r="A99" s="129"/>
      <c r="B99" s="129"/>
      <c r="C99" s="129"/>
      <c r="D99" s="129"/>
      <c r="E99" s="129"/>
      <c r="F99" s="129"/>
      <c r="G99" s="130"/>
      <c r="H99" s="130"/>
      <c r="I99" s="130"/>
      <c r="J99" s="130"/>
      <c r="K99" s="130"/>
      <c r="L99" s="130"/>
      <c r="M99" s="130"/>
      <c r="N99" s="130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  <row r="100" ht="12.75" customHeight="1">
      <c r="A100" s="129"/>
      <c r="B100" s="129"/>
      <c r="C100" s="129"/>
      <c r="D100" s="129"/>
      <c r="E100" s="129"/>
      <c r="F100" s="129"/>
      <c r="G100" s="130"/>
      <c r="H100" s="130"/>
      <c r="I100" s="130"/>
      <c r="J100" s="130"/>
      <c r="K100" s="130"/>
      <c r="L100" s="130"/>
      <c r="M100" s="130"/>
      <c r="N100" s="130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</row>
    <row r="101" ht="12.75" customHeight="1">
      <c r="A101" s="129"/>
      <c r="B101" s="129"/>
      <c r="C101" s="129"/>
      <c r="D101" s="129"/>
      <c r="E101" s="129"/>
      <c r="F101" s="129"/>
      <c r="G101" s="130"/>
      <c r="H101" s="130"/>
      <c r="I101" s="130"/>
      <c r="J101" s="130"/>
      <c r="K101" s="130"/>
      <c r="L101" s="130"/>
      <c r="M101" s="130"/>
      <c r="N101" s="130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</row>
    <row r="102" ht="12.75" customHeight="1">
      <c r="A102" s="129"/>
      <c r="B102" s="129"/>
      <c r="C102" s="129"/>
      <c r="D102" s="129"/>
      <c r="E102" s="129"/>
      <c r="F102" s="129"/>
      <c r="G102" s="130"/>
      <c r="H102" s="130"/>
      <c r="I102" s="130"/>
      <c r="J102" s="130"/>
      <c r="K102" s="130"/>
      <c r="L102" s="130"/>
      <c r="M102" s="130"/>
      <c r="N102" s="130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</row>
    <row r="103" ht="12.75" customHeight="1">
      <c r="A103" s="129"/>
      <c r="B103" s="129"/>
      <c r="C103" s="129"/>
      <c r="D103" s="129"/>
      <c r="E103" s="129"/>
      <c r="F103" s="129"/>
      <c r="G103" s="130"/>
      <c r="H103" s="130"/>
      <c r="I103" s="130"/>
      <c r="J103" s="130"/>
      <c r="K103" s="130"/>
      <c r="L103" s="130"/>
      <c r="M103" s="130"/>
      <c r="N103" s="130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</row>
    <row r="104" ht="12.75" customHeight="1">
      <c r="A104" s="129"/>
      <c r="B104" s="129"/>
      <c r="C104" s="129"/>
      <c r="D104" s="129"/>
      <c r="E104" s="129"/>
      <c r="F104" s="129"/>
      <c r="G104" s="130"/>
      <c r="H104" s="130"/>
      <c r="I104" s="130"/>
      <c r="J104" s="130"/>
      <c r="K104" s="130"/>
      <c r="L104" s="130"/>
      <c r="M104" s="130"/>
      <c r="N104" s="130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</row>
    <row r="105" ht="12.75" customHeight="1">
      <c r="A105" s="129"/>
      <c r="B105" s="129"/>
      <c r="C105" s="129"/>
      <c r="D105" s="129"/>
      <c r="E105" s="129"/>
      <c r="F105" s="129"/>
      <c r="G105" s="130"/>
      <c r="H105" s="130"/>
      <c r="I105" s="130"/>
      <c r="J105" s="130"/>
      <c r="K105" s="130"/>
      <c r="L105" s="130"/>
      <c r="M105" s="130"/>
      <c r="N105" s="130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</row>
    <row r="106" ht="12.75" customHeight="1">
      <c r="A106" s="129"/>
      <c r="B106" s="129"/>
      <c r="C106" s="129"/>
      <c r="D106" s="129"/>
      <c r="E106" s="129"/>
      <c r="F106" s="129"/>
      <c r="G106" s="130"/>
      <c r="H106" s="130"/>
      <c r="I106" s="130"/>
      <c r="J106" s="130"/>
      <c r="K106" s="130"/>
      <c r="L106" s="130"/>
      <c r="M106" s="130"/>
      <c r="N106" s="130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</row>
    <row r="107" ht="12.75" customHeight="1">
      <c r="A107" s="129"/>
      <c r="B107" s="129"/>
      <c r="C107" s="129"/>
      <c r="D107" s="129"/>
      <c r="E107" s="129"/>
      <c r="F107" s="129"/>
      <c r="G107" s="130"/>
      <c r="H107" s="130"/>
      <c r="I107" s="130"/>
      <c r="J107" s="130"/>
      <c r="K107" s="130"/>
      <c r="L107" s="130"/>
      <c r="M107" s="130"/>
      <c r="N107" s="130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</row>
    <row r="108" ht="12.75" customHeight="1">
      <c r="A108" s="129"/>
      <c r="B108" s="129"/>
      <c r="C108" s="129"/>
      <c r="D108" s="129"/>
      <c r="E108" s="129"/>
      <c r="F108" s="129"/>
      <c r="G108" s="130"/>
      <c r="H108" s="130"/>
      <c r="I108" s="130"/>
      <c r="J108" s="130"/>
      <c r="K108" s="130"/>
      <c r="L108" s="130"/>
      <c r="M108" s="130"/>
      <c r="N108" s="130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</row>
    <row r="109" ht="12.75" customHeight="1">
      <c r="A109" s="129"/>
      <c r="B109" s="129"/>
      <c r="C109" s="129"/>
      <c r="D109" s="129"/>
      <c r="E109" s="129"/>
      <c r="F109" s="129"/>
      <c r="G109" s="130"/>
      <c r="H109" s="130"/>
      <c r="I109" s="130"/>
      <c r="J109" s="130"/>
      <c r="K109" s="130"/>
      <c r="L109" s="130"/>
      <c r="M109" s="130"/>
      <c r="N109" s="130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</row>
    <row r="110" ht="12.75" customHeight="1">
      <c r="A110" s="129"/>
      <c r="B110" s="129"/>
      <c r="C110" s="129"/>
      <c r="D110" s="129"/>
      <c r="E110" s="129"/>
      <c r="F110" s="129"/>
      <c r="G110" s="130"/>
      <c r="H110" s="130"/>
      <c r="I110" s="130"/>
      <c r="J110" s="130"/>
      <c r="K110" s="130"/>
      <c r="L110" s="130"/>
      <c r="M110" s="130"/>
      <c r="N110" s="130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</row>
    <row r="111" ht="12.75" customHeight="1">
      <c r="A111" s="129"/>
      <c r="B111" s="129"/>
      <c r="C111" s="129"/>
      <c r="D111" s="129"/>
      <c r="E111" s="129"/>
      <c r="F111" s="129"/>
      <c r="G111" s="130"/>
      <c r="H111" s="130"/>
      <c r="I111" s="130"/>
      <c r="J111" s="130"/>
      <c r="K111" s="130"/>
      <c r="L111" s="130"/>
      <c r="M111" s="130"/>
      <c r="N111" s="130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</row>
    <row r="112" ht="12.75" customHeight="1">
      <c r="A112" s="129"/>
      <c r="B112" s="129"/>
      <c r="C112" s="129"/>
      <c r="D112" s="129"/>
      <c r="E112" s="129"/>
      <c r="F112" s="129"/>
      <c r="G112" s="130"/>
      <c r="H112" s="130"/>
      <c r="I112" s="130"/>
      <c r="J112" s="130"/>
      <c r="K112" s="130"/>
      <c r="L112" s="130"/>
      <c r="M112" s="130"/>
      <c r="N112" s="130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</row>
    <row r="113" ht="12.75" customHeight="1">
      <c r="A113" s="129"/>
      <c r="B113" s="129"/>
      <c r="C113" s="129"/>
      <c r="D113" s="129"/>
      <c r="E113" s="129"/>
      <c r="F113" s="129"/>
      <c r="G113" s="130"/>
      <c r="H113" s="130"/>
      <c r="I113" s="130"/>
      <c r="J113" s="130"/>
      <c r="K113" s="130"/>
      <c r="L113" s="130"/>
      <c r="M113" s="130"/>
      <c r="N113" s="130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</row>
    <row r="114" ht="12.75" customHeight="1">
      <c r="A114" s="129"/>
      <c r="B114" s="129"/>
      <c r="C114" s="129"/>
      <c r="D114" s="129"/>
      <c r="E114" s="129"/>
      <c r="F114" s="129"/>
      <c r="G114" s="130"/>
      <c r="H114" s="130"/>
      <c r="I114" s="130"/>
      <c r="J114" s="130"/>
      <c r="K114" s="130"/>
      <c r="L114" s="130"/>
      <c r="M114" s="130"/>
      <c r="N114" s="130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</row>
    <row r="115" ht="12.75" customHeight="1">
      <c r="A115" s="129"/>
      <c r="B115" s="129"/>
      <c r="C115" s="129"/>
      <c r="D115" s="129"/>
      <c r="E115" s="129"/>
      <c r="F115" s="129"/>
      <c r="G115" s="130"/>
      <c r="H115" s="130"/>
      <c r="I115" s="130"/>
      <c r="J115" s="130"/>
      <c r="K115" s="130"/>
      <c r="L115" s="130"/>
      <c r="M115" s="130"/>
      <c r="N115" s="130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</row>
    <row r="116" ht="12.75" customHeight="1">
      <c r="A116" s="129"/>
      <c r="B116" s="129"/>
      <c r="C116" s="129"/>
      <c r="D116" s="129"/>
      <c r="E116" s="129"/>
      <c r="F116" s="129"/>
      <c r="G116" s="130"/>
      <c r="H116" s="130"/>
      <c r="I116" s="130"/>
      <c r="J116" s="130"/>
      <c r="K116" s="130"/>
      <c r="L116" s="130"/>
      <c r="M116" s="130"/>
      <c r="N116" s="130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</row>
    <row r="117" ht="12.75" customHeight="1">
      <c r="A117" s="129"/>
      <c r="B117" s="129"/>
      <c r="C117" s="129"/>
      <c r="D117" s="129"/>
      <c r="E117" s="129"/>
      <c r="F117" s="129"/>
      <c r="G117" s="130"/>
      <c r="H117" s="130"/>
      <c r="I117" s="130"/>
      <c r="J117" s="130"/>
      <c r="K117" s="130"/>
      <c r="L117" s="130"/>
      <c r="M117" s="130"/>
      <c r="N117" s="130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</row>
    <row r="118" ht="12.75" customHeight="1">
      <c r="A118" s="129"/>
      <c r="B118" s="129"/>
      <c r="C118" s="129"/>
      <c r="D118" s="129"/>
      <c r="E118" s="129"/>
      <c r="F118" s="129"/>
      <c r="G118" s="130"/>
      <c r="H118" s="130"/>
      <c r="I118" s="130"/>
      <c r="J118" s="130"/>
      <c r="K118" s="130"/>
      <c r="L118" s="130"/>
      <c r="M118" s="130"/>
      <c r="N118" s="130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</row>
    <row r="119" ht="12.75" customHeight="1">
      <c r="A119" s="129"/>
      <c r="B119" s="129"/>
      <c r="C119" s="129"/>
      <c r="D119" s="129"/>
      <c r="E119" s="129"/>
      <c r="F119" s="129"/>
      <c r="G119" s="130"/>
      <c r="H119" s="130"/>
      <c r="I119" s="130"/>
      <c r="J119" s="130"/>
      <c r="K119" s="130"/>
      <c r="L119" s="130"/>
      <c r="M119" s="130"/>
      <c r="N119" s="130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</row>
    <row r="120" ht="12.75" customHeight="1">
      <c r="A120" s="129"/>
      <c r="B120" s="129"/>
      <c r="C120" s="129"/>
      <c r="D120" s="129"/>
      <c r="E120" s="129"/>
      <c r="F120" s="129"/>
      <c r="G120" s="130"/>
      <c r="H120" s="130"/>
      <c r="I120" s="130"/>
      <c r="J120" s="130"/>
      <c r="K120" s="130"/>
      <c r="L120" s="130"/>
      <c r="M120" s="130"/>
      <c r="N120" s="130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</row>
    <row r="121" ht="12.75" customHeight="1">
      <c r="A121" s="129"/>
      <c r="B121" s="129"/>
      <c r="C121" s="129"/>
      <c r="D121" s="129"/>
      <c r="E121" s="129"/>
      <c r="F121" s="129"/>
      <c r="G121" s="130"/>
      <c r="H121" s="130"/>
      <c r="I121" s="130"/>
      <c r="J121" s="130"/>
      <c r="K121" s="130"/>
      <c r="L121" s="130"/>
      <c r="M121" s="130"/>
      <c r="N121" s="130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</row>
    <row r="122" ht="12.75" customHeight="1">
      <c r="A122" s="129"/>
      <c r="B122" s="129"/>
      <c r="C122" s="129"/>
      <c r="D122" s="129"/>
      <c r="E122" s="129"/>
      <c r="F122" s="129"/>
      <c r="G122" s="130"/>
      <c r="H122" s="130"/>
      <c r="I122" s="130"/>
      <c r="J122" s="130"/>
      <c r="K122" s="130"/>
      <c r="L122" s="130"/>
      <c r="M122" s="130"/>
      <c r="N122" s="130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</row>
    <row r="123" ht="12.75" customHeight="1">
      <c r="A123" s="129"/>
      <c r="B123" s="129"/>
      <c r="C123" s="129"/>
      <c r="D123" s="129"/>
      <c r="E123" s="129"/>
      <c r="F123" s="129"/>
      <c r="G123" s="130"/>
      <c r="H123" s="130"/>
      <c r="I123" s="130"/>
      <c r="J123" s="130"/>
      <c r="K123" s="130"/>
      <c r="L123" s="130"/>
      <c r="M123" s="130"/>
      <c r="N123" s="130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</row>
    <row r="124" ht="12.75" customHeight="1">
      <c r="A124" s="129"/>
      <c r="B124" s="129"/>
      <c r="C124" s="129"/>
      <c r="D124" s="129"/>
      <c r="E124" s="129"/>
      <c r="F124" s="129"/>
      <c r="G124" s="130"/>
      <c r="H124" s="130"/>
      <c r="I124" s="130"/>
      <c r="J124" s="130"/>
      <c r="K124" s="130"/>
      <c r="L124" s="130"/>
      <c r="M124" s="130"/>
      <c r="N124" s="130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</row>
    <row r="125" ht="12.75" customHeight="1">
      <c r="A125" s="129"/>
      <c r="B125" s="129"/>
      <c r="C125" s="129"/>
      <c r="D125" s="129"/>
      <c r="E125" s="129"/>
      <c r="F125" s="129"/>
      <c r="G125" s="130"/>
      <c r="H125" s="130"/>
      <c r="I125" s="130"/>
      <c r="J125" s="130"/>
      <c r="K125" s="130"/>
      <c r="L125" s="130"/>
      <c r="M125" s="130"/>
      <c r="N125" s="130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</row>
    <row r="126" ht="12.75" customHeight="1">
      <c r="A126" s="129"/>
      <c r="B126" s="129"/>
      <c r="C126" s="129"/>
      <c r="D126" s="129"/>
      <c r="E126" s="129"/>
      <c r="F126" s="129"/>
      <c r="G126" s="130"/>
      <c r="H126" s="130"/>
      <c r="I126" s="130"/>
      <c r="J126" s="130"/>
      <c r="K126" s="130"/>
      <c r="L126" s="130"/>
      <c r="M126" s="130"/>
      <c r="N126" s="130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</row>
    <row r="127" ht="12.75" customHeight="1">
      <c r="A127" s="129"/>
      <c r="B127" s="129"/>
      <c r="C127" s="129"/>
      <c r="D127" s="129"/>
      <c r="E127" s="129"/>
      <c r="F127" s="129"/>
      <c r="G127" s="130"/>
      <c r="H127" s="130"/>
      <c r="I127" s="130"/>
      <c r="J127" s="130"/>
      <c r="K127" s="130"/>
      <c r="L127" s="130"/>
      <c r="M127" s="130"/>
      <c r="N127" s="130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</row>
    <row r="128" ht="12.75" customHeight="1">
      <c r="A128" s="129"/>
      <c r="B128" s="129"/>
      <c r="C128" s="129"/>
      <c r="D128" s="129"/>
      <c r="E128" s="129"/>
      <c r="F128" s="129"/>
      <c r="G128" s="130"/>
      <c r="H128" s="130"/>
      <c r="I128" s="130"/>
      <c r="J128" s="130"/>
      <c r="K128" s="130"/>
      <c r="L128" s="130"/>
      <c r="M128" s="130"/>
      <c r="N128" s="130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</row>
    <row r="129" ht="12.75" customHeight="1">
      <c r="A129" s="129"/>
      <c r="B129" s="129"/>
      <c r="C129" s="129"/>
      <c r="D129" s="129"/>
      <c r="E129" s="129"/>
      <c r="F129" s="129"/>
      <c r="G129" s="130"/>
      <c r="H129" s="130"/>
      <c r="I129" s="130"/>
      <c r="J129" s="130"/>
      <c r="K129" s="130"/>
      <c r="L129" s="130"/>
      <c r="M129" s="130"/>
      <c r="N129" s="130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</row>
    <row r="130" ht="12.75" customHeight="1">
      <c r="A130" s="129"/>
      <c r="B130" s="129"/>
      <c r="C130" s="129"/>
      <c r="D130" s="129"/>
      <c r="E130" s="129"/>
      <c r="F130" s="129"/>
      <c r="G130" s="130"/>
      <c r="H130" s="130"/>
      <c r="I130" s="130"/>
      <c r="J130" s="130"/>
      <c r="K130" s="130"/>
      <c r="L130" s="130"/>
      <c r="M130" s="130"/>
      <c r="N130" s="130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</row>
    <row r="131" ht="12.75" customHeight="1">
      <c r="A131" s="129"/>
      <c r="B131" s="129"/>
      <c r="C131" s="129"/>
      <c r="D131" s="129"/>
      <c r="E131" s="129"/>
      <c r="F131" s="129"/>
      <c r="G131" s="130"/>
      <c r="H131" s="130"/>
      <c r="I131" s="130"/>
      <c r="J131" s="130"/>
      <c r="K131" s="130"/>
      <c r="L131" s="130"/>
      <c r="M131" s="130"/>
      <c r="N131" s="130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</row>
    <row r="132" ht="12.75" customHeight="1">
      <c r="A132" s="129"/>
      <c r="B132" s="129"/>
      <c r="C132" s="129"/>
      <c r="D132" s="129"/>
      <c r="E132" s="129"/>
      <c r="F132" s="129"/>
      <c r="G132" s="130"/>
      <c r="H132" s="130"/>
      <c r="I132" s="130"/>
      <c r="J132" s="130"/>
      <c r="K132" s="130"/>
      <c r="L132" s="130"/>
      <c r="M132" s="130"/>
      <c r="N132" s="130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</row>
    <row r="133" ht="12.75" customHeight="1">
      <c r="A133" s="129"/>
      <c r="B133" s="129"/>
      <c r="C133" s="129"/>
      <c r="D133" s="129"/>
      <c r="E133" s="129"/>
      <c r="F133" s="129"/>
      <c r="G133" s="130"/>
      <c r="H133" s="130"/>
      <c r="I133" s="130"/>
      <c r="J133" s="130"/>
      <c r="K133" s="130"/>
      <c r="L133" s="130"/>
      <c r="M133" s="130"/>
      <c r="N133" s="130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</row>
    <row r="134" ht="12.75" customHeight="1">
      <c r="A134" s="129"/>
      <c r="B134" s="129"/>
      <c r="C134" s="129"/>
      <c r="D134" s="129"/>
      <c r="E134" s="129"/>
      <c r="F134" s="129"/>
      <c r="G134" s="130"/>
      <c r="H134" s="130"/>
      <c r="I134" s="130"/>
      <c r="J134" s="130"/>
      <c r="K134" s="130"/>
      <c r="L134" s="130"/>
      <c r="M134" s="130"/>
      <c r="N134" s="130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</row>
    <row r="135" ht="12.75" customHeight="1">
      <c r="A135" s="129"/>
      <c r="B135" s="129"/>
      <c r="C135" s="129"/>
      <c r="D135" s="129"/>
      <c r="E135" s="129"/>
      <c r="F135" s="129"/>
      <c r="G135" s="130"/>
      <c r="H135" s="130"/>
      <c r="I135" s="130"/>
      <c r="J135" s="130"/>
      <c r="K135" s="130"/>
      <c r="L135" s="130"/>
      <c r="M135" s="130"/>
      <c r="N135" s="130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 ht="12.75" customHeight="1">
      <c r="A136" s="129"/>
      <c r="B136" s="129"/>
      <c r="C136" s="129"/>
      <c r="D136" s="129"/>
      <c r="E136" s="129"/>
      <c r="F136" s="129"/>
      <c r="G136" s="130"/>
      <c r="H136" s="130"/>
      <c r="I136" s="130"/>
      <c r="J136" s="130"/>
      <c r="K136" s="130"/>
      <c r="L136" s="130"/>
      <c r="M136" s="130"/>
      <c r="N136" s="130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 ht="12.75" customHeight="1">
      <c r="A137" s="129"/>
      <c r="B137" s="129"/>
      <c r="C137" s="129"/>
      <c r="D137" s="129"/>
      <c r="E137" s="129"/>
      <c r="F137" s="129"/>
      <c r="G137" s="130"/>
      <c r="H137" s="130"/>
      <c r="I137" s="130"/>
      <c r="J137" s="130"/>
      <c r="K137" s="130"/>
      <c r="L137" s="130"/>
      <c r="M137" s="130"/>
      <c r="N137" s="130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 ht="12.75" customHeight="1">
      <c r="A138" s="129"/>
      <c r="B138" s="129"/>
      <c r="C138" s="129"/>
      <c r="D138" s="129"/>
      <c r="E138" s="129"/>
      <c r="F138" s="129"/>
      <c r="G138" s="130"/>
      <c r="H138" s="130"/>
      <c r="I138" s="130"/>
      <c r="J138" s="130"/>
      <c r="K138" s="130"/>
      <c r="L138" s="130"/>
      <c r="M138" s="130"/>
      <c r="N138" s="130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</row>
    <row r="139" ht="12.75" customHeight="1">
      <c r="A139" s="129"/>
      <c r="B139" s="129"/>
      <c r="C139" s="129"/>
      <c r="D139" s="129"/>
      <c r="E139" s="129"/>
      <c r="F139" s="129"/>
      <c r="G139" s="130"/>
      <c r="H139" s="130"/>
      <c r="I139" s="130"/>
      <c r="J139" s="130"/>
      <c r="K139" s="130"/>
      <c r="L139" s="130"/>
      <c r="M139" s="130"/>
      <c r="N139" s="130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</row>
    <row r="140" ht="12.75" customHeight="1">
      <c r="A140" s="129"/>
      <c r="B140" s="129"/>
      <c r="C140" s="129"/>
      <c r="D140" s="129"/>
      <c r="E140" s="129"/>
      <c r="F140" s="129"/>
      <c r="G140" s="130"/>
      <c r="H140" s="130"/>
      <c r="I140" s="130"/>
      <c r="J140" s="130"/>
      <c r="K140" s="130"/>
      <c r="L140" s="130"/>
      <c r="M140" s="130"/>
      <c r="N140" s="130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</row>
    <row r="141" ht="12.75" customHeight="1">
      <c r="A141" s="129"/>
      <c r="B141" s="129"/>
      <c r="C141" s="129"/>
      <c r="D141" s="129"/>
      <c r="E141" s="129"/>
      <c r="F141" s="129"/>
      <c r="G141" s="130"/>
      <c r="H141" s="130"/>
      <c r="I141" s="130"/>
      <c r="J141" s="130"/>
      <c r="K141" s="130"/>
      <c r="L141" s="130"/>
      <c r="M141" s="130"/>
      <c r="N141" s="130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</row>
    <row r="142" ht="12.75" customHeight="1">
      <c r="A142" s="129"/>
      <c r="B142" s="129"/>
      <c r="C142" s="129"/>
      <c r="D142" s="129"/>
      <c r="E142" s="129"/>
      <c r="F142" s="129"/>
      <c r="G142" s="130"/>
      <c r="H142" s="130"/>
      <c r="I142" s="130"/>
      <c r="J142" s="130"/>
      <c r="K142" s="130"/>
      <c r="L142" s="130"/>
      <c r="M142" s="130"/>
      <c r="N142" s="130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</row>
    <row r="143" ht="12.75" customHeight="1">
      <c r="A143" s="129"/>
      <c r="B143" s="129"/>
      <c r="C143" s="129"/>
      <c r="D143" s="129"/>
      <c r="E143" s="129"/>
      <c r="F143" s="129"/>
      <c r="G143" s="130"/>
      <c r="H143" s="130"/>
      <c r="I143" s="130"/>
      <c r="J143" s="130"/>
      <c r="K143" s="130"/>
      <c r="L143" s="130"/>
      <c r="M143" s="130"/>
      <c r="N143" s="130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</row>
    <row r="144" ht="12.75" customHeight="1">
      <c r="A144" s="129"/>
      <c r="B144" s="129"/>
      <c r="C144" s="129"/>
      <c r="D144" s="129"/>
      <c r="E144" s="129"/>
      <c r="F144" s="129"/>
      <c r="G144" s="130"/>
      <c r="H144" s="130"/>
      <c r="I144" s="130"/>
      <c r="J144" s="130"/>
      <c r="K144" s="130"/>
      <c r="L144" s="130"/>
      <c r="M144" s="130"/>
      <c r="N144" s="130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</row>
    <row r="145" ht="12.75" customHeight="1">
      <c r="A145" s="129"/>
      <c r="B145" s="129"/>
      <c r="C145" s="129"/>
      <c r="D145" s="129"/>
      <c r="E145" s="129"/>
      <c r="F145" s="129"/>
      <c r="G145" s="130"/>
      <c r="H145" s="130"/>
      <c r="I145" s="130"/>
      <c r="J145" s="130"/>
      <c r="K145" s="130"/>
      <c r="L145" s="130"/>
      <c r="M145" s="130"/>
      <c r="N145" s="130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</row>
    <row r="146" ht="12.75" customHeight="1">
      <c r="A146" s="129"/>
      <c r="B146" s="129"/>
      <c r="C146" s="129"/>
      <c r="D146" s="129"/>
      <c r="E146" s="129"/>
      <c r="F146" s="129"/>
      <c r="G146" s="130"/>
      <c r="H146" s="130"/>
      <c r="I146" s="130"/>
      <c r="J146" s="130"/>
      <c r="K146" s="130"/>
      <c r="L146" s="130"/>
      <c r="M146" s="130"/>
      <c r="N146" s="130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</row>
    <row r="147" ht="12.75" customHeight="1">
      <c r="A147" s="129"/>
      <c r="B147" s="129"/>
      <c r="C147" s="129"/>
      <c r="D147" s="129"/>
      <c r="E147" s="129"/>
      <c r="F147" s="129"/>
      <c r="G147" s="130"/>
      <c r="H147" s="130"/>
      <c r="I147" s="130"/>
      <c r="J147" s="130"/>
      <c r="K147" s="130"/>
      <c r="L147" s="130"/>
      <c r="M147" s="130"/>
      <c r="N147" s="130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</row>
    <row r="148" ht="12.75" customHeight="1">
      <c r="A148" s="129"/>
      <c r="B148" s="129"/>
      <c r="C148" s="129"/>
      <c r="D148" s="129"/>
      <c r="E148" s="129"/>
      <c r="F148" s="129"/>
      <c r="G148" s="130"/>
      <c r="H148" s="130"/>
      <c r="I148" s="130"/>
      <c r="J148" s="130"/>
      <c r="K148" s="130"/>
      <c r="L148" s="130"/>
      <c r="M148" s="130"/>
      <c r="N148" s="130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</row>
    <row r="149" ht="12.75" customHeight="1">
      <c r="A149" s="129"/>
      <c r="B149" s="129"/>
      <c r="C149" s="129"/>
      <c r="D149" s="129"/>
      <c r="E149" s="129"/>
      <c r="F149" s="129"/>
      <c r="G149" s="130"/>
      <c r="H149" s="130"/>
      <c r="I149" s="130"/>
      <c r="J149" s="130"/>
      <c r="K149" s="130"/>
      <c r="L149" s="130"/>
      <c r="M149" s="130"/>
      <c r="N149" s="130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</row>
    <row r="150" ht="12.75" customHeight="1">
      <c r="A150" s="129"/>
      <c r="B150" s="129"/>
      <c r="C150" s="129"/>
      <c r="D150" s="129"/>
      <c r="E150" s="129"/>
      <c r="F150" s="129"/>
      <c r="G150" s="130"/>
      <c r="H150" s="130"/>
      <c r="I150" s="130"/>
      <c r="J150" s="130"/>
      <c r="K150" s="130"/>
      <c r="L150" s="130"/>
      <c r="M150" s="130"/>
      <c r="N150" s="130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 ht="12.75" customHeight="1">
      <c r="A151" s="129"/>
      <c r="B151" s="129"/>
      <c r="C151" s="129"/>
      <c r="D151" s="129"/>
      <c r="E151" s="129"/>
      <c r="F151" s="129"/>
      <c r="G151" s="130"/>
      <c r="H151" s="130"/>
      <c r="I151" s="130"/>
      <c r="J151" s="130"/>
      <c r="K151" s="130"/>
      <c r="L151" s="130"/>
      <c r="M151" s="130"/>
      <c r="N151" s="130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 ht="12.75" customHeight="1">
      <c r="A152" s="129"/>
      <c r="B152" s="129"/>
      <c r="C152" s="129"/>
      <c r="D152" s="129"/>
      <c r="E152" s="129"/>
      <c r="F152" s="129"/>
      <c r="G152" s="130"/>
      <c r="H152" s="130"/>
      <c r="I152" s="130"/>
      <c r="J152" s="130"/>
      <c r="K152" s="130"/>
      <c r="L152" s="130"/>
      <c r="M152" s="130"/>
      <c r="N152" s="130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 ht="12.75" customHeight="1">
      <c r="A153" s="129"/>
      <c r="B153" s="129"/>
      <c r="C153" s="129"/>
      <c r="D153" s="129"/>
      <c r="E153" s="129"/>
      <c r="F153" s="129"/>
      <c r="G153" s="130"/>
      <c r="H153" s="130"/>
      <c r="I153" s="130"/>
      <c r="J153" s="130"/>
      <c r="K153" s="130"/>
      <c r="L153" s="130"/>
      <c r="M153" s="130"/>
      <c r="N153" s="130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 ht="12.75" customHeight="1">
      <c r="A154" s="129"/>
      <c r="B154" s="129"/>
      <c r="C154" s="129"/>
      <c r="D154" s="129"/>
      <c r="E154" s="129"/>
      <c r="F154" s="129"/>
      <c r="G154" s="130"/>
      <c r="H154" s="130"/>
      <c r="I154" s="130"/>
      <c r="J154" s="130"/>
      <c r="K154" s="130"/>
      <c r="L154" s="130"/>
      <c r="M154" s="130"/>
      <c r="N154" s="130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 ht="12.75" customHeight="1">
      <c r="A155" s="129"/>
      <c r="B155" s="129"/>
      <c r="C155" s="129"/>
      <c r="D155" s="129"/>
      <c r="E155" s="129"/>
      <c r="F155" s="129"/>
      <c r="G155" s="130"/>
      <c r="H155" s="130"/>
      <c r="I155" s="130"/>
      <c r="J155" s="130"/>
      <c r="K155" s="130"/>
      <c r="L155" s="130"/>
      <c r="M155" s="130"/>
      <c r="N155" s="130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</row>
    <row r="156" ht="12.75" customHeight="1">
      <c r="A156" s="129"/>
      <c r="B156" s="129"/>
      <c r="C156" s="129"/>
      <c r="D156" s="129"/>
      <c r="E156" s="129"/>
      <c r="F156" s="129"/>
      <c r="G156" s="130"/>
      <c r="H156" s="130"/>
      <c r="I156" s="130"/>
      <c r="J156" s="130"/>
      <c r="K156" s="130"/>
      <c r="L156" s="130"/>
      <c r="M156" s="130"/>
      <c r="N156" s="130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</row>
    <row r="157" ht="12.75" customHeight="1">
      <c r="A157" s="129"/>
      <c r="B157" s="129"/>
      <c r="C157" s="129"/>
      <c r="D157" s="129"/>
      <c r="E157" s="129"/>
      <c r="F157" s="129"/>
      <c r="G157" s="130"/>
      <c r="H157" s="130"/>
      <c r="I157" s="130"/>
      <c r="J157" s="130"/>
      <c r="K157" s="130"/>
      <c r="L157" s="130"/>
      <c r="M157" s="130"/>
      <c r="N157" s="130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 ht="12.75" customHeight="1">
      <c r="A158" s="129"/>
      <c r="B158" s="129"/>
      <c r="C158" s="129"/>
      <c r="D158" s="129"/>
      <c r="E158" s="129"/>
      <c r="F158" s="129"/>
      <c r="G158" s="130"/>
      <c r="H158" s="130"/>
      <c r="I158" s="130"/>
      <c r="J158" s="130"/>
      <c r="K158" s="130"/>
      <c r="L158" s="130"/>
      <c r="M158" s="130"/>
      <c r="N158" s="130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</row>
    <row r="159" ht="12.75" customHeight="1">
      <c r="A159" s="129"/>
      <c r="B159" s="129"/>
      <c r="C159" s="129"/>
      <c r="D159" s="129"/>
      <c r="E159" s="129"/>
      <c r="F159" s="129"/>
      <c r="G159" s="130"/>
      <c r="H159" s="130"/>
      <c r="I159" s="130"/>
      <c r="J159" s="130"/>
      <c r="K159" s="130"/>
      <c r="L159" s="130"/>
      <c r="M159" s="130"/>
      <c r="N159" s="130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</row>
    <row r="160" ht="12.75" customHeight="1">
      <c r="A160" s="129"/>
      <c r="B160" s="129"/>
      <c r="C160" s="129"/>
      <c r="D160" s="129"/>
      <c r="E160" s="129"/>
      <c r="F160" s="129"/>
      <c r="G160" s="130"/>
      <c r="H160" s="130"/>
      <c r="I160" s="130"/>
      <c r="J160" s="130"/>
      <c r="K160" s="130"/>
      <c r="L160" s="130"/>
      <c r="M160" s="130"/>
      <c r="N160" s="130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</row>
    <row r="161" ht="12.75" customHeight="1">
      <c r="A161" s="129"/>
      <c r="B161" s="129"/>
      <c r="C161" s="129"/>
      <c r="D161" s="129"/>
      <c r="E161" s="129"/>
      <c r="F161" s="129"/>
      <c r="G161" s="130"/>
      <c r="H161" s="130"/>
      <c r="I161" s="130"/>
      <c r="J161" s="130"/>
      <c r="K161" s="130"/>
      <c r="L161" s="130"/>
      <c r="M161" s="130"/>
      <c r="N161" s="130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</row>
    <row r="162" ht="12.75" customHeight="1">
      <c r="A162" s="129"/>
      <c r="B162" s="129"/>
      <c r="C162" s="129"/>
      <c r="D162" s="129"/>
      <c r="E162" s="129"/>
      <c r="F162" s="129"/>
      <c r="G162" s="130"/>
      <c r="H162" s="130"/>
      <c r="I162" s="130"/>
      <c r="J162" s="130"/>
      <c r="K162" s="130"/>
      <c r="L162" s="130"/>
      <c r="M162" s="130"/>
      <c r="N162" s="130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</row>
    <row r="163" ht="12.75" customHeight="1">
      <c r="A163" s="129"/>
      <c r="B163" s="129"/>
      <c r="C163" s="129"/>
      <c r="D163" s="129"/>
      <c r="E163" s="129"/>
      <c r="F163" s="129"/>
      <c r="G163" s="130"/>
      <c r="H163" s="130"/>
      <c r="I163" s="130"/>
      <c r="J163" s="130"/>
      <c r="K163" s="130"/>
      <c r="L163" s="130"/>
      <c r="M163" s="130"/>
      <c r="N163" s="130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</row>
    <row r="164" ht="12.75" customHeight="1">
      <c r="A164" s="129"/>
      <c r="B164" s="129"/>
      <c r="C164" s="129"/>
      <c r="D164" s="129"/>
      <c r="E164" s="129"/>
      <c r="F164" s="129"/>
      <c r="G164" s="130"/>
      <c r="H164" s="130"/>
      <c r="I164" s="130"/>
      <c r="J164" s="130"/>
      <c r="K164" s="130"/>
      <c r="L164" s="130"/>
      <c r="M164" s="130"/>
      <c r="N164" s="130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</row>
    <row r="165" ht="12.75" customHeight="1">
      <c r="A165" s="129"/>
      <c r="B165" s="129"/>
      <c r="C165" s="129"/>
      <c r="D165" s="129"/>
      <c r="E165" s="129"/>
      <c r="F165" s="129"/>
      <c r="G165" s="130"/>
      <c r="H165" s="130"/>
      <c r="I165" s="130"/>
      <c r="J165" s="130"/>
      <c r="K165" s="130"/>
      <c r="L165" s="130"/>
      <c r="M165" s="130"/>
      <c r="N165" s="130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 ht="12.75" customHeight="1">
      <c r="A166" s="129"/>
      <c r="B166" s="129"/>
      <c r="C166" s="129"/>
      <c r="D166" s="129"/>
      <c r="E166" s="129"/>
      <c r="F166" s="129"/>
      <c r="G166" s="130"/>
      <c r="H166" s="130"/>
      <c r="I166" s="130"/>
      <c r="J166" s="130"/>
      <c r="K166" s="130"/>
      <c r="L166" s="130"/>
      <c r="M166" s="130"/>
      <c r="N166" s="130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 ht="12.75" customHeight="1">
      <c r="A167" s="129"/>
      <c r="B167" s="129"/>
      <c r="C167" s="129"/>
      <c r="D167" s="129"/>
      <c r="E167" s="129"/>
      <c r="F167" s="129"/>
      <c r="G167" s="130"/>
      <c r="H167" s="130"/>
      <c r="I167" s="130"/>
      <c r="J167" s="130"/>
      <c r="K167" s="130"/>
      <c r="L167" s="130"/>
      <c r="M167" s="130"/>
      <c r="N167" s="130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 ht="12.75" customHeight="1">
      <c r="A168" s="129"/>
      <c r="B168" s="129"/>
      <c r="C168" s="129"/>
      <c r="D168" s="129"/>
      <c r="E168" s="129"/>
      <c r="F168" s="129"/>
      <c r="G168" s="130"/>
      <c r="H168" s="130"/>
      <c r="I168" s="130"/>
      <c r="J168" s="130"/>
      <c r="K168" s="130"/>
      <c r="L168" s="130"/>
      <c r="M168" s="130"/>
      <c r="N168" s="130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 ht="12.75" customHeight="1">
      <c r="A169" s="129"/>
      <c r="B169" s="129"/>
      <c r="C169" s="129"/>
      <c r="D169" s="129"/>
      <c r="E169" s="129"/>
      <c r="F169" s="129"/>
      <c r="G169" s="130"/>
      <c r="H169" s="130"/>
      <c r="I169" s="130"/>
      <c r="J169" s="130"/>
      <c r="K169" s="130"/>
      <c r="L169" s="130"/>
      <c r="M169" s="130"/>
      <c r="N169" s="130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</row>
    <row r="170" ht="12.75" customHeight="1">
      <c r="A170" s="129"/>
      <c r="B170" s="129"/>
      <c r="C170" s="129"/>
      <c r="D170" s="129"/>
      <c r="E170" s="129"/>
      <c r="F170" s="129"/>
      <c r="G170" s="130"/>
      <c r="H170" s="130"/>
      <c r="I170" s="130"/>
      <c r="J170" s="130"/>
      <c r="K170" s="130"/>
      <c r="L170" s="130"/>
      <c r="M170" s="130"/>
      <c r="N170" s="130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</row>
    <row r="171" ht="12.75" customHeight="1">
      <c r="A171" s="129"/>
      <c r="B171" s="129"/>
      <c r="C171" s="129"/>
      <c r="D171" s="129"/>
      <c r="E171" s="129"/>
      <c r="F171" s="129"/>
      <c r="G171" s="130"/>
      <c r="H171" s="130"/>
      <c r="I171" s="130"/>
      <c r="J171" s="130"/>
      <c r="K171" s="130"/>
      <c r="L171" s="130"/>
      <c r="M171" s="130"/>
      <c r="N171" s="130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</row>
    <row r="172" ht="12.75" customHeight="1">
      <c r="A172" s="129"/>
      <c r="B172" s="129"/>
      <c r="C172" s="129"/>
      <c r="D172" s="129"/>
      <c r="E172" s="129"/>
      <c r="F172" s="129"/>
      <c r="G172" s="130"/>
      <c r="H172" s="130"/>
      <c r="I172" s="130"/>
      <c r="J172" s="130"/>
      <c r="K172" s="130"/>
      <c r="L172" s="130"/>
      <c r="M172" s="130"/>
      <c r="N172" s="130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</row>
    <row r="173" ht="12.75" customHeight="1">
      <c r="A173" s="129"/>
      <c r="B173" s="129"/>
      <c r="C173" s="129"/>
      <c r="D173" s="129"/>
      <c r="E173" s="129"/>
      <c r="F173" s="129"/>
      <c r="G173" s="130"/>
      <c r="H173" s="130"/>
      <c r="I173" s="130"/>
      <c r="J173" s="130"/>
      <c r="K173" s="130"/>
      <c r="L173" s="130"/>
      <c r="M173" s="130"/>
      <c r="N173" s="130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</row>
    <row r="174" ht="12.75" customHeight="1">
      <c r="A174" s="129"/>
      <c r="B174" s="129"/>
      <c r="C174" s="129"/>
      <c r="D174" s="129"/>
      <c r="E174" s="129"/>
      <c r="F174" s="129"/>
      <c r="G174" s="130"/>
      <c r="H174" s="130"/>
      <c r="I174" s="130"/>
      <c r="J174" s="130"/>
      <c r="K174" s="130"/>
      <c r="L174" s="130"/>
      <c r="M174" s="130"/>
      <c r="N174" s="130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</row>
    <row r="175" ht="12.75" customHeight="1">
      <c r="A175" s="129"/>
      <c r="B175" s="129"/>
      <c r="C175" s="129"/>
      <c r="D175" s="129"/>
      <c r="E175" s="129"/>
      <c r="F175" s="129"/>
      <c r="G175" s="130"/>
      <c r="H175" s="130"/>
      <c r="I175" s="130"/>
      <c r="J175" s="130"/>
      <c r="K175" s="130"/>
      <c r="L175" s="130"/>
      <c r="M175" s="130"/>
      <c r="N175" s="130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</row>
    <row r="176" ht="12.75" customHeight="1">
      <c r="A176" s="129"/>
      <c r="B176" s="129"/>
      <c r="C176" s="129"/>
      <c r="D176" s="129"/>
      <c r="E176" s="129"/>
      <c r="F176" s="129"/>
      <c r="G176" s="130"/>
      <c r="H176" s="130"/>
      <c r="I176" s="130"/>
      <c r="J176" s="130"/>
      <c r="K176" s="130"/>
      <c r="L176" s="130"/>
      <c r="M176" s="130"/>
      <c r="N176" s="130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</row>
    <row r="177" ht="12.75" customHeight="1">
      <c r="A177" s="129"/>
      <c r="B177" s="129"/>
      <c r="C177" s="129"/>
      <c r="D177" s="129"/>
      <c r="E177" s="129"/>
      <c r="F177" s="129"/>
      <c r="G177" s="130"/>
      <c r="H177" s="130"/>
      <c r="I177" s="130"/>
      <c r="J177" s="130"/>
      <c r="K177" s="130"/>
      <c r="L177" s="130"/>
      <c r="M177" s="130"/>
      <c r="N177" s="130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</row>
    <row r="178" ht="12.75" customHeight="1">
      <c r="A178" s="129"/>
      <c r="B178" s="129"/>
      <c r="C178" s="129"/>
      <c r="D178" s="129"/>
      <c r="E178" s="129"/>
      <c r="F178" s="129"/>
      <c r="G178" s="130"/>
      <c r="H178" s="130"/>
      <c r="I178" s="130"/>
      <c r="J178" s="130"/>
      <c r="K178" s="130"/>
      <c r="L178" s="130"/>
      <c r="M178" s="130"/>
      <c r="N178" s="130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</row>
    <row r="179" ht="12.75" customHeight="1">
      <c r="A179" s="129"/>
      <c r="B179" s="129"/>
      <c r="C179" s="129"/>
      <c r="D179" s="129"/>
      <c r="E179" s="129"/>
      <c r="F179" s="129"/>
      <c r="G179" s="130"/>
      <c r="H179" s="130"/>
      <c r="I179" s="130"/>
      <c r="J179" s="130"/>
      <c r="K179" s="130"/>
      <c r="L179" s="130"/>
      <c r="M179" s="130"/>
      <c r="N179" s="130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 ht="12.75" customHeight="1">
      <c r="A180" s="129"/>
      <c r="B180" s="129"/>
      <c r="C180" s="129"/>
      <c r="D180" s="129"/>
      <c r="E180" s="129"/>
      <c r="F180" s="129"/>
      <c r="G180" s="130"/>
      <c r="H180" s="130"/>
      <c r="I180" s="130"/>
      <c r="J180" s="130"/>
      <c r="K180" s="130"/>
      <c r="L180" s="130"/>
      <c r="M180" s="130"/>
      <c r="N180" s="130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 ht="12.75" customHeight="1">
      <c r="A181" s="129"/>
      <c r="B181" s="129"/>
      <c r="C181" s="129"/>
      <c r="D181" s="129"/>
      <c r="E181" s="129"/>
      <c r="F181" s="129"/>
      <c r="G181" s="130"/>
      <c r="H181" s="130"/>
      <c r="I181" s="130"/>
      <c r="J181" s="130"/>
      <c r="K181" s="130"/>
      <c r="L181" s="130"/>
      <c r="M181" s="130"/>
      <c r="N181" s="130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 ht="12.75" customHeight="1">
      <c r="A182" s="129"/>
      <c r="B182" s="129"/>
      <c r="C182" s="129"/>
      <c r="D182" s="129"/>
      <c r="E182" s="129"/>
      <c r="F182" s="129"/>
      <c r="G182" s="130"/>
      <c r="H182" s="130"/>
      <c r="I182" s="130"/>
      <c r="J182" s="130"/>
      <c r="K182" s="130"/>
      <c r="L182" s="130"/>
      <c r="M182" s="130"/>
      <c r="N182" s="130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 ht="12.75" customHeight="1">
      <c r="A183" s="129"/>
      <c r="B183" s="129"/>
      <c r="C183" s="129"/>
      <c r="D183" s="129"/>
      <c r="E183" s="129"/>
      <c r="F183" s="129"/>
      <c r="G183" s="130"/>
      <c r="H183" s="130"/>
      <c r="I183" s="130"/>
      <c r="J183" s="130"/>
      <c r="K183" s="130"/>
      <c r="L183" s="130"/>
      <c r="M183" s="130"/>
      <c r="N183" s="130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</row>
    <row r="184" ht="12.75" customHeight="1">
      <c r="A184" s="129"/>
      <c r="B184" s="129"/>
      <c r="C184" s="129"/>
      <c r="D184" s="129"/>
      <c r="E184" s="129"/>
      <c r="F184" s="129"/>
      <c r="G184" s="130"/>
      <c r="H184" s="130"/>
      <c r="I184" s="130"/>
      <c r="J184" s="130"/>
      <c r="K184" s="130"/>
      <c r="L184" s="130"/>
      <c r="M184" s="130"/>
      <c r="N184" s="130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</row>
    <row r="185" ht="12.75" customHeight="1">
      <c r="A185" s="129"/>
      <c r="B185" s="129"/>
      <c r="C185" s="129"/>
      <c r="D185" s="129"/>
      <c r="E185" s="129"/>
      <c r="F185" s="129"/>
      <c r="G185" s="130"/>
      <c r="H185" s="130"/>
      <c r="I185" s="130"/>
      <c r="J185" s="130"/>
      <c r="K185" s="130"/>
      <c r="L185" s="130"/>
      <c r="M185" s="130"/>
      <c r="N185" s="130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</row>
    <row r="186" ht="12.75" customHeight="1">
      <c r="A186" s="129"/>
      <c r="B186" s="129"/>
      <c r="C186" s="129"/>
      <c r="D186" s="129"/>
      <c r="E186" s="129"/>
      <c r="F186" s="129"/>
      <c r="G186" s="130"/>
      <c r="H186" s="130"/>
      <c r="I186" s="130"/>
      <c r="J186" s="130"/>
      <c r="K186" s="130"/>
      <c r="L186" s="130"/>
      <c r="M186" s="130"/>
      <c r="N186" s="130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</row>
    <row r="187" ht="12.75" customHeight="1">
      <c r="A187" s="129"/>
      <c r="B187" s="129"/>
      <c r="C187" s="129"/>
      <c r="D187" s="129"/>
      <c r="E187" s="129"/>
      <c r="F187" s="129"/>
      <c r="G187" s="130"/>
      <c r="H187" s="130"/>
      <c r="I187" s="130"/>
      <c r="J187" s="130"/>
      <c r="K187" s="130"/>
      <c r="L187" s="130"/>
      <c r="M187" s="130"/>
      <c r="N187" s="130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</row>
    <row r="188" ht="12.75" customHeight="1">
      <c r="A188" s="129"/>
      <c r="B188" s="129"/>
      <c r="C188" s="129"/>
      <c r="D188" s="129"/>
      <c r="E188" s="129"/>
      <c r="F188" s="129"/>
      <c r="G188" s="130"/>
      <c r="H188" s="130"/>
      <c r="I188" s="130"/>
      <c r="J188" s="130"/>
      <c r="K188" s="130"/>
      <c r="L188" s="130"/>
      <c r="M188" s="130"/>
      <c r="N188" s="130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</row>
    <row r="189" ht="12.75" customHeight="1">
      <c r="A189" s="129"/>
      <c r="B189" s="129"/>
      <c r="C189" s="129"/>
      <c r="D189" s="129"/>
      <c r="E189" s="129"/>
      <c r="F189" s="129"/>
      <c r="G189" s="130"/>
      <c r="H189" s="130"/>
      <c r="I189" s="130"/>
      <c r="J189" s="130"/>
      <c r="K189" s="130"/>
      <c r="L189" s="130"/>
      <c r="M189" s="130"/>
      <c r="N189" s="130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</row>
    <row r="190" ht="12.75" customHeight="1">
      <c r="A190" s="129"/>
      <c r="B190" s="129"/>
      <c r="C190" s="129"/>
      <c r="D190" s="129"/>
      <c r="E190" s="129"/>
      <c r="F190" s="129"/>
      <c r="G190" s="130"/>
      <c r="H190" s="130"/>
      <c r="I190" s="130"/>
      <c r="J190" s="130"/>
      <c r="K190" s="130"/>
      <c r="L190" s="130"/>
      <c r="M190" s="130"/>
      <c r="N190" s="130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</row>
    <row r="191" ht="12.75" customHeight="1">
      <c r="A191" s="129"/>
      <c r="B191" s="129"/>
      <c r="C191" s="129"/>
      <c r="D191" s="129"/>
      <c r="E191" s="129"/>
      <c r="F191" s="129"/>
      <c r="G191" s="130"/>
      <c r="H191" s="130"/>
      <c r="I191" s="130"/>
      <c r="J191" s="130"/>
      <c r="K191" s="130"/>
      <c r="L191" s="130"/>
      <c r="M191" s="130"/>
      <c r="N191" s="130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</row>
    <row r="192" ht="12.75" customHeight="1">
      <c r="A192" s="129"/>
      <c r="B192" s="129"/>
      <c r="C192" s="129"/>
      <c r="D192" s="129"/>
      <c r="E192" s="129"/>
      <c r="F192" s="129"/>
      <c r="G192" s="130"/>
      <c r="H192" s="130"/>
      <c r="I192" s="130"/>
      <c r="J192" s="130"/>
      <c r="K192" s="130"/>
      <c r="L192" s="130"/>
      <c r="M192" s="130"/>
      <c r="N192" s="130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</row>
    <row r="193" ht="12.75" customHeight="1">
      <c r="A193" s="129"/>
      <c r="B193" s="129"/>
      <c r="C193" s="129"/>
      <c r="D193" s="129"/>
      <c r="E193" s="129"/>
      <c r="F193" s="129"/>
      <c r="G193" s="130"/>
      <c r="H193" s="130"/>
      <c r="I193" s="130"/>
      <c r="J193" s="130"/>
      <c r="K193" s="130"/>
      <c r="L193" s="130"/>
      <c r="M193" s="130"/>
      <c r="N193" s="130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</row>
    <row r="194" ht="12.75" customHeight="1">
      <c r="A194" s="129"/>
      <c r="B194" s="129"/>
      <c r="C194" s="129"/>
      <c r="D194" s="129"/>
      <c r="E194" s="129"/>
      <c r="F194" s="129"/>
      <c r="G194" s="130"/>
      <c r="H194" s="130"/>
      <c r="I194" s="130"/>
      <c r="J194" s="130"/>
      <c r="K194" s="130"/>
      <c r="L194" s="130"/>
      <c r="M194" s="130"/>
      <c r="N194" s="130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</row>
    <row r="195" ht="12.75" customHeight="1">
      <c r="A195" s="129"/>
      <c r="B195" s="129"/>
      <c r="C195" s="129"/>
      <c r="D195" s="129"/>
      <c r="E195" s="129"/>
      <c r="F195" s="129"/>
      <c r="G195" s="130"/>
      <c r="H195" s="130"/>
      <c r="I195" s="130"/>
      <c r="J195" s="130"/>
      <c r="K195" s="130"/>
      <c r="L195" s="130"/>
      <c r="M195" s="130"/>
      <c r="N195" s="130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</row>
    <row r="196" ht="12.75" customHeight="1">
      <c r="A196" s="129"/>
      <c r="B196" s="129"/>
      <c r="C196" s="129"/>
      <c r="D196" s="129"/>
      <c r="E196" s="129"/>
      <c r="F196" s="129"/>
      <c r="G196" s="130"/>
      <c r="H196" s="130"/>
      <c r="I196" s="130"/>
      <c r="J196" s="130"/>
      <c r="K196" s="130"/>
      <c r="L196" s="130"/>
      <c r="M196" s="130"/>
      <c r="N196" s="130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</row>
    <row r="197" ht="12.75" customHeight="1">
      <c r="A197" s="129"/>
      <c r="B197" s="129"/>
      <c r="C197" s="129"/>
      <c r="D197" s="129"/>
      <c r="E197" s="129"/>
      <c r="F197" s="129"/>
      <c r="G197" s="130"/>
      <c r="H197" s="130"/>
      <c r="I197" s="130"/>
      <c r="J197" s="130"/>
      <c r="K197" s="130"/>
      <c r="L197" s="130"/>
      <c r="M197" s="130"/>
      <c r="N197" s="130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</row>
    <row r="198" ht="12.75" customHeight="1">
      <c r="A198" s="129"/>
      <c r="B198" s="129"/>
      <c r="C198" s="129"/>
      <c r="D198" s="129"/>
      <c r="E198" s="129"/>
      <c r="F198" s="129"/>
      <c r="G198" s="130"/>
      <c r="H198" s="130"/>
      <c r="I198" s="130"/>
      <c r="J198" s="130"/>
      <c r="K198" s="130"/>
      <c r="L198" s="130"/>
      <c r="M198" s="130"/>
      <c r="N198" s="130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</row>
    <row r="199" ht="12.75" customHeight="1">
      <c r="A199" s="129"/>
      <c r="B199" s="129"/>
      <c r="C199" s="129"/>
      <c r="D199" s="129"/>
      <c r="E199" s="129"/>
      <c r="F199" s="129"/>
      <c r="G199" s="130"/>
      <c r="H199" s="130"/>
      <c r="I199" s="130"/>
      <c r="J199" s="130"/>
      <c r="K199" s="130"/>
      <c r="L199" s="130"/>
      <c r="M199" s="130"/>
      <c r="N199" s="130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</row>
    <row r="200" ht="12.75" customHeight="1">
      <c r="A200" s="129"/>
      <c r="B200" s="129"/>
      <c r="C200" s="129"/>
      <c r="D200" s="129"/>
      <c r="E200" s="129"/>
      <c r="F200" s="129"/>
      <c r="G200" s="130"/>
      <c r="H200" s="130"/>
      <c r="I200" s="130"/>
      <c r="J200" s="130"/>
      <c r="K200" s="130"/>
      <c r="L200" s="130"/>
      <c r="M200" s="130"/>
      <c r="N200" s="130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</row>
    <row r="201" ht="12.75" customHeight="1">
      <c r="A201" s="129"/>
      <c r="B201" s="129"/>
      <c r="C201" s="129"/>
      <c r="D201" s="129"/>
      <c r="E201" s="129"/>
      <c r="F201" s="129"/>
      <c r="G201" s="130"/>
      <c r="H201" s="130"/>
      <c r="I201" s="130"/>
      <c r="J201" s="130"/>
      <c r="K201" s="130"/>
      <c r="L201" s="130"/>
      <c r="M201" s="130"/>
      <c r="N201" s="130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</row>
    <row r="202" ht="12.75" customHeight="1">
      <c r="A202" s="129"/>
      <c r="B202" s="129"/>
      <c r="C202" s="129"/>
      <c r="D202" s="129"/>
      <c r="E202" s="129"/>
      <c r="F202" s="129"/>
      <c r="G202" s="130"/>
      <c r="H202" s="130"/>
      <c r="I202" s="130"/>
      <c r="J202" s="130"/>
      <c r="K202" s="130"/>
      <c r="L202" s="130"/>
      <c r="M202" s="130"/>
      <c r="N202" s="130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</row>
    <row r="203" ht="12.75" customHeight="1">
      <c r="A203" s="129"/>
      <c r="B203" s="129"/>
      <c r="C203" s="129"/>
      <c r="D203" s="129"/>
      <c r="E203" s="129"/>
      <c r="F203" s="129"/>
      <c r="G203" s="130"/>
      <c r="H203" s="130"/>
      <c r="I203" s="130"/>
      <c r="J203" s="130"/>
      <c r="K203" s="130"/>
      <c r="L203" s="130"/>
      <c r="M203" s="130"/>
      <c r="N203" s="130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</row>
    <row r="204" ht="12.75" customHeight="1">
      <c r="A204" s="129"/>
      <c r="B204" s="129"/>
      <c r="C204" s="129"/>
      <c r="D204" s="129"/>
      <c r="E204" s="129"/>
      <c r="F204" s="129"/>
      <c r="G204" s="130"/>
      <c r="H204" s="130"/>
      <c r="I204" s="130"/>
      <c r="J204" s="130"/>
      <c r="K204" s="130"/>
      <c r="L204" s="130"/>
      <c r="M204" s="130"/>
      <c r="N204" s="130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</row>
    <row r="205" ht="12.75" customHeight="1">
      <c r="A205" s="129"/>
      <c r="B205" s="129"/>
      <c r="C205" s="129"/>
      <c r="D205" s="129"/>
      <c r="E205" s="129"/>
      <c r="F205" s="129"/>
      <c r="G205" s="130"/>
      <c r="H205" s="130"/>
      <c r="I205" s="130"/>
      <c r="J205" s="130"/>
      <c r="K205" s="130"/>
      <c r="L205" s="130"/>
      <c r="M205" s="130"/>
      <c r="N205" s="130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</row>
    <row r="206" ht="12.75" customHeight="1">
      <c r="A206" s="129"/>
      <c r="B206" s="129"/>
      <c r="C206" s="129"/>
      <c r="D206" s="129"/>
      <c r="E206" s="129"/>
      <c r="F206" s="129"/>
      <c r="G206" s="130"/>
      <c r="H206" s="130"/>
      <c r="I206" s="130"/>
      <c r="J206" s="130"/>
      <c r="K206" s="130"/>
      <c r="L206" s="130"/>
      <c r="M206" s="130"/>
      <c r="N206" s="130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</row>
    <row r="207" ht="12.75" customHeight="1">
      <c r="A207" s="129"/>
      <c r="B207" s="129"/>
      <c r="C207" s="129"/>
      <c r="D207" s="129"/>
      <c r="E207" s="129"/>
      <c r="F207" s="129"/>
      <c r="G207" s="130"/>
      <c r="H207" s="130"/>
      <c r="I207" s="130"/>
      <c r="J207" s="130"/>
      <c r="K207" s="130"/>
      <c r="L207" s="130"/>
      <c r="M207" s="130"/>
      <c r="N207" s="130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</row>
    <row r="208" ht="12.75" customHeight="1">
      <c r="A208" s="129"/>
      <c r="B208" s="129"/>
      <c r="C208" s="129"/>
      <c r="D208" s="129"/>
      <c r="E208" s="129"/>
      <c r="F208" s="129"/>
      <c r="G208" s="130"/>
      <c r="H208" s="130"/>
      <c r="I208" s="130"/>
      <c r="J208" s="130"/>
      <c r="K208" s="130"/>
      <c r="L208" s="130"/>
      <c r="M208" s="130"/>
      <c r="N208" s="130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</row>
    <row r="209" ht="12.75" customHeight="1">
      <c r="A209" s="129"/>
      <c r="B209" s="129"/>
      <c r="C209" s="129"/>
      <c r="D209" s="129"/>
      <c r="E209" s="129"/>
      <c r="F209" s="129"/>
      <c r="G209" s="130"/>
      <c r="H209" s="130"/>
      <c r="I209" s="130"/>
      <c r="J209" s="130"/>
      <c r="K209" s="130"/>
      <c r="L209" s="130"/>
      <c r="M209" s="130"/>
      <c r="N209" s="130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</row>
    <row r="210" ht="12.75" customHeight="1">
      <c r="A210" s="129"/>
      <c r="B210" s="129"/>
      <c r="C210" s="129"/>
      <c r="D210" s="129"/>
      <c r="E210" s="129"/>
      <c r="F210" s="129"/>
      <c r="G210" s="130"/>
      <c r="H210" s="130"/>
      <c r="I210" s="130"/>
      <c r="J210" s="130"/>
      <c r="K210" s="130"/>
      <c r="L210" s="130"/>
      <c r="M210" s="130"/>
      <c r="N210" s="130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</row>
    <row r="211" ht="12.75" customHeight="1">
      <c r="A211" s="129"/>
      <c r="B211" s="129"/>
      <c r="C211" s="129"/>
      <c r="D211" s="129"/>
      <c r="E211" s="129"/>
      <c r="F211" s="129"/>
      <c r="G211" s="130"/>
      <c r="H211" s="130"/>
      <c r="I211" s="130"/>
      <c r="J211" s="130"/>
      <c r="K211" s="130"/>
      <c r="L211" s="130"/>
      <c r="M211" s="130"/>
      <c r="N211" s="130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</row>
    <row r="212" ht="12.75" customHeight="1">
      <c r="A212" s="129"/>
      <c r="B212" s="129"/>
      <c r="C212" s="129"/>
      <c r="D212" s="129"/>
      <c r="E212" s="129"/>
      <c r="F212" s="129"/>
      <c r="G212" s="130"/>
      <c r="H212" s="130"/>
      <c r="I212" s="130"/>
      <c r="J212" s="130"/>
      <c r="K212" s="130"/>
      <c r="L212" s="130"/>
      <c r="M212" s="130"/>
      <c r="N212" s="130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</row>
    <row r="213" ht="12.75" customHeight="1">
      <c r="A213" s="129"/>
      <c r="B213" s="129"/>
      <c r="C213" s="129"/>
      <c r="D213" s="129"/>
      <c r="E213" s="129"/>
      <c r="F213" s="129"/>
      <c r="G213" s="130"/>
      <c r="H213" s="130"/>
      <c r="I213" s="130"/>
      <c r="J213" s="130"/>
      <c r="K213" s="130"/>
      <c r="L213" s="130"/>
      <c r="M213" s="130"/>
      <c r="N213" s="130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</row>
    <row r="214" ht="12.75" customHeight="1">
      <c r="A214" s="129"/>
      <c r="B214" s="129"/>
      <c r="C214" s="129"/>
      <c r="D214" s="129"/>
      <c r="E214" s="129"/>
      <c r="F214" s="129"/>
      <c r="G214" s="130"/>
      <c r="H214" s="130"/>
      <c r="I214" s="130"/>
      <c r="J214" s="130"/>
      <c r="K214" s="130"/>
      <c r="L214" s="130"/>
      <c r="M214" s="130"/>
      <c r="N214" s="130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</row>
    <row r="215" ht="12.75" customHeight="1">
      <c r="A215" s="129"/>
      <c r="B215" s="129"/>
      <c r="C215" s="129"/>
      <c r="D215" s="129"/>
      <c r="E215" s="129"/>
      <c r="F215" s="129"/>
      <c r="G215" s="130"/>
      <c r="H215" s="130"/>
      <c r="I215" s="130"/>
      <c r="J215" s="130"/>
      <c r="K215" s="130"/>
      <c r="L215" s="130"/>
      <c r="M215" s="130"/>
      <c r="N215" s="130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</row>
    <row r="216" ht="12.75" customHeight="1">
      <c r="A216" s="129"/>
      <c r="B216" s="129"/>
      <c r="C216" s="129"/>
      <c r="D216" s="129"/>
      <c r="E216" s="129"/>
      <c r="F216" s="129"/>
      <c r="G216" s="130"/>
      <c r="H216" s="130"/>
      <c r="I216" s="130"/>
      <c r="J216" s="130"/>
      <c r="K216" s="130"/>
      <c r="L216" s="130"/>
      <c r="M216" s="130"/>
      <c r="N216" s="130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</row>
    <row r="217" ht="12.75" customHeight="1">
      <c r="A217" s="129"/>
      <c r="B217" s="129"/>
      <c r="C217" s="129"/>
      <c r="D217" s="129"/>
      <c r="E217" s="129"/>
      <c r="F217" s="129"/>
      <c r="G217" s="130"/>
      <c r="H217" s="130"/>
      <c r="I217" s="130"/>
      <c r="J217" s="130"/>
      <c r="K217" s="130"/>
      <c r="L217" s="130"/>
      <c r="M217" s="130"/>
      <c r="N217" s="130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</row>
    <row r="218" ht="12.75" customHeight="1">
      <c r="A218" s="129"/>
      <c r="B218" s="129"/>
      <c r="C218" s="129"/>
      <c r="D218" s="129"/>
      <c r="E218" s="129"/>
      <c r="F218" s="129"/>
      <c r="G218" s="130"/>
      <c r="H218" s="130"/>
      <c r="I218" s="130"/>
      <c r="J218" s="130"/>
      <c r="K218" s="130"/>
      <c r="L218" s="130"/>
      <c r="M218" s="130"/>
      <c r="N218" s="130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</row>
    <row r="219" ht="12.75" customHeight="1">
      <c r="A219" s="129"/>
      <c r="B219" s="129"/>
      <c r="C219" s="129"/>
      <c r="D219" s="129"/>
      <c r="E219" s="129"/>
      <c r="F219" s="129"/>
      <c r="G219" s="130"/>
      <c r="H219" s="130"/>
      <c r="I219" s="130"/>
      <c r="J219" s="130"/>
      <c r="K219" s="130"/>
      <c r="L219" s="130"/>
      <c r="M219" s="130"/>
      <c r="N219" s="130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</row>
    <row r="220" ht="12.75" customHeight="1">
      <c r="A220" s="129"/>
      <c r="B220" s="129"/>
      <c r="C220" s="129"/>
      <c r="D220" s="129"/>
      <c r="E220" s="129"/>
      <c r="F220" s="129"/>
      <c r="G220" s="130"/>
      <c r="H220" s="130"/>
      <c r="I220" s="130"/>
      <c r="J220" s="130"/>
      <c r="K220" s="130"/>
      <c r="L220" s="130"/>
      <c r="M220" s="130"/>
      <c r="N220" s="130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</row>
    <row r="221" ht="12.75" customHeight="1">
      <c r="A221" s="129"/>
      <c r="B221" s="129"/>
      <c r="C221" s="129"/>
      <c r="D221" s="129"/>
      <c r="E221" s="129"/>
      <c r="F221" s="129"/>
      <c r="G221" s="130"/>
      <c r="H221" s="130"/>
      <c r="I221" s="130"/>
      <c r="J221" s="130"/>
      <c r="K221" s="130"/>
      <c r="L221" s="130"/>
      <c r="M221" s="130"/>
      <c r="N221" s="130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</row>
    <row r="222" ht="12.75" customHeight="1">
      <c r="A222" s="129"/>
      <c r="B222" s="129"/>
      <c r="C222" s="129"/>
      <c r="D222" s="129"/>
      <c r="E222" s="129"/>
      <c r="F222" s="129"/>
      <c r="G222" s="130"/>
      <c r="H222" s="130"/>
      <c r="I222" s="130"/>
      <c r="J222" s="130"/>
      <c r="K222" s="130"/>
      <c r="L222" s="130"/>
      <c r="M222" s="130"/>
      <c r="N222" s="130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</row>
    <row r="223" ht="12.75" customHeight="1">
      <c r="A223" s="129"/>
      <c r="B223" s="129"/>
      <c r="C223" s="129"/>
      <c r="D223" s="129"/>
      <c r="E223" s="129"/>
      <c r="F223" s="129"/>
      <c r="G223" s="130"/>
      <c r="H223" s="130"/>
      <c r="I223" s="130"/>
      <c r="J223" s="130"/>
      <c r="K223" s="130"/>
      <c r="L223" s="130"/>
      <c r="M223" s="130"/>
      <c r="N223" s="130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</row>
    <row r="224" ht="12.75" customHeight="1">
      <c r="A224" s="129"/>
      <c r="B224" s="129"/>
      <c r="C224" s="129"/>
      <c r="D224" s="129"/>
      <c r="E224" s="129"/>
      <c r="F224" s="129"/>
      <c r="G224" s="130"/>
      <c r="H224" s="130"/>
      <c r="I224" s="130"/>
      <c r="J224" s="130"/>
      <c r="K224" s="130"/>
      <c r="L224" s="130"/>
      <c r="M224" s="130"/>
      <c r="N224" s="130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</row>
    <row r="225" ht="12.75" customHeight="1">
      <c r="A225" s="129"/>
      <c r="B225" s="129"/>
      <c r="C225" s="129"/>
      <c r="D225" s="129"/>
      <c r="E225" s="129"/>
      <c r="F225" s="129"/>
      <c r="G225" s="130"/>
      <c r="H225" s="130"/>
      <c r="I225" s="130"/>
      <c r="J225" s="130"/>
      <c r="K225" s="130"/>
      <c r="L225" s="130"/>
      <c r="M225" s="130"/>
      <c r="N225" s="130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</row>
    <row r="226" ht="12.75" customHeight="1">
      <c r="A226" s="129"/>
      <c r="B226" s="129"/>
      <c r="C226" s="129"/>
      <c r="D226" s="129"/>
      <c r="E226" s="129"/>
      <c r="F226" s="129"/>
      <c r="G226" s="130"/>
      <c r="H226" s="130"/>
      <c r="I226" s="130"/>
      <c r="J226" s="130"/>
      <c r="K226" s="130"/>
      <c r="L226" s="130"/>
      <c r="M226" s="130"/>
      <c r="N226" s="130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</row>
    <row r="227" ht="12.75" customHeight="1">
      <c r="A227" s="129"/>
      <c r="B227" s="129"/>
      <c r="C227" s="129"/>
      <c r="D227" s="129"/>
      <c r="E227" s="129"/>
      <c r="F227" s="129"/>
      <c r="G227" s="130"/>
      <c r="H227" s="130"/>
      <c r="I227" s="130"/>
      <c r="J227" s="130"/>
      <c r="K227" s="130"/>
      <c r="L227" s="130"/>
      <c r="M227" s="130"/>
      <c r="N227" s="130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</row>
    <row r="228" ht="12.75" customHeight="1">
      <c r="A228" s="129"/>
      <c r="B228" s="129"/>
      <c r="C228" s="129"/>
      <c r="D228" s="129"/>
      <c r="E228" s="129"/>
      <c r="F228" s="129"/>
      <c r="G228" s="130"/>
      <c r="H228" s="130"/>
      <c r="I228" s="130"/>
      <c r="J228" s="130"/>
      <c r="K228" s="130"/>
      <c r="L228" s="130"/>
      <c r="M228" s="130"/>
      <c r="N228" s="130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</row>
    <row r="229" ht="12.75" customHeight="1">
      <c r="A229" s="129"/>
      <c r="B229" s="129"/>
      <c r="C229" s="129"/>
      <c r="D229" s="129"/>
      <c r="E229" s="129"/>
      <c r="F229" s="129"/>
      <c r="G229" s="130"/>
      <c r="H229" s="130"/>
      <c r="I229" s="130"/>
      <c r="J229" s="130"/>
      <c r="K229" s="130"/>
      <c r="L229" s="130"/>
      <c r="M229" s="130"/>
      <c r="N229" s="130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</row>
    <row r="230" ht="12.75" customHeight="1">
      <c r="A230" s="129"/>
      <c r="B230" s="129"/>
      <c r="C230" s="129"/>
      <c r="D230" s="129"/>
      <c r="E230" s="129"/>
      <c r="F230" s="129"/>
      <c r="G230" s="130"/>
      <c r="H230" s="130"/>
      <c r="I230" s="130"/>
      <c r="J230" s="130"/>
      <c r="K230" s="130"/>
      <c r="L230" s="130"/>
      <c r="M230" s="130"/>
      <c r="N230" s="130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</row>
    <row r="231" ht="12.75" customHeight="1">
      <c r="A231" s="129"/>
      <c r="B231" s="129"/>
      <c r="C231" s="129"/>
      <c r="D231" s="129"/>
      <c r="E231" s="129"/>
      <c r="F231" s="129"/>
      <c r="G231" s="130"/>
      <c r="H231" s="130"/>
      <c r="I231" s="130"/>
      <c r="J231" s="130"/>
      <c r="K231" s="130"/>
      <c r="L231" s="130"/>
      <c r="M231" s="130"/>
      <c r="N231" s="130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</row>
    <row r="232" ht="12.75" customHeight="1">
      <c r="A232" s="129"/>
      <c r="B232" s="129"/>
      <c r="C232" s="129"/>
      <c r="D232" s="129"/>
      <c r="E232" s="129"/>
      <c r="F232" s="129"/>
      <c r="G232" s="130"/>
      <c r="H232" s="130"/>
      <c r="I232" s="130"/>
      <c r="J232" s="130"/>
      <c r="K232" s="130"/>
      <c r="L232" s="130"/>
      <c r="M232" s="130"/>
      <c r="N232" s="130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</row>
    <row r="233" ht="12.75" customHeight="1">
      <c r="A233" s="129"/>
      <c r="B233" s="129"/>
      <c r="C233" s="129"/>
      <c r="D233" s="129"/>
      <c r="E233" s="129"/>
      <c r="F233" s="129"/>
      <c r="G233" s="130"/>
      <c r="H233" s="130"/>
      <c r="I233" s="130"/>
      <c r="J233" s="130"/>
      <c r="K233" s="130"/>
      <c r="L233" s="130"/>
      <c r="M233" s="130"/>
      <c r="N233" s="130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</row>
    <row r="234" ht="12.75" customHeight="1">
      <c r="A234" s="129"/>
      <c r="B234" s="129"/>
      <c r="C234" s="129"/>
      <c r="D234" s="129"/>
      <c r="E234" s="129"/>
      <c r="F234" s="129"/>
      <c r="G234" s="130"/>
      <c r="H234" s="130"/>
      <c r="I234" s="130"/>
      <c r="J234" s="130"/>
      <c r="K234" s="130"/>
      <c r="L234" s="130"/>
      <c r="M234" s="130"/>
      <c r="N234" s="130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</row>
    <row r="235" ht="12.75" customHeight="1">
      <c r="A235" s="129"/>
      <c r="B235" s="129"/>
      <c r="C235" s="129"/>
      <c r="D235" s="129"/>
      <c r="E235" s="129"/>
      <c r="F235" s="129"/>
      <c r="G235" s="130"/>
      <c r="H235" s="130"/>
      <c r="I235" s="130"/>
      <c r="J235" s="130"/>
      <c r="K235" s="130"/>
      <c r="L235" s="130"/>
      <c r="M235" s="130"/>
      <c r="N235" s="130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</row>
    <row r="236" ht="12.75" customHeight="1">
      <c r="A236" s="129"/>
      <c r="B236" s="129"/>
      <c r="C236" s="129"/>
      <c r="D236" s="129"/>
      <c r="E236" s="129"/>
      <c r="F236" s="129"/>
      <c r="G236" s="130"/>
      <c r="H236" s="130"/>
      <c r="I236" s="130"/>
      <c r="J236" s="130"/>
      <c r="K236" s="130"/>
      <c r="L236" s="130"/>
      <c r="M236" s="130"/>
      <c r="N236" s="130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</row>
    <row r="237" ht="12.75" customHeight="1">
      <c r="A237" s="129"/>
      <c r="B237" s="129"/>
      <c r="C237" s="129"/>
      <c r="D237" s="129"/>
      <c r="E237" s="129"/>
      <c r="F237" s="129"/>
      <c r="G237" s="130"/>
      <c r="H237" s="130"/>
      <c r="I237" s="130"/>
      <c r="J237" s="130"/>
      <c r="K237" s="130"/>
      <c r="L237" s="130"/>
      <c r="M237" s="130"/>
      <c r="N237" s="130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</row>
    <row r="238" ht="12.75" customHeight="1">
      <c r="A238" s="129"/>
      <c r="B238" s="129"/>
      <c r="C238" s="129"/>
      <c r="D238" s="129"/>
      <c r="E238" s="129"/>
      <c r="F238" s="129"/>
      <c r="G238" s="130"/>
      <c r="H238" s="130"/>
      <c r="I238" s="130"/>
      <c r="J238" s="130"/>
      <c r="K238" s="130"/>
      <c r="L238" s="130"/>
      <c r="M238" s="130"/>
      <c r="N238" s="130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</row>
    <row r="239" ht="12.75" customHeight="1">
      <c r="A239" s="129"/>
      <c r="B239" s="129"/>
      <c r="C239" s="129"/>
      <c r="D239" s="129"/>
      <c r="E239" s="129"/>
      <c r="F239" s="129"/>
      <c r="G239" s="130"/>
      <c r="H239" s="130"/>
      <c r="I239" s="130"/>
      <c r="J239" s="130"/>
      <c r="K239" s="130"/>
      <c r="L239" s="130"/>
      <c r="M239" s="130"/>
      <c r="N239" s="130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</row>
    <row r="240" ht="12.75" customHeight="1">
      <c r="A240" s="129"/>
      <c r="B240" s="129"/>
      <c r="C240" s="129"/>
      <c r="D240" s="129"/>
      <c r="E240" s="129"/>
      <c r="F240" s="129"/>
      <c r="G240" s="130"/>
      <c r="H240" s="130"/>
      <c r="I240" s="130"/>
      <c r="J240" s="130"/>
      <c r="K240" s="130"/>
      <c r="L240" s="130"/>
      <c r="M240" s="130"/>
      <c r="N240" s="130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</row>
    <row r="241" ht="12.75" customHeight="1">
      <c r="A241" s="129"/>
      <c r="B241" s="129"/>
      <c r="C241" s="129"/>
      <c r="D241" s="129"/>
      <c r="E241" s="129"/>
      <c r="F241" s="129"/>
      <c r="G241" s="130"/>
      <c r="H241" s="130"/>
      <c r="I241" s="130"/>
      <c r="J241" s="130"/>
      <c r="K241" s="130"/>
      <c r="L241" s="130"/>
      <c r="M241" s="130"/>
      <c r="N241" s="130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</row>
    <row r="242" ht="12.75" customHeight="1">
      <c r="A242" s="129"/>
      <c r="B242" s="129"/>
      <c r="C242" s="129"/>
      <c r="D242" s="129"/>
      <c r="E242" s="129"/>
      <c r="F242" s="129"/>
      <c r="G242" s="130"/>
      <c r="H242" s="130"/>
      <c r="I242" s="130"/>
      <c r="J242" s="130"/>
      <c r="K242" s="130"/>
      <c r="L242" s="130"/>
      <c r="M242" s="130"/>
      <c r="N242" s="130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</row>
    <row r="243" ht="12.75" customHeight="1">
      <c r="A243" s="129"/>
      <c r="B243" s="129"/>
      <c r="C243" s="129"/>
      <c r="D243" s="129"/>
      <c r="E243" s="129"/>
      <c r="F243" s="129"/>
      <c r="G243" s="130"/>
      <c r="H243" s="130"/>
      <c r="I243" s="130"/>
      <c r="J243" s="130"/>
      <c r="K243" s="130"/>
      <c r="L243" s="130"/>
      <c r="M243" s="130"/>
      <c r="N243" s="130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</row>
    <row r="244" ht="12.75" customHeight="1">
      <c r="A244" s="129"/>
      <c r="B244" s="129"/>
      <c r="C244" s="129"/>
      <c r="D244" s="129"/>
      <c r="E244" s="129"/>
      <c r="F244" s="129"/>
      <c r="G244" s="130"/>
      <c r="H244" s="130"/>
      <c r="I244" s="130"/>
      <c r="J244" s="130"/>
      <c r="K244" s="130"/>
      <c r="L244" s="130"/>
      <c r="M244" s="130"/>
      <c r="N244" s="130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</row>
    <row r="245" ht="12.75" customHeight="1">
      <c r="A245" s="129"/>
      <c r="B245" s="129"/>
      <c r="C245" s="129"/>
      <c r="D245" s="129"/>
      <c r="E245" s="129"/>
      <c r="F245" s="129"/>
      <c r="G245" s="130"/>
      <c r="H245" s="130"/>
      <c r="I245" s="130"/>
      <c r="J245" s="130"/>
      <c r="K245" s="130"/>
      <c r="L245" s="130"/>
      <c r="M245" s="130"/>
      <c r="N245" s="130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</row>
    <row r="246" ht="12.75" customHeight="1">
      <c r="A246" s="129"/>
      <c r="B246" s="129"/>
      <c r="C246" s="129"/>
      <c r="D246" s="129"/>
      <c r="E246" s="129"/>
      <c r="F246" s="129"/>
      <c r="G246" s="130"/>
      <c r="H246" s="130"/>
      <c r="I246" s="130"/>
      <c r="J246" s="130"/>
      <c r="K246" s="130"/>
      <c r="L246" s="130"/>
      <c r="M246" s="130"/>
      <c r="N246" s="130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</row>
    <row r="247" ht="12.75" customHeight="1">
      <c r="A247" s="129"/>
      <c r="B247" s="129"/>
      <c r="C247" s="129"/>
      <c r="D247" s="129"/>
      <c r="E247" s="129"/>
      <c r="F247" s="129"/>
      <c r="G247" s="130"/>
      <c r="H247" s="130"/>
      <c r="I247" s="130"/>
      <c r="J247" s="130"/>
      <c r="K247" s="130"/>
      <c r="L247" s="130"/>
      <c r="M247" s="130"/>
      <c r="N247" s="130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</row>
    <row r="248" ht="12.75" customHeight="1">
      <c r="A248" s="129"/>
      <c r="B248" s="129"/>
      <c r="C248" s="129"/>
      <c r="D248" s="129"/>
      <c r="E248" s="129"/>
      <c r="F248" s="129"/>
      <c r="G248" s="130"/>
      <c r="H248" s="130"/>
      <c r="I248" s="130"/>
      <c r="J248" s="130"/>
      <c r="K248" s="130"/>
      <c r="L248" s="130"/>
      <c r="M248" s="130"/>
      <c r="N248" s="130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</row>
    <row r="249" ht="12.75" customHeight="1">
      <c r="A249" s="129"/>
      <c r="B249" s="129"/>
      <c r="C249" s="129"/>
      <c r="D249" s="129"/>
      <c r="E249" s="129"/>
      <c r="F249" s="129"/>
      <c r="G249" s="130"/>
      <c r="H249" s="130"/>
      <c r="I249" s="130"/>
      <c r="J249" s="130"/>
      <c r="K249" s="130"/>
      <c r="L249" s="130"/>
      <c r="M249" s="130"/>
      <c r="N249" s="130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</row>
    <row r="250" ht="12.75" customHeight="1">
      <c r="A250" s="129"/>
      <c r="B250" s="129"/>
      <c r="C250" s="129"/>
      <c r="D250" s="129"/>
      <c r="E250" s="129"/>
      <c r="F250" s="129"/>
      <c r="G250" s="130"/>
      <c r="H250" s="130"/>
      <c r="I250" s="130"/>
      <c r="J250" s="130"/>
      <c r="K250" s="130"/>
      <c r="L250" s="130"/>
      <c r="M250" s="130"/>
      <c r="N250" s="130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</row>
    <row r="251" ht="12.75" customHeight="1">
      <c r="A251" s="129"/>
      <c r="B251" s="129"/>
      <c r="C251" s="129"/>
      <c r="D251" s="129"/>
      <c r="E251" s="129"/>
      <c r="F251" s="129"/>
      <c r="G251" s="130"/>
      <c r="H251" s="130"/>
      <c r="I251" s="130"/>
      <c r="J251" s="130"/>
      <c r="K251" s="130"/>
      <c r="L251" s="130"/>
      <c r="M251" s="130"/>
      <c r="N251" s="130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</row>
    <row r="252" ht="12.75" customHeight="1">
      <c r="A252" s="129"/>
      <c r="B252" s="129"/>
      <c r="C252" s="129"/>
      <c r="D252" s="129"/>
      <c r="E252" s="129"/>
      <c r="F252" s="129"/>
      <c r="G252" s="130"/>
      <c r="H252" s="130"/>
      <c r="I252" s="130"/>
      <c r="J252" s="130"/>
      <c r="K252" s="130"/>
      <c r="L252" s="130"/>
      <c r="M252" s="130"/>
      <c r="N252" s="130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</row>
    <row r="253" ht="12.75" customHeight="1">
      <c r="A253" s="129"/>
      <c r="B253" s="129"/>
      <c r="C253" s="129"/>
      <c r="D253" s="129"/>
      <c r="E253" s="129"/>
      <c r="F253" s="129"/>
      <c r="G253" s="130"/>
      <c r="H253" s="130"/>
      <c r="I253" s="130"/>
      <c r="J253" s="130"/>
      <c r="K253" s="130"/>
      <c r="L253" s="130"/>
      <c r="M253" s="130"/>
      <c r="N253" s="130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</row>
    <row r="254" ht="12.75" customHeight="1">
      <c r="A254" s="129"/>
      <c r="B254" s="129"/>
      <c r="C254" s="129"/>
      <c r="D254" s="129"/>
      <c r="E254" s="129"/>
      <c r="F254" s="129"/>
      <c r="G254" s="130"/>
      <c r="H254" s="130"/>
      <c r="I254" s="130"/>
      <c r="J254" s="130"/>
      <c r="K254" s="130"/>
      <c r="L254" s="130"/>
      <c r="M254" s="130"/>
      <c r="N254" s="130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</row>
    <row r="255" ht="12.75" customHeight="1">
      <c r="A255" s="129"/>
      <c r="B255" s="129"/>
      <c r="C255" s="129"/>
      <c r="D255" s="129"/>
      <c r="E255" s="129"/>
      <c r="F255" s="129"/>
      <c r="G255" s="130"/>
      <c r="H255" s="130"/>
      <c r="I255" s="130"/>
      <c r="J255" s="130"/>
      <c r="K255" s="130"/>
      <c r="L255" s="130"/>
      <c r="M255" s="130"/>
      <c r="N255" s="130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</row>
    <row r="256" ht="12.75" customHeight="1">
      <c r="A256" s="129"/>
      <c r="B256" s="129"/>
      <c r="C256" s="129"/>
      <c r="D256" s="129"/>
      <c r="E256" s="129"/>
      <c r="F256" s="129"/>
      <c r="G256" s="130"/>
      <c r="H256" s="130"/>
      <c r="I256" s="130"/>
      <c r="J256" s="130"/>
      <c r="K256" s="130"/>
      <c r="L256" s="130"/>
      <c r="M256" s="130"/>
      <c r="N256" s="130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</row>
    <row r="257" ht="12.75" customHeight="1">
      <c r="A257" s="129"/>
      <c r="B257" s="129"/>
      <c r="C257" s="129"/>
      <c r="D257" s="129"/>
      <c r="E257" s="129"/>
      <c r="F257" s="129"/>
      <c r="G257" s="130"/>
      <c r="H257" s="130"/>
      <c r="I257" s="130"/>
      <c r="J257" s="130"/>
      <c r="K257" s="130"/>
      <c r="L257" s="130"/>
      <c r="M257" s="130"/>
      <c r="N257" s="130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</row>
    <row r="258" ht="12.75" customHeight="1">
      <c r="A258" s="129"/>
      <c r="B258" s="129"/>
      <c r="C258" s="129"/>
      <c r="D258" s="129"/>
      <c r="E258" s="129"/>
      <c r="F258" s="129"/>
      <c r="G258" s="130"/>
      <c r="H258" s="130"/>
      <c r="I258" s="130"/>
      <c r="J258" s="130"/>
      <c r="K258" s="130"/>
      <c r="L258" s="130"/>
      <c r="M258" s="130"/>
      <c r="N258" s="130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</row>
    <row r="259" ht="12.75" customHeight="1">
      <c r="A259" s="129"/>
      <c r="B259" s="129"/>
      <c r="C259" s="129"/>
      <c r="D259" s="129"/>
      <c r="E259" s="129"/>
      <c r="F259" s="129"/>
      <c r="G259" s="130"/>
      <c r="H259" s="130"/>
      <c r="I259" s="130"/>
      <c r="J259" s="130"/>
      <c r="K259" s="130"/>
      <c r="L259" s="130"/>
      <c r="M259" s="130"/>
      <c r="N259" s="130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</row>
    <row r="260" ht="12.75" customHeight="1">
      <c r="A260" s="129"/>
      <c r="B260" s="129"/>
      <c r="C260" s="129"/>
      <c r="D260" s="129"/>
      <c r="E260" s="129"/>
      <c r="F260" s="129"/>
      <c r="G260" s="130"/>
      <c r="H260" s="130"/>
      <c r="I260" s="130"/>
      <c r="J260" s="130"/>
      <c r="K260" s="130"/>
      <c r="L260" s="130"/>
      <c r="M260" s="130"/>
      <c r="N260" s="130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</row>
    <row r="261" ht="12.75" customHeight="1">
      <c r="A261" s="129"/>
      <c r="B261" s="129"/>
      <c r="C261" s="129"/>
      <c r="D261" s="129"/>
      <c r="E261" s="129"/>
      <c r="F261" s="129"/>
      <c r="G261" s="130"/>
      <c r="H261" s="130"/>
      <c r="I261" s="130"/>
      <c r="J261" s="130"/>
      <c r="K261" s="130"/>
      <c r="L261" s="130"/>
      <c r="M261" s="130"/>
      <c r="N261" s="130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</row>
    <row r="262" ht="12.75" customHeight="1">
      <c r="A262" s="129"/>
      <c r="B262" s="129"/>
      <c r="C262" s="129"/>
      <c r="D262" s="129"/>
      <c r="E262" s="129"/>
      <c r="F262" s="129"/>
      <c r="G262" s="130"/>
      <c r="H262" s="130"/>
      <c r="I262" s="130"/>
      <c r="J262" s="130"/>
      <c r="K262" s="130"/>
      <c r="L262" s="130"/>
      <c r="M262" s="130"/>
      <c r="N262" s="130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</row>
    <row r="263" ht="12.75" customHeight="1">
      <c r="A263" s="129"/>
      <c r="B263" s="129"/>
      <c r="C263" s="129"/>
      <c r="D263" s="129"/>
      <c r="E263" s="129"/>
      <c r="F263" s="129"/>
      <c r="G263" s="130"/>
      <c r="H263" s="130"/>
      <c r="I263" s="130"/>
      <c r="J263" s="130"/>
      <c r="K263" s="130"/>
      <c r="L263" s="130"/>
      <c r="M263" s="130"/>
      <c r="N263" s="130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</row>
    <row r="264" ht="12.75" customHeight="1">
      <c r="A264" s="129"/>
      <c r="B264" s="129"/>
      <c r="C264" s="129"/>
      <c r="D264" s="129"/>
      <c r="E264" s="129"/>
      <c r="F264" s="129"/>
      <c r="G264" s="130"/>
      <c r="H264" s="130"/>
      <c r="I264" s="130"/>
      <c r="J264" s="130"/>
      <c r="K264" s="130"/>
      <c r="L264" s="130"/>
      <c r="M264" s="130"/>
      <c r="N264" s="130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</row>
    <row r="265" ht="12.75" customHeight="1">
      <c r="A265" s="129"/>
      <c r="B265" s="129"/>
      <c r="C265" s="129"/>
      <c r="D265" s="129"/>
      <c r="E265" s="129"/>
      <c r="F265" s="129"/>
      <c r="G265" s="130"/>
      <c r="H265" s="130"/>
      <c r="I265" s="130"/>
      <c r="J265" s="130"/>
      <c r="K265" s="130"/>
      <c r="L265" s="130"/>
      <c r="M265" s="130"/>
      <c r="N265" s="130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</row>
    <row r="266" ht="12.75" customHeight="1">
      <c r="A266" s="129"/>
      <c r="B266" s="129"/>
      <c r="C266" s="129"/>
      <c r="D266" s="129"/>
      <c r="E266" s="129"/>
      <c r="F266" s="129"/>
      <c r="G266" s="130"/>
      <c r="H266" s="130"/>
      <c r="I266" s="130"/>
      <c r="J266" s="130"/>
      <c r="K266" s="130"/>
      <c r="L266" s="130"/>
      <c r="M266" s="130"/>
      <c r="N266" s="130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</row>
    <row r="267" ht="12.75" customHeight="1">
      <c r="A267" s="129"/>
      <c r="B267" s="129"/>
      <c r="C267" s="129"/>
      <c r="D267" s="129"/>
      <c r="E267" s="129"/>
      <c r="F267" s="129"/>
      <c r="G267" s="130"/>
      <c r="H267" s="130"/>
      <c r="I267" s="130"/>
      <c r="J267" s="130"/>
      <c r="K267" s="130"/>
      <c r="L267" s="130"/>
      <c r="M267" s="130"/>
      <c r="N267" s="130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</row>
    <row r="268" ht="12.75" customHeight="1">
      <c r="A268" s="129"/>
      <c r="B268" s="129"/>
      <c r="C268" s="129"/>
      <c r="D268" s="129"/>
      <c r="E268" s="129"/>
      <c r="F268" s="129"/>
      <c r="G268" s="130"/>
      <c r="H268" s="130"/>
      <c r="I268" s="130"/>
      <c r="J268" s="130"/>
      <c r="K268" s="130"/>
      <c r="L268" s="130"/>
      <c r="M268" s="130"/>
      <c r="N268" s="130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</row>
    <row r="269" ht="12.75" customHeight="1">
      <c r="A269" s="129"/>
      <c r="B269" s="129"/>
      <c r="C269" s="129"/>
      <c r="D269" s="129"/>
      <c r="E269" s="129"/>
      <c r="F269" s="129"/>
      <c r="G269" s="130"/>
      <c r="H269" s="130"/>
      <c r="I269" s="130"/>
      <c r="J269" s="130"/>
      <c r="K269" s="130"/>
      <c r="L269" s="130"/>
      <c r="M269" s="130"/>
      <c r="N269" s="130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</row>
    <row r="270" ht="12.75" customHeight="1">
      <c r="A270" s="129"/>
      <c r="B270" s="129"/>
      <c r="C270" s="129"/>
      <c r="D270" s="129"/>
      <c r="E270" s="129"/>
      <c r="F270" s="129"/>
      <c r="G270" s="130"/>
      <c r="H270" s="130"/>
      <c r="I270" s="130"/>
      <c r="J270" s="130"/>
      <c r="K270" s="130"/>
      <c r="L270" s="130"/>
      <c r="M270" s="130"/>
      <c r="N270" s="130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</row>
    <row r="271" ht="12.75" customHeight="1">
      <c r="A271" s="129"/>
      <c r="B271" s="129"/>
      <c r="C271" s="129"/>
      <c r="D271" s="129"/>
      <c r="E271" s="129"/>
      <c r="F271" s="129"/>
      <c r="G271" s="130"/>
      <c r="H271" s="130"/>
      <c r="I271" s="130"/>
      <c r="J271" s="130"/>
      <c r="K271" s="130"/>
      <c r="L271" s="130"/>
      <c r="M271" s="130"/>
      <c r="N271" s="130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</row>
    <row r="272" ht="12.75" customHeight="1">
      <c r="A272" s="129"/>
      <c r="B272" s="129"/>
      <c r="C272" s="129"/>
      <c r="D272" s="129"/>
      <c r="E272" s="129"/>
      <c r="F272" s="129"/>
      <c r="G272" s="130"/>
      <c r="H272" s="130"/>
      <c r="I272" s="130"/>
      <c r="J272" s="130"/>
      <c r="K272" s="130"/>
      <c r="L272" s="130"/>
      <c r="M272" s="130"/>
      <c r="N272" s="130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</row>
    <row r="273" ht="12.75" customHeight="1">
      <c r="A273" s="129"/>
      <c r="B273" s="129"/>
      <c r="C273" s="129"/>
      <c r="D273" s="129"/>
      <c r="E273" s="129"/>
      <c r="F273" s="129"/>
      <c r="G273" s="130"/>
      <c r="H273" s="130"/>
      <c r="I273" s="130"/>
      <c r="J273" s="130"/>
      <c r="K273" s="130"/>
      <c r="L273" s="130"/>
      <c r="M273" s="130"/>
      <c r="N273" s="130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</row>
    <row r="274" ht="12.75" customHeight="1">
      <c r="A274" s="129"/>
      <c r="B274" s="129"/>
      <c r="C274" s="129"/>
      <c r="D274" s="129"/>
      <c r="E274" s="129"/>
      <c r="F274" s="129"/>
      <c r="G274" s="130"/>
      <c r="H274" s="130"/>
      <c r="I274" s="130"/>
      <c r="J274" s="130"/>
      <c r="K274" s="130"/>
      <c r="L274" s="130"/>
      <c r="M274" s="130"/>
      <c r="N274" s="130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</row>
    <row r="275" ht="12.75" customHeight="1">
      <c r="A275" s="129"/>
      <c r="B275" s="129"/>
      <c r="C275" s="129"/>
      <c r="D275" s="129"/>
      <c r="E275" s="129"/>
      <c r="F275" s="129"/>
      <c r="G275" s="130"/>
      <c r="H275" s="130"/>
      <c r="I275" s="130"/>
      <c r="J275" s="130"/>
      <c r="K275" s="130"/>
      <c r="L275" s="130"/>
      <c r="M275" s="130"/>
      <c r="N275" s="130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</row>
    <row r="276" ht="12.75" customHeight="1">
      <c r="A276" s="129"/>
      <c r="B276" s="129"/>
      <c r="C276" s="129"/>
      <c r="D276" s="129"/>
      <c r="E276" s="129"/>
      <c r="F276" s="129"/>
      <c r="G276" s="130"/>
      <c r="H276" s="130"/>
      <c r="I276" s="130"/>
      <c r="J276" s="130"/>
      <c r="K276" s="130"/>
      <c r="L276" s="130"/>
      <c r="M276" s="130"/>
      <c r="N276" s="130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</row>
    <row r="277" ht="12.75" customHeight="1">
      <c r="A277" s="129"/>
      <c r="B277" s="129"/>
      <c r="C277" s="129"/>
      <c r="D277" s="129"/>
      <c r="E277" s="129"/>
      <c r="F277" s="129"/>
      <c r="G277" s="130"/>
      <c r="H277" s="130"/>
      <c r="I277" s="130"/>
      <c r="J277" s="130"/>
      <c r="K277" s="130"/>
      <c r="L277" s="130"/>
      <c r="M277" s="130"/>
      <c r="N277" s="130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</row>
    <row r="278" ht="12.75" customHeight="1">
      <c r="A278" s="129"/>
      <c r="B278" s="129"/>
      <c r="C278" s="129"/>
      <c r="D278" s="129"/>
      <c r="E278" s="129"/>
      <c r="F278" s="129"/>
      <c r="G278" s="130"/>
      <c r="H278" s="130"/>
      <c r="I278" s="130"/>
      <c r="J278" s="130"/>
      <c r="K278" s="130"/>
      <c r="L278" s="130"/>
      <c r="M278" s="130"/>
      <c r="N278" s="130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</row>
    <row r="279" ht="12.75" customHeight="1">
      <c r="A279" s="129"/>
      <c r="B279" s="129"/>
      <c r="C279" s="129"/>
      <c r="D279" s="129"/>
      <c r="E279" s="129"/>
      <c r="F279" s="129"/>
      <c r="G279" s="130"/>
      <c r="H279" s="130"/>
      <c r="I279" s="130"/>
      <c r="J279" s="130"/>
      <c r="K279" s="130"/>
      <c r="L279" s="130"/>
      <c r="M279" s="130"/>
      <c r="N279" s="130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</row>
    <row r="280" ht="12.75" customHeight="1">
      <c r="A280" s="129"/>
      <c r="B280" s="129"/>
      <c r="C280" s="129"/>
      <c r="D280" s="129"/>
      <c r="E280" s="129"/>
      <c r="F280" s="129"/>
      <c r="G280" s="130"/>
      <c r="H280" s="130"/>
      <c r="I280" s="130"/>
      <c r="J280" s="130"/>
      <c r="K280" s="130"/>
      <c r="L280" s="130"/>
      <c r="M280" s="130"/>
      <c r="N280" s="130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</row>
    <row r="281" ht="12.75" customHeight="1">
      <c r="A281" s="129"/>
      <c r="B281" s="129"/>
      <c r="C281" s="129"/>
      <c r="D281" s="129"/>
      <c r="E281" s="129"/>
      <c r="F281" s="129"/>
      <c r="G281" s="130"/>
      <c r="H281" s="130"/>
      <c r="I281" s="130"/>
      <c r="J281" s="130"/>
      <c r="K281" s="130"/>
      <c r="L281" s="130"/>
      <c r="M281" s="130"/>
      <c r="N281" s="130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</row>
    <row r="282" ht="12.75" customHeight="1">
      <c r="A282" s="129"/>
      <c r="B282" s="129"/>
      <c r="C282" s="129"/>
      <c r="D282" s="129"/>
      <c r="E282" s="129"/>
      <c r="F282" s="129"/>
      <c r="G282" s="130"/>
      <c r="H282" s="130"/>
      <c r="I282" s="130"/>
      <c r="J282" s="130"/>
      <c r="K282" s="130"/>
      <c r="L282" s="130"/>
      <c r="M282" s="130"/>
      <c r="N282" s="130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</row>
    <row r="283" ht="12.75" customHeight="1">
      <c r="A283" s="129"/>
      <c r="B283" s="129"/>
      <c r="C283" s="129"/>
      <c r="D283" s="129"/>
      <c r="E283" s="129"/>
      <c r="F283" s="129"/>
      <c r="G283" s="130"/>
      <c r="H283" s="130"/>
      <c r="I283" s="130"/>
      <c r="J283" s="130"/>
      <c r="K283" s="130"/>
      <c r="L283" s="130"/>
      <c r="M283" s="130"/>
      <c r="N283" s="130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</row>
    <row r="284" ht="12.75" customHeight="1">
      <c r="A284" s="129"/>
      <c r="B284" s="129"/>
      <c r="C284" s="129"/>
      <c r="D284" s="129"/>
      <c r="E284" s="129"/>
      <c r="F284" s="129"/>
      <c r="G284" s="130"/>
      <c r="H284" s="130"/>
      <c r="I284" s="130"/>
      <c r="J284" s="130"/>
      <c r="K284" s="130"/>
      <c r="L284" s="130"/>
      <c r="M284" s="130"/>
      <c r="N284" s="130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</row>
    <row r="285" ht="12.75" customHeight="1">
      <c r="A285" s="129"/>
      <c r="B285" s="129"/>
      <c r="C285" s="129"/>
      <c r="D285" s="129"/>
      <c r="E285" s="129"/>
      <c r="F285" s="129"/>
      <c r="G285" s="130"/>
      <c r="H285" s="130"/>
      <c r="I285" s="130"/>
      <c r="J285" s="130"/>
      <c r="K285" s="130"/>
      <c r="L285" s="130"/>
      <c r="M285" s="130"/>
      <c r="N285" s="130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</row>
    <row r="286" ht="12.75" customHeight="1">
      <c r="A286" s="129"/>
      <c r="B286" s="129"/>
      <c r="C286" s="129"/>
      <c r="D286" s="129"/>
      <c r="E286" s="129"/>
      <c r="F286" s="129"/>
      <c r="G286" s="130"/>
      <c r="H286" s="130"/>
      <c r="I286" s="130"/>
      <c r="J286" s="130"/>
      <c r="K286" s="130"/>
      <c r="L286" s="130"/>
      <c r="M286" s="130"/>
      <c r="N286" s="130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</row>
    <row r="287" ht="12.75" customHeight="1">
      <c r="A287" s="129"/>
      <c r="B287" s="129"/>
      <c r="C287" s="129"/>
      <c r="D287" s="129"/>
      <c r="E287" s="129"/>
      <c r="F287" s="129"/>
      <c r="G287" s="130"/>
      <c r="H287" s="130"/>
      <c r="I287" s="130"/>
      <c r="J287" s="130"/>
      <c r="K287" s="130"/>
      <c r="L287" s="130"/>
      <c r="M287" s="130"/>
      <c r="N287" s="130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</row>
    <row r="288" ht="12.75" customHeight="1">
      <c r="A288" s="129"/>
      <c r="B288" s="129"/>
      <c r="C288" s="129"/>
      <c r="D288" s="129"/>
      <c r="E288" s="129"/>
      <c r="F288" s="129"/>
      <c r="G288" s="130"/>
      <c r="H288" s="130"/>
      <c r="I288" s="130"/>
      <c r="J288" s="130"/>
      <c r="K288" s="130"/>
      <c r="L288" s="130"/>
      <c r="M288" s="130"/>
      <c r="N288" s="130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</row>
    <row r="289" ht="12.75" customHeight="1">
      <c r="A289" s="129"/>
      <c r="B289" s="129"/>
      <c r="C289" s="129"/>
      <c r="D289" s="129"/>
      <c r="E289" s="129"/>
      <c r="F289" s="129"/>
      <c r="G289" s="130"/>
      <c r="H289" s="130"/>
      <c r="I289" s="130"/>
      <c r="J289" s="130"/>
      <c r="K289" s="130"/>
      <c r="L289" s="130"/>
      <c r="M289" s="130"/>
      <c r="N289" s="130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</row>
    <row r="290" ht="12.75" customHeight="1">
      <c r="A290" s="129"/>
      <c r="B290" s="129"/>
      <c r="C290" s="129"/>
      <c r="D290" s="129"/>
      <c r="E290" s="129"/>
      <c r="F290" s="129"/>
      <c r="G290" s="130"/>
      <c r="H290" s="130"/>
      <c r="I290" s="130"/>
      <c r="J290" s="130"/>
      <c r="K290" s="130"/>
      <c r="L290" s="130"/>
      <c r="M290" s="130"/>
      <c r="N290" s="130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</row>
    <row r="291" ht="12.75" customHeight="1">
      <c r="A291" s="129"/>
      <c r="B291" s="129"/>
      <c r="C291" s="129"/>
      <c r="D291" s="129"/>
      <c r="E291" s="129"/>
      <c r="F291" s="129"/>
      <c r="G291" s="130"/>
      <c r="H291" s="130"/>
      <c r="I291" s="130"/>
      <c r="J291" s="130"/>
      <c r="K291" s="130"/>
      <c r="L291" s="130"/>
      <c r="M291" s="130"/>
      <c r="N291" s="130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</row>
    <row r="292" ht="12.75" customHeight="1">
      <c r="A292" s="129"/>
      <c r="B292" s="129"/>
      <c r="C292" s="129"/>
      <c r="D292" s="129"/>
      <c r="E292" s="129"/>
      <c r="F292" s="129"/>
      <c r="G292" s="130"/>
      <c r="H292" s="130"/>
      <c r="I292" s="130"/>
      <c r="J292" s="130"/>
      <c r="K292" s="130"/>
      <c r="L292" s="130"/>
      <c r="M292" s="130"/>
      <c r="N292" s="130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</row>
    <row r="293" ht="12.75" customHeight="1">
      <c r="A293" s="129"/>
      <c r="B293" s="129"/>
      <c r="C293" s="129"/>
      <c r="D293" s="129"/>
      <c r="E293" s="129"/>
      <c r="F293" s="129"/>
      <c r="G293" s="130"/>
      <c r="H293" s="130"/>
      <c r="I293" s="130"/>
      <c r="J293" s="130"/>
      <c r="K293" s="130"/>
      <c r="L293" s="130"/>
      <c r="M293" s="130"/>
      <c r="N293" s="130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</row>
    <row r="294" ht="12.75" customHeight="1">
      <c r="A294" s="129"/>
      <c r="B294" s="129"/>
      <c r="C294" s="129"/>
      <c r="D294" s="129"/>
      <c r="E294" s="129"/>
      <c r="F294" s="129"/>
      <c r="G294" s="130"/>
      <c r="H294" s="130"/>
      <c r="I294" s="130"/>
      <c r="J294" s="130"/>
      <c r="K294" s="130"/>
      <c r="L294" s="130"/>
      <c r="M294" s="130"/>
      <c r="N294" s="130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</row>
    <row r="295" ht="12.75" customHeight="1">
      <c r="A295" s="129"/>
      <c r="B295" s="129"/>
      <c r="C295" s="129"/>
      <c r="D295" s="129"/>
      <c r="E295" s="129"/>
      <c r="F295" s="129"/>
      <c r="G295" s="130"/>
      <c r="H295" s="130"/>
      <c r="I295" s="130"/>
      <c r="J295" s="130"/>
      <c r="K295" s="130"/>
      <c r="L295" s="130"/>
      <c r="M295" s="130"/>
      <c r="N295" s="130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</row>
    <row r="296" ht="12.75" customHeight="1">
      <c r="A296" s="129"/>
      <c r="B296" s="129"/>
      <c r="C296" s="129"/>
      <c r="D296" s="129"/>
      <c r="E296" s="129"/>
      <c r="F296" s="129"/>
      <c r="G296" s="130"/>
      <c r="H296" s="130"/>
      <c r="I296" s="130"/>
      <c r="J296" s="130"/>
      <c r="K296" s="130"/>
      <c r="L296" s="130"/>
      <c r="M296" s="130"/>
      <c r="N296" s="130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</row>
    <row r="297" ht="12.75" customHeight="1">
      <c r="A297" s="129"/>
      <c r="B297" s="129"/>
      <c r="C297" s="129"/>
      <c r="D297" s="129"/>
      <c r="E297" s="129"/>
      <c r="F297" s="129"/>
      <c r="G297" s="130"/>
      <c r="H297" s="130"/>
      <c r="I297" s="130"/>
      <c r="J297" s="130"/>
      <c r="K297" s="130"/>
      <c r="L297" s="130"/>
      <c r="M297" s="130"/>
      <c r="N297" s="130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</row>
    <row r="298" ht="12.75" customHeight="1">
      <c r="A298" s="129"/>
      <c r="B298" s="129"/>
      <c r="C298" s="129"/>
      <c r="D298" s="129"/>
      <c r="E298" s="129"/>
      <c r="F298" s="129"/>
      <c r="G298" s="130"/>
      <c r="H298" s="130"/>
      <c r="I298" s="130"/>
      <c r="J298" s="130"/>
      <c r="K298" s="130"/>
      <c r="L298" s="130"/>
      <c r="M298" s="130"/>
      <c r="N298" s="130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</row>
    <row r="299" ht="12.75" customHeight="1">
      <c r="A299" s="129"/>
      <c r="B299" s="129"/>
      <c r="C299" s="129"/>
      <c r="D299" s="129"/>
      <c r="E299" s="129"/>
      <c r="F299" s="129"/>
      <c r="G299" s="130"/>
      <c r="H299" s="130"/>
      <c r="I299" s="130"/>
      <c r="J299" s="130"/>
      <c r="K299" s="130"/>
      <c r="L299" s="130"/>
      <c r="M299" s="130"/>
      <c r="N299" s="130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</row>
    <row r="300" ht="12.75" customHeight="1">
      <c r="A300" s="129"/>
      <c r="B300" s="129"/>
      <c r="C300" s="129"/>
      <c r="D300" s="129"/>
      <c r="E300" s="129"/>
      <c r="F300" s="129"/>
      <c r="G300" s="130"/>
      <c r="H300" s="130"/>
      <c r="I300" s="130"/>
      <c r="J300" s="130"/>
      <c r="K300" s="130"/>
      <c r="L300" s="130"/>
      <c r="M300" s="130"/>
      <c r="N300" s="130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</row>
    <row r="301" ht="12.75" customHeight="1">
      <c r="A301" s="129"/>
      <c r="B301" s="129"/>
      <c r="C301" s="129"/>
      <c r="D301" s="129"/>
      <c r="E301" s="129"/>
      <c r="F301" s="129"/>
      <c r="G301" s="130"/>
      <c r="H301" s="130"/>
      <c r="I301" s="130"/>
      <c r="J301" s="130"/>
      <c r="K301" s="130"/>
      <c r="L301" s="130"/>
      <c r="M301" s="130"/>
      <c r="N301" s="130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</row>
    <row r="302" ht="12.75" customHeight="1">
      <c r="A302" s="129"/>
      <c r="B302" s="129"/>
      <c r="C302" s="129"/>
      <c r="D302" s="129"/>
      <c r="E302" s="129"/>
      <c r="F302" s="129"/>
      <c r="G302" s="130"/>
      <c r="H302" s="130"/>
      <c r="I302" s="130"/>
      <c r="J302" s="130"/>
      <c r="K302" s="130"/>
      <c r="L302" s="130"/>
      <c r="M302" s="130"/>
      <c r="N302" s="130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</row>
    <row r="303" ht="12.75" customHeight="1">
      <c r="A303" s="129"/>
      <c r="B303" s="129"/>
      <c r="C303" s="129"/>
      <c r="D303" s="129"/>
      <c r="E303" s="129"/>
      <c r="F303" s="129"/>
      <c r="G303" s="130"/>
      <c r="H303" s="130"/>
      <c r="I303" s="130"/>
      <c r="J303" s="130"/>
      <c r="K303" s="130"/>
      <c r="L303" s="130"/>
      <c r="M303" s="130"/>
      <c r="N303" s="130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</row>
    <row r="304" ht="12.75" customHeight="1">
      <c r="A304" s="129"/>
      <c r="B304" s="129"/>
      <c r="C304" s="129"/>
      <c r="D304" s="129"/>
      <c r="E304" s="129"/>
      <c r="F304" s="129"/>
      <c r="G304" s="130"/>
      <c r="H304" s="130"/>
      <c r="I304" s="130"/>
      <c r="J304" s="130"/>
      <c r="K304" s="130"/>
      <c r="L304" s="130"/>
      <c r="M304" s="130"/>
      <c r="N304" s="130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</row>
    <row r="305" ht="12.75" customHeight="1">
      <c r="A305" s="129"/>
      <c r="B305" s="129"/>
      <c r="C305" s="129"/>
      <c r="D305" s="129"/>
      <c r="E305" s="129"/>
      <c r="F305" s="129"/>
      <c r="G305" s="130"/>
      <c r="H305" s="130"/>
      <c r="I305" s="130"/>
      <c r="J305" s="130"/>
      <c r="K305" s="130"/>
      <c r="L305" s="130"/>
      <c r="M305" s="130"/>
      <c r="N305" s="130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</row>
    <row r="306" ht="12.75" customHeight="1">
      <c r="A306" s="129"/>
      <c r="B306" s="129"/>
      <c r="C306" s="129"/>
      <c r="D306" s="129"/>
      <c r="E306" s="129"/>
      <c r="F306" s="129"/>
      <c r="G306" s="130"/>
      <c r="H306" s="130"/>
      <c r="I306" s="130"/>
      <c r="J306" s="130"/>
      <c r="K306" s="130"/>
      <c r="L306" s="130"/>
      <c r="M306" s="130"/>
      <c r="N306" s="130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</row>
    <row r="307" ht="12.75" customHeight="1">
      <c r="A307" s="129"/>
      <c r="B307" s="129"/>
      <c r="C307" s="129"/>
      <c r="D307" s="129"/>
      <c r="E307" s="129"/>
      <c r="F307" s="129"/>
      <c r="G307" s="130"/>
      <c r="H307" s="130"/>
      <c r="I307" s="130"/>
      <c r="J307" s="130"/>
      <c r="K307" s="130"/>
      <c r="L307" s="130"/>
      <c r="M307" s="130"/>
      <c r="N307" s="130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</row>
    <row r="308" ht="12.75" customHeight="1">
      <c r="A308" s="129"/>
      <c r="B308" s="129"/>
      <c r="C308" s="129"/>
      <c r="D308" s="129"/>
      <c r="E308" s="129"/>
      <c r="F308" s="129"/>
      <c r="G308" s="130"/>
      <c r="H308" s="130"/>
      <c r="I308" s="130"/>
      <c r="J308" s="130"/>
      <c r="K308" s="130"/>
      <c r="L308" s="130"/>
      <c r="M308" s="130"/>
      <c r="N308" s="130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</row>
    <row r="309" ht="12.75" customHeight="1">
      <c r="A309" s="129"/>
      <c r="B309" s="129"/>
      <c r="C309" s="129"/>
      <c r="D309" s="129"/>
      <c r="E309" s="129"/>
      <c r="F309" s="129"/>
      <c r="G309" s="130"/>
      <c r="H309" s="130"/>
      <c r="I309" s="130"/>
      <c r="J309" s="130"/>
      <c r="K309" s="130"/>
      <c r="L309" s="130"/>
      <c r="M309" s="130"/>
      <c r="N309" s="130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</row>
    <row r="310" ht="12.75" customHeight="1">
      <c r="A310" s="129"/>
      <c r="B310" s="129"/>
      <c r="C310" s="129"/>
      <c r="D310" s="129"/>
      <c r="E310" s="129"/>
      <c r="F310" s="129"/>
      <c r="G310" s="130"/>
      <c r="H310" s="130"/>
      <c r="I310" s="130"/>
      <c r="J310" s="130"/>
      <c r="K310" s="130"/>
      <c r="L310" s="130"/>
      <c r="M310" s="130"/>
      <c r="N310" s="130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</row>
    <row r="311" ht="12.75" customHeight="1">
      <c r="A311" s="129"/>
      <c r="B311" s="129"/>
      <c r="C311" s="129"/>
      <c r="D311" s="129"/>
      <c r="E311" s="129"/>
      <c r="F311" s="129"/>
      <c r="G311" s="130"/>
      <c r="H311" s="130"/>
      <c r="I311" s="130"/>
      <c r="J311" s="130"/>
      <c r="K311" s="130"/>
      <c r="L311" s="130"/>
      <c r="M311" s="130"/>
      <c r="N311" s="130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</row>
    <row r="312" ht="12.75" customHeight="1">
      <c r="A312" s="129"/>
      <c r="B312" s="129"/>
      <c r="C312" s="129"/>
      <c r="D312" s="129"/>
      <c r="E312" s="129"/>
      <c r="F312" s="129"/>
      <c r="G312" s="130"/>
      <c r="H312" s="130"/>
      <c r="I312" s="130"/>
      <c r="J312" s="130"/>
      <c r="K312" s="130"/>
      <c r="L312" s="130"/>
      <c r="M312" s="130"/>
      <c r="N312" s="130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</row>
    <row r="313" ht="12.75" customHeight="1">
      <c r="A313" s="129"/>
      <c r="B313" s="129"/>
      <c r="C313" s="129"/>
      <c r="D313" s="129"/>
      <c r="E313" s="129"/>
      <c r="F313" s="129"/>
      <c r="G313" s="130"/>
      <c r="H313" s="130"/>
      <c r="I313" s="130"/>
      <c r="J313" s="130"/>
      <c r="K313" s="130"/>
      <c r="L313" s="130"/>
      <c r="M313" s="130"/>
      <c r="N313" s="130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</row>
    <row r="314" ht="12.75" customHeight="1">
      <c r="A314" s="129"/>
      <c r="B314" s="129"/>
      <c r="C314" s="129"/>
      <c r="D314" s="129"/>
      <c r="E314" s="129"/>
      <c r="F314" s="129"/>
      <c r="G314" s="130"/>
      <c r="H314" s="130"/>
      <c r="I314" s="130"/>
      <c r="J314" s="130"/>
      <c r="K314" s="130"/>
      <c r="L314" s="130"/>
      <c r="M314" s="130"/>
      <c r="N314" s="130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</row>
    <row r="315" ht="12.75" customHeight="1">
      <c r="A315" s="129"/>
      <c r="B315" s="129"/>
      <c r="C315" s="129"/>
      <c r="D315" s="129"/>
      <c r="E315" s="129"/>
      <c r="F315" s="129"/>
      <c r="G315" s="130"/>
      <c r="H315" s="130"/>
      <c r="I315" s="130"/>
      <c r="J315" s="130"/>
      <c r="K315" s="130"/>
      <c r="L315" s="130"/>
      <c r="M315" s="130"/>
      <c r="N315" s="130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</row>
    <row r="316" ht="12.75" customHeight="1">
      <c r="A316" s="129"/>
      <c r="B316" s="129"/>
      <c r="C316" s="129"/>
      <c r="D316" s="129"/>
      <c r="E316" s="129"/>
      <c r="F316" s="129"/>
      <c r="G316" s="130"/>
      <c r="H316" s="130"/>
      <c r="I316" s="130"/>
      <c r="J316" s="130"/>
      <c r="K316" s="130"/>
      <c r="L316" s="130"/>
      <c r="M316" s="130"/>
      <c r="N316" s="130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</row>
    <row r="317" ht="12.75" customHeight="1">
      <c r="A317" s="129"/>
      <c r="B317" s="129"/>
      <c r="C317" s="129"/>
      <c r="D317" s="129"/>
      <c r="E317" s="129"/>
      <c r="F317" s="129"/>
      <c r="G317" s="130"/>
      <c r="H317" s="130"/>
      <c r="I317" s="130"/>
      <c r="J317" s="130"/>
      <c r="K317" s="130"/>
      <c r="L317" s="130"/>
      <c r="M317" s="130"/>
      <c r="N317" s="130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</row>
    <row r="318" ht="12.75" customHeight="1">
      <c r="A318" s="129"/>
      <c r="B318" s="129"/>
      <c r="C318" s="129"/>
      <c r="D318" s="129"/>
      <c r="E318" s="129"/>
      <c r="F318" s="129"/>
      <c r="G318" s="130"/>
      <c r="H318" s="130"/>
      <c r="I318" s="130"/>
      <c r="J318" s="130"/>
      <c r="K318" s="130"/>
      <c r="L318" s="130"/>
      <c r="M318" s="130"/>
      <c r="N318" s="130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</row>
    <row r="319" ht="12.75" customHeight="1">
      <c r="A319" s="129"/>
      <c r="B319" s="129"/>
      <c r="C319" s="129"/>
      <c r="D319" s="129"/>
      <c r="E319" s="129"/>
      <c r="F319" s="129"/>
      <c r="G319" s="130"/>
      <c r="H319" s="130"/>
      <c r="I319" s="130"/>
      <c r="J319" s="130"/>
      <c r="K319" s="130"/>
      <c r="L319" s="130"/>
      <c r="M319" s="130"/>
      <c r="N319" s="130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</row>
    <row r="320" ht="12.75" customHeight="1">
      <c r="A320" s="129"/>
      <c r="B320" s="129"/>
      <c r="C320" s="129"/>
      <c r="D320" s="129"/>
      <c r="E320" s="129"/>
      <c r="F320" s="129"/>
      <c r="G320" s="130"/>
      <c r="H320" s="130"/>
      <c r="I320" s="130"/>
      <c r="J320" s="130"/>
      <c r="K320" s="130"/>
      <c r="L320" s="130"/>
      <c r="M320" s="130"/>
      <c r="N320" s="130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</row>
    <row r="321" ht="12.75" customHeight="1">
      <c r="A321" s="129"/>
      <c r="B321" s="129"/>
      <c r="C321" s="129"/>
      <c r="D321" s="129"/>
      <c r="E321" s="129"/>
      <c r="F321" s="129"/>
      <c r="G321" s="130"/>
      <c r="H321" s="130"/>
      <c r="I321" s="130"/>
      <c r="J321" s="130"/>
      <c r="K321" s="130"/>
      <c r="L321" s="130"/>
      <c r="M321" s="130"/>
      <c r="N321" s="130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</row>
    <row r="322" ht="12.75" customHeight="1">
      <c r="A322" s="129"/>
      <c r="B322" s="129"/>
      <c r="C322" s="129"/>
      <c r="D322" s="129"/>
      <c r="E322" s="129"/>
      <c r="F322" s="129"/>
      <c r="G322" s="130"/>
      <c r="H322" s="130"/>
      <c r="I322" s="130"/>
      <c r="J322" s="130"/>
      <c r="K322" s="130"/>
      <c r="L322" s="130"/>
      <c r="M322" s="130"/>
      <c r="N322" s="130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</row>
    <row r="323" ht="12.75" customHeight="1">
      <c r="A323" s="129"/>
      <c r="B323" s="129"/>
      <c r="C323" s="129"/>
      <c r="D323" s="129"/>
      <c r="E323" s="129"/>
      <c r="F323" s="129"/>
      <c r="G323" s="130"/>
      <c r="H323" s="130"/>
      <c r="I323" s="130"/>
      <c r="J323" s="130"/>
      <c r="K323" s="130"/>
      <c r="L323" s="130"/>
      <c r="M323" s="130"/>
      <c r="N323" s="130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</row>
    <row r="324" ht="12.75" customHeight="1">
      <c r="A324" s="129"/>
      <c r="B324" s="129"/>
      <c r="C324" s="129"/>
      <c r="D324" s="129"/>
      <c r="E324" s="129"/>
      <c r="F324" s="129"/>
      <c r="G324" s="130"/>
      <c r="H324" s="130"/>
      <c r="I324" s="130"/>
      <c r="J324" s="130"/>
      <c r="K324" s="130"/>
      <c r="L324" s="130"/>
      <c r="M324" s="130"/>
      <c r="N324" s="130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</row>
    <row r="325" ht="12.75" customHeight="1">
      <c r="A325" s="129"/>
      <c r="B325" s="129"/>
      <c r="C325" s="129"/>
      <c r="D325" s="129"/>
      <c r="E325" s="129"/>
      <c r="F325" s="129"/>
      <c r="G325" s="130"/>
      <c r="H325" s="130"/>
      <c r="I325" s="130"/>
      <c r="J325" s="130"/>
      <c r="K325" s="130"/>
      <c r="L325" s="130"/>
      <c r="M325" s="130"/>
      <c r="N325" s="130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</row>
    <row r="326" ht="12.75" customHeight="1">
      <c r="A326" s="129"/>
      <c r="B326" s="129"/>
      <c r="C326" s="129"/>
      <c r="D326" s="129"/>
      <c r="E326" s="129"/>
      <c r="F326" s="129"/>
      <c r="G326" s="130"/>
      <c r="H326" s="130"/>
      <c r="I326" s="130"/>
      <c r="J326" s="130"/>
      <c r="K326" s="130"/>
      <c r="L326" s="130"/>
      <c r="M326" s="130"/>
      <c r="N326" s="130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</row>
    <row r="327" ht="12.75" customHeight="1">
      <c r="A327" s="129"/>
      <c r="B327" s="129"/>
      <c r="C327" s="129"/>
      <c r="D327" s="129"/>
      <c r="E327" s="129"/>
      <c r="F327" s="129"/>
      <c r="G327" s="130"/>
      <c r="H327" s="130"/>
      <c r="I327" s="130"/>
      <c r="J327" s="130"/>
      <c r="K327" s="130"/>
      <c r="L327" s="130"/>
      <c r="M327" s="130"/>
      <c r="N327" s="130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</row>
    <row r="328" ht="12.75" customHeight="1">
      <c r="A328" s="129"/>
      <c r="B328" s="129"/>
      <c r="C328" s="129"/>
      <c r="D328" s="129"/>
      <c r="E328" s="129"/>
      <c r="F328" s="129"/>
      <c r="G328" s="130"/>
      <c r="H328" s="130"/>
      <c r="I328" s="130"/>
      <c r="J328" s="130"/>
      <c r="K328" s="130"/>
      <c r="L328" s="130"/>
      <c r="M328" s="130"/>
      <c r="N328" s="130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</row>
    <row r="329" ht="12.75" customHeight="1">
      <c r="A329" s="129"/>
      <c r="B329" s="129"/>
      <c r="C329" s="129"/>
      <c r="D329" s="129"/>
      <c r="E329" s="129"/>
      <c r="F329" s="129"/>
      <c r="G329" s="130"/>
      <c r="H329" s="130"/>
      <c r="I329" s="130"/>
      <c r="J329" s="130"/>
      <c r="K329" s="130"/>
      <c r="L329" s="130"/>
      <c r="M329" s="130"/>
      <c r="N329" s="130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</row>
    <row r="330" ht="12.75" customHeight="1">
      <c r="A330" s="129"/>
      <c r="B330" s="129"/>
      <c r="C330" s="129"/>
      <c r="D330" s="129"/>
      <c r="E330" s="129"/>
      <c r="F330" s="129"/>
      <c r="G330" s="130"/>
      <c r="H330" s="130"/>
      <c r="I330" s="130"/>
      <c r="J330" s="130"/>
      <c r="K330" s="130"/>
      <c r="L330" s="130"/>
      <c r="M330" s="130"/>
      <c r="N330" s="130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</row>
    <row r="331" ht="12.75" customHeight="1">
      <c r="A331" s="129"/>
      <c r="B331" s="129"/>
      <c r="C331" s="129"/>
      <c r="D331" s="129"/>
      <c r="E331" s="129"/>
      <c r="F331" s="129"/>
      <c r="G331" s="130"/>
      <c r="H331" s="130"/>
      <c r="I331" s="130"/>
      <c r="J331" s="130"/>
      <c r="K331" s="130"/>
      <c r="L331" s="130"/>
      <c r="M331" s="130"/>
      <c r="N331" s="130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</row>
    <row r="332" ht="12.75" customHeight="1">
      <c r="A332" s="129"/>
      <c r="B332" s="129"/>
      <c r="C332" s="129"/>
      <c r="D332" s="129"/>
      <c r="E332" s="129"/>
      <c r="F332" s="129"/>
      <c r="G332" s="130"/>
      <c r="H332" s="130"/>
      <c r="I332" s="130"/>
      <c r="J332" s="130"/>
      <c r="K332" s="130"/>
      <c r="L332" s="130"/>
      <c r="M332" s="130"/>
      <c r="N332" s="130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</row>
    <row r="333" ht="12.75" customHeight="1">
      <c r="A333" s="129"/>
      <c r="B333" s="129"/>
      <c r="C333" s="129"/>
      <c r="D333" s="129"/>
      <c r="E333" s="129"/>
      <c r="F333" s="129"/>
      <c r="G333" s="130"/>
      <c r="H333" s="130"/>
      <c r="I333" s="130"/>
      <c r="J333" s="130"/>
      <c r="K333" s="130"/>
      <c r="L333" s="130"/>
      <c r="M333" s="130"/>
      <c r="N333" s="130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</row>
    <row r="334" ht="12.75" customHeight="1">
      <c r="A334" s="129"/>
      <c r="B334" s="129"/>
      <c r="C334" s="129"/>
      <c r="D334" s="129"/>
      <c r="E334" s="129"/>
      <c r="F334" s="129"/>
      <c r="G334" s="130"/>
      <c r="H334" s="130"/>
      <c r="I334" s="130"/>
      <c r="J334" s="130"/>
      <c r="K334" s="130"/>
      <c r="L334" s="130"/>
      <c r="M334" s="130"/>
      <c r="N334" s="130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</row>
    <row r="335" ht="12.75" customHeight="1">
      <c r="A335" s="129"/>
      <c r="B335" s="129"/>
      <c r="C335" s="129"/>
      <c r="D335" s="129"/>
      <c r="E335" s="129"/>
      <c r="F335" s="129"/>
      <c r="G335" s="130"/>
      <c r="H335" s="130"/>
      <c r="I335" s="130"/>
      <c r="J335" s="130"/>
      <c r="K335" s="130"/>
      <c r="L335" s="130"/>
      <c r="M335" s="130"/>
      <c r="N335" s="130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</row>
    <row r="336" ht="12.75" customHeight="1">
      <c r="A336" s="129"/>
      <c r="B336" s="129"/>
      <c r="C336" s="129"/>
      <c r="D336" s="129"/>
      <c r="E336" s="129"/>
      <c r="F336" s="129"/>
      <c r="G336" s="130"/>
      <c r="H336" s="130"/>
      <c r="I336" s="130"/>
      <c r="J336" s="130"/>
      <c r="K336" s="130"/>
      <c r="L336" s="130"/>
      <c r="M336" s="130"/>
      <c r="N336" s="130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</row>
    <row r="337" ht="12.75" customHeight="1">
      <c r="A337" s="129"/>
      <c r="B337" s="129"/>
      <c r="C337" s="129"/>
      <c r="D337" s="129"/>
      <c r="E337" s="129"/>
      <c r="F337" s="129"/>
      <c r="G337" s="130"/>
      <c r="H337" s="130"/>
      <c r="I337" s="130"/>
      <c r="J337" s="130"/>
      <c r="K337" s="130"/>
      <c r="L337" s="130"/>
      <c r="M337" s="130"/>
      <c r="N337" s="130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</row>
    <row r="338" ht="12.75" customHeight="1">
      <c r="A338" s="129"/>
      <c r="B338" s="129"/>
      <c r="C338" s="129"/>
      <c r="D338" s="129"/>
      <c r="E338" s="129"/>
      <c r="F338" s="129"/>
      <c r="G338" s="130"/>
      <c r="H338" s="130"/>
      <c r="I338" s="130"/>
      <c r="J338" s="130"/>
      <c r="K338" s="130"/>
      <c r="L338" s="130"/>
      <c r="M338" s="130"/>
      <c r="N338" s="130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</row>
    <row r="339" ht="12.75" customHeight="1">
      <c r="A339" s="129"/>
      <c r="B339" s="129"/>
      <c r="C339" s="129"/>
      <c r="D339" s="129"/>
      <c r="E339" s="129"/>
      <c r="F339" s="129"/>
      <c r="G339" s="130"/>
      <c r="H339" s="130"/>
      <c r="I339" s="130"/>
      <c r="J339" s="130"/>
      <c r="K339" s="130"/>
      <c r="L339" s="130"/>
      <c r="M339" s="130"/>
      <c r="N339" s="130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</row>
    <row r="340" ht="12.75" customHeight="1">
      <c r="A340" s="129"/>
      <c r="B340" s="129"/>
      <c r="C340" s="129"/>
      <c r="D340" s="129"/>
      <c r="E340" s="129"/>
      <c r="F340" s="129"/>
      <c r="G340" s="130"/>
      <c r="H340" s="130"/>
      <c r="I340" s="130"/>
      <c r="J340" s="130"/>
      <c r="K340" s="130"/>
      <c r="L340" s="130"/>
      <c r="M340" s="130"/>
      <c r="N340" s="130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</row>
    <row r="341" ht="12.75" customHeight="1">
      <c r="A341" s="129"/>
      <c r="B341" s="129"/>
      <c r="C341" s="129"/>
      <c r="D341" s="129"/>
      <c r="E341" s="129"/>
      <c r="F341" s="129"/>
      <c r="G341" s="130"/>
      <c r="H341" s="130"/>
      <c r="I341" s="130"/>
      <c r="J341" s="130"/>
      <c r="K341" s="130"/>
      <c r="L341" s="130"/>
      <c r="M341" s="130"/>
      <c r="N341" s="130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</row>
    <row r="342" ht="12.75" customHeight="1">
      <c r="A342" s="129"/>
      <c r="B342" s="129"/>
      <c r="C342" s="129"/>
      <c r="D342" s="129"/>
      <c r="E342" s="129"/>
      <c r="F342" s="129"/>
      <c r="G342" s="130"/>
      <c r="H342" s="130"/>
      <c r="I342" s="130"/>
      <c r="J342" s="130"/>
      <c r="K342" s="130"/>
      <c r="L342" s="130"/>
      <c r="M342" s="130"/>
      <c r="N342" s="130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</row>
    <row r="343" ht="12.75" customHeight="1">
      <c r="A343" s="129"/>
      <c r="B343" s="129"/>
      <c r="C343" s="129"/>
      <c r="D343" s="129"/>
      <c r="E343" s="129"/>
      <c r="F343" s="129"/>
      <c r="G343" s="130"/>
      <c r="H343" s="130"/>
      <c r="I343" s="130"/>
      <c r="J343" s="130"/>
      <c r="K343" s="130"/>
      <c r="L343" s="130"/>
      <c r="M343" s="130"/>
      <c r="N343" s="130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</row>
    <row r="344" ht="12.75" customHeight="1">
      <c r="A344" s="129"/>
      <c r="B344" s="129"/>
      <c r="C344" s="129"/>
      <c r="D344" s="129"/>
      <c r="E344" s="129"/>
      <c r="F344" s="129"/>
      <c r="G344" s="130"/>
      <c r="H344" s="130"/>
      <c r="I344" s="130"/>
      <c r="J344" s="130"/>
      <c r="K344" s="130"/>
      <c r="L344" s="130"/>
      <c r="M344" s="130"/>
      <c r="N344" s="130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</row>
    <row r="345" ht="12.75" customHeight="1">
      <c r="A345" s="129"/>
      <c r="B345" s="129"/>
      <c r="C345" s="129"/>
      <c r="D345" s="129"/>
      <c r="E345" s="129"/>
      <c r="F345" s="129"/>
      <c r="G345" s="130"/>
      <c r="H345" s="130"/>
      <c r="I345" s="130"/>
      <c r="J345" s="130"/>
      <c r="K345" s="130"/>
      <c r="L345" s="130"/>
      <c r="M345" s="130"/>
      <c r="N345" s="130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</row>
    <row r="346" ht="12.75" customHeight="1">
      <c r="A346" s="129"/>
      <c r="B346" s="129"/>
      <c r="C346" s="129"/>
      <c r="D346" s="129"/>
      <c r="E346" s="129"/>
      <c r="F346" s="129"/>
      <c r="G346" s="130"/>
      <c r="H346" s="130"/>
      <c r="I346" s="130"/>
      <c r="J346" s="130"/>
      <c r="K346" s="130"/>
      <c r="L346" s="130"/>
      <c r="M346" s="130"/>
      <c r="N346" s="130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</row>
    <row r="347" ht="12.75" customHeight="1">
      <c r="A347" s="129"/>
      <c r="B347" s="129"/>
      <c r="C347" s="129"/>
      <c r="D347" s="129"/>
      <c r="E347" s="129"/>
      <c r="F347" s="129"/>
      <c r="G347" s="130"/>
      <c r="H347" s="130"/>
      <c r="I347" s="130"/>
      <c r="J347" s="130"/>
      <c r="K347" s="130"/>
      <c r="L347" s="130"/>
      <c r="M347" s="130"/>
      <c r="N347" s="130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</row>
    <row r="348" ht="12.75" customHeight="1">
      <c r="A348" s="129"/>
      <c r="B348" s="129"/>
      <c r="C348" s="129"/>
      <c r="D348" s="129"/>
      <c r="E348" s="129"/>
      <c r="F348" s="129"/>
      <c r="G348" s="130"/>
      <c r="H348" s="130"/>
      <c r="I348" s="130"/>
      <c r="J348" s="130"/>
      <c r="K348" s="130"/>
      <c r="L348" s="130"/>
      <c r="M348" s="130"/>
      <c r="N348" s="130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</row>
    <row r="349" ht="12.75" customHeight="1">
      <c r="A349" s="129"/>
      <c r="B349" s="129"/>
      <c r="C349" s="129"/>
      <c r="D349" s="129"/>
      <c r="E349" s="129"/>
      <c r="F349" s="129"/>
      <c r="G349" s="130"/>
      <c r="H349" s="130"/>
      <c r="I349" s="130"/>
      <c r="J349" s="130"/>
      <c r="K349" s="130"/>
      <c r="L349" s="130"/>
      <c r="M349" s="130"/>
      <c r="N349" s="130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</row>
    <row r="350" ht="12.75" customHeight="1">
      <c r="A350" s="129"/>
      <c r="B350" s="129"/>
      <c r="C350" s="129"/>
      <c r="D350" s="129"/>
      <c r="E350" s="129"/>
      <c r="F350" s="129"/>
      <c r="G350" s="130"/>
      <c r="H350" s="130"/>
      <c r="I350" s="130"/>
      <c r="J350" s="130"/>
      <c r="K350" s="130"/>
      <c r="L350" s="130"/>
      <c r="M350" s="130"/>
      <c r="N350" s="130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</row>
    <row r="351" ht="12.75" customHeight="1">
      <c r="A351" s="129"/>
      <c r="B351" s="129"/>
      <c r="C351" s="129"/>
      <c r="D351" s="129"/>
      <c r="E351" s="129"/>
      <c r="F351" s="129"/>
      <c r="G351" s="130"/>
      <c r="H351" s="130"/>
      <c r="I351" s="130"/>
      <c r="J351" s="130"/>
      <c r="K351" s="130"/>
      <c r="L351" s="130"/>
      <c r="M351" s="130"/>
      <c r="N351" s="130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</row>
    <row r="352" ht="12.75" customHeight="1">
      <c r="A352" s="129"/>
      <c r="B352" s="129"/>
      <c r="C352" s="129"/>
      <c r="D352" s="129"/>
      <c r="E352" s="129"/>
      <c r="F352" s="129"/>
      <c r="G352" s="130"/>
      <c r="H352" s="130"/>
      <c r="I352" s="130"/>
      <c r="J352" s="130"/>
      <c r="K352" s="130"/>
      <c r="L352" s="130"/>
      <c r="M352" s="130"/>
      <c r="N352" s="130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</row>
    <row r="353" ht="12.75" customHeight="1">
      <c r="A353" s="129"/>
      <c r="B353" s="129"/>
      <c r="C353" s="129"/>
      <c r="D353" s="129"/>
      <c r="E353" s="129"/>
      <c r="F353" s="129"/>
      <c r="G353" s="130"/>
      <c r="H353" s="130"/>
      <c r="I353" s="130"/>
      <c r="J353" s="130"/>
      <c r="K353" s="130"/>
      <c r="L353" s="130"/>
      <c r="M353" s="130"/>
      <c r="N353" s="130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</row>
    <row r="354" ht="12.75" customHeight="1">
      <c r="A354" s="129"/>
      <c r="B354" s="129"/>
      <c r="C354" s="129"/>
      <c r="D354" s="129"/>
      <c r="E354" s="129"/>
      <c r="F354" s="129"/>
      <c r="G354" s="130"/>
      <c r="H354" s="130"/>
      <c r="I354" s="130"/>
      <c r="J354" s="130"/>
      <c r="K354" s="130"/>
      <c r="L354" s="130"/>
      <c r="M354" s="130"/>
      <c r="N354" s="130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</row>
    <row r="355" ht="12.75" customHeight="1">
      <c r="A355" s="129"/>
      <c r="B355" s="129"/>
      <c r="C355" s="129"/>
      <c r="D355" s="129"/>
      <c r="E355" s="129"/>
      <c r="F355" s="129"/>
      <c r="G355" s="130"/>
      <c r="H355" s="130"/>
      <c r="I355" s="130"/>
      <c r="J355" s="130"/>
      <c r="K355" s="130"/>
      <c r="L355" s="130"/>
      <c r="M355" s="130"/>
      <c r="N355" s="130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</row>
    <row r="356" ht="12.75" customHeight="1">
      <c r="A356" s="129"/>
      <c r="B356" s="129"/>
      <c r="C356" s="129"/>
      <c r="D356" s="129"/>
      <c r="E356" s="129"/>
      <c r="F356" s="129"/>
      <c r="G356" s="130"/>
      <c r="H356" s="130"/>
      <c r="I356" s="130"/>
      <c r="J356" s="130"/>
      <c r="K356" s="130"/>
      <c r="L356" s="130"/>
      <c r="M356" s="130"/>
      <c r="N356" s="130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</row>
    <row r="357" ht="12.75" customHeight="1">
      <c r="A357" s="129"/>
      <c r="B357" s="129"/>
      <c r="C357" s="129"/>
      <c r="D357" s="129"/>
      <c r="E357" s="129"/>
      <c r="F357" s="129"/>
      <c r="G357" s="130"/>
      <c r="H357" s="130"/>
      <c r="I357" s="130"/>
      <c r="J357" s="130"/>
      <c r="K357" s="130"/>
      <c r="L357" s="130"/>
      <c r="M357" s="130"/>
      <c r="N357" s="130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</row>
    <row r="358" ht="12.75" customHeight="1">
      <c r="A358" s="129"/>
      <c r="B358" s="129"/>
      <c r="C358" s="129"/>
      <c r="D358" s="129"/>
      <c r="E358" s="129"/>
      <c r="F358" s="129"/>
      <c r="G358" s="130"/>
      <c r="H358" s="130"/>
      <c r="I358" s="130"/>
      <c r="J358" s="130"/>
      <c r="K358" s="130"/>
      <c r="L358" s="130"/>
      <c r="M358" s="130"/>
      <c r="N358" s="130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</row>
    <row r="359" ht="12.75" customHeight="1">
      <c r="A359" s="129"/>
      <c r="B359" s="129"/>
      <c r="C359" s="129"/>
      <c r="D359" s="129"/>
      <c r="E359" s="129"/>
      <c r="F359" s="129"/>
      <c r="G359" s="130"/>
      <c r="H359" s="130"/>
      <c r="I359" s="130"/>
      <c r="J359" s="130"/>
      <c r="K359" s="130"/>
      <c r="L359" s="130"/>
      <c r="M359" s="130"/>
      <c r="N359" s="130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</row>
    <row r="360" ht="12.75" customHeight="1">
      <c r="A360" s="129"/>
      <c r="B360" s="129"/>
      <c r="C360" s="129"/>
      <c r="D360" s="129"/>
      <c r="E360" s="129"/>
      <c r="F360" s="129"/>
      <c r="G360" s="130"/>
      <c r="H360" s="130"/>
      <c r="I360" s="130"/>
      <c r="J360" s="130"/>
      <c r="K360" s="130"/>
      <c r="L360" s="130"/>
      <c r="M360" s="130"/>
      <c r="N360" s="130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</row>
    <row r="361" ht="12.75" customHeight="1">
      <c r="A361" s="129"/>
      <c r="B361" s="129"/>
      <c r="C361" s="129"/>
      <c r="D361" s="129"/>
      <c r="E361" s="129"/>
      <c r="F361" s="129"/>
      <c r="G361" s="130"/>
      <c r="H361" s="130"/>
      <c r="I361" s="130"/>
      <c r="J361" s="130"/>
      <c r="K361" s="130"/>
      <c r="L361" s="130"/>
      <c r="M361" s="130"/>
      <c r="N361" s="130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</row>
    <row r="362" ht="12.75" customHeight="1">
      <c r="A362" s="129"/>
      <c r="B362" s="129"/>
      <c r="C362" s="129"/>
      <c r="D362" s="129"/>
      <c r="E362" s="129"/>
      <c r="F362" s="129"/>
      <c r="G362" s="130"/>
      <c r="H362" s="130"/>
      <c r="I362" s="130"/>
      <c r="J362" s="130"/>
      <c r="K362" s="130"/>
      <c r="L362" s="130"/>
      <c r="M362" s="130"/>
      <c r="N362" s="130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</row>
    <row r="363" ht="12.75" customHeight="1">
      <c r="A363" s="129"/>
      <c r="B363" s="129"/>
      <c r="C363" s="129"/>
      <c r="D363" s="129"/>
      <c r="E363" s="129"/>
      <c r="F363" s="129"/>
      <c r="G363" s="130"/>
      <c r="H363" s="130"/>
      <c r="I363" s="130"/>
      <c r="J363" s="130"/>
      <c r="K363" s="130"/>
      <c r="L363" s="130"/>
      <c r="M363" s="130"/>
      <c r="N363" s="130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</row>
    <row r="364" ht="12.75" customHeight="1">
      <c r="A364" s="129"/>
      <c r="B364" s="129"/>
      <c r="C364" s="129"/>
      <c r="D364" s="129"/>
      <c r="E364" s="129"/>
      <c r="F364" s="129"/>
      <c r="G364" s="130"/>
      <c r="H364" s="130"/>
      <c r="I364" s="130"/>
      <c r="J364" s="130"/>
      <c r="K364" s="130"/>
      <c r="L364" s="130"/>
      <c r="M364" s="130"/>
      <c r="N364" s="130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</row>
    <row r="365" ht="12.75" customHeight="1">
      <c r="A365" s="129"/>
      <c r="B365" s="129"/>
      <c r="C365" s="129"/>
      <c r="D365" s="129"/>
      <c r="E365" s="129"/>
      <c r="F365" s="129"/>
      <c r="G365" s="130"/>
      <c r="H365" s="130"/>
      <c r="I365" s="130"/>
      <c r="J365" s="130"/>
      <c r="K365" s="130"/>
      <c r="L365" s="130"/>
      <c r="M365" s="130"/>
      <c r="N365" s="130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</row>
    <row r="366" ht="12.75" customHeight="1">
      <c r="A366" s="129"/>
      <c r="B366" s="129"/>
      <c r="C366" s="129"/>
      <c r="D366" s="129"/>
      <c r="E366" s="129"/>
      <c r="F366" s="129"/>
      <c r="G366" s="130"/>
      <c r="H366" s="130"/>
      <c r="I366" s="130"/>
      <c r="J366" s="130"/>
      <c r="K366" s="130"/>
      <c r="L366" s="130"/>
      <c r="M366" s="130"/>
      <c r="N366" s="130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</row>
    <row r="367" ht="12.75" customHeight="1">
      <c r="A367" s="129"/>
      <c r="B367" s="129"/>
      <c r="C367" s="129"/>
      <c r="D367" s="129"/>
      <c r="E367" s="129"/>
      <c r="F367" s="129"/>
      <c r="G367" s="130"/>
      <c r="H367" s="130"/>
      <c r="I367" s="130"/>
      <c r="J367" s="130"/>
      <c r="K367" s="130"/>
      <c r="L367" s="130"/>
      <c r="M367" s="130"/>
      <c r="N367" s="130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</row>
    <row r="368" ht="12.75" customHeight="1">
      <c r="A368" s="129"/>
      <c r="B368" s="129"/>
      <c r="C368" s="129"/>
      <c r="D368" s="129"/>
      <c r="E368" s="129"/>
      <c r="F368" s="129"/>
      <c r="G368" s="130"/>
      <c r="H368" s="130"/>
      <c r="I368" s="130"/>
      <c r="J368" s="130"/>
      <c r="K368" s="130"/>
      <c r="L368" s="130"/>
      <c r="M368" s="130"/>
      <c r="N368" s="130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</row>
    <row r="369" ht="12.75" customHeight="1">
      <c r="A369" s="129"/>
      <c r="B369" s="129"/>
      <c r="C369" s="129"/>
      <c r="D369" s="129"/>
      <c r="E369" s="129"/>
      <c r="F369" s="129"/>
      <c r="G369" s="130"/>
      <c r="H369" s="130"/>
      <c r="I369" s="130"/>
      <c r="J369" s="130"/>
      <c r="K369" s="130"/>
      <c r="L369" s="130"/>
      <c r="M369" s="130"/>
      <c r="N369" s="130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</row>
    <row r="370" ht="12.75" customHeight="1">
      <c r="A370" s="129"/>
      <c r="B370" s="129"/>
      <c r="C370" s="129"/>
      <c r="D370" s="129"/>
      <c r="E370" s="129"/>
      <c r="F370" s="129"/>
      <c r="G370" s="130"/>
      <c r="H370" s="130"/>
      <c r="I370" s="130"/>
      <c r="J370" s="130"/>
      <c r="K370" s="130"/>
      <c r="L370" s="130"/>
      <c r="M370" s="130"/>
      <c r="N370" s="130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</row>
    <row r="371" ht="12.75" customHeight="1">
      <c r="A371" s="129"/>
      <c r="B371" s="129"/>
      <c r="C371" s="129"/>
      <c r="D371" s="129"/>
      <c r="E371" s="129"/>
      <c r="F371" s="129"/>
      <c r="G371" s="130"/>
      <c r="H371" s="130"/>
      <c r="I371" s="130"/>
      <c r="J371" s="130"/>
      <c r="K371" s="130"/>
      <c r="L371" s="130"/>
      <c r="M371" s="130"/>
      <c r="N371" s="130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</row>
    <row r="372" ht="12.75" customHeight="1">
      <c r="A372" s="129"/>
      <c r="B372" s="129"/>
      <c r="C372" s="129"/>
      <c r="D372" s="129"/>
      <c r="E372" s="129"/>
      <c r="F372" s="129"/>
      <c r="G372" s="130"/>
      <c r="H372" s="130"/>
      <c r="I372" s="130"/>
      <c r="J372" s="130"/>
      <c r="K372" s="130"/>
      <c r="L372" s="130"/>
      <c r="M372" s="130"/>
      <c r="N372" s="130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</row>
    <row r="373" ht="12.75" customHeight="1">
      <c r="A373" s="129"/>
      <c r="B373" s="129"/>
      <c r="C373" s="129"/>
      <c r="D373" s="129"/>
      <c r="E373" s="129"/>
      <c r="F373" s="129"/>
      <c r="G373" s="130"/>
      <c r="H373" s="130"/>
      <c r="I373" s="130"/>
      <c r="J373" s="130"/>
      <c r="K373" s="130"/>
      <c r="L373" s="130"/>
      <c r="M373" s="130"/>
      <c r="N373" s="130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</row>
    <row r="374" ht="12.75" customHeight="1">
      <c r="A374" s="129"/>
      <c r="B374" s="129"/>
      <c r="C374" s="129"/>
      <c r="D374" s="129"/>
      <c r="E374" s="129"/>
      <c r="F374" s="129"/>
      <c r="G374" s="130"/>
      <c r="H374" s="130"/>
      <c r="I374" s="130"/>
      <c r="J374" s="130"/>
      <c r="K374" s="130"/>
      <c r="L374" s="130"/>
      <c r="M374" s="130"/>
      <c r="N374" s="130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</row>
    <row r="375" ht="12.75" customHeight="1">
      <c r="A375" s="129"/>
      <c r="B375" s="129"/>
      <c r="C375" s="129"/>
      <c r="D375" s="129"/>
      <c r="E375" s="129"/>
      <c r="F375" s="129"/>
      <c r="G375" s="130"/>
      <c r="H375" s="130"/>
      <c r="I375" s="130"/>
      <c r="J375" s="130"/>
      <c r="K375" s="130"/>
      <c r="L375" s="130"/>
      <c r="M375" s="130"/>
      <c r="N375" s="130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</row>
    <row r="376" ht="12.75" customHeight="1">
      <c r="A376" s="129"/>
      <c r="B376" s="129"/>
      <c r="C376" s="129"/>
      <c r="D376" s="129"/>
      <c r="E376" s="129"/>
      <c r="F376" s="129"/>
      <c r="G376" s="130"/>
      <c r="H376" s="130"/>
      <c r="I376" s="130"/>
      <c r="J376" s="130"/>
      <c r="K376" s="130"/>
      <c r="L376" s="130"/>
      <c r="M376" s="130"/>
      <c r="N376" s="130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</row>
    <row r="377" ht="12.75" customHeight="1">
      <c r="A377" s="129"/>
      <c r="B377" s="129"/>
      <c r="C377" s="129"/>
      <c r="D377" s="129"/>
      <c r="E377" s="129"/>
      <c r="F377" s="129"/>
      <c r="G377" s="130"/>
      <c r="H377" s="130"/>
      <c r="I377" s="130"/>
      <c r="J377" s="130"/>
      <c r="K377" s="130"/>
      <c r="L377" s="130"/>
      <c r="M377" s="130"/>
      <c r="N377" s="130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</row>
    <row r="378" ht="12.75" customHeight="1">
      <c r="A378" s="129"/>
      <c r="B378" s="129"/>
      <c r="C378" s="129"/>
      <c r="D378" s="129"/>
      <c r="E378" s="129"/>
      <c r="F378" s="129"/>
      <c r="G378" s="130"/>
      <c r="H378" s="130"/>
      <c r="I378" s="130"/>
      <c r="J378" s="130"/>
      <c r="K378" s="130"/>
      <c r="L378" s="130"/>
      <c r="M378" s="130"/>
      <c r="N378" s="130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</row>
    <row r="379" ht="12.75" customHeight="1">
      <c r="A379" s="129"/>
      <c r="B379" s="129"/>
      <c r="C379" s="129"/>
      <c r="D379" s="129"/>
      <c r="E379" s="129"/>
      <c r="F379" s="129"/>
      <c r="G379" s="130"/>
      <c r="H379" s="130"/>
      <c r="I379" s="130"/>
      <c r="J379" s="130"/>
      <c r="K379" s="130"/>
      <c r="L379" s="130"/>
      <c r="M379" s="130"/>
      <c r="N379" s="130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</row>
    <row r="380" ht="12.75" customHeight="1">
      <c r="A380" s="129"/>
      <c r="B380" s="129"/>
      <c r="C380" s="129"/>
      <c r="D380" s="129"/>
      <c r="E380" s="129"/>
      <c r="F380" s="129"/>
      <c r="G380" s="130"/>
      <c r="H380" s="130"/>
      <c r="I380" s="130"/>
      <c r="J380" s="130"/>
      <c r="K380" s="130"/>
      <c r="L380" s="130"/>
      <c r="M380" s="130"/>
      <c r="N380" s="130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</row>
    <row r="381" ht="12.75" customHeight="1">
      <c r="A381" s="129"/>
      <c r="B381" s="129"/>
      <c r="C381" s="129"/>
      <c r="D381" s="129"/>
      <c r="E381" s="129"/>
      <c r="F381" s="129"/>
      <c r="G381" s="130"/>
      <c r="H381" s="130"/>
      <c r="I381" s="130"/>
      <c r="J381" s="130"/>
      <c r="K381" s="130"/>
      <c r="L381" s="130"/>
      <c r="M381" s="130"/>
      <c r="N381" s="130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</row>
    <row r="382" ht="12.75" customHeight="1">
      <c r="A382" s="129"/>
      <c r="B382" s="129"/>
      <c r="C382" s="129"/>
      <c r="D382" s="129"/>
      <c r="E382" s="129"/>
      <c r="F382" s="129"/>
      <c r="G382" s="130"/>
      <c r="H382" s="130"/>
      <c r="I382" s="130"/>
      <c r="J382" s="130"/>
      <c r="K382" s="130"/>
      <c r="L382" s="130"/>
      <c r="M382" s="130"/>
      <c r="N382" s="130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</row>
    <row r="383" ht="12.75" customHeight="1">
      <c r="A383" s="129"/>
      <c r="B383" s="129"/>
      <c r="C383" s="129"/>
      <c r="D383" s="129"/>
      <c r="E383" s="129"/>
      <c r="F383" s="129"/>
      <c r="G383" s="130"/>
      <c r="H383" s="130"/>
      <c r="I383" s="130"/>
      <c r="J383" s="130"/>
      <c r="K383" s="130"/>
      <c r="L383" s="130"/>
      <c r="M383" s="130"/>
      <c r="N383" s="130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</row>
    <row r="384" ht="12.75" customHeight="1">
      <c r="A384" s="129"/>
      <c r="B384" s="129"/>
      <c r="C384" s="129"/>
      <c r="D384" s="129"/>
      <c r="E384" s="129"/>
      <c r="F384" s="129"/>
      <c r="G384" s="130"/>
      <c r="H384" s="130"/>
      <c r="I384" s="130"/>
      <c r="J384" s="130"/>
      <c r="K384" s="130"/>
      <c r="L384" s="130"/>
      <c r="M384" s="130"/>
      <c r="N384" s="130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</row>
    <row r="385" ht="12.75" customHeight="1">
      <c r="A385" s="129"/>
      <c r="B385" s="129"/>
      <c r="C385" s="129"/>
      <c r="D385" s="129"/>
      <c r="E385" s="129"/>
      <c r="F385" s="129"/>
      <c r="G385" s="130"/>
      <c r="H385" s="130"/>
      <c r="I385" s="130"/>
      <c r="J385" s="130"/>
      <c r="K385" s="130"/>
      <c r="L385" s="130"/>
      <c r="M385" s="130"/>
      <c r="N385" s="130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</row>
    <row r="386" ht="12.75" customHeight="1">
      <c r="A386" s="129"/>
      <c r="B386" s="129"/>
      <c r="C386" s="129"/>
      <c r="D386" s="129"/>
      <c r="E386" s="129"/>
      <c r="F386" s="129"/>
      <c r="G386" s="130"/>
      <c r="H386" s="130"/>
      <c r="I386" s="130"/>
      <c r="J386" s="130"/>
      <c r="K386" s="130"/>
      <c r="L386" s="130"/>
      <c r="M386" s="130"/>
      <c r="N386" s="130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</row>
    <row r="387" ht="12.75" customHeight="1">
      <c r="A387" s="129"/>
      <c r="B387" s="129"/>
      <c r="C387" s="129"/>
      <c r="D387" s="129"/>
      <c r="E387" s="129"/>
      <c r="F387" s="129"/>
      <c r="G387" s="130"/>
      <c r="H387" s="130"/>
      <c r="I387" s="130"/>
      <c r="J387" s="130"/>
      <c r="K387" s="130"/>
      <c r="L387" s="130"/>
      <c r="M387" s="130"/>
      <c r="N387" s="130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</row>
    <row r="388" ht="12.75" customHeight="1">
      <c r="A388" s="129"/>
      <c r="B388" s="129"/>
      <c r="C388" s="129"/>
      <c r="D388" s="129"/>
      <c r="E388" s="129"/>
      <c r="F388" s="129"/>
      <c r="G388" s="130"/>
      <c r="H388" s="130"/>
      <c r="I388" s="130"/>
      <c r="J388" s="130"/>
      <c r="K388" s="130"/>
      <c r="L388" s="130"/>
      <c r="M388" s="130"/>
      <c r="N388" s="130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</row>
    <row r="389" ht="12.75" customHeight="1">
      <c r="A389" s="129"/>
      <c r="B389" s="129"/>
      <c r="C389" s="129"/>
      <c r="D389" s="129"/>
      <c r="E389" s="129"/>
      <c r="F389" s="129"/>
      <c r="G389" s="130"/>
      <c r="H389" s="130"/>
      <c r="I389" s="130"/>
      <c r="J389" s="130"/>
      <c r="K389" s="130"/>
      <c r="L389" s="130"/>
      <c r="M389" s="130"/>
      <c r="N389" s="130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</row>
    <row r="390" ht="12.75" customHeight="1">
      <c r="A390" s="129"/>
      <c r="B390" s="129"/>
      <c r="C390" s="129"/>
      <c r="D390" s="129"/>
      <c r="E390" s="129"/>
      <c r="F390" s="129"/>
      <c r="G390" s="130"/>
      <c r="H390" s="130"/>
      <c r="I390" s="130"/>
      <c r="J390" s="130"/>
      <c r="K390" s="130"/>
      <c r="L390" s="130"/>
      <c r="M390" s="130"/>
      <c r="N390" s="130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</row>
    <row r="391" ht="12.75" customHeight="1">
      <c r="A391" s="129"/>
      <c r="B391" s="129"/>
      <c r="C391" s="129"/>
      <c r="D391" s="129"/>
      <c r="E391" s="129"/>
      <c r="F391" s="129"/>
      <c r="G391" s="130"/>
      <c r="H391" s="130"/>
      <c r="I391" s="130"/>
      <c r="J391" s="130"/>
      <c r="K391" s="130"/>
      <c r="L391" s="130"/>
      <c r="M391" s="130"/>
      <c r="N391" s="130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</row>
    <row r="392" ht="12.75" customHeight="1">
      <c r="A392" s="129"/>
      <c r="B392" s="129"/>
      <c r="C392" s="129"/>
      <c r="D392" s="129"/>
      <c r="E392" s="129"/>
      <c r="F392" s="129"/>
      <c r="G392" s="130"/>
      <c r="H392" s="130"/>
      <c r="I392" s="130"/>
      <c r="J392" s="130"/>
      <c r="K392" s="130"/>
      <c r="L392" s="130"/>
      <c r="M392" s="130"/>
      <c r="N392" s="130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</row>
    <row r="393" ht="12.75" customHeight="1">
      <c r="A393" s="129"/>
      <c r="B393" s="129"/>
      <c r="C393" s="129"/>
      <c r="D393" s="129"/>
      <c r="E393" s="129"/>
      <c r="F393" s="129"/>
      <c r="G393" s="130"/>
      <c r="H393" s="130"/>
      <c r="I393" s="130"/>
      <c r="J393" s="130"/>
      <c r="K393" s="130"/>
      <c r="L393" s="130"/>
      <c r="M393" s="130"/>
      <c r="N393" s="130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</row>
    <row r="394" ht="12.75" customHeight="1">
      <c r="A394" s="129"/>
      <c r="B394" s="129"/>
      <c r="C394" s="129"/>
      <c r="D394" s="129"/>
      <c r="E394" s="129"/>
      <c r="F394" s="129"/>
      <c r="G394" s="130"/>
      <c r="H394" s="130"/>
      <c r="I394" s="130"/>
      <c r="J394" s="130"/>
      <c r="K394" s="130"/>
      <c r="L394" s="130"/>
      <c r="M394" s="130"/>
      <c r="N394" s="130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</row>
    <row r="395" ht="12.75" customHeight="1">
      <c r="A395" s="129"/>
      <c r="B395" s="129"/>
      <c r="C395" s="129"/>
      <c r="D395" s="129"/>
      <c r="E395" s="129"/>
      <c r="F395" s="129"/>
      <c r="G395" s="130"/>
      <c r="H395" s="130"/>
      <c r="I395" s="130"/>
      <c r="J395" s="130"/>
      <c r="K395" s="130"/>
      <c r="L395" s="130"/>
      <c r="M395" s="130"/>
      <c r="N395" s="130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</row>
    <row r="396" ht="12.75" customHeight="1">
      <c r="A396" s="129"/>
      <c r="B396" s="129"/>
      <c r="C396" s="129"/>
      <c r="D396" s="129"/>
      <c r="E396" s="129"/>
      <c r="F396" s="129"/>
      <c r="G396" s="130"/>
      <c r="H396" s="130"/>
      <c r="I396" s="130"/>
      <c r="J396" s="130"/>
      <c r="K396" s="130"/>
      <c r="L396" s="130"/>
      <c r="M396" s="130"/>
      <c r="N396" s="130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 ht="12.75" customHeight="1">
      <c r="A397" s="129"/>
      <c r="B397" s="129"/>
      <c r="C397" s="129"/>
      <c r="D397" s="129"/>
      <c r="E397" s="129"/>
      <c r="F397" s="129"/>
      <c r="G397" s="130"/>
      <c r="H397" s="130"/>
      <c r="I397" s="130"/>
      <c r="J397" s="130"/>
      <c r="K397" s="130"/>
      <c r="L397" s="130"/>
      <c r="M397" s="130"/>
      <c r="N397" s="130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 ht="12.75" customHeight="1">
      <c r="A398" s="129"/>
      <c r="B398" s="129"/>
      <c r="C398" s="129"/>
      <c r="D398" s="129"/>
      <c r="E398" s="129"/>
      <c r="F398" s="129"/>
      <c r="G398" s="130"/>
      <c r="H398" s="130"/>
      <c r="I398" s="130"/>
      <c r="J398" s="130"/>
      <c r="K398" s="130"/>
      <c r="L398" s="130"/>
      <c r="M398" s="130"/>
      <c r="N398" s="130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 ht="12.75" customHeight="1">
      <c r="A399" s="129"/>
      <c r="B399" s="129"/>
      <c r="C399" s="129"/>
      <c r="D399" s="129"/>
      <c r="E399" s="129"/>
      <c r="F399" s="129"/>
      <c r="G399" s="130"/>
      <c r="H399" s="130"/>
      <c r="I399" s="130"/>
      <c r="J399" s="130"/>
      <c r="K399" s="130"/>
      <c r="L399" s="130"/>
      <c r="M399" s="130"/>
      <c r="N399" s="130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 ht="12.75" customHeight="1">
      <c r="A400" s="129"/>
      <c r="B400" s="129"/>
      <c r="C400" s="129"/>
      <c r="D400" s="129"/>
      <c r="E400" s="129"/>
      <c r="F400" s="129"/>
      <c r="G400" s="130"/>
      <c r="H400" s="130"/>
      <c r="I400" s="130"/>
      <c r="J400" s="130"/>
      <c r="K400" s="130"/>
      <c r="L400" s="130"/>
      <c r="M400" s="130"/>
      <c r="N400" s="130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 ht="12.75" customHeight="1">
      <c r="A401" s="129"/>
      <c r="B401" s="129"/>
      <c r="C401" s="129"/>
      <c r="D401" s="129"/>
      <c r="E401" s="129"/>
      <c r="F401" s="129"/>
      <c r="G401" s="130"/>
      <c r="H401" s="130"/>
      <c r="I401" s="130"/>
      <c r="J401" s="130"/>
      <c r="K401" s="130"/>
      <c r="L401" s="130"/>
      <c r="M401" s="130"/>
      <c r="N401" s="130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 ht="12.75" customHeight="1">
      <c r="A402" s="129"/>
      <c r="B402" s="129"/>
      <c r="C402" s="129"/>
      <c r="D402" s="129"/>
      <c r="E402" s="129"/>
      <c r="F402" s="129"/>
      <c r="G402" s="130"/>
      <c r="H402" s="130"/>
      <c r="I402" s="130"/>
      <c r="J402" s="130"/>
      <c r="K402" s="130"/>
      <c r="L402" s="130"/>
      <c r="M402" s="130"/>
      <c r="N402" s="130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 ht="12.75" customHeight="1">
      <c r="A403" s="129"/>
      <c r="B403" s="129"/>
      <c r="C403" s="129"/>
      <c r="D403" s="129"/>
      <c r="E403" s="129"/>
      <c r="F403" s="129"/>
      <c r="G403" s="130"/>
      <c r="H403" s="130"/>
      <c r="I403" s="130"/>
      <c r="J403" s="130"/>
      <c r="K403" s="130"/>
      <c r="L403" s="130"/>
      <c r="M403" s="130"/>
      <c r="N403" s="130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 ht="12.75" customHeight="1">
      <c r="A404" s="129"/>
      <c r="B404" s="129"/>
      <c r="C404" s="129"/>
      <c r="D404" s="129"/>
      <c r="E404" s="129"/>
      <c r="F404" s="129"/>
      <c r="G404" s="130"/>
      <c r="H404" s="130"/>
      <c r="I404" s="130"/>
      <c r="J404" s="130"/>
      <c r="K404" s="130"/>
      <c r="L404" s="130"/>
      <c r="M404" s="130"/>
      <c r="N404" s="130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 ht="12.75" customHeight="1">
      <c r="A405" s="129"/>
      <c r="B405" s="129"/>
      <c r="C405" s="129"/>
      <c r="D405" s="129"/>
      <c r="E405" s="129"/>
      <c r="F405" s="129"/>
      <c r="G405" s="130"/>
      <c r="H405" s="130"/>
      <c r="I405" s="130"/>
      <c r="J405" s="130"/>
      <c r="K405" s="130"/>
      <c r="L405" s="130"/>
      <c r="M405" s="130"/>
      <c r="N405" s="130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 ht="12.75" customHeight="1">
      <c r="A406" s="129"/>
      <c r="B406" s="129"/>
      <c r="C406" s="129"/>
      <c r="D406" s="129"/>
      <c r="E406" s="129"/>
      <c r="F406" s="129"/>
      <c r="G406" s="130"/>
      <c r="H406" s="130"/>
      <c r="I406" s="130"/>
      <c r="J406" s="130"/>
      <c r="K406" s="130"/>
      <c r="L406" s="130"/>
      <c r="M406" s="130"/>
      <c r="N406" s="130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 ht="12.75" customHeight="1">
      <c r="A407" s="129"/>
      <c r="B407" s="129"/>
      <c r="C407" s="129"/>
      <c r="D407" s="129"/>
      <c r="E407" s="129"/>
      <c r="F407" s="129"/>
      <c r="G407" s="130"/>
      <c r="H407" s="130"/>
      <c r="I407" s="130"/>
      <c r="J407" s="130"/>
      <c r="K407" s="130"/>
      <c r="L407" s="130"/>
      <c r="M407" s="130"/>
      <c r="N407" s="130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 ht="12.75" customHeight="1">
      <c r="A408" s="129"/>
      <c r="B408" s="129"/>
      <c r="C408" s="129"/>
      <c r="D408" s="129"/>
      <c r="E408" s="129"/>
      <c r="F408" s="129"/>
      <c r="G408" s="130"/>
      <c r="H408" s="130"/>
      <c r="I408" s="130"/>
      <c r="J408" s="130"/>
      <c r="K408" s="130"/>
      <c r="L408" s="130"/>
      <c r="M408" s="130"/>
      <c r="N408" s="130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 ht="12.75" customHeight="1">
      <c r="A409" s="129"/>
      <c r="B409" s="129"/>
      <c r="C409" s="129"/>
      <c r="D409" s="129"/>
      <c r="E409" s="129"/>
      <c r="F409" s="129"/>
      <c r="G409" s="130"/>
      <c r="H409" s="130"/>
      <c r="I409" s="130"/>
      <c r="J409" s="130"/>
      <c r="K409" s="130"/>
      <c r="L409" s="130"/>
      <c r="M409" s="130"/>
      <c r="N409" s="130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 ht="12.75" customHeight="1">
      <c r="A410" s="129"/>
      <c r="B410" s="129"/>
      <c r="C410" s="129"/>
      <c r="D410" s="129"/>
      <c r="E410" s="129"/>
      <c r="F410" s="129"/>
      <c r="G410" s="130"/>
      <c r="H410" s="130"/>
      <c r="I410" s="130"/>
      <c r="J410" s="130"/>
      <c r="K410" s="130"/>
      <c r="L410" s="130"/>
      <c r="M410" s="130"/>
      <c r="N410" s="130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 ht="12.75" customHeight="1">
      <c r="A411" s="129"/>
      <c r="B411" s="129"/>
      <c r="C411" s="129"/>
      <c r="D411" s="129"/>
      <c r="E411" s="129"/>
      <c r="F411" s="129"/>
      <c r="G411" s="130"/>
      <c r="H411" s="130"/>
      <c r="I411" s="130"/>
      <c r="J411" s="130"/>
      <c r="K411" s="130"/>
      <c r="L411" s="130"/>
      <c r="M411" s="130"/>
      <c r="N411" s="130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 ht="12.75" customHeight="1">
      <c r="A412" s="129"/>
      <c r="B412" s="129"/>
      <c r="C412" s="129"/>
      <c r="D412" s="129"/>
      <c r="E412" s="129"/>
      <c r="F412" s="129"/>
      <c r="G412" s="130"/>
      <c r="H412" s="130"/>
      <c r="I412" s="130"/>
      <c r="J412" s="130"/>
      <c r="K412" s="130"/>
      <c r="L412" s="130"/>
      <c r="M412" s="130"/>
      <c r="N412" s="130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 ht="12.75" customHeight="1">
      <c r="A413" s="129"/>
      <c r="B413" s="129"/>
      <c r="C413" s="129"/>
      <c r="D413" s="129"/>
      <c r="E413" s="129"/>
      <c r="F413" s="129"/>
      <c r="G413" s="130"/>
      <c r="H413" s="130"/>
      <c r="I413" s="130"/>
      <c r="J413" s="130"/>
      <c r="K413" s="130"/>
      <c r="L413" s="130"/>
      <c r="M413" s="130"/>
      <c r="N413" s="130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 ht="12.75" customHeight="1">
      <c r="A414" s="129"/>
      <c r="B414" s="129"/>
      <c r="C414" s="129"/>
      <c r="D414" s="129"/>
      <c r="E414" s="129"/>
      <c r="F414" s="129"/>
      <c r="G414" s="130"/>
      <c r="H414" s="130"/>
      <c r="I414" s="130"/>
      <c r="J414" s="130"/>
      <c r="K414" s="130"/>
      <c r="L414" s="130"/>
      <c r="M414" s="130"/>
      <c r="N414" s="130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 ht="12.75" customHeight="1">
      <c r="A415" s="129"/>
      <c r="B415" s="129"/>
      <c r="C415" s="129"/>
      <c r="D415" s="129"/>
      <c r="E415" s="129"/>
      <c r="F415" s="129"/>
      <c r="G415" s="130"/>
      <c r="H415" s="130"/>
      <c r="I415" s="130"/>
      <c r="J415" s="130"/>
      <c r="K415" s="130"/>
      <c r="L415" s="130"/>
      <c r="M415" s="130"/>
      <c r="N415" s="130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 ht="12.75" customHeight="1">
      <c r="A416" s="129"/>
      <c r="B416" s="129"/>
      <c r="C416" s="129"/>
      <c r="D416" s="129"/>
      <c r="E416" s="129"/>
      <c r="F416" s="129"/>
      <c r="G416" s="130"/>
      <c r="H416" s="130"/>
      <c r="I416" s="130"/>
      <c r="J416" s="130"/>
      <c r="K416" s="130"/>
      <c r="L416" s="130"/>
      <c r="M416" s="130"/>
      <c r="N416" s="130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 ht="12.75" customHeight="1">
      <c r="A417" s="129"/>
      <c r="B417" s="129"/>
      <c r="C417" s="129"/>
      <c r="D417" s="129"/>
      <c r="E417" s="129"/>
      <c r="F417" s="129"/>
      <c r="G417" s="130"/>
      <c r="H417" s="130"/>
      <c r="I417" s="130"/>
      <c r="J417" s="130"/>
      <c r="K417" s="130"/>
      <c r="L417" s="130"/>
      <c r="M417" s="130"/>
      <c r="N417" s="130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 ht="12.75" customHeight="1">
      <c r="A418" s="129"/>
      <c r="B418" s="129"/>
      <c r="C418" s="129"/>
      <c r="D418" s="129"/>
      <c r="E418" s="129"/>
      <c r="F418" s="129"/>
      <c r="G418" s="130"/>
      <c r="H418" s="130"/>
      <c r="I418" s="130"/>
      <c r="J418" s="130"/>
      <c r="K418" s="130"/>
      <c r="L418" s="130"/>
      <c r="M418" s="130"/>
      <c r="N418" s="130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 ht="12.75" customHeight="1">
      <c r="A419" s="129"/>
      <c r="B419" s="129"/>
      <c r="C419" s="129"/>
      <c r="D419" s="129"/>
      <c r="E419" s="129"/>
      <c r="F419" s="129"/>
      <c r="G419" s="130"/>
      <c r="H419" s="130"/>
      <c r="I419" s="130"/>
      <c r="J419" s="130"/>
      <c r="K419" s="130"/>
      <c r="L419" s="130"/>
      <c r="M419" s="130"/>
      <c r="N419" s="130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 ht="12.75" customHeight="1">
      <c r="A420" s="129"/>
      <c r="B420" s="129"/>
      <c r="C420" s="129"/>
      <c r="D420" s="129"/>
      <c r="E420" s="129"/>
      <c r="F420" s="129"/>
      <c r="G420" s="130"/>
      <c r="H420" s="130"/>
      <c r="I420" s="130"/>
      <c r="J420" s="130"/>
      <c r="K420" s="130"/>
      <c r="L420" s="130"/>
      <c r="M420" s="130"/>
      <c r="N420" s="130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 ht="12.75" customHeight="1">
      <c r="A421" s="129"/>
      <c r="B421" s="129"/>
      <c r="C421" s="129"/>
      <c r="D421" s="129"/>
      <c r="E421" s="129"/>
      <c r="F421" s="129"/>
      <c r="G421" s="130"/>
      <c r="H421" s="130"/>
      <c r="I421" s="130"/>
      <c r="J421" s="130"/>
      <c r="K421" s="130"/>
      <c r="L421" s="130"/>
      <c r="M421" s="130"/>
      <c r="N421" s="130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 ht="12.75" customHeight="1">
      <c r="A422" s="129"/>
      <c r="B422" s="129"/>
      <c r="C422" s="129"/>
      <c r="D422" s="129"/>
      <c r="E422" s="129"/>
      <c r="F422" s="129"/>
      <c r="G422" s="130"/>
      <c r="H422" s="130"/>
      <c r="I422" s="130"/>
      <c r="J422" s="130"/>
      <c r="K422" s="130"/>
      <c r="L422" s="130"/>
      <c r="M422" s="130"/>
      <c r="N422" s="130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 ht="12.75" customHeight="1">
      <c r="A423" s="129"/>
      <c r="B423" s="129"/>
      <c r="C423" s="129"/>
      <c r="D423" s="129"/>
      <c r="E423" s="129"/>
      <c r="F423" s="129"/>
      <c r="G423" s="130"/>
      <c r="H423" s="130"/>
      <c r="I423" s="130"/>
      <c r="J423" s="130"/>
      <c r="K423" s="130"/>
      <c r="L423" s="130"/>
      <c r="M423" s="130"/>
      <c r="N423" s="130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 ht="12.75" customHeight="1">
      <c r="A424" s="129"/>
      <c r="B424" s="129"/>
      <c r="C424" s="129"/>
      <c r="D424" s="129"/>
      <c r="E424" s="129"/>
      <c r="F424" s="129"/>
      <c r="G424" s="130"/>
      <c r="H424" s="130"/>
      <c r="I424" s="130"/>
      <c r="J424" s="130"/>
      <c r="K424" s="130"/>
      <c r="L424" s="130"/>
      <c r="M424" s="130"/>
      <c r="N424" s="130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 ht="12.75" customHeight="1">
      <c r="A425" s="129"/>
      <c r="B425" s="129"/>
      <c r="C425" s="129"/>
      <c r="D425" s="129"/>
      <c r="E425" s="129"/>
      <c r="F425" s="129"/>
      <c r="G425" s="130"/>
      <c r="H425" s="130"/>
      <c r="I425" s="130"/>
      <c r="J425" s="130"/>
      <c r="K425" s="130"/>
      <c r="L425" s="130"/>
      <c r="M425" s="130"/>
      <c r="N425" s="130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 ht="12.75" customHeight="1">
      <c r="A426" s="129"/>
      <c r="B426" s="129"/>
      <c r="C426" s="129"/>
      <c r="D426" s="129"/>
      <c r="E426" s="129"/>
      <c r="F426" s="129"/>
      <c r="G426" s="130"/>
      <c r="H426" s="130"/>
      <c r="I426" s="130"/>
      <c r="J426" s="130"/>
      <c r="K426" s="130"/>
      <c r="L426" s="130"/>
      <c r="M426" s="130"/>
      <c r="N426" s="130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 ht="12.75" customHeight="1">
      <c r="A427" s="129"/>
      <c r="B427" s="129"/>
      <c r="C427" s="129"/>
      <c r="D427" s="129"/>
      <c r="E427" s="129"/>
      <c r="F427" s="129"/>
      <c r="G427" s="130"/>
      <c r="H427" s="130"/>
      <c r="I427" s="130"/>
      <c r="J427" s="130"/>
      <c r="K427" s="130"/>
      <c r="L427" s="130"/>
      <c r="M427" s="130"/>
      <c r="N427" s="130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 ht="12.75" customHeight="1">
      <c r="A428" s="129"/>
      <c r="B428" s="129"/>
      <c r="C428" s="129"/>
      <c r="D428" s="129"/>
      <c r="E428" s="129"/>
      <c r="F428" s="129"/>
      <c r="G428" s="130"/>
      <c r="H428" s="130"/>
      <c r="I428" s="130"/>
      <c r="J428" s="130"/>
      <c r="K428" s="130"/>
      <c r="L428" s="130"/>
      <c r="M428" s="130"/>
      <c r="N428" s="130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 ht="12.75" customHeight="1">
      <c r="A429" s="129"/>
      <c r="B429" s="129"/>
      <c r="C429" s="129"/>
      <c r="D429" s="129"/>
      <c r="E429" s="129"/>
      <c r="F429" s="129"/>
      <c r="G429" s="130"/>
      <c r="H429" s="130"/>
      <c r="I429" s="130"/>
      <c r="J429" s="130"/>
      <c r="K429" s="130"/>
      <c r="L429" s="130"/>
      <c r="M429" s="130"/>
      <c r="N429" s="130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 ht="12.75" customHeight="1">
      <c r="A430" s="129"/>
      <c r="B430" s="129"/>
      <c r="C430" s="129"/>
      <c r="D430" s="129"/>
      <c r="E430" s="129"/>
      <c r="F430" s="129"/>
      <c r="G430" s="130"/>
      <c r="H430" s="130"/>
      <c r="I430" s="130"/>
      <c r="J430" s="130"/>
      <c r="K430" s="130"/>
      <c r="L430" s="130"/>
      <c r="M430" s="130"/>
      <c r="N430" s="130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 ht="12.75" customHeight="1">
      <c r="A431" s="129"/>
      <c r="B431" s="129"/>
      <c r="C431" s="129"/>
      <c r="D431" s="129"/>
      <c r="E431" s="129"/>
      <c r="F431" s="129"/>
      <c r="G431" s="130"/>
      <c r="H431" s="130"/>
      <c r="I431" s="130"/>
      <c r="J431" s="130"/>
      <c r="K431" s="130"/>
      <c r="L431" s="130"/>
      <c r="M431" s="130"/>
      <c r="N431" s="130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 ht="12.75" customHeight="1">
      <c r="A432" s="129"/>
      <c r="B432" s="129"/>
      <c r="C432" s="129"/>
      <c r="D432" s="129"/>
      <c r="E432" s="129"/>
      <c r="F432" s="129"/>
      <c r="G432" s="130"/>
      <c r="H432" s="130"/>
      <c r="I432" s="130"/>
      <c r="J432" s="130"/>
      <c r="K432" s="130"/>
      <c r="L432" s="130"/>
      <c r="M432" s="130"/>
      <c r="N432" s="130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 ht="12.75" customHeight="1">
      <c r="A433" s="129"/>
      <c r="B433" s="129"/>
      <c r="C433" s="129"/>
      <c r="D433" s="129"/>
      <c r="E433" s="129"/>
      <c r="F433" s="129"/>
      <c r="G433" s="130"/>
      <c r="H433" s="130"/>
      <c r="I433" s="130"/>
      <c r="J433" s="130"/>
      <c r="K433" s="130"/>
      <c r="L433" s="130"/>
      <c r="M433" s="130"/>
      <c r="N433" s="130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 ht="12.75" customHeight="1">
      <c r="A434" s="129"/>
      <c r="B434" s="129"/>
      <c r="C434" s="129"/>
      <c r="D434" s="129"/>
      <c r="E434" s="129"/>
      <c r="F434" s="129"/>
      <c r="G434" s="130"/>
      <c r="H434" s="130"/>
      <c r="I434" s="130"/>
      <c r="J434" s="130"/>
      <c r="K434" s="130"/>
      <c r="L434" s="130"/>
      <c r="M434" s="130"/>
      <c r="N434" s="130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 ht="12.75" customHeight="1">
      <c r="A435" s="129"/>
      <c r="B435" s="129"/>
      <c r="C435" s="129"/>
      <c r="D435" s="129"/>
      <c r="E435" s="129"/>
      <c r="F435" s="129"/>
      <c r="G435" s="130"/>
      <c r="H435" s="130"/>
      <c r="I435" s="130"/>
      <c r="J435" s="130"/>
      <c r="K435" s="130"/>
      <c r="L435" s="130"/>
      <c r="M435" s="130"/>
      <c r="N435" s="130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 ht="12.75" customHeight="1">
      <c r="A436" s="129"/>
      <c r="B436" s="129"/>
      <c r="C436" s="129"/>
      <c r="D436" s="129"/>
      <c r="E436" s="129"/>
      <c r="F436" s="129"/>
      <c r="G436" s="130"/>
      <c r="H436" s="130"/>
      <c r="I436" s="130"/>
      <c r="J436" s="130"/>
      <c r="K436" s="130"/>
      <c r="L436" s="130"/>
      <c r="M436" s="130"/>
      <c r="N436" s="130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 ht="12.75" customHeight="1">
      <c r="A437" s="129"/>
      <c r="B437" s="129"/>
      <c r="C437" s="129"/>
      <c r="D437" s="129"/>
      <c r="E437" s="129"/>
      <c r="F437" s="129"/>
      <c r="G437" s="130"/>
      <c r="H437" s="130"/>
      <c r="I437" s="130"/>
      <c r="J437" s="130"/>
      <c r="K437" s="130"/>
      <c r="L437" s="130"/>
      <c r="M437" s="130"/>
      <c r="N437" s="130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 ht="12.75" customHeight="1">
      <c r="A438" s="129"/>
      <c r="B438" s="129"/>
      <c r="C438" s="129"/>
      <c r="D438" s="129"/>
      <c r="E438" s="129"/>
      <c r="F438" s="129"/>
      <c r="G438" s="130"/>
      <c r="H438" s="130"/>
      <c r="I438" s="130"/>
      <c r="J438" s="130"/>
      <c r="K438" s="130"/>
      <c r="L438" s="130"/>
      <c r="M438" s="130"/>
      <c r="N438" s="130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 ht="12.75" customHeight="1">
      <c r="A439" s="129"/>
      <c r="B439" s="129"/>
      <c r="C439" s="129"/>
      <c r="D439" s="129"/>
      <c r="E439" s="129"/>
      <c r="F439" s="129"/>
      <c r="G439" s="130"/>
      <c r="H439" s="130"/>
      <c r="I439" s="130"/>
      <c r="J439" s="130"/>
      <c r="K439" s="130"/>
      <c r="L439" s="130"/>
      <c r="M439" s="130"/>
      <c r="N439" s="130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 ht="12.75" customHeight="1">
      <c r="A440" s="129"/>
      <c r="B440" s="129"/>
      <c r="C440" s="129"/>
      <c r="D440" s="129"/>
      <c r="E440" s="129"/>
      <c r="F440" s="129"/>
      <c r="G440" s="130"/>
      <c r="H440" s="130"/>
      <c r="I440" s="130"/>
      <c r="J440" s="130"/>
      <c r="K440" s="130"/>
      <c r="L440" s="130"/>
      <c r="M440" s="130"/>
      <c r="N440" s="130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 ht="12.75" customHeight="1">
      <c r="A441" s="129"/>
      <c r="B441" s="129"/>
      <c r="C441" s="129"/>
      <c r="D441" s="129"/>
      <c r="E441" s="129"/>
      <c r="F441" s="129"/>
      <c r="G441" s="130"/>
      <c r="H441" s="130"/>
      <c r="I441" s="130"/>
      <c r="J441" s="130"/>
      <c r="K441" s="130"/>
      <c r="L441" s="130"/>
      <c r="M441" s="130"/>
      <c r="N441" s="130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 ht="12.75" customHeight="1">
      <c r="A442" s="129"/>
      <c r="B442" s="129"/>
      <c r="C442" s="129"/>
      <c r="D442" s="129"/>
      <c r="E442" s="129"/>
      <c r="F442" s="129"/>
      <c r="G442" s="130"/>
      <c r="H442" s="130"/>
      <c r="I442" s="130"/>
      <c r="J442" s="130"/>
      <c r="K442" s="130"/>
      <c r="L442" s="130"/>
      <c r="M442" s="130"/>
      <c r="N442" s="130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 ht="12.75" customHeight="1">
      <c r="A443" s="129"/>
      <c r="B443" s="129"/>
      <c r="C443" s="129"/>
      <c r="D443" s="129"/>
      <c r="E443" s="129"/>
      <c r="F443" s="129"/>
      <c r="G443" s="130"/>
      <c r="H443" s="130"/>
      <c r="I443" s="130"/>
      <c r="J443" s="130"/>
      <c r="K443" s="130"/>
      <c r="L443" s="130"/>
      <c r="M443" s="130"/>
      <c r="N443" s="130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 ht="12.75" customHeight="1">
      <c r="A444" s="129"/>
      <c r="B444" s="129"/>
      <c r="C444" s="129"/>
      <c r="D444" s="129"/>
      <c r="E444" s="129"/>
      <c r="F444" s="129"/>
      <c r="G444" s="130"/>
      <c r="H444" s="130"/>
      <c r="I444" s="130"/>
      <c r="J444" s="130"/>
      <c r="K444" s="130"/>
      <c r="L444" s="130"/>
      <c r="M444" s="130"/>
      <c r="N444" s="130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 ht="12.75" customHeight="1">
      <c r="A445" s="129"/>
      <c r="B445" s="129"/>
      <c r="C445" s="129"/>
      <c r="D445" s="129"/>
      <c r="E445" s="129"/>
      <c r="F445" s="129"/>
      <c r="G445" s="130"/>
      <c r="H445" s="130"/>
      <c r="I445" s="130"/>
      <c r="J445" s="130"/>
      <c r="K445" s="130"/>
      <c r="L445" s="130"/>
      <c r="M445" s="130"/>
      <c r="N445" s="130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 ht="12.75" customHeight="1">
      <c r="A446" s="129"/>
      <c r="B446" s="129"/>
      <c r="C446" s="129"/>
      <c r="D446" s="129"/>
      <c r="E446" s="129"/>
      <c r="F446" s="129"/>
      <c r="G446" s="130"/>
      <c r="H446" s="130"/>
      <c r="I446" s="130"/>
      <c r="J446" s="130"/>
      <c r="K446" s="130"/>
      <c r="L446" s="130"/>
      <c r="M446" s="130"/>
      <c r="N446" s="130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 ht="12.75" customHeight="1">
      <c r="A447" s="129"/>
      <c r="B447" s="129"/>
      <c r="C447" s="129"/>
      <c r="D447" s="129"/>
      <c r="E447" s="129"/>
      <c r="F447" s="129"/>
      <c r="G447" s="130"/>
      <c r="H447" s="130"/>
      <c r="I447" s="130"/>
      <c r="J447" s="130"/>
      <c r="K447" s="130"/>
      <c r="L447" s="130"/>
      <c r="M447" s="130"/>
      <c r="N447" s="130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 ht="12.75" customHeight="1">
      <c r="A448" s="129"/>
      <c r="B448" s="129"/>
      <c r="C448" s="129"/>
      <c r="D448" s="129"/>
      <c r="E448" s="129"/>
      <c r="F448" s="129"/>
      <c r="G448" s="130"/>
      <c r="H448" s="130"/>
      <c r="I448" s="130"/>
      <c r="J448" s="130"/>
      <c r="K448" s="130"/>
      <c r="L448" s="130"/>
      <c r="M448" s="130"/>
      <c r="N448" s="130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 ht="12.75" customHeight="1">
      <c r="A449" s="129"/>
      <c r="B449" s="129"/>
      <c r="C449" s="129"/>
      <c r="D449" s="129"/>
      <c r="E449" s="129"/>
      <c r="F449" s="129"/>
      <c r="G449" s="130"/>
      <c r="H449" s="130"/>
      <c r="I449" s="130"/>
      <c r="J449" s="130"/>
      <c r="K449" s="130"/>
      <c r="L449" s="130"/>
      <c r="M449" s="130"/>
      <c r="N449" s="130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 ht="12.75" customHeight="1">
      <c r="A450" s="129"/>
      <c r="B450" s="129"/>
      <c r="C450" s="129"/>
      <c r="D450" s="129"/>
      <c r="E450" s="129"/>
      <c r="F450" s="129"/>
      <c r="G450" s="130"/>
      <c r="H450" s="130"/>
      <c r="I450" s="130"/>
      <c r="J450" s="130"/>
      <c r="K450" s="130"/>
      <c r="L450" s="130"/>
      <c r="M450" s="130"/>
      <c r="N450" s="130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 ht="12.75" customHeight="1">
      <c r="A451" s="129"/>
      <c r="B451" s="129"/>
      <c r="C451" s="129"/>
      <c r="D451" s="129"/>
      <c r="E451" s="129"/>
      <c r="F451" s="129"/>
      <c r="G451" s="130"/>
      <c r="H451" s="130"/>
      <c r="I451" s="130"/>
      <c r="J451" s="130"/>
      <c r="K451" s="130"/>
      <c r="L451" s="130"/>
      <c r="M451" s="130"/>
      <c r="N451" s="130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 ht="12.75" customHeight="1">
      <c r="A452" s="129"/>
      <c r="B452" s="129"/>
      <c r="C452" s="129"/>
      <c r="D452" s="129"/>
      <c r="E452" s="129"/>
      <c r="F452" s="129"/>
      <c r="G452" s="130"/>
      <c r="H452" s="130"/>
      <c r="I452" s="130"/>
      <c r="J452" s="130"/>
      <c r="K452" s="130"/>
      <c r="L452" s="130"/>
      <c r="M452" s="130"/>
      <c r="N452" s="130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 ht="12.75" customHeight="1">
      <c r="A453" s="129"/>
      <c r="B453" s="129"/>
      <c r="C453" s="129"/>
      <c r="D453" s="129"/>
      <c r="E453" s="129"/>
      <c r="F453" s="129"/>
      <c r="G453" s="130"/>
      <c r="H453" s="130"/>
      <c r="I453" s="130"/>
      <c r="J453" s="130"/>
      <c r="K453" s="130"/>
      <c r="L453" s="130"/>
      <c r="M453" s="130"/>
      <c r="N453" s="130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 ht="12.75" customHeight="1">
      <c r="A454" s="129"/>
      <c r="B454" s="129"/>
      <c r="C454" s="129"/>
      <c r="D454" s="129"/>
      <c r="E454" s="129"/>
      <c r="F454" s="129"/>
      <c r="G454" s="130"/>
      <c r="H454" s="130"/>
      <c r="I454" s="130"/>
      <c r="J454" s="130"/>
      <c r="K454" s="130"/>
      <c r="L454" s="130"/>
      <c r="M454" s="130"/>
      <c r="N454" s="130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 ht="12.75" customHeight="1">
      <c r="A455" s="129"/>
      <c r="B455" s="129"/>
      <c r="C455" s="129"/>
      <c r="D455" s="129"/>
      <c r="E455" s="129"/>
      <c r="F455" s="129"/>
      <c r="G455" s="130"/>
      <c r="H455" s="130"/>
      <c r="I455" s="130"/>
      <c r="J455" s="130"/>
      <c r="K455" s="130"/>
      <c r="L455" s="130"/>
      <c r="M455" s="130"/>
      <c r="N455" s="130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 ht="12.75" customHeight="1">
      <c r="A456" s="129"/>
      <c r="B456" s="129"/>
      <c r="C456" s="129"/>
      <c r="D456" s="129"/>
      <c r="E456" s="129"/>
      <c r="F456" s="129"/>
      <c r="G456" s="130"/>
      <c r="H456" s="130"/>
      <c r="I456" s="130"/>
      <c r="J456" s="130"/>
      <c r="K456" s="130"/>
      <c r="L456" s="130"/>
      <c r="M456" s="130"/>
      <c r="N456" s="130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 ht="12.75" customHeight="1">
      <c r="A457" s="129"/>
      <c r="B457" s="129"/>
      <c r="C457" s="129"/>
      <c r="D457" s="129"/>
      <c r="E457" s="129"/>
      <c r="F457" s="129"/>
      <c r="G457" s="130"/>
      <c r="H457" s="130"/>
      <c r="I457" s="130"/>
      <c r="J457" s="130"/>
      <c r="K457" s="130"/>
      <c r="L457" s="130"/>
      <c r="M457" s="130"/>
      <c r="N457" s="130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 ht="12.75" customHeight="1">
      <c r="A458" s="129"/>
      <c r="B458" s="129"/>
      <c r="C458" s="129"/>
      <c r="D458" s="129"/>
      <c r="E458" s="129"/>
      <c r="F458" s="129"/>
      <c r="G458" s="130"/>
      <c r="H458" s="130"/>
      <c r="I458" s="130"/>
      <c r="J458" s="130"/>
      <c r="K458" s="130"/>
      <c r="L458" s="130"/>
      <c r="M458" s="130"/>
      <c r="N458" s="130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 ht="12.75" customHeight="1">
      <c r="A459" s="129"/>
      <c r="B459" s="129"/>
      <c r="C459" s="129"/>
      <c r="D459" s="129"/>
      <c r="E459" s="129"/>
      <c r="F459" s="129"/>
      <c r="G459" s="130"/>
      <c r="H459" s="130"/>
      <c r="I459" s="130"/>
      <c r="J459" s="130"/>
      <c r="K459" s="130"/>
      <c r="L459" s="130"/>
      <c r="M459" s="130"/>
      <c r="N459" s="130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 ht="12.75" customHeight="1">
      <c r="A460" s="129"/>
      <c r="B460" s="129"/>
      <c r="C460" s="129"/>
      <c r="D460" s="129"/>
      <c r="E460" s="129"/>
      <c r="F460" s="129"/>
      <c r="G460" s="130"/>
      <c r="H460" s="130"/>
      <c r="I460" s="130"/>
      <c r="J460" s="130"/>
      <c r="K460" s="130"/>
      <c r="L460" s="130"/>
      <c r="M460" s="130"/>
      <c r="N460" s="130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 ht="12.75" customHeight="1">
      <c r="A461" s="129"/>
      <c r="B461" s="129"/>
      <c r="C461" s="129"/>
      <c r="D461" s="129"/>
      <c r="E461" s="129"/>
      <c r="F461" s="129"/>
      <c r="G461" s="130"/>
      <c r="H461" s="130"/>
      <c r="I461" s="130"/>
      <c r="J461" s="130"/>
      <c r="K461" s="130"/>
      <c r="L461" s="130"/>
      <c r="M461" s="130"/>
      <c r="N461" s="130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 ht="12.75" customHeight="1">
      <c r="A462" s="129"/>
      <c r="B462" s="129"/>
      <c r="C462" s="129"/>
      <c r="D462" s="129"/>
      <c r="E462" s="129"/>
      <c r="F462" s="129"/>
      <c r="G462" s="130"/>
      <c r="H462" s="130"/>
      <c r="I462" s="130"/>
      <c r="J462" s="130"/>
      <c r="K462" s="130"/>
      <c r="L462" s="130"/>
      <c r="M462" s="130"/>
      <c r="N462" s="130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 ht="12.75" customHeight="1">
      <c r="A463" s="129"/>
      <c r="B463" s="129"/>
      <c r="C463" s="129"/>
      <c r="D463" s="129"/>
      <c r="E463" s="129"/>
      <c r="F463" s="129"/>
      <c r="G463" s="130"/>
      <c r="H463" s="130"/>
      <c r="I463" s="130"/>
      <c r="J463" s="130"/>
      <c r="K463" s="130"/>
      <c r="L463" s="130"/>
      <c r="M463" s="130"/>
      <c r="N463" s="130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 ht="12.75" customHeight="1">
      <c r="A464" s="129"/>
      <c r="B464" s="129"/>
      <c r="C464" s="129"/>
      <c r="D464" s="129"/>
      <c r="E464" s="129"/>
      <c r="F464" s="129"/>
      <c r="G464" s="130"/>
      <c r="H464" s="130"/>
      <c r="I464" s="130"/>
      <c r="J464" s="130"/>
      <c r="K464" s="130"/>
      <c r="L464" s="130"/>
      <c r="M464" s="130"/>
      <c r="N464" s="130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 ht="12.75" customHeight="1">
      <c r="A465" s="129"/>
      <c r="B465" s="129"/>
      <c r="C465" s="129"/>
      <c r="D465" s="129"/>
      <c r="E465" s="129"/>
      <c r="F465" s="129"/>
      <c r="G465" s="130"/>
      <c r="H465" s="130"/>
      <c r="I465" s="130"/>
      <c r="J465" s="130"/>
      <c r="K465" s="130"/>
      <c r="L465" s="130"/>
      <c r="M465" s="130"/>
      <c r="N465" s="130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 ht="12.75" customHeight="1">
      <c r="A466" s="129"/>
      <c r="B466" s="129"/>
      <c r="C466" s="129"/>
      <c r="D466" s="129"/>
      <c r="E466" s="129"/>
      <c r="F466" s="129"/>
      <c r="G466" s="130"/>
      <c r="H466" s="130"/>
      <c r="I466" s="130"/>
      <c r="J466" s="130"/>
      <c r="K466" s="130"/>
      <c r="L466" s="130"/>
      <c r="M466" s="130"/>
      <c r="N466" s="130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 ht="12.75" customHeight="1">
      <c r="A467" s="129"/>
      <c r="B467" s="129"/>
      <c r="C467" s="129"/>
      <c r="D467" s="129"/>
      <c r="E467" s="129"/>
      <c r="F467" s="129"/>
      <c r="G467" s="130"/>
      <c r="H467" s="130"/>
      <c r="I467" s="130"/>
      <c r="J467" s="130"/>
      <c r="K467" s="130"/>
      <c r="L467" s="130"/>
      <c r="M467" s="130"/>
      <c r="N467" s="130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 ht="12.75" customHeight="1">
      <c r="A468" s="129"/>
      <c r="B468" s="129"/>
      <c r="C468" s="129"/>
      <c r="D468" s="129"/>
      <c r="E468" s="129"/>
      <c r="F468" s="129"/>
      <c r="G468" s="130"/>
      <c r="H468" s="130"/>
      <c r="I468" s="130"/>
      <c r="J468" s="130"/>
      <c r="K468" s="130"/>
      <c r="L468" s="130"/>
      <c r="M468" s="130"/>
      <c r="N468" s="130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 ht="12.75" customHeight="1">
      <c r="A469" s="129"/>
      <c r="B469" s="129"/>
      <c r="C469" s="129"/>
      <c r="D469" s="129"/>
      <c r="E469" s="129"/>
      <c r="F469" s="129"/>
      <c r="G469" s="130"/>
      <c r="H469" s="130"/>
      <c r="I469" s="130"/>
      <c r="J469" s="130"/>
      <c r="K469" s="130"/>
      <c r="L469" s="130"/>
      <c r="M469" s="130"/>
      <c r="N469" s="130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 ht="12.75" customHeight="1">
      <c r="A470" s="129"/>
      <c r="B470" s="129"/>
      <c r="C470" s="129"/>
      <c r="D470" s="129"/>
      <c r="E470" s="129"/>
      <c r="F470" s="129"/>
      <c r="G470" s="130"/>
      <c r="H470" s="130"/>
      <c r="I470" s="130"/>
      <c r="J470" s="130"/>
      <c r="K470" s="130"/>
      <c r="L470" s="130"/>
      <c r="M470" s="130"/>
      <c r="N470" s="130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 ht="12.75" customHeight="1">
      <c r="A471" s="129"/>
      <c r="B471" s="129"/>
      <c r="C471" s="129"/>
      <c r="D471" s="129"/>
      <c r="E471" s="129"/>
      <c r="F471" s="129"/>
      <c r="G471" s="130"/>
      <c r="H471" s="130"/>
      <c r="I471" s="130"/>
      <c r="J471" s="130"/>
      <c r="K471" s="130"/>
      <c r="L471" s="130"/>
      <c r="M471" s="130"/>
      <c r="N471" s="130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 ht="12.75" customHeight="1">
      <c r="A472" s="129"/>
      <c r="B472" s="129"/>
      <c r="C472" s="129"/>
      <c r="D472" s="129"/>
      <c r="E472" s="129"/>
      <c r="F472" s="129"/>
      <c r="G472" s="130"/>
      <c r="H472" s="130"/>
      <c r="I472" s="130"/>
      <c r="J472" s="130"/>
      <c r="K472" s="130"/>
      <c r="L472" s="130"/>
      <c r="M472" s="130"/>
      <c r="N472" s="130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 ht="12.75" customHeight="1">
      <c r="A473" s="129"/>
      <c r="B473" s="129"/>
      <c r="C473" s="129"/>
      <c r="D473" s="129"/>
      <c r="E473" s="129"/>
      <c r="F473" s="129"/>
      <c r="G473" s="130"/>
      <c r="H473" s="130"/>
      <c r="I473" s="130"/>
      <c r="J473" s="130"/>
      <c r="K473" s="130"/>
      <c r="L473" s="130"/>
      <c r="M473" s="130"/>
      <c r="N473" s="130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 ht="12.75" customHeight="1">
      <c r="A474" s="129"/>
      <c r="B474" s="129"/>
      <c r="C474" s="129"/>
      <c r="D474" s="129"/>
      <c r="E474" s="129"/>
      <c r="F474" s="129"/>
      <c r="G474" s="130"/>
      <c r="H474" s="130"/>
      <c r="I474" s="130"/>
      <c r="J474" s="130"/>
      <c r="K474" s="130"/>
      <c r="L474" s="130"/>
      <c r="M474" s="130"/>
      <c r="N474" s="130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 ht="12.75" customHeight="1">
      <c r="A475" s="129"/>
      <c r="B475" s="129"/>
      <c r="C475" s="129"/>
      <c r="D475" s="129"/>
      <c r="E475" s="129"/>
      <c r="F475" s="129"/>
      <c r="G475" s="130"/>
      <c r="H475" s="130"/>
      <c r="I475" s="130"/>
      <c r="J475" s="130"/>
      <c r="K475" s="130"/>
      <c r="L475" s="130"/>
      <c r="M475" s="130"/>
      <c r="N475" s="130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 ht="12.75" customHeight="1">
      <c r="A476" s="129"/>
      <c r="B476" s="129"/>
      <c r="C476" s="129"/>
      <c r="D476" s="129"/>
      <c r="E476" s="129"/>
      <c r="F476" s="129"/>
      <c r="G476" s="130"/>
      <c r="H476" s="130"/>
      <c r="I476" s="130"/>
      <c r="J476" s="130"/>
      <c r="K476" s="130"/>
      <c r="L476" s="130"/>
      <c r="M476" s="130"/>
      <c r="N476" s="130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 ht="12.75" customHeight="1">
      <c r="A477" s="129"/>
      <c r="B477" s="129"/>
      <c r="C477" s="129"/>
      <c r="D477" s="129"/>
      <c r="E477" s="129"/>
      <c r="F477" s="129"/>
      <c r="G477" s="130"/>
      <c r="H477" s="130"/>
      <c r="I477" s="130"/>
      <c r="J477" s="130"/>
      <c r="K477" s="130"/>
      <c r="L477" s="130"/>
      <c r="M477" s="130"/>
      <c r="N477" s="130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 ht="12.75" customHeight="1">
      <c r="A478" s="129"/>
      <c r="B478" s="129"/>
      <c r="C478" s="129"/>
      <c r="D478" s="129"/>
      <c r="E478" s="129"/>
      <c r="F478" s="129"/>
      <c r="G478" s="130"/>
      <c r="H478" s="130"/>
      <c r="I478" s="130"/>
      <c r="J478" s="130"/>
      <c r="K478" s="130"/>
      <c r="L478" s="130"/>
      <c r="M478" s="130"/>
      <c r="N478" s="130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 ht="12.75" customHeight="1">
      <c r="A479" s="129"/>
      <c r="B479" s="129"/>
      <c r="C479" s="129"/>
      <c r="D479" s="129"/>
      <c r="E479" s="129"/>
      <c r="F479" s="129"/>
      <c r="G479" s="130"/>
      <c r="H479" s="130"/>
      <c r="I479" s="130"/>
      <c r="J479" s="130"/>
      <c r="K479" s="130"/>
      <c r="L479" s="130"/>
      <c r="M479" s="130"/>
      <c r="N479" s="130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 ht="12.75" customHeight="1">
      <c r="A480" s="129"/>
      <c r="B480" s="129"/>
      <c r="C480" s="129"/>
      <c r="D480" s="129"/>
      <c r="E480" s="129"/>
      <c r="F480" s="129"/>
      <c r="G480" s="130"/>
      <c r="H480" s="130"/>
      <c r="I480" s="130"/>
      <c r="J480" s="130"/>
      <c r="K480" s="130"/>
      <c r="L480" s="130"/>
      <c r="M480" s="130"/>
      <c r="N480" s="130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 ht="12.75" customHeight="1">
      <c r="A481" s="129"/>
      <c r="B481" s="129"/>
      <c r="C481" s="129"/>
      <c r="D481" s="129"/>
      <c r="E481" s="129"/>
      <c r="F481" s="129"/>
      <c r="G481" s="130"/>
      <c r="H481" s="130"/>
      <c r="I481" s="130"/>
      <c r="J481" s="130"/>
      <c r="K481" s="130"/>
      <c r="L481" s="130"/>
      <c r="M481" s="130"/>
      <c r="N481" s="130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 ht="12.75" customHeight="1">
      <c r="A482" s="129"/>
      <c r="B482" s="129"/>
      <c r="C482" s="129"/>
      <c r="D482" s="129"/>
      <c r="E482" s="129"/>
      <c r="F482" s="129"/>
      <c r="G482" s="130"/>
      <c r="H482" s="130"/>
      <c r="I482" s="130"/>
      <c r="J482" s="130"/>
      <c r="K482" s="130"/>
      <c r="L482" s="130"/>
      <c r="M482" s="130"/>
      <c r="N482" s="130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 ht="12.75" customHeight="1">
      <c r="A483" s="129"/>
      <c r="B483" s="129"/>
      <c r="C483" s="129"/>
      <c r="D483" s="129"/>
      <c r="E483" s="129"/>
      <c r="F483" s="129"/>
      <c r="G483" s="130"/>
      <c r="H483" s="130"/>
      <c r="I483" s="130"/>
      <c r="J483" s="130"/>
      <c r="K483" s="130"/>
      <c r="L483" s="130"/>
      <c r="M483" s="130"/>
      <c r="N483" s="130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 ht="12.75" customHeight="1">
      <c r="A484" s="129"/>
      <c r="B484" s="129"/>
      <c r="C484" s="129"/>
      <c r="D484" s="129"/>
      <c r="E484" s="129"/>
      <c r="F484" s="129"/>
      <c r="G484" s="130"/>
      <c r="H484" s="130"/>
      <c r="I484" s="130"/>
      <c r="J484" s="130"/>
      <c r="K484" s="130"/>
      <c r="L484" s="130"/>
      <c r="M484" s="130"/>
      <c r="N484" s="130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 ht="12.75" customHeight="1">
      <c r="A485" s="129"/>
      <c r="B485" s="129"/>
      <c r="C485" s="129"/>
      <c r="D485" s="129"/>
      <c r="E485" s="129"/>
      <c r="F485" s="129"/>
      <c r="G485" s="130"/>
      <c r="H485" s="130"/>
      <c r="I485" s="130"/>
      <c r="J485" s="130"/>
      <c r="K485" s="130"/>
      <c r="L485" s="130"/>
      <c r="M485" s="130"/>
      <c r="N485" s="130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 ht="12.75" customHeight="1">
      <c r="A486" s="129"/>
      <c r="B486" s="129"/>
      <c r="C486" s="129"/>
      <c r="D486" s="129"/>
      <c r="E486" s="129"/>
      <c r="F486" s="129"/>
      <c r="G486" s="130"/>
      <c r="H486" s="130"/>
      <c r="I486" s="130"/>
      <c r="J486" s="130"/>
      <c r="K486" s="130"/>
      <c r="L486" s="130"/>
      <c r="M486" s="130"/>
      <c r="N486" s="130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 ht="12.75" customHeight="1">
      <c r="A487" s="129"/>
      <c r="B487" s="129"/>
      <c r="C487" s="129"/>
      <c r="D487" s="129"/>
      <c r="E487" s="129"/>
      <c r="F487" s="129"/>
      <c r="G487" s="130"/>
      <c r="H487" s="130"/>
      <c r="I487" s="130"/>
      <c r="J487" s="130"/>
      <c r="K487" s="130"/>
      <c r="L487" s="130"/>
      <c r="M487" s="130"/>
      <c r="N487" s="130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 ht="12.75" customHeight="1">
      <c r="A488" s="129"/>
      <c r="B488" s="129"/>
      <c r="C488" s="129"/>
      <c r="D488" s="129"/>
      <c r="E488" s="129"/>
      <c r="F488" s="129"/>
      <c r="G488" s="130"/>
      <c r="H488" s="130"/>
      <c r="I488" s="130"/>
      <c r="J488" s="130"/>
      <c r="K488" s="130"/>
      <c r="L488" s="130"/>
      <c r="M488" s="130"/>
      <c r="N488" s="130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 ht="12.75" customHeight="1">
      <c r="A489" s="129"/>
      <c r="B489" s="129"/>
      <c r="C489" s="129"/>
      <c r="D489" s="129"/>
      <c r="E489" s="129"/>
      <c r="F489" s="129"/>
      <c r="G489" s="130"/>
      <c r="H489" s="130"/>
      <c r="I489" s="130"/>
      <c r="J489" s="130"/>
      <c r="K489" s="130"/>
      <c r="L489" s="130"/>
      <c r="M489" s="130"/>
      <c r="N489" s="130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 ht="12.75" customHeight="1">
      <c r="A490" s="129"/>
      <c r="B490" s="129"/>
      <c r="C490" s="129"/>
      <c r="D490" s="129"/>
      <c r="E490" s="129"/>
      <c r="F490" s="129"/>
      <c r="G490" s="130"/>
      <c r="H490" s="130"/>
      <c r="I490" s="130"/>
      <c r="J490" s="130"/>
      <c r="K490" s="130"/>
      <c r="L490" s="130"/>
      <c r="M490" s="130"/>
      <c r="N490" s="130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 ht="12.75" customHeight="1">
      <c r="A491" s="129"/>
      <c r="B491" s="129"/>
      <c r="C491" s="129"/>
      <c r="D491" s="129"/>
      <c r="E491" s="129"/>
      <c r="F491" s="129"/>
      <c r="G491" s="130"/>
      <c r="H491" s="130"/>
      <c r="I491" s="130"/>
      <c r="J491" s="130"/>
      <c r="K491" s="130"/>
      <c r="L491" s="130"/>
      <c r="M491" s="130"/>
      <c r="N491" s="130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 ht="12.75" customHeight="1">
      <c r="A492" s="129"/>
      <c r="B492" s="129"/>
      <c r="C492" s="129"/>
      <c r="D492" s="129"/>
      <c r="E492" s="129"/>
      <c r="F492" s="129"/>
      <c r="G492" s="130"/>
      <c r="H492" s="130"/>
      <c r="I492" s="130"/>
      <c r="J492" s="130"/>
      <c r="K492" s="130"/>
      <c r="L492" s="130"/>
      <c r="M492" s="130"/>
      <c r="N492" s="130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 ht="12.75" customHeight="1">
      <c r="A493" s="129"/>
      <c r="B493" s="129"/>
      <c r="C493" s="129"/>
      <c r="D493" s="129"/>
      <c r="E493" s="129"/>
      <c r="F493" s="129"/>
      <c r="G493" s="130"/>
      <c r="H493" s="130"/>
      <c r="I493" s="130"/>
      <c r="J493" s="130"/>
      <c r="K493" s="130"/>
      <c r="L493" s="130"/>
      <c r="M493" s="130"/>
      <c r="N493" s="130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 ht="12.75" customHeight="1">
      <c r="A494" s="129"/>
      <c r="B494" s="129"/>
      <c r="C494" s="129"/>
      <c r="D494" s="129"/>
      <c r="E494" s="129"/>
      <c r="F494" s="129"/>
      <c r="G494" s="130"/>
      <c r="H494" s="130"/>
      <c r="I494" s="130"/>
      <c r="J494" s="130"/>
      <c r="K494" s="130"/>
      <c r="L494" s="130"/>
      <c r="M494" s="130"/>
      <c r="N494" s="130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 ht="12.75" customHeight="1">
      <c r="A495" s="129"/>
      <c r="B495" s="129"/>
      <c r="C495" s="129"/>
      <c r="D495" s="129"/>
      <c r="E495" s="129"/>
      <c r="F495" s="129"/>
      <c r="G495" s="130"/>
      <c r="H495" s="130"/>
      <c r="I495" s="130"/>
      <c r="J495" s="130"/>
      <c r="K495" s="130"/>
      <c r="L495" s="130"/>
      <c r="M495" s="130"/>
      <c r="N495" s="130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 ht="12.75" customHeight="1">
      <c r="A496" s="129"/>
      <c r="B496" s="129"/>
      <c r="C496" s="129"/>
      <c r="D496" s="129"/>
      <c r="E496" s="129"/>
      <c r="F496" s="129"/>
      <c r="G496" s="130"/>
      <c r="H496" s="130"/>
      <c r="I496" s="130"/>
      <c r="J496" s="130"/>
      <c r="K496" s="130"/>
      <c r="L496" s="130"/>
      <c r="M496" s="130"/>
      <c r="N496" s="130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 ht="12.75" customHeight="1">
      <c r="A497" s="129"/>
      <c r="B497" s="129"/>
      <c r="C497" s="129"/>
      <c r="D497" s="129"/>
      <c r="E497" s="129"/>
      <c r="F497" s="129"/>
      <c r="G497" s="130"/>
      <c r="H497" s="130"/>
      <c r="I497" s="130"/>
      <c r="J497" s="130"/>
      <c r="K497" s="130"/>
      <c r="L497" s="130"/>
      <c r="M497" s="130"/>
      <c r="N497" s="130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 ht="12.75" customHeight="1">
      <c r="A498" s="129"/>
      <c r="B498" s="129"/>
      <c r="C498" s="129"/>
      <c r="D498" s="129"/>
      <c r="E498" s="129"/>
      <c r="F498" s="129"/>
      <c r="G498" s="130"/>
      <c r="H498" s="130"/>
      <c r="I498" s="130"/>
      <c r="J498" s="130"/>
      <c r="K498" s="130"/>
      <c r="L498" s="130"/>
      <c r="M498" s="130"/>
      <c r="N498" s="130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 ht="12.75" customHeight="1">
      <c r="A499" s="129"/>
      <c r="B499" s="129"/>
      <c r="C499" s="129"/>
      <c r="D499" s="129"/>
      <c r="E499" s="129"/>
      <c r="F499" s="129"/>
      <c r="G499" s="130"/>
      <c r="H499" s="130"/>
      <c r="I499" s="130"/>
      <c r="J499" s="130"/>
      <c r="K499" s="130"/>
      <c r="L499" s="130"/>
      <c r="M499" s="130"/>
      <c r="N499" s="130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 ht="12.75" customHeight="1">
      <c r="A500" s="129"/>
      <c r="B500" s="129"/>
      <c r="C500" s="129"/>
      <c r="D500" s="129"/>
      <c r="E500" s="129"/>
      <c r="F500" s="129"/>
      <c r="G500" s="130"/>
      <c r="H500" s="130"/>
      <c r="I500" s="130"/>
      <c r="J500" s="130"/>
      <c r="K500" s="130"/>
      <c r="L500" s="130"/>
      <c r="M500" s="130"/>
      <c r="N500" s="130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 ht="12.75" customHeight="1">
      <c r="A501" s="129"/>
      <c r="B501" s="129"/>
      <c r="C501" s="129"/>
      <c r="D501" s="129"/>
      <c r="E501" s="129"/>
      <c r="F501" s="129"/>
      <c r="G501" s="130"/>
      <c r="H501" s="130"/>
      <c r="I501" s="130"/>
      <c r="J501" s="130"/>
      <c r="K501" s="130"/>
      <c r="L501" s="130"/>
      <c r="M501" s="130"/>
      <c r="N501" s="130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 ht="12.75" customHeight="1">
      <c r="A502" s="129"/>
      <c r="B502" s="129"/>
      <c r="C502" s="129"/>
      <c r="D502" s="129"/>
      <c r="E502" s="129"/>
      <c r="F502" s="129"/>
      <c r="G502" s="130"/>
      <c r="H502" s="130"/>
      <c r="I502" s="130"/>
      <c r="J502" s="130"/>
      <c r="K502" s="130"/>
      <c r="L502" s="130"/>
      <c r="M502" s="130"/>
      <c r="N502" s="130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 ht="12.75" customHeight="1">
      <c r="A503" s="129"/>
      <c r="B503" s="129"/>
      <c r="C503" s="129"/>
      <c r="D503" s="129"/>
      <c r="E503" s="129"/>
      <c r="F503" s="129"/>
      <c r="G503" s="130"/>
      <c r="H503" s="130"/>
      <c r="I503" s="130"/>
      <c r="J503" s="130"/>
      <c r="K503" s="130"/>
      <c r="L503" s="130"/>
      <c r="M503" s="130"/>
      <c r="N503" s="130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 ht="12.75" customHeight="1">
      <c r="A504" s="129"/>
      <c r="B504" s="129"/>
      <c r="C504" s="129"/>
      <c r="D504" s="129"/>
      <c r="E504" s="129"/>
      <c r="F504" s="129"/>
      <c r="G504" s="130"/>
      <c r="H504" s="130"/>
      <c r="I504" s="130"/>
      <c r="J504" s="130"/>
      <c r="K504" s="130"/>
      <c r="L504" s="130"/>
      <c r="M504" s="130"/>
      <c r="N504" s="130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 ht="12.75" customHeight="1">
      <c r="A505" s="129"/>
      <c r="B505" s="129"/>
      <c r="C505" s="129"/>
      <c r="D505" s="129"/>
      <c r="E505" s="129"/>
      <c r="F505" s="129"/>
      <c r="G505" s="130"/>
      <c r="H505" s="130"/>
      <c r="I505" s="130"/>
      <c r="J505" s="130"/>
      <c r="K505" s="130"/>
      <c r="L505" s="130"/>
      <c r="M505" s="130"/>
      <c r="N505" s="130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 ht="12.75" customHeight="1">
      <c r="A506" s="129"/>
      <c r="B506" s="129"/>
      <c r="C506" s="129"/>
      <c r="D506" s="129"/>
      <c r="E506" s="129"/>
      <c r="F506" s="129"/>
      <c r="G506" s="130"/>
      <c r="H506" s="130"/>
      <c r="I506" s="130"/>
      <c r="J506" s="130"/>
      <c r="K506" s="130"/>
      <c r="L506" s="130"/>
      <c r="M506" s="130"/>
      <c r="N506" s="130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 ht="12.75" customHeight="1">
      <c r="A507" s="129"/>
      <c r="B507" s="129"/>
      <c r="C507" s="129"/>
      <c r="D507" s="129"/>
      <c r="E507" s="129"/>
      <c r="F507" s="129"/>
      <c r="G507" s="130"/>
      <c r="H507" s="130"/>
      <c r="I507" s="130"/>
      <c r="J507" s="130"/>
      <c r="K507" s="130"/>
      <c r="L507" s="130"/>
      <c r="M507" s="130"/>
      <c r="N507" s="130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 ht="12.75" customHeight="1">
      <c r="A508" s="129"/>
      <c r="B508" s="129"/>
      <c r="C508" s="129"/>
      <c r="D508" s="129"/>
      <c r="E508" s="129"/>
      <c r="F508" s="129"/>
      <c r="G508" s="130"/>
      <c r="H508" s="130"/>
      <c r="I508" s="130"/>
      <c r="J508" s="130"/>
      <c r="K508" s="130"/>
      <c r="L508" s="130"/>
      <c r="M508" s="130"/>
      <c r="N508" s="130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 ht="12.75" customHeight="1">
      <c r="A509" s="129"/>
      <c r="B509" s="129"/>
      <c r="C509" s="129"/>
      <c r="D509" s="129"/>
      <c r="E509" s="129"/>
      <c r="F509" s="129"/>
      <c r="G509" s="130"/>
      <c r="H509" s="130"/>
      <c r="I509" s="130"/>
      <c r="J509" s="130"/>
      <c r="K509" s="130"/>
      <c r="L509" s="130"/>
      <c r="M509" s="130"/>
      <c r="N509" s="130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 ht="12.75" customHeight="1">
      <c r="A510" s="129"/>
      <c r="B510" s="129"/>
      <c r="C510" s="129"/>
      <c r="D510" s="129"/>
      <c r="E510" s="129"/>
      <c r="F510" s="129"/>
      <c r="G510" s="130"/>
      <c r="H510" s="130"/>
      <c r="I510" s="130"/>
      <c r="J510" s="130"/>
      <c r="K510" s="130"/>
      <c r="L510" s="130"/>
      <c r="M510" s="130"/>
      <c r="N510" s="130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 ht="12.75" customHeight="1">
      <c r="A511" s="129"/>
      <c r="B511" s="129"/>
      <c r="C511" s="129"/>
      <c r="D511" s="129"/>
      <c r="E511" s="129"/>
      <c r="F511" s="129"/>
      <c r="G511" s="130"/>
      <c r="H511" s="130"/>
      <c r="I511" s="130"/>
      <c r="J511" s="130"/>
      <c r="K511" s="130"/>
      <c r="L511" s="130"/>
      <c r="M511" s="130"/>
      <c r="N511" s="130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 ht="12.75" customHeight="1">
      <c r="A512" s="129"/>
      <c r="B512" s="129"/>
      <c r="C512" s="129"/>
      <c r="D512" s="129"/>
      <c r="E512" s="129"/>
      <c r="F512" s="129"/>
      <c r="G512" s="130"/>
      <c r="H512" s="130"/>
      <c r="I512" s="130"/>
      <c r="J512" s="130"/>
      <c r="K512" s="130"/>
      <c r="L512" s="130"/>
      <c r="M512" s="130"/>
      <c r="N512" s="130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 ht="12.75" customHeight="1">
      <c r="A513" s="129"/>
      <c r="B513" s="129"/>
      <c r="C513" s="129"/>
      <c r="D513" s="129"/>
      <c r="E513" s="129"/>
      <c r="F513" s="129"/>
      <c r="G513" s="130"/>
      <c r="H513" s="130"/>
      <c r="I513" s="130"/>
      <c r="J513" s="130"/>
      <c r="K513" s="130"/>
      <c r="L513" s="130"/>
      <c r="M513" s="130"/>
      <c r="N513" s="130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 ht="12.75" customHeight="1">
      <c r="A514" s="129"/>
      <c r="B514" s="129"/>
      <c r="C514" s="129"/>
      <c r="D514" s="129"/>
      <c r="E514" s="129"/>
      <c r="F514" s="129"/>
      <c r="G514" s="130"/>
      <c r="H514" s="130"/>
      <c r="I514" s="130"/>
      <c r="J514" s="130"/>
      <c r="K514" s="130"/>
      <c r="L514" s="130"/>
      <c r="M514" s="130"/>
      <c r="N514" s="130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 ht="12.75" customHeight="1">
      <c r="A515" s="129"/>
      <c r="B515" s="129"/>
      <c r="C515" s="129"/>
      <c r="D515" s="129"/>
      <c r="E515" s="129"/>
      <c r="F515" s="129"/>
      <c r="G515" s="130"/>
      <c r="H515" s="130"/>
      <c r="I515" s="130"/>
      <c r="J515" s="130"/>
      <c r="K515" s="130"/>
      <c r="L515" s="130"/>
      <c r="M515" s="130"/>
      <c r="N515" s="130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 ht="12.75" customHeight="1">
      <c r="A516" s="129"/>
      <c r="B516" s="129"/>
      <c r="C516" s="129"/>
      <c r="D516" s="129"/>
      <c r="E516" s="129"/>
      <c r="F516" s="129"/>
      <c r="G516" s="130"/>
      <c r="H516" s="130"/>
      <c r="I516" s="130"/>
      <c r="J516" s="130"/>
      <c r="K516" s="130"/>
      <c r="L516" s="130"/>
      <c r="M516" s="130"/>
      <c r="N516" s="130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 ht="12.75" customHeight="1">
      <c r="A517" s="129"/>
      <c r="B517" s="129"/>
      <c r="C517" s="129"/>
      <c r="D517" s="129"/>
      <c r="E517" s="129"/>
      <c r="F517" s="129"/>
      <c r="G517" s="130"/>
      <c r="H517" s="130"/>
      <c r="I517" s="130"/>
      <c r="J517" s="130"/>
      <c r="K517" s="130"/>
      <c r="L517" s="130"/>
      <c r="M517" s="130"/>
      <c r="N517" s="130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 ht="12.75" customHeight="1">
      <c r="A518" s="129"/>
      <c r="B518" s="129"/>
      <c r="C518" s="129"/>
      <c r="D518" s="129"/>
      <c r="E518" s="129"/>
      <c r="F518" s="129"/>
      <c r="G518" s="130"/>
      <c r="H518" s="130"/>
      <c r="I518" s="130"/>
      <c r="J518" s="130"/>
      <c r="K518" s="130"/>
      <c r="L518" s="130"/>
      <c r="M518" s="130"/>
      <c r="N518" s="130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 ht="12.75" customHeight="1">
      <c r="A519" s="129"/>
      <c r="B519" s="129"/>
      <c r="C519" s="129"/>
      <c r="D519" s="129"/>
      <c r="E519" s="129"/>
      <c r="F519" s="129"/>
      <c r="G519" s="130"/>
      <c r="H519" s="130"/>
      <c r="I519" s="130"/>
      <c r="J519" s="130"/>
      <c r="K519" s="130"/>
      <c r="L519" s="130"/>
      <c r="M519" s="130"/>
      <c r="N519" s="130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 ht="12.75" customHeight="1">
      <c r="A520" s="129"/>
      <c r="B520" s="129"/>
      <c r="C520" s="129"/>
      <c r="D520" s="129"/>
      <c r="E520" s="129"/>
      <c r="F520" s="129"/>
      <c r="G520" s="130"/>
      <c r="H520" s="130"/>
      <c r="I520" s="130"/>
      <c r="J520" s="130"/>
      <c r="K520" s="130"/>
      <c r="L520" s="130"/>
      <c r="M520" s="130"/>
      <c r="N520" s="130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 ht="12.75" customHeight="1">
      <c r="A521" s="129"/>
      <c r="B521" s="129"/>
      <c r="C521" s="129"/>
      <c r="D521" s="129"/>
      <c r="E521" s="129"/>
      <c r="F521" s="129"/>
      <c r="G521" s="130"/>
      <c r="H521" s="130"/>
      <c r="I521" s="130"/>
      <c r="J521" s="130"/>
      <c r="K521" s="130"/>
      <c r="L521" s="130"/>
      <c r="M521" s="130"/>
      <c r="N521" s="130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 ht="12.75" customHeight="1">
      <c r="A522" s="129"/>
      <c r="B522" s="129"/>
      <c r="C522" s="129"/>
      <c r="D522" s="129"/>
      <c r="E522" s="129"/>
      <c r="F522" s="129"/>
      <c r="G522" s="130"/>
      <c r="H522" s="130"/>
      <c r="I522" s="130"/>
      <c r="J522" s="130"/>
      <c r="K522" s="130"/>
      <c r="L522" s="130"/>
      <c r="M522" s="130"/>
      <c r="N522" s="130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 ht="12.75" customHeight="1">
      <c r="A523" s="129"/>
      <c r="B523" s="129"/>
      <c r="C523" s="129"/>
      <c r="D523" s="129"/>
      <c r="E523" s="129"/>
      <c r="F523" s="129"/>
      <c r="G523" s="130"/>
      <c r="H523" s="130"/>
      <c r="I523" s="130"/>
      <c r="J523" s="130"/>
      <c r="K523" s="130"/>
      <c r="L523" s="130"/>
      <c r="M523" s="130"/>
      <c r="N523" s="130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 ht="12.75" customHeight="1">
      <c r="A524" s="129"/>
      <c r="B524" s="129"/>
      <c r="C524" s="129"/>
      <c r="D524" s="129"/>
      <c r="E524" s="129"/>
      <c r="F524" s="129"/>
      <c r="G524" s="130"/>
      <c r="H524" s="130"/>
      <c r="I524" s="130"/>
      <c r="J524" s="130"/>
      <c r="K524" s="130"/>
      <c r="L524" s="130"/>
      <c r="M524" s="130"/>
      <c r="N524" s="130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 ht="12.75" customHeight="1">
      <c r="A525" s="129"/>
      <c r="B525" s="129"/>
      <c r="C525" s="129"/>
      <c r="D525" s="129"/>
      <c r="E525" s="129"/>
      <c r="F525" s="129"/>
      <c r="G525" s="130"/>
      <c r="H525" s="130"/>
      <c r="I525" s="130"/>
      <c r="J525" s="130"/>
      <c r="K525" s="130"/>
      <c r="L525" s="130"/>
      <c r="M525" s="130"/>
      <c r="N525" s="130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 ht="12.75" customHeight="1">
      <c r="A526" s="129"/>
      <c r="B526" s="129"/>
      <c r="C526" s="129"/>
      <c r="D526" s="129"/>
      <c r="E526" s="129"/>
      <c r="F526" s="129"/>
      <c r="G526" s="130"/>
      <c r="H526" s="130"/>
      <c r="I526" s="130"/>
      <c r="J526" s="130"/>
      <c r="K526" s="130"/>
      <c r="L526" s="130"/>
      <c r="M526" s="130"/>
      <c r="N526" s="130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 ht="12.75" customHeight="1">
      <c r="A527" s="129"/>
      <c r="B527" s="129"/>
      <c r="C527" s="129"/>
      <c r="D527" s="129"/>
      <c r="E527" s="129"/>
      <c r="F527" s="129"/>
      <c r="G527" s="130"/>
      <c r="H527" s="130"/>
      <c r="I527" s="130"/>
      <c r="J527" s="130"/>
      <c r="K527" s="130"/>
      <c r="L527" s="130"/>
      <c r="M527" s="130"/>
      <c r="N527" s="130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 ht="12.75" customHeight="1">
      <c r="A528" s="129"/>
      <c r="B528" s="129"/>
      <c r="C528" s="129"/>
      <c r="D528" s="129"/>
      <c r="E528" s="129"/>
      <c r="F528" s="129"/>
      <c r="G528" s="130"/>
      <c r="H528" s="130"/>
      <c r="I528" s="130"/>
      <c r="J528" s="130"/>
      <c r="K528" s="130"/>
      <c r="L528" s="130"/>
      <c r="M528" s="130"/>
      <c r="N528" s="130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 ht="12.75" customHeight="1">
      <c r="A529" s="129"/>
      <c r="B529" s="129"/>
      <c r="C529" s="129"/>
      <c r="D529" s="129"/>
      <c r="E529" s="129"/>
      <c r="F529" s="129"/>
      <c r="G529" s="130"/>
      <c r="H529" s="130"/>
      <c r="I529" s="130"/>
      <c r="J529" s="130"/>
      <c r="K529" s="130"/>
      <c r="L529" s="130"/>
      <c r="M529" s="130"/>
      <c r="N529" s="130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 ht="12.75" customHeight="1">
      <c r="A530" s="129"/>
      <c r="B530" s="129"/>
      <c r="C530" s="129"/>
      <c r="D530" s="129"/>
      <c r="E530" s="129"/>
      <c r="F530" s="129"/>
      <c r="G530" s="130"/>
      <c r="H530" s="130"/>
      <c r="I530" s="130"/>
      <c r="J530" s="130"/>
      <c r="K530" s="130"/>
      <c r="L530" s="130"/>
      <c r="M530" s="130"/>
      <c r="N530" s="130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 ht="12.75" customHeight="1">
      <c r="A531" s="129"/>
      <c r="B531" s="129"/>
      <c r="C531" s="129"/>
      <c r="D531" s="129"/>
      <c r="E531" s="129"/>
      <c r="F531" s="129"/>
      <c r="G531" s="130"/>
      <c r="H531" s="130"/>
      <c r="I531" s="130"/>
      <c r="J531" s="130"/>
      <c r="K531" s="130"/>
      <c r="L531" s="130"/>
      <c r="M531" s="130"/>
      <c r="N531" s="130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 ht="12.75" customHeight="1">
      <c r="A532" s="129"/>
      <c r="B532" s="129"/>
      <c r="C532" s="129"/>
      <c r="D532" s="129"/>
      <c r="E532" s="129"/>
      <c r="F532" s="129"/>
      <c r="G532" s="130"/>
      <c r="H532" s="130"/>
      <c r="I532" s="130"/>
      <c r="J532" s="130"/>
      <c r="K532" s="130"/>
      <c r="L532" s="130"/>
      <c r="M532" s="130"/>
      <c r="N532" s="130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 ht="12.75" customHeight="1">
      <c r="A533" s="129"/>
      <c r="B533" s="129"/>
      <c r="C533" s="129"/>
      <c r="D533" s="129"/>
      <c r="E533" s="129"/>
      <c r="F533" s="129"/>
      <c r="G533" s="130"/>
      <c r="H533" s="130"/>
      <c r="I533" s="130"/>
      <c r="J533" s="130"/>
      <c r="K533" s="130"/>
      <c r="L533" s="130"/>
      <c r="M533" s="130"/>
      <c r="N533" s="130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 ht="12.75" customHeight="1">
      <c r="A534" s="129"/>
      <c r="B534" s="129"/>
      <c r="C534" s="129"/>
      <c r="D534" s="129"/>
      <c r="E534" s="129"/>
      <c r="F534" s="129"/>
      <c r="G534" s="130"/>
      <c r="H534" s="130"/>
      <c r="I534" s="130"/>
      <c r="J534" s="130"/>
      <c r="K534" s="130"/>
      <c r="L534" s="130"/>
      <c r="M534" s="130"/>
      <c r="N534" s="130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 ht="12.75" customHeight="1">
      <c r="A535" s="129"/>
      <c r="B535" s="129"/>
      <c r="C535" s="129"/>
      <c r="D535" s="129"/>
      <c r="E535" s="129"/>
      <c r="F535" s="129"/>
      <c r="G535" s="130"/>
      <c r="H535" s="130"/>
      <c r="I535" s="130"/>
      <c r="J535" s="130"/>
      <c r="K535" s="130"/>
      <c r="L535" s="130"/>
      <c r="M535" s="130"/>
      <c r="N535" s="130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 ht="12.75" customHeight="1">
      <c r="A536" s="129"/>
      <c r="B536" s="129"/>
      <c r="C536" s="129"/>
      <c r="D536" s="129"/>
      <c r="E536" s="129"/>
      <c r="F536" s="129"/>
      <c r="G536" s="130"/>
      <c r="H536" s="130"/>
      <c r="I536" s="130"/>
      <c r="J536" s="130"/>
      <c r="K536" s="130"/>
      <c r="L536" s="130"/>
      <c r="M536" s="130"/>
      <c r="N536" s="130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 ht="12.75" customHeight="1">
      <c r="A537" s="129"/>
      <c r="B537" s="129"/>
      <c r="C537" s="129"/>
      <c r="D537" s="129"/>
      <c r="E537" s="129"/>
      <c r="F537" s="129"/>
      <c r="G537" s="130"/>
      <c r="H537" s="130"/>
      <c r="I537" s="130"/>
      <c r="J537" s="130"/>
      <c r="K537" s="130"/>
      <c r="L537" s="130"/>
      <c r="M537" s="130"/>
      <c r="N537" s="130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 ht="12.75" customHeight="1">
      <c r="A538" s="129"/>
      <c r="B538" s="129"/>
      <c r="C538" s="129"/>
      <c r="D538" s="129"/>
      <c r="E538" s="129"/>
      <c r="F538" s="129"/>
      <c r="G538" s="130"/>
      <c r="H538" s="130"/>
      <c r="I538" s="130"/>
      <c r="J538" s="130"/>
      <c r="K538" s="130"/>
      <c r="L538" s="130"/>
      <c r="M538" s="130"/>
      <c r="N538" s="130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 ht="12.75" customHeight="1">
      <c r="A539" s="129"/>
      <c r="B539" s="129"/>
      <c r="C539" s="129"/>
      <c r="D539" s="129"/>
      <c r="E539" s="129"/>
      <c r="F539" s="129"/>
      <c r="G539" s="130"/>
      <c r="H539" s="130"/>
      <c r="I539" s="130"/>
      <c r="J539" s="130"/>
      <c r="K539" s="130"/>
      <c r="L539" s="130"/>
      <c r="M539" s="130"/>
      <c r="N539" s="130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 ht="12.75" customHeight="1">
      <c r="A540" s="129"/>
      <c r="B540" s="129"/>
      <c r="C540" s="129"/>
      <c r="D540" s="129"/>
      <c r="E540" s="129"/>
      <c r="F540" s="129"/>
      <c r="G540" s="130"/>
      <c r="H540" s="130"/>
      <c r="I540" s="130"/>
      <c r="J540" s="130"/>
      <c r="K540" s="130"/>
      <c r="L540" s="130"/>
      <c r="M540" s="130"/>
      <c r="N540" s="130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 ht="12.75" customHeight="1">
      <c r="A541" s="129"/>
      <c r="B541" s="129"/>
      <c r="C541" s="129"/>
      <c r="D541" s="129"/>
      <c r="E541" s="129"/>
      <c r="F541" s="129"/>
      <c r="G541" s="130"/>
      <c r="H541" s="130"/>
      <c r="I541" s="130"/>
      <c r="J541" s="130"/>
      <c r="K541" s="130"/>
      <c r="L541" s="130"/>
      <c r="M541" s="130"/>
      <c r="N541" s="130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 ht="12.75" customHeight="1">
      <c r="A542" s="129"/>
      <c r="B542" s="129"/>
      <c r="C542" s="129"/>
      <c r="D542" s="129"/>
      <c r="E542" s="129"/>
      <c r="F542" s="129"/>
      <c r="G542" s="130"/>
      <c r="H542" s="130"/>
      <c r="I542" s="130"/>
      <c r="J542" s="130"/>
      <c r="K542" s="130"/>
      <c r="L542" s="130"/>
      <c r="M542" s="130"/>
      <c r="N542" s="130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 ht="12.75" customHeight="1">
      <c r="A543" s="129"/>
      <c r="B543" s="129"/>
      <c r="C543" s="129"/>
      <c r="D543" s="129"/>
      <c r="E543" s="129"/>
      <c r="F543" s="129"/>
      <c r="G543" s="130"/>
      <c r="H543" s="130"/>
      <c r="I543" s="130"/>
      <c r="J543" s="130"/>
      <c r="K543" s="130"/>
      <c r="L543" s="130"/>
      <c r="M543" s="130"/>
      <c r="N543" s="130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 ht="12.75" customHeight="1">
      <c r="A544" s="129"/>
      <c r="B544" s="129"/>
      <c r="C544" s="129"/>
      <c r="D544" s="129"/>
      <c r="E544" s="129"/>
      <c r="F544" s="129"/>
      <c r="G544" s="130"/>
      <c r="H544" s="130"/>
      <c r="I544" s="130"/>
      <c r="J544" s="130"/>
      <c r="K544" s="130"/>
      <c r="L544" s="130"/>
      <c r="M544" s="130"/>
      <c r="N544" s="130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 ht="12.75" customHeight="1">
      <c r="A545" s="129"/>
      <c r="B545" s="129"/>
      <c r="C545" s="129"/>
      <c r="D545" s="129"/>
      <c r="E545" s="129"/>
      <c r="F545" s="129"/>
      <c r="G545" s="130"/>
      <c r="H545" s="130"/>
      <c r="I545" s="130"/>
      <c r="J545" s="130"/>
      <c r="K545" s="130"/>
      <c r="L545" s="130"/>
      <c r="M545" s="130"/>
      <c r="N545" s="130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 ht="12.75" customHeight="1">
      <c r="A546" s="129"/>
      <c r="B546" s="129"/>
      <c r="C546" s="129"/>
      <c r="D546" s="129"/>
      <c r="E546" s="129"/>
      <c r="F546" s="129"/>
      <c r="G546" s="130"/>
      <c r="H546" s="130"/>
      <c r="I546" s="130"/>
      <c r="J546" s="130"/>
      <c r="K546" s="130"/>
      <c r="L546" s="130"/>
      <c r="M546" s="130"/>
      <c r="N546" s="130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 ht="12.75" customHeight="1">
      <c r="A547" s="129"/>
      <c r="B547" s="129"/>
      <c r="C547" s="129"/>
      <c r="D547" s="129"/>
      <c r="E547" s="129"/>
      <c r="F547" s="129"/>
      <c r="G547" s="130"/>
      <c r="H547" s="130"/>
      <c r="I547" s="130"/>
      <c r="J547" s="130"/>
      <c r="K547" s="130"/>
      <c r="L547" s="130"/>
      <c r="M547" s="130"/>
      <c r="N547" s="130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 ht="12.75" customHeight="1">
      <c r="A548" s="129"/>
      <c r="B548" s="129"/>
      <c r="C548" s="129"/>
      <c r="D548" s="129"/>
      <c r="E548" s="129"/>
      <c r="F548" s="129"/>
      <c r="G548" s="130"/>
      <c r="H548" s="130"/>
      <c r="I548" s="130"/>
      <c r="J548" s="130"/>
      <c r="K548" s="130"/>
      <c r="L548" s="130"/>
      <c r="M548" s="130"/>
      <c r="N548" s="130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 ht="12.75" customHeight="1">
      <c r="A549" s="129"/>
      <c r="B549" s="129"/>
      <c r="C549" s="129"/>
      <c r="D549" s="129"/>
      <c r="E549" s="129"/>
      <c r="F549" s="129"/>
      <c r="G549" s="130"/>
      <c r="H549" s="130"/>
      <c r="I549" s="130"/>
      <c r="J549" s="130"/>
      <c r="K549" s="130"/>
      <c r="L549" s="130"/>
      <c r="M549" s="130"/>
      <c r="N549" s="130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 ht="12.75" customHeight="1">
      <c r="A550" s="129"/>
      <c r="B550" s="129"/>
      <c r="C550" s="129"/>
      <c r="D550" s="129"/>
      <c r="E550" s="129"/>
      <c r="F550" s="129"/>
      <c r="G550" s="130"/>
      <c r="H550" s="130"/>
      <c r="I550" s="130"/>
      <c r="J550" s="130"/>
      <c r="K550" s="130"/>
      <c r="L550" s="130"/>
      <c r="M550" s="130"/>
      <c r="N550" s="130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 ht="12.75" customHeight="1">
      <c r="A551" s="129"/>
      <c r="B551" s="129"/>
      <c r="C551" s="129"/>
      <c r="D551" s="129"/>
      <c r="E551" s="129"/>
      <c r="F551" s="129"/>
      <c r="G551" s="130"/>
      <c r="H551" s="130"/>
      <c r="I551" s="130"/>
      <c r="J551" s="130"/>
      <c r="K551" s="130"/>
      <c r="L551" s="130"/>
      <c r="M551" s="130"/>
      <c r="N551" s="130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 ht="12.75" customHeight="1">
      <c r="A552" s="129"/>
      <c r="B552" s="129"/>
      <c r="C552" s="129"/>
      <c r="D552" s="129"/>
      <c r="E552" s="129"/>
      <c r="F552" s="129"/>
      <c r="G552" s="130"/>
      <c r="H552" s="130"/>
      <c r="I552" s="130"/>
      <c r="J552" s="130"/>
      <c r="K552" s="130"/>
      <c r="L552" s="130"/>
      <c r="M552" s="130"/>
      <c r="N552" s="130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 ht="12.75" customHeight="1">
      <c r="A553" s="129"/>
      <c r="B553" s="129"/>
      <c r="C553" s="129"/>
      <c r="D553" s="129"/>
      <c r="E553" s="129"/>
      <c r="F553" s="129"/>
      <c r="G553" s="130"/>
      <c r="H553" s="130"/>
      <c r="I553" s="130"/>
      <c r="J553" s="130"/>
      <c r="K553" s="130"/>
      <c r="L553" s="130"/>
      <c r="M553" s="130"/>
      <c r="N553" s="130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 ht="12.75" customHeight="1">
      <c r="A554" s="129"/>
      <c r="B554" s="129"/>
      <c r="C554" s="129"/>
      <c r="D554" s="129"/>
      <c r="E554" s="129"/>
      <c r="F554" s="129"/>
      <c r="G554" s="130"/>
      <c r="H554" s="130"/>
      <c r="I554" s="130"/>
      <c r="J554" s="130"/>
      <c r="K554" s="130"/>
      <c r="L554" s="130"/>
      <c r="M554" s="130"/>
      <c r="N554" s="130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 ht="12.75" customHeight="1">
      <c r="A555" s="129"/>
      <c r="B555" s="129"/>
      <c r="C555" s="129"/>
      <c r="D555" s="129"/>
      <c r="E555" s="129"/>
      <c r="F555" s="129"/>
      <c r="G555" s="130"/>
      <c r="H555" s="130"/>
      <c r="I555" s="130"/>
      <c r="J555" s="130"/>
      <c r="K555" s="130"/>
      <c r="L555" s="130"/>
      <c r="M555" s="130"/>
      <c r="N555" s="130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 ht="12.75" customHeight="1">
      <c r="A556" s="129"/>
      <c r="B556" s="129"/>
      <c r="C556" s="129"/>
      <c r="D556" s="129"/>
      <c r="E556" s="129"/>
      <c r="F556" s="129"/>
      <c r="G556" s="130"/>
      <c r="H556" s="130"/>
      <c r="I556" s="130"/>
      <c r="J556" s="130"/>
      <c r="K556" s="130"/>
      <c r="L556" s="130"/>
      <c r="M556" s="130"/>
      <c r="N556" s="130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 ht="12.75" customHeight="1">
      <c r="A557" s="129"/>
      <c r="B557" s="129"/>
      <c r="C557" s="129"/>
      <c r="D557" s="129"/>
      <c r="E557" s="129"/>
      <c r="F557" s="129"/>
      <c r="G557" s="130"/>
      <c r="H557" s="130"/>
      <c r="I557" s="130"/>
      <c r="J557" s="130"/>
      <c r="K557" s="130"/>
      <c r="L557" s="130"/>
      <c r="M557" s="130"/>
      <c r="N557" s="130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 ht="12.75" customHeight="1">
      <c r="A558" s="129"/>
      <c r="B558" s="129"/>
      <c r="C558" s="129"/>
      <c r="D558" s="129"/>
      <c r="E558" s="129"/>
      <c r="F558" s="129"/>
      <c r="G558" s="130"/>
      <c r="H558" s="130"/>
      <c r="I558" s="130"/>
      <c r="J558" s="130"/>
      <c r="K558" s="130"/>
      <c r="L558" s="130"/>
      <c r="M558" s="130"/>
      <c r="N558" s="130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 ht="12.75" customHeight="1">
      <c r="A559" s="129"/>
      <c r="B559" s="129"/>
      <c r="C559" s="129"/>
      <c r="D559" s="129"/>
      <c r="E559" s="129"/>
      <c r="F559" s="129"/>
      <c r="G559" s="130"/>
      <c r="H559" s="130"/>
      <c r="I559" s="130"/>
      <c r="J559" s="130"/>
      <c r="K559" s="130"/>
      <c r="L559" s="130"/>
      <c r="M559" s="130"/>
      <c r="N559" s="130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 ht="12.75" customHeight="1">
      <c r="A560" s="129"/>
      <c r="B560" s="129"/>
      <c r="C560" s="129"/>
      <c r="D560" s="129"/>
      <c r="E560" s="129"/>
      <c r="F560" s="129"/>
      <c r="G560" s="130"/>
      <c r="H560" s="130"/>
      <c r="I560" s="130"/>
      <c r="J560" s="130"/>
      <c r="K560" s="130"/>
      <c r="L560" s="130"/>
      <c r="M560" s="130"/>
      <c r="N560" s="130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 ht="12.75" customHeight="1">
      <c r="A561" s="129"/>
      <c r="B561" s="129"/>
      <c r="C561" s="129"/>
      <c r="D561" s="129"/>
      <c r="E561" s="129"/>
      <c r="F561" s="129"/>
      <c r="G561" s="130"/>
      <c r="H561" s="130"/>
      <c r="I561" s="130"/>
      <c r="J561" s="130"/>
      <c r="K561" s="130"/>
      <c r="L561" s="130"/>
      <c r="M561" s="130"/>
      <c r="N561" s="130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 ht="12.75" customHeight="1">
      <c r="A562" s="129"/>
      <c r="B562" s="129"/>
      <c r="C562" s="129"/>
      <c r="D562" s="129"/>
      <c r="E562" s="129"/>
      <c r="F562" s="129"/>
      <c r="G562" s="130"/>
      <c r="H562" s="130"/>
      <c r="I562" s="130"/>
      <c r="J562" s="130"/>
      <c r="K562" s="130"/>
      <c r="L562" s="130"/>
      <c r="M562" s="130"/>
      <c r="N562" s="130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 ht="12.75" customHeight="1">
      <c r="A563" s="129"/>
      <c r="B563" s="129"/>
      <c r="C563" s="129"/>
      <c r="D563" s="129"/>
      <c r="E563" s="129"/>
      <c r="F563" s="129"/>
      <c r="G563" s="130"/>
      <c r="H563" s="130"/>
      <c r="I563" s="130"/>
      <c r="J563" s="130"/>
      <c r="K563" s="130"/>
      <c r="L563" s="130"/>
      <c r="M563" s="130"/>
      <c r="N563" s="130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 ht="12.75" customHeight="1">
      <c r="A564" s="129"/>
      <c r="B564" s="129"/>
      <c r="C564" s="129"/>
      <c r="D564" s="129"/>
      <c r="E564" s="129"/>
      <c r="F564" s="129"/>
      <c r="G564" s="130"/>
      <c r="H564" s="130"/>
      <c r="I564" s="130"/>
      <c r="J564" s="130"/>
      <c r="K564" s="130"/>
      <c r="L564" s="130"/>
      <c r="M564" s="130"/>
      <c r="N564" s="130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 ht="12.75" customHeight="1">
      <c r="A565" s="129"/>
      <c r="B565" s="129"/>
      <c r="C565" s="129"/>
      <c r="D565" s="129"/>
      <c r="E565" s="129"/>
      <c r="F565" s="129"/>
      <c r="G565" s="130"/>
      <c r="H565" s="130"/>
      <c r="I565" s="130"/>
      <c r="J565" s="130"/>
      <c r="K565" s="130"/>
      <c r="L565" s="130"/>
      <c r="M565" s="130"/>
      <c r="N565" s="130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 ht="12.75" customHeight="1">
      <c r="A566" s="129"/>
      <c r="B566" s="129"/>
      <c r="C566" s="129"/>
      <c r="D566" s="129"/>
      <c r="E566" s="129"/>
      <c r="F566" s="129"/>
      <c r="G566" s="130"/>
      <c r="H566" s="130"/>
      <c r="I566" s="130"/>
      <c r="J566" s="130"/>
      <c r="K566" s="130"/>
      <c r="L566" s="130"/>
      <c r="M566" s="130"/>
      <c r="N566" s="130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 ht="12.75" customHeight="1">
      <c r="A567" s="129"/>
      <c r="B567" s="129"/>
      <c r="C567" s="129"/>
      <c r="D567" s="129"/>
      <c r="E567" s="129"/>
      <c r="F567" s="129"/>
      <c r="G567" s="130"/>
      <c r="H567" s="130"/>
      <c r="I567" s="130"/>
      <c r="J567" s="130"/>
      <c r="K567" s="130"/>
      <c r="L567" s="130"/>
      <c r="M567" s="130"/>
      <c r="N567" s="130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 ht="12.75" customHeight="1">
      <c r="A568" s="129"/>
      <c r="B568" s="129"/>
      <c r="C568" s="129"/>
      <c r="D568" s="129"/>
      <c r="E568" s="129"/>
      <c r="F568" s="129"/>
      <c r="G568" s="130"/>
      <c r="H568" s="130"/>
      <c r="I568" s="130"/>
      <c r="J568" s="130"/>
      <c r="K568" s="130"/>
      <c r="L568" s="130"/>
      <c r="M568" s="130"/>
      <c r="N568" s="130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 ht="12.75" customHeight="1">
      <c r="A569" s="129"/>
      <c r="B569" s="129"/>
      <c r="C569" s="129"/>
      <c r="D569" s="129"/>
      <c r="E569" s="129"/>
      <c r="F569" s="129"/>
      <c r="G569" s="130"/>
      <c r="H569" s="130"/>
      <c r="I569" s="130"/>
      <c r="J569" s="130"/>
      <c r="K569" s="130"/>
      <c r="L569" s="130"/>
      <c r="M569" s="130"/>
      <c r="N569" s="130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 ht="12.75" customHeight="1">
      <c r="A570" s="129"/>
      <c r="B570" s="129"/>
      <c r="C570" s="129"/>
      <c r="D570" s="129"/>
      <c r="E570" s="129"/>
      <c r="F570" s="129"/>
      <c r="G570" s="130"/>
      <c r="H570" s="130"/>
      <c r="I570" s="130"/>
      <c r="J570" s="130"/>
      <c r="K570" s="130"/>
      <c r="L570" s="130"/>
      <c r="M570" s="130"/>
      <c r="N570" s="130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 ht="12.75" customHeight="1">
      <c r="A571" s="129"/>
      <c r="B571" s="129"/>
      <c r="C571" s="129"/>
      <c r="D571" s="129"/>
      <c r="E571" s="129"/>
      <c r="F571" s="129"/>
      <c r="G571" s="130"/>
      <c r="H571" s="130"/>
      <c r="I571" s="130"/>
      <c r="J571" s="130"/>
      <c r="K571" s="130"/>
      <c r="L571" s="130"/>
      <c r="M571" s="130"/>
      <c r="N571" s="130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 ht="12.75" customHeight="1">
      <c r="A572" s="129"/>
      <c r="B572" s="129"/>
      <c r="C572" s="129"/>
      <c r="D572" s="129"/>
      <c r="E572" s="129"/>
      <c r="F572" s="129"/>
      <c r="G572" s="130"/>
      <c r="H572" s="130"/>
      <c r="I572" s="130"/>
      <c r="J572" s="130"/>
      <c r="K572" s="130"/>
      <c r="L572" s="130"/>
      <c r="M572" s="130"/>
      <c r="N572" s="130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 ht="12.75" customHeight="1">
      <c r="A573" s="129"/>
      <c r="B573" s="129"/>
      <c r="C573" s="129"/>
      <c r="D573" s="129"/>
      <c r="E573" s="129"/>
      <c r="F573" s="129"/>
      <c r="G573" s="130"/>
      <c r="H573" s="130"/>
      <c r="I573" s="130"/>
      <c r="J573" s="130"/>
      <c r="K573" s="130"/>
      <c r="L573" s="130"/>
      <c r="M573" s="130"/>
      <c r="N573" s="130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 ht="12.75" customHeight="1">
      <c r="A574" s="129"/>
      <c r="B574" s="129"/>
      <c r="C574" s="129"/>
      <c r="D574" s="129"/>
      <c r="E574" s="129"/>
      <c r="F574" s="129"/>
      <c r="G574" s="130"/>
      <c r="H574" s="130"/>
      <c r="I574" s="130"/>
      <c r="J574" s="130"/>
      <c r="K574" s="130"/>
      <c r="L574" s="130"/>
      <c r="M574" s="130"/>
      <c r="N574" s="130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 ht="12.75" customHeight="1">
      <c r="A575" s="129"/>
      <c r="B575" s="129"/>
      <c r="C575" s="129"/>
      <c r="D575" s="129"/>
      <c r="E575" s="129"/>
      <c r="F575" s="129"/>
      <c r="G575" s="130"/>
      <c r="H575" s="130"/>
      <c r="I575" s="130"/>
      <c r="J575" s="130"/>
      <c r="K575" s="130"/>
      <c r="L575" s="130"/>
      <c r="M575" s="130"/>
      <c r="N575" s="130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 ht="12.75" customHeight="1">
      <c r="A576" s="129"/>
      <c r="B576" s="129"/>
      <c r="C576" s="129"/>
      <c r="D576" s="129"/>
      <c r="E576" s="129"/>
      <c r="F576" s="129"/>
      <c r="G576" s="130"/>
      <c r="H576" s="130"/>
      <c r="I576" s="130"/>
      <c r="J576" s="130"/>
      <c r="K576" s="130"/>
      <c r="L576" s="130"/>
      <c r="M576" s="130"/>
      <c r="N576" s="130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 ht="12.75" customHeight="1">
      <c r="A577" s="129"/>
      <c r="B577" s="129"/>
      <c r="C577" s="129"/>
      <c r="D577" s="129"/>
      <c r="E577" s="129"/>
      <c r="F577" s="129"/>
      <c r="G577" s="130"/>
      <c r="H577" s="130"/>
      <c r="I577" s="130"/>
      <c r="J577" s="130"/>
      <c r="K577" s="130"/>
      <c r="L577" s="130"/>
      <c r="M577" s="130"/>
      <c r="N577" s="130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 ht="12.75" customHeight="1">
      <c r="A578" s="129"/>
      <c r="B578" s="129"/>
      <c r="C578" s="129"/>
      <c r="D578" s="129"/>
      <c r="E578" s="129"/>
      <c r="F578" s="129"/>
      <c r="G578" s="130"/>
      <c r="H578" s="130"/>
      <c r="I578" s="130"/>
      <c r="J578" s="130"/>
      <c r="K578" s="130"/>
      <c r="L578" s="130"/>
      <c r="M578" s="130"/>
      <c r="N578" s="130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 ht="12.75" customHeight="1">
      <c r="A579" s="129"/>
      <c r="B579" s="129"/>
      <c r="C579" s="129"/>
      <c r="D579" s="129"/>
      <c r="E579" s="129"/>
      <c r="F579" s="129"/>
      <c r="G579" s="130"/>
      <c r="H579" s="130"/>
      <c r="I579" s="130"/>
      <c r="J579" s="130"/>
      <c r="K579" s="130"/>
      <c r="L579" s="130"/>
      <c r="M579" s="130"/>
      <c r="N579" s="130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 ht="12.75" customHeight="1">
      <c r="A580" s="129"/>
      <c r="B580" s="129"/>
      <c r="C580" s="129"/>
      <c r="D580" s="129"/>
      <c r="E580" s="129"/>
      <c r="F580" s="129"/>
      <c r="G580" s="130"/>
      <c r="H580" s="130"/>
      <c r="I580" s="130"/>
      <c r="J580" s="130"/>
      <c r="K580" s="130"/>
      <c r="L580" s="130"/>
      <c r="M580" s="130"/>
      <c r="N580" s="130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 ht="12.75" customHeight="1">
      <c r="A581" s="129"/>
      <c r="B581" s="129"/>
      <c r="C581" s="129"/>
      <c r="D581" s="129"/>
      <c r="E581" s="129"/>
      <c r="F581" s="129"/>
      <c r="G581" s="130"/>
      <c r="H581" s="130"/>
      <c r="I581" s="130"/>
      <c r="J581" s="130"/>
      <c r="K581" s="130"/>
      <c r="L581" s="130"/>
      <c r="M581" s="130"/>
      <c r="N581" s="130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 ht="12.75" customHeight="1">
      <c r="A582" s="129"/>
      <c r="B582" s="129"/>
      <c r="C582" s="129"/>
      <c r="D582" s="129"/>
      <c r="E582" s="129"/>
      <c r="F582" s="129"/>
      <c r="G582" s="130"/>
      <c r="H582" s="130"/>
      <c r="I582" s="130"/>
      <c r="J582" s="130"/>
      <c r="K582" s="130"/>
      <c r="L582" s="130"/>
      <c r="M582" s="130"/>
      <c r="N582" s="130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 ht="12.75" customHeight="1">
      <c r="A583" s="129"/>
      <c r="B583" s="129"/>
      <c r="C583" s="129"/>
      <c r="D583" s="129"/>
      <c r="E583" s="129"/>
      <c r="F583" s="129"/>
      <c r="G583" s="130"/>
      <c r="H583" s="130"/>
      <c r="I583" s="130"/>
      <c r="J583" s="130"/>
      <c r="K583" s="130"/>
      <c r="L583" s="130"/>
      <c r="M583" s="130"/>
      <c r="N583" s="130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 ht="12.75" customHeight="1">
      <c r="A584" s="129"/>
      <c r="B584" s="129"/>
      <c r="C584" s="129"/>
      <c r="D584" s="129"/>
      <c r="E584" s="129"/>
      <c r="F584" s="129"/>
      <c r="G584" s="130"/>
      <c r="H584" s="130"/>
      <c r="I584" s="130"/>
      <c r="J584" s="130"/>
      <c r="K584" s="130"/>
      <c r="L584" s="130"/>
      <c r="M584" s="130"/>
      <c r="N584" s="130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 ht="12.75" customHeight="1">
      <c r="A585" s="129"/>
      <c r="B585" s="129"/>
      <c r="C585" s="129"/>
      <c r="D585" s="129"/>
      <c r="E585" s="129"/>
      <c r="F585" s="129"/>
      <c r="G585" s="130"/>
      <c r="H585" s="130"/>
      <c r="I585" s="130"/>
      <c r="J585" s="130"/>
      <c r="K585" s="130"/>
      <c r="L585" s="130"/>
      <c r="M585" s="130"/>
      <c r="N585" s="130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 ht="12.75" customHeight="1">
      <c r="A586" s="129"/>
      <c r="B586" s="129"/>
      <c r="C586" s="129"/>
      <c r="D586" s="129"/>
      <c r="E586" s="129"/>
      <c r="F586" s="129"/>
      <c r="G586" s="130"/>
      <c r="H586" s="130"/>
      <c r="I586" s="130"/>
      <c r="J586" s="130"/>
      <c r="K586" s="130"/>
      <c r="L586" s="130"/>
      <c r="M586" s="130"/>
      <c r="N586" s="130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 ht="12.75" customHeight="1">
      <c r="A587" s="129"/>
      <c r="B587" s="129"/>
      <c r="C587" s="129"/>
      <c r="D587" s="129"/>
      <c r="E587" s="129"/>
      <c r="F587" s="129"/>
      <c r="G587" s="130"/>
      <c r="H587" s="130"/>
      <c r="I587" s="130"/>
      <c r="J587" s="130"/>
      <c r="K587" s="130"/>
      <c r="L587" s="130"/>
      <c r="M587" s="130"/>
      <c r="N587" s="130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 ht="12.75" customHeight="1">
      <c r="A588" s="129"/>
      <c r="B588" s="129"/>
      <c r="C588" s="129"/>
      <c r="D588" s="129"/>
      <c r="E588" s="129"/>
      <c r="F588" s="129"/>
      <c r="G588" s="130"/>
      <c r="H588" s="130"/>
      <c r="I588" s="130"/>
      <c r="J588" s="130"/>
      <c r="K588" s="130"/>
      <c r="L588" s="130"/>
      <c r="M588" s="130"/>
      <c r="N588" s="130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 ht="12.75" customHeight="1">
      <c r="A589" s="129"/>
      <c r="B589" s="129"/>
      <c r="C589" s="129"/>
      <c r="D589" s="129"/>
      <c r="E589" s="129"/>
      <c r="F589" s="129"/>
      <c r="G589" s="130"/>
      <c r="H589" s="130"/>
      <c r="I589" s="130"/>
      <c r="J589" s="130"/>
      <c r="K589" s="130"/>
      <c r="L589" s="130"/>
      <c r="M589" s="130"/>
      <c r="N589" s="130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 ht="12.75" customHeight="1">
      <c r="A590" s="129"/>
      <c r="B590" s="129"/>
      <c r="C590" s="129"/>
      <c r="D590" s="129"/>
      <c r="E590" s="129"/>
      <c r="F590" s="129"/>
      <c r="G590" s="130"/>
      <c r="H590" s="130"/>
      <c r="I590" s="130"/>
      <c r="J590" s="130"/>
      <c r="K590" s="130"/>
      <c r="L590" s="130"/>
      <c r="M590" s="130"/>
      <c r="N590" s="130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 ht="12.75" customHeight="1">
      <c r="A591" s="129"/>
      <c r="B591" s="129"/>
      <c r="C591" s="129"/>
      <c r="D591" s="129"/>
      <c r="E591" s="129"/>
      <c r="F591" s="129"/>
      <c r="G591" s="130"/>
      <c r="H591" s="130"/>
      <c r="I591" s="130"/>
      <c r="J591" s="130"/>
      <c r="K591" s="130"/>
      <c r="L591" s="130"/>
      <c r="M591" s="130"/>
      <c r="N591" s="130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 ht="12.75" customHeight="1">
      <c r="A592" s="129"/>
      <c r="B592" s="129"/>
      <c r="C592" s="129"/>
      <c r="D592" s="129"/>
      <c r="E592" s="129"/>
      <c r="F592" s="129"/>
      <c r="G592" s="130"/>
      <c r="H592" s="130"/>
      <c r="I592" s="130"/>
      <c r="J592" s="130"/>
      <c r="K592" s="130"/>
      <c r="L592" s="130"/>
      <c r="M592" s="130"/>
      <c r="N592" s="130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 ht="12.75" customHeight="1">
      <c r="A593" s="129"/>
      <c r="B593" s="129"/>
      <c r="C593" s="129"/>
      <c r="D593" s="129"/>
      <c r="E593" s="129"/>
      <c r="F593" s="129"/>
      <c r="G593" s="130"/>
      <c r="H593" s="130"/>
      <c r="I593" s="130"/>
      <c r="J593" s="130"/>
      <c r="K593" s="130"/>
      <c r="L593" s="130"/>
      <c r="M593" s="130"/>
      <c r="N593" s="130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 ht="12.75" customHeight="1">
      <c r="A594" s="129"/>
      <c r="B594" s="129"/>
      <c r="C594" s="129"/>
      <c r="D594" s="129"/>
      <c r="E594" s="129"/>
      <c r="F594" s="129"/>
      <c r="G594" s="130"/>
      <c r="H594" s="130"/>
      <c r="I594" s="130"/>
      <c r="J594" s="130"/>
      <c r="K594" s="130"/>
      <c r="L594" s="130"/>
      <c r="M594" s="130"/>
      <c r="N594" s="130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 ht="12.75" customHeight="1">
      <c r="A595" s="129"/>
      <c r="B595" s="129"/>
      <c r="C595" s="129"/>
      <c r="D595" s="129"/>
      <c r="E595" s="129"/>
      <c r="F595" s="129"/>
      <c r="G595" s="130"/>
      <c r="H595" s="130"/>
      <c r="I595" s="130"/>
      <c r="J595" s="130"/>
      <c r="K595" s="130"/>
      <c r="L595" s="130"/>
      <c r="M595" s="130"/>
      <c r="N595" s="130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 ht="12.75" customHeight="1">
      <c r="A596" s="129"/>
      <c r="B596" s="129"/>
      <c r="C596" s="129"/>
      <c r="D596" s="129"/>
      <c r="E596" s="129"/>
      <c r="F596" s="129"/>
      <c r="G596" s="130"/>
      <c r="H596" s="130"/>
      <c r="I596" s="130"/>
      <c r="J596" s="130"/>
      <c r="K596" s="130"/>
      <c r="L596" s="130"/>
      <c r="M596" s="130"/>
      <c r="N596" s="130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 ht="12.75" customHeight="1">
      <c r="A597" s="129"/>
      <c r="B597" s="129"/>
      <c r="C597" s="129"/>
      <c r="D597" s="129"/>
      <c r="E597" s="129"/>
      <c r="F597" s="129"/>
      <c r="G597" s="130"/>
      <c r="H597" s="130"/>
      <c r="I597" s="130"/>
      <c r="J597" s="130"/>
      <c r="K597" s="130"/>
      <c r="L597" s="130"/>
      <c r="M597" s="130"/>
      <c r="N597" s="130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 ht="12.75" customHeight="1">
      <c r="A598" s="129"/>
      <c r="B598" s="129"/>
      <c r="C598" s="129"/>
      <c r="D598" s="129"/>
      <c r="E598" s="129"/>
      <c r="F598" s="129"/>
      <c r="G598" s="130"/>
      <c r="H598" s="130"/>
      <c r="I598" s="130"/>
      <c r="J598" s="130"/>
      <c r="K598" s="130"/>
      <c r="L598" s="130"/>
      <c r="M598" s="130"/>
      <c r="N598" s="130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 ht="12.75" customHeight="1">
      <c r="A599" s="129"/>
      <c r="B599" s="129"/>
      <c r="C599" s="129"/>
      <c r="D599" s="129"/>
      <c r="E599" s="129"/>
      <c r="F599" s="129"/>
      <c r="G599" s="130"/>
      <c r="H599" s="130"/>
      <c r="I599" s="130"/>
      <c r="J599" s="130"/>
      <c r="K599" s="130"/>
      <c r="L599" s="130"/>
      <c r="M599" s="130"/>
      <c r="N599" s="130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 ht="12.75" customHeight="1">
      <c r="A600" s="129"/>
      <c r="B600" s="129"/>
      <c r="C600" s="129"/>
      <c r="D600" s="129"/>
      <c r="E600" s="129"/>
      <c r="F600" s="129"/>
      <c r="G600" s="130"/>
      <c r="H600" s="130"/>
      <c r="I600" s="130"/>
      <c r="J600" s="130"/>
      <c r="K600" s="130"/>
      <c r="L600" s="130"/>
      <c r="M600" s="130"/>
      <c r="N600" s="130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 ht="12.75" customHeight="1">
      <c r="A601" s="129"/>
      <c r="B601" s="129"/>
      <c r="C601" s="129"/>
      <c r="D601" s="129"/>
      <c r="E601" s="129"/>
      <c r="F601" s="129"/>
      <c r="G601" s="130"/>
      <c r="H601" s="130"/>
      <c r="I601" s="130"/>
      <c r="J601" s="130"/>
      <c r="K601" s="130"/>
      <c r="L601" s="130"/>
      <c r="M601" s="130"/>
      <c r="N601" s="130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 ht="12.75" customHeight="1">
      <c r="A602" s="129"/>
      <c r="B602" s="129"/>
      <c r="C602" s="129"/>
      <c r="D602" s="129"/>
      <c r="E602" s="129"/>
      <c r="F602" s="129"/>
      <c r="G602" s="130"/>
      <c r="H602" s="130"/>
      <c r="I602" s="130"/>
      <c r="J602" s="130"/>
      <c r="K602" s="130"/>
      <c r="L602" s="130"/>
      <c r="M602" s="130"/>
      <c r="N602" s="130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 ht="12.75" customHeight="1">
      <c r="A603" s="129"/>
      <c r="B603" s="129"/>
      <c r="C603" s="129"/>
      <c r="D603" s="129"/>
      <c r="E603" s="129"/>
      <c r="F603" s="129"/>
      <c r="G603" s="130"/>
      <c r="H603" s="130"/>
      <c r="I603" s="130"/>
      <c r="J603" s="130"/>
      <c r="K603" s="130"/>
      <c r="L603" s="130"/>
      <c r="M603" s="130"/>
      <c r="N603" s="130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 ht="12.75" customHeight="1">
      <c r="A604" s="129"/>
      <c r="B604" s="129"/>
      <c r="C604" s="129"/>
      <c r="D604" s="129"/>
      <c r="E604" s="129"/>
      <c r="F604" s="129"/>
      <c r="G604" s="130"/>
      <c r="H604" s="130"/>
      <c r="I604" s="130"/>
      <c r="J604" s="130"/>
      <c r="K604" s="130"/>
      <c r="L604" s="130"/>
      <c r="M604" s="130"/>
      <c r="N604" s="130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 ht="12.75" customHeight="1">
      <c r="A605" s="129"/>
      <c r="B605" s="129"/>
      <c r="C605" s="129"/>
      <c r="D605" s="129"/>
      <c r="E605" s="129"/>
      <c r="F605" s="129"/>
      <c r="G605" s="130"/>
      <c r="H605" s="130"/>
      <c r="I605" s="130"/>
      <c r="J605" s="130"/>
      <c r="K605" s="130"/>
      <c r="L605" s="130"/>
      <c r="M605" s="130"/>
      <c r="N605" s="130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 ht="12.75" customHeight="1">
      <c r="A606" s="129"/>
      <c r="B606" s="129"/>
      <c r="C606" s="129"/>
      <c r="D606" s="129"/>
      <c r="E606" s="129"/>
      <c r="F606" s="129"/>
      <c r="G606" s="130"/>
      <c r="H606" s="130"/>
      <c r="I606" s="130"/>
      <c r="J606" s="130"/>
      <c r="K606" s="130"/>
      <c r="L606" s="130"/>
      <c r="M606" s="130"/>
      <c r="N606" s="130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 ht="12.75" customHeight="1">
      <c r="A607" s="129"/>
      <c r="B607" s="129"/>
      <c r="C607" s="129"/>
      <c r="D607" s="129"/>
      <c r="E607" s="129"/>
      <c r="F607" s="129"/>
      <c r="G607" s="130"/>
      <c r="H607" s="130"/>
      <c r="I607" s="130"/>
      <c r="J607" s="130"/>
      <c r="K607" s="130"/>
      <c r="L607" s="130"/>
      <c r="M607" s="130"/>
      <c r="N607" s="130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 ht="12.75" customHeight="1">
      <c r="A608" s="129"/>
      <c r="B608" s="129"/>
      <c r="C608" s="129"/>
      <c r="D608" s="129"/>
      <c r="E608" s="129"/>
      <c r="F608" s="129"/>
      <c r="G608" s="130"/>
      <c r="H608" s="130"/>
      <c r="I608" s="130"/>
      <c r="J608" s="130"/>
      <c r="K608" s="130"/>
      <c r="L608" s="130"/>
      <c r="M608" s="130"/>
      <c r="N608" s="130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 ht="12.75" customHeight="1">
      <c r="A609" s="129"/>
      <c r="B609" s="129"/>
      <c r="C609" s="129"/>
      <c r="D609" s="129"/>
      <c r="E609" s="129"/>
      <c r="F609" s="129"/>
      <c r="G609" s="130"/>
      <c r="H609" s="130"/>
      <c r="I609" s="130"/>
      <c r="J609" s="130"/>
      <c r="K609" s="130"/>
      <c r="L609" s="130"/>
      <c r="M609" s="130"/>
      <c r="N609" s="130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 ht="12.75" customHeight="1">
      <c r="A610" s="129"/>
      <c r="B610" s="129"/>
      <c r="C610" s="129"/>
      <c r="D610" s="129"/>
      <c r="E610" s="129"/>
      <c r="F610" s="129"/>
      <c r="G610" s="130"/>
      <c r="H610" s="130"/>
      <c r="I610" s="130"/>
      <c r="J610" s="130"/>
      <c r="K610" s="130"/>
      <c r="L610" s="130"/>
      <c r="M610" s="130"/>
      <c r="N610" s="130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 ht="12.75" customHeight="1">
      <c r="A611" s="129"/>
      <c r="B611" s="129"/>
      <c r="C611" s="129"/>
      <c r="D611" s="129"/>
      <c r="E611" s="129"/>
      <c r="F611" s="129"/>
      <c r="G611" s="130"/>
      <c r="H611" s="130"/>
      <c r="I611" s="130"/>
      <c r="J611" s="130"/>
      <c r="K611" s="130"/>
      <c r="L611" s="130"/>
      <c r="M611" s="130"/>
      <c r="N611" s="130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 ht="12.75" customHeight="1">
      <c r="A612" s="129"/>
      <c r="B612" s="129"/>
      <c r="C612" s="129"/>
      <c r="D612" s="129"/>
      <c r="E612" s="129"/>
      <c r="F612" s="129"/>
      <c r="G612" s="130"/>
      <c r="H612" s="130"/>
      <c r="I612" s="130"/>
      <c r="J612" s="130"/>
      <c r="K612" s="130"/>
      <c r="L612" s="130"/>
      <c r="M612" s="130"/>
      <c r="N612" s="130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 ht="12.75" customHeight="1">
      <c r="A613" s="129"/>
      <c r="B613" s="129"/>
      <c r="C613" s="129"/>
      <c r="D613" s="129"/>
      <c r="E613" s="129"/>
      <c r="F613" s="129"/>
      <c r="G613" s="130"/>
      <c r="H613" s="130"/>
      <c r="I613" s="130"/>
      <c r="J613" s="130"/>
      <c r="K613" s="130"/>
      <c r="L613" s="130"/>
      <c r="M613" s="130"/>
      <c r="N613" s="130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 ht="12.75" customHeight="1">
      <c r="A614" s="129"/>
      <c r="B614" s="129"/>
      <c r="C614" s="129"/>
      <c r="D614" s="129"/>
      <c r="E614" s="129"/>
      <c r="F614" s="129"/>
      <c r="G614" s="130"/>
      <c r="H614" s="130"/>
      <c r="I614" s="130"/>
      <c r="J614" s="130"/>
      <c r="K614" s="130"/>
      <c r="L614" s="130"/>
      <c r="M614" s="130"/>
      <c r="N614" s="130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 ht="12.75" customHeight="1">
      <c r="A615" s="129"/>
      <c r="B615" s="129"/>
      <c r="C615" s="129"/>
      <c r="D615" s="129"/>
      <c r="E615" s="129"/>
      <c r="F615" s="129"/>
      <c r="G615" s="130"/>
      <c r="H615" s="130"/>
      <c r="I615" s="130"/>
      <c r="J615" s="130"/>
      <c r="K615" s="130"/>
      <c r="L615" s="130"/>
      <c r="M615" s="130"/>
      <c r="N615" s="130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 ht="12.75" customHeight="1">
      <c r="A616" s="129"/>
      <c r="B616" s="129"/>
      <c r="C616" s="129"/>
      <c r="D616" s="129"/>
      <c r="E616" s="129"/>
      <c r="F616" s="129"/>
      <c r="G616" s="130"/>
      <c r="H616" s="130"/>
      <c r="I616" s="130"/>
      <c r="J616" s="130"/>
      <c r="K616" s="130"/>
      <c r="L616" s="130"/>
      <c r="M616" s="130"/>
      <c r="N616" s="130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 ht="12.75" customHeight="1">
      <c r="A617" s="129"/>
      <c r="B617" s="129"/>
      <c r="C617" s="129"/>
      <c r="D617" s="129"/>
      <c r="E617" s="129"/>
      <c r="F617" s="129"/>
      <c r="G617" s="130"/>
      <c r="H617" s="130"/>
      <c r="I617" s="130"/>
      <c r="J617" s="130"/>
      <c r="K617" s="130"/>
      <c r="L617" s="130"/>
      <c r="M617" s="130"/>
      <c r="N617" s="130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 ht="12.75" customHeight="1">
      <c r="A618" s="129"/>
      <c r="B618" s="129"/>
      <c r="C618" s="129"/>
      <c r="D618" s="129"/>
      <c r="E618" s="129"/>
      <c r="F618" s="129"/>
      <c r="G618" s="130"/>
      <c r="H618" s="130"/>
      <c r="I618" s="130"/>
      <c r="J618" s="130"/>
      <c r="K618" s="130"/>
      <c r="L618" s="130"/>
      <c r="M618" s="130"/>
      <c r="N618" s="130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 ht="12.75" customHeight="1">
      <c r="A619" s="129"/>
      <c r="B619" s="129"/>
      <c r="C619" s="129"/>
      <c r="D619" s="129"/>
      <c r="E619" s="129"/>
      <c r="F619" s="129"/>
      <c r="G619" s="130"/>
      <c r="H619" s="130"/>
      <c r="I619" s="130"/>
      <c r="J619" s="130"/>
      <c r="K619" s="130"/>
      <c r="L619" s="130"/>
      <c r="M619" s="130"/>
      <c r="N619" s="130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 ht="12.75" customHeight="1">
      <c r="A620" s="129"/>
      <c r="B620" s="129"/>
      <c r="C620" s="129"/>
      <c r="D620" s="129"/>
      <c r="E620" s="129"/>
      <c r="F620" s="129"/>
      <c r="G620" s="130"/>
      <c r="H620" s="130"/>
      <c r="I620" s="130"/>
      <c r="J620" s="130"/>
      <c r="K620" s="130"/>
      <c r="L620" s="130"/>
      <c r="M620" s="130"/>
      <c r="N620" s="130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 ht="12.75" customHeight="1">
      <c r="A621" s="129"/>
      <c r="B621" s="129"/>
      <c r="C621" s="129"/>
      <c r="D621" s="129"/>
      <c r="E621" s="129"/>
      <c r="F621" s="129"/>
      <c r="G621" s="130"/>
      <c r="H621" s="130"/>
      <c r="I621" s="130"/>
      <c r="J621" s="130"/>
      <c r="K621" s="130"/>
      <c r="L621" s="130"/>
      <c r="M621" s="130"/>
      <c r="N621" s="130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 ht="12.75" customHeight="1">
      <c r="A622" s="129"/>
      <c r="B622" s="129"/>
      <c r="C622" s="129"/>
      <c r="D622" s="129"/>
      <c r="E622" s="129"/>
      <c r="F622" s="129"/>
      <c r="G622" s="130"/>
      <c r="H622" s="130"/>
      <c r="I622" s="130"/>
      <c r="J622" s="130"/>
      <c r="K622" s="130"/>
      <c r="L622" s="130"/>
      <c r="M622" s="130"/>
      <c r="N622" s="130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 ht="12.75" customHeight="1">
      <c r="A623" s="129"/>
      <c r="B623" s="129"/>
      <c r="C623" s="129"/>
      <c r="D623" s="129"/>
      <c r="E623" s="129"/>
      <c r="F623" s="129"/>
      <c r="G623" s="130"/>
      <c r="H623" s="130"/>
      <c r="I623" s="130"/>
      <c r="J623" s="130"/>
      <c r="K623" s="130"/>
      <c r="L623" s="130"/>
      <c r="M623" s="130"/>
      <c r="N623" s="130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 ht="12.75" customHeight="1">
      <c r="A624" s="129"/>
      <c r="B624" s="129"/>
      <c r="C624" s="129"/>
      <c r="D624" s="129"/>
      <c r="E624" s="129"/>
      <c r="F624" s="129"/>
      <c r="G624" s="130"/>
      <c r="H624" s="130"/>
      <c r="I624" s="130"/>
      <c r="J624" s="130"/>
      <c r="K624" s="130"/>
      <c r="L624" s="130"/>
      <c r="M624" s="130"/>
      <c r="N624" s="130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 ht="12.75" customHeight="1">
      <c r="A625" s="129"/>
      <c r="B625" s="129"/>
      <c r="C625" s="129"/>
      <c r="D625" s="129"/>
      <c r="E625" s="129"/>
      <c r="F625" s="129"/>
      <c r="G625" s="130"/>
      <c r="H625" s="130"/>
      <c r="I625" s="130"/>
      <c r="J625" s="130"/>
      <c r="K625" s="130"/>
      <c r="L625" s="130"/>
      <c r="M625" s="130"/>
      <c r="N625" s="130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 ht="12.75" customHeight="1">
      <c r="A626" s="129"/>
      <c r="B626" s="129"/>
      <c r="C626" s="129"/>
      <c r="D626" s="129"/>
      <c r="E626" s="129"/>
      <c r="F626" s="129"/>
      <c r="G626" s="130"/>
      <c r="H626" s="130"/>
      <c r="I626" s="130"/>
      <c r="J626" s="130"/>
      <c r="K626" s="130"/>
      <c r="L626" s="130"/>
      <c r="M626" s="130"/>
      <c r="N626" s="130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 ht="12.75" customHeight="1">
      <c r="A627" s="129"/>
      <c r="B627" s="129"/>
      <c r="C627" s="129"/>
      <c r="D627" s="129"/>
      <c r="E627" s="129"/>
      <c r="F627" s="129"/>
      <c r="G627" s="130"/>
      <c r="H627" s="130"/>
      <c r="I627" s="130"/>
      <c r="J627" s="130"/>
      <c r="K627" s="130"/>
      <c r="L627" s="130"/>
      <c r="M627" s="130"/>
      <c r="N627" s="130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 ht="12.75" customHeight="1">
      <c r="A628" s="129"/>
      <c r="B628" s="129"/>
      <c r="C628" s="129"/>
      <c r="D628" s="129"/>
      <c r="E628" s="129"/>
      <c r="F628" s="129"/>
      <c r="G628" s="130"/>
      <c r="H628" s="130"/>
      <c r="I628" s="130"/>
      <c r="J628" s="130"/>
      <c r="K628" s="130"/>
      <c r="L628" s="130"/>
      <c r="M628" s="130"/>
      <c r="N628" s="130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 ht="12.75" customHeight="1">
      <c r="A629" s="129"/>
      <c r="B629" s="129"/>
      <c r="C629" s="129"/>
      <c r="D629" s="129"/>
      <c r="E629" s="129"/>
      <c r="F629" s="129"/>
      <c r="G629" s="130"/>
      <c r="H629" s="130"/>
      <c r="I629" s="130"/>
      <c r="J629" s="130"/>
      <c r="K629" s="130"/>
      <c r="L629" s="130"/>
      <c r="M629" s="130"/>
      <c r="N629" s="130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 ht="12.75" customHeight="1">
      <c r="A630" s="129"/>
      <c r="B630" s="129"/>
      <c r="C630" s="129"/>
      <c r="D630" s="129"/>
      <c r="E630" s="129"/>
      <c r="F630" s="129"/>
      <c r="G630" s="130"/>
      <c r="H630" s="130"/>
      <c r="I630" s="130"/>
      <c r="J630" s="130"/>
      <c r="K630" s="130"/>
      <c r="L630" s="130"/>
      <c r="M630" s="130"/>
      <c r="N630" s="130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 ht="12.75" customHeight="1">
      <c r="A631" s="129"/>
      <c r="B631" s="129"/>
      <c r="C631" s="129"/>
      <c r="D631" s="129"/>
      <c r="E631" s="129"/>
      <c r="F631" s="129"/>
      <c r="G631" s="130"/>
      <c r="H631" s="130"/>
      <c r="I631" s="130"/>
      <c r="J631" s="130"/>
      <c r="K631" s="130"/>
      <c r="L631" s="130"/>
      <c r="M631" s="130"/>
      <c r="N631" s="130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 ht="12.75" customHeight="1">
      <c r="A632" s="129"/>
      <c r="B632" s="129"/>
      <c r="C632" s="129"/>
      <c r="D632" s="129"/>
      <c r="E632" s="129"/>
      <c r="F632" s="129"/>
      <c r="G632" s="130"/>
      <c r="H632" s="130"/>
      <c r="I632" s="130"/>
      <c r="J632" s="130"/>
      <c r="K632" s="130"/>
      <c r="L632" s="130"/>
      <c r="M632" s="130"/>
      <c r="N632" s="130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 ht="12.75" customHeight="1">
      <c r="A633" s="129"/>
      <c r="B633" s="129"/>
      <c r="C633" s="129"/>
      <c r="D633" s="129"/>
      <c r="E633" s="129"/>
      <c r="F633" s="129"/>
      <c r="G633" s="130"/>
      <c r="H633" s="130"/>
      <c r="I633" s="130"/>
      <c r="J633" s="130"/>
      <c r="K633" s="130"/>
      <c r="L633" s="130"/>
      <c r="M633" s="130"/>
      <c r="N633" s="130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 ht="12.75" customHeight="1">
      <c r="A634" s="129"/>
      <c r="B634" s="129"/>
      <c r="C634" s="129"/>
      <c r="D634" s="129"/>
      <c r="E634" s="129"/>
      <c r="F634" s="129"/>
      <c r="G634" s="130"/>
      <c r="H634" s="130"/>
      <c r="I634" s="130"/>
      <c r="J634" s="130"/>
      <c r="K634" s="130"/>
      <c r="L634" s="130"/>
      <c r="M634" s="130"/>
      <c r="N634" s="130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 ht="12.75" customHeight="1">
      <c r="A635" s="129"/>
      <c r="B635" s="129"/>
      <c r="C635" s="129"/>
      <c r="D635" s="129"/>
      <c r="E635" s="129"/>
      <c r="F635" s="129"/>
      <c r="G635" s="130"/>
      <c r="H635" s="130"/>
      <c r="I635" s="130"/>
      <c r="J635" s="130"/>
      <c r="K635" s="130"/>
      <c r="L635" s="130"/>
      <c r="M635" s="130"/>
      <c r="N635" s="130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 ht="12.75" customHeight="1">
      <c r="A636" s="129"/>
      <c r="B636" s="129"/>
      <c r="C636" s="129"/>
      <c r="D636" s="129"/>
      <c r="E636" s="129"/>
      <c r="F636" s="129"/>
      <c r="G636" s="130"/>
      <c r="H636" s="130"/>
      <c r="I636" s="130"/>
      <c r="J636" s="130"/>
      <c r="K636" s="130"/>
      <c r="L636" s="130"/>
      <c r="M636" s="130"/>
      <c r="N636" s="130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 ht="12.75" customHeight="1">
      <c r="A637" s="129"/>
      <c r="B637" s="129"/>
      <c r="C637" s="129"/>
      <c r="D637" s="129"/>
      <c r="E637" s="129"/>
      <c r="F637" s="129"/>
      <c r="G637" s="130"/>
      <c r="H637" s="130"/>
      <c r="I637" s="130"/>
      <c r="J637" s="130"/>
      <c r="K637" s="130"/>
      <c r="L637" s="130"/>
      <c r="M637" s="130"/>
      <c r="N637" s="130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 ht="12.75" customHeight="1">
      <c r="A638" s="129"/>
      <c r="B638" s="129"/>
      <c r="C638" s="129"/>
      <c r="D638" s="129"/>
      <c r="E638" s="129"/>
      <c r="F638" s="129"/>
      <c r="G638" s="130"/>
      <c r="H638" s="130"/>
      <c r="I638" s="130"/>
      <c r="J638" s="130"/>
      <c r="K638" s="130"/>
      <c r="L638" s="130"/>
      <c r="M638" s="130"/>
      <c r="N638" s="130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 ht="12.75" customHeight="1">
      <c r="A639" s="129"/>
      <c r="B639" s="129"/>
      <c r="C639" s="129"/>
      <c r="D639" s="129"/>
      <c r="E639" s="129"/>
      <c r="F639" s="129"/>
      <c r="G639" s="130"/>
      <c r="H639" s="130"/>
      <c r="I639" s="130"/>
      <c r="J639" s="130"/>
      <c r="K639" s="130"/>
      <c r="L639" s="130"/>
      <c r="M639" s="130"/>
      <c r="N639" s="130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 ht="12.75" customHeight="1">
      <c r="A640" s="129"/>
      <c r="B640" s="129"/>
      <c r="C640" s="129"/>
      <c r="D640" s="129"/>
      <c r="E640" s="129"/>
      <c r="F640" s="129"/>
      <c r="G640" s="130"/>
      <c r="H640" s="130"/>
      <c r="I640" s="130"/>
      <c r="J640" s="130"/>
      <c r="K640" s="130"/>
      <c r="L640" s="130"/>
      <c r="M640" s="130"/>
      <c r="N640" s="130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 ht="12.75" customHeight="1">
      <c r="A641" s="129"/>
      <c r="B641" s="129"/>
      <c r="C641" s="129"/>
      <c r="D641" s="129"/>
      <c r="E641" s="129"/>
      <c r="F641" s="129"/>
      <c r="G641" s="130"/>
      <c r="H641" s="130"/>
      <c r="I641" s="130"/>
      <c r="J641" s="130"/>
      <c r="K641" s="130"/>
      <c r="L641" s="130"/>
      <c r="M641" s="130"/>
      <c r="N641" s="130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 ht="12.75" customHeight="1">
      <c r="A642" s="129"/>
      <c r="B642" s="129"/>
      <c r="C642" s="129"/>
      <c r="D642" s="129"/>
      <c r="E642" s="129"/>
      <c r="F642" s="129"/>
      <c r="G642" s="130"/>
      <c r="H642" s="130"/>
      <c r="I642" s="130"/>
      <c r="J642" s="130"/>
      <c r="K642" s="130"/>
      <c r="L642" s="130"/>
      <c r="M642" s="130"/>
      <c r="N642" s="130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 ht="12.75" customHeight="1">
      <c r="A643" s="129"/>
      <c r="B643" s="129"/>
      <c r="C643" s="129"/>
      <c r="D643" s="129"/>
      <c r="E643" s="129"/>
      <c r="F643" s="129"/>
      <c r="G643" s="130"/>
      <c r="H643" s="130"/>
      <c r="I643" s="130"/>
      <c r="J643" s="130"/>
      <c r="K643" s="130"/>
      <c r="L643" s="130"/>
      <c r="M643" s="130"/>
      <c r="N643" s="130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 ht="12.75" customHeight="1">
      <c r="A644" s="129"/>
      <c r="B644" s="129"/>
      <c r="C644" s="129"/>
      <c r="D644" s="129"/>
      <c r="E644" s="129"/>
      <c r="F644" s="129"/>
      <c r="G644" s="130"/>
      <c r="H644" s="130"/>
      <c r="I644" s="130"/>
      <c r="J644" s="130"/>
      <c r="K644" s="130"/>
      <c r="L644" s="130"/>
      <c r="M644" s="130"/>
      <c r="N644" s="130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 ht="12.75" customHeight="1">
      <c r="A645" s="129"/>
      <c r="B645" s="129"/>
      <c r="C645" s="129"/>
      <c r="D645" s="129"/>
      <c r="E645" s="129"/>
      <c r="F645" s="129"/>
      <c r="G645" s="130"/>
      <c r="H645" s="130"/>
      <c r="I645" s="130"/>
      <c r="J645" s="130"/>
      <c r="K645" s="130"/>
      <c r="L645" s="130"/>
      <c r="M645" s="130"/>
      <c r="N645" s="130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 ht="12.75" customHeight="1">
      <c r="A646" s="129"/>
      <c r="B646" s="129"/>
      <c r="C646" s="129"/>
      <c r="D646" s="129"/>
      <c r="E646" s="129"/>
      <c r="F646" s="129"/>
      <c r="G646" s="130"/>
      <c r="H646" s="130"/>
      <c r="I646" s="130"/>
      <c r="J646" s="130"/>
      <c r="K646" s="130"/>
      <c r="L646" s="130"/>
      <c r="M646" s="130"/>
      <c r="N646" s="130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 ht="12.75" customHeight="1">
      <c r="A647" s="129"/>
      <c r="B647" s="129"/>
      <c r="C647" s="129"/>
      <c r="D647" s="129"/>
      <c r="E647" s="129"/>
      <c r="F647" s="129"/>
      <c r="G647" s="130"/>
      <c r="H647" s="130"/>
      <c r="I647" s="130"/>
      <c r="J647" s="130"/>
      <c r="K647" s="130"/>
      <c r="L647" s="130"/>
      <c r="M647" s="130"/>
      <c r="N647" s="130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 ht="12.75" customHeight="1">
      <c r="A648" s="129"/>
      <c r="B648" s="129"/>
      <c r="C648" s="129"/>
      <c r="D648" s="129"/>
      <c r="E648" s="129"/>
      <c r="F648" s="129"/>
      <c r="G648" s="130"/>
      <c r="H648" s="130"/>
      <c r="I648" s="130"/>
      <c r="J648" s="130"/>
      <c r="K648" s="130"/>
      <c r="L648" s="130"/>
      <c r="M648" s="130"/>
      <c r="N648" s="130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 ht="12.75" customHeight="1">
      <c r="A649" s="129"/>
      <c r="B649" s="129"/>
      <c r="C649" s="129"/>
      <c r="D649" s="129"/>
      <c r="E649" s="129"/>
      <c r="F649" s="129"/>
      <c r="G649" s="130"/>
      <c r="H649" s="130"/>
      <c r="I649" s="130"/>
      <c r="J649" s="130"/>
      <c r="K649" s="130"/>
      <c r="L649" s="130"/>
      <c r="M649" s="130"/>
      <c r="N649" s="130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 ht="12.75" customHeight="1">
      <c r="A650" s="129"/>
      <c r="B650" s="129"/>
      <c r="C650" s="129"/>
      <c r="D650" s="129"/>
      <c r="E650" s="129"/>
      <c r="F650" s="129"/>
      <c r="G650" s="130"/>
      <c r="H650" s="130"/>
      <c r="I650" s="130"/>
      <c r="J650" s="130"/>
      <c r="K650" s="130"/>
      <c r="L650" s="130"/>
      <c r="M650" s="130"/>
      <c r="N650" s="130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 ht="12.75" customHeight="1">
      <c r="A651" s="129"/>
      <c r="B651" s="129"/>
      <c r="C651" s="129"/>
      <c r="D651" s="129"/>
      <c r="E651" s="129"/>
      <c r="F651" s="129"/>
      <c r="G651" s="130"/>
      <c r="H651" s="130"/>
      <c r="I651" s="130"/>
      <c r="J651" s="130"/>
      <c r="K651" s="130"/>
      <c r="L651" s="130"/>
      <c r="M651" s="130"/>
      <c r="N651" s="130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 ht="12.75" customHeight="1">
      <c r="A652" s="129"/>
      <c r="B652" s="129"/>
      <c r="C652" s="129"/>
      <c r="D652" s="129"/>
      <c r="E652" s="129"/>
      <c r="F652" s="129"/>
      <c r="G652" s="130"/>
      <c r="H652" s="130"/>
      <c r="I652" s="130"/>
      <c r="J652" s="130"/>
      <c r="K652" s="130"/>
      <c r="L652" s="130"/>
      <c r="M652" s="130"/>
      <c r="N652" s="130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 ht="12.75" customHeight="1">
      <c r="A653" s="129"/>
      <c r="B653" s="129"/>
      <c r="C653" s="129"/>
      <c r="D653" s="129"/>
      <c r="E653" s="129"/>
      <c r="F653" s="129"/>
      <c r="G653" s="130"/>
      <c r="H653" s="130"/>
      <c r="I653" s="130"/>
      <c r="J653" s="130"/>
      <c r="K653" s="130"/>
      <c r="L653" s="130"/>
      <c r="M653" s="130"/>
      <c r="N653" s="130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 ht="12.75" customHeight="1">
      <c r="A654" s="129"/>
      <c r="B654" s="129"/>
      <c r="C654" s="129"/>
      <c r="D654" s="129"/>
      <c r="E654" s="129"/>
      <c r="F654" s="129"/>
      <c r="G654" s="130"/>
      <c r="H654" s="130"/>
      <c r="I654" s="130"/>
      <c r="J654" s="130"/>
      <c r="K654" s="130"/>
      <c r="L654" s="130"/>
      <c r="M654" s="130"/>
      <c r="N654" s="130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 ht="12.75" customHeight="1">
      <c r="A655" s="129"/>
      <c r="B655" s="129"/>
      <c r="C655" s="129"/>
      <c r="D655" s="129"/>
      <c r="E655" s="129"/>
      <c r="F655" s="129"/>
      <c r="G655" s="130"/>
      <c r="H655" s="130"/>
      <c r="I655" s="130"/>
      <c r="J655" s="130"/>
      <c r="K655" s="130"/>
      <c r="L655" s="130"/>
      <c r="M655" s="130"/>
      <c r="N655" s="130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 ht="12.75" customHeight="1">
      <c r="A656" s="129"/>
      <c r="B656" s="129"/>
      <c r="C656" s="129"/>
      <c r="D656" s="129"/>
      <c r="E656" s="129"/>
      <c r="F656" s="129"/>
      <c r="G656" s="130"/>
      <c r="H656" s="130"/>
      <c r="I656" s="130"/>
      <c r="J656" s="130"/>
      <c r="K656" s="130"/>
      <c r="L656" s="130"/>
      <c r="M656" s="130"/>
      <c r="N656" s="130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 ht="12.75" customHeight="1">
      <c r="A657" s="129"/>
      <c r="B657" s="129"/>
      <c r="C657" s="129"/>
      <c r="D657" s="129"/>
      <c r="E657" s="129"/>
      <c r="F657" s="129"/>
      <c r="G657" s="130"/>
      <c r="H657" s="130"/>
      <c r="I657" s="130"/>
      <c r="J657" s="130"/>
      <c r="K657" s="130"/>
      <c r="L657" s="130"/>
      <c r="M657" s="130"/>
      <c r="N657" s="130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 ht="12.75" customHeight="1">
      <c r="A658" s="129"/>
      <c r="B658" s="129"/>
      <c r="C658" s="129"/>
      <c r="D658" s="129"/>
      <c r="E658" s="129"/>
      <c r="F658" s="129"/>
      <c r="G658" s="130"/>
      <c r="H658" s="130"/>
      <c r="I658" s="130"/>
      <c r="J658" s="130"/>
      <c r="K658" s="130"/>
      <c r="L658" s="130"/>
      <c r="M658" s="130"/>
      <c r="N658" s="130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 ht="12.75" customHeight="1">
      <c r="A659" s="129"/>
      <c r="B659" s="129"/>
      <c r="C659" s="129"/>
      <c r="D659" s="129"/>
      <c r="E659" s="129"/>
      <c r="F659" s="129"/>
      <c r="G659" s="130"/>
      <c r="H659" s="130"/>
      <c r="I659" s="130"/>
      <c r="J659" s="130"/>
      <c r="K659" s="130"/>
      <c r="L659" s="130"/>
      <c r="M659" s="130"/>
      <c r="N659" s="130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 ht="12.75" customHeight="1">
      <c r="A660" s="129"/>
      <c r="B660" s="129"/>
      <c r="C660" s="129"/>
      <c r="D660" s="129"/>
      <c r="E660" s="129"/>
      <c r="F660" s="129"/>
      <c r="G660" s="130"/>
      <c r="H660" s="130"/>
      <c r="I660" s="130"/>
      <c r="J660" s="130"/>
      <c r="K660" s="130"/>
      <c r="L660" s="130"/>
      <c r="M660" s="130"/>
      <c r="N660" s="130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 ht="12.75" customHeight="1">
      <c r="A661" s="129"/>
      <c r="B661" s="129"/>
      <c r="C661" s="129"/>
      <c r="D661" s="129"/>
      <c r="E661" s="129"/>
      <c r="F661" s="129"/>
      <c r="G661" s="130"/>
      <c r="H661" s="130"/>
      <c r="I661" s="130"/>
      <c r="J661" s="130"/>
      <c r="K661" s="130"/>
      <c r="L661" s="130"/>
      <c r="M661" s="130"/>
      <c r="N661" s="130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 ht="12.75" customHeight="1">
      <c r="A662" s="129"/>
      <c r="B662" s="129"/>
      <c r="C662" s="129"/>
      <c r="D662" s="129"/>
      <c r="E662" s="129"/>
      <c r="F662" s="129"/>
      <c r="G662" s="130"/>
      <c r="H662" s="130"/>
      <c r="I662" s="130"/>
      <c r="J662" s="130"/>
      <c r="K662" s="130"/>
      <c r="L662" s="130"/>
      <c r="M662" s="130"/>
      <c r="N662" s="130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 ht="12.75" customHeight="1">
      <c r="A663" s="129"/>
      <c r="B663" s="129"/>
      <c r="C663" s="129"/>
      <c r="D663" s="129"/>
      <c r="E663" s="129"/>
      <c r="F663" s="129"/>
      <c r="G663" s="130"/>
      <c r="H663" s="130"/>
      <c r="I663" s="130"/>
      <c r="J663" s="130"/>
      <c r="K663" s="130"/>
      <c r="L663" s="130"/>
      <c r="M663" s="130"/>
      <c r="N663" s="130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 ht="12.75" customHeight="1">
      <c r="A664" s="129"/>
      <c r="B664" s="129"/>
      <c r="C664" s="129"/>
      <c r="D664" s="129"/>
      <c r="E664" s="129"/>
      <c r="F664" s="129"/>
      <c r="G664" s="130"/>
      <c r="H664" s="130"/>
      <c r="I664" s="130"/>
      <c r="J664" s="130"/>
      <c r="K664" s="130"/>
      <c r="L664" s="130"/>
      <c r="M664" s="130"/>
      <c r="N664" s="130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 ht="12.75" customHeight="1">
      <c r="A665" s="129"/>
      <c r="B665" s="129"/>
      <c r="C665" s="129"/>
      <c r="D665" s="129"/>
      <c r="E665" s="129"/>
      <c r="F665" s="129"/>
      <c r="G665" s="130"/>
      <c r="H665" s="130"/>
      <c r="I665" s="130"/>
      <c r="J665" s="130"/>
      <c r="K665" s="130"/>
      <c r="L665" s="130"/>
      <c r="M665" s="130"/>
      <c r="N665" s="130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 ht="12.75" customHeight="1">
      <c r="A666" s="129"/>
      <c r="B666" s="129"/>
      <c r="C666" s="129"/>
      <c r="D666" s="129"/>
      <c r="E666" s="129"/>
      <c r="F666" s="129"/>
      <c r="G666" s="130"/>
      <c r="H666" s="130"/>
      <c r="I666" s="130"/>
      <c r="J666" s="130"/>
      <c r="K666" s="130"/>
      <c r="L666" s="130"/>
      <c r="M666" s="130"/>
      <c r="N666" s="130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 ht="12.75" customHeight="1">
      <c r="A667" s="129"/>
      <c r="B667" s="129"/>
      <c r="C667" s="129"/>
      <c r="D667" s="129"/>
      <c r="E667" s="129"/>
      <c r="F667" s="129"/>
      <c r="G667" s="130"/>
      <c r="H667" s="130"/>
      <c r="I667" s="130"/>
      <c r="J667" s="130"/>
      <c r="K667" s="130"/>
      <c r="L667" s="130"/>
      <c r="M667" s="130"/>
      <c r="N667" s="130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 ht="12.75" customHeight="1">
      <c r="A668" s="129"/>
      <c r="B668" s="129"/>
      <c r="C668" s="129"/>
      <c r="D668" s="129"/>
      <c r="E668" s="129"/>
      <c r="F668" s="129"/>
      <c r="G668" s="130"/>
      <c r="H668" s="130"/>
      <c r="I668" s="130"/>
      <c r="J668" s="130"/>
      <c r="K668" s="130"/>
      <c r="L668" s="130"/>
      <c r="M668" s="130"/>
      <c r="N668" s="130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 ht="12.75" customHeight="1">
      <c r="A669" s="129"/>
      <c r="B669" s="129"/>
      <c r="C669" s="129"/>
      <c r="D669" s="129"/>
      <c r="E669" s="129"/>
      <c r="F669" s="129"/>
      <c r="G669" s="130"/>
      <c r="H669" s="130"/>
      <c r="I669" s="130"/>
      <c r="J669" s="130"/>
      <c r="K669" s="130"/>
      <c r="L669" s="130"/>
      <c r="M669" s="130"/>
      <c r="N669" s="130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 ht="12.75" customHeight="1">
      <c r="A670" s="129"/>
      <c r="B670" s="129"/>
      <c r="C670" s="129"/>
      <c r="D670" s="129"/>
      <c r="E670" s="129"/>
      <c r="F670" s="129"/>
      <c r="G670" s="130"/>
      <c r="H670" s="130"/>
      <c r="I670" s="130"/>
      <c r="J670" s="130"/>
      <c r="K670" s="130"/>
      <c r="L670" s="130"/>
      <c r="M670" s="130"/>
      <c r="N670" s="130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 ht="12.75" customHeight="1">
      <c r="A671" s="129"/>
      <c r="B671" s="129"/>
      <c r="C671" s="129"/>
      <c r="D671" s="129"/>
      <c r="E671" s="129"/>
      <c r="F671" s="129"/>
      <c r="G671" s="130"/>
      <c r="H671" s="130"/>
      <c r="I671" s="130"/>
      <c r="J671" s="130"/>
      <c r="K671" s="130"/>
      <c r="L671" s="130"/>
      <c r="M671" s="130"/>
      <c r="N671" s="130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 ht="12.75" customHeight="1">
      <c r="A672" s="129"/>
      <c r="B672" s="129"/>
      <c r="C672" s="129"/>
      <c r="D672" s="129"/>
      <c r="E672" s="129"/>
      <c r="F672" s="129"/>
      <c r="G672" s="130"/>
      <c r="H672" s="130"/>
      <c r="I672" s="130"/>
      <c r="J672" s="130"/>
      <c r="K672" s="130"/>
      <c r="L672" s="130"/>
      <c r="M672" s="130"/>
      <c r="N672" s="130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 ht="12.75" customHeight="1">
      <c r="A673" s="129"/>
      <c r="B673" s="129"/>
      <c r="C673" s="129"/>
      <c r="D673" s="129"/>
      <c r="E673" s="129"/>
      <c r="F673" s="129"/>
      <c r="G673" s="130"/>
      <c r="H673" s="130"/>
      <c r="I673" s="130"/>
      <c r="J673" s="130"/>
      <c r="K673" s="130"/>
      <c r="L673" s="130"/>
      <c r="M673" s="130"/>
      <c r="N673" s="130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 ht="12.75" customHeight="1">
      <c r="A674" s="129"/>
      <c r="B674" s="129"/>
      <c r="C674" s="129"/>
      <c r="D674" s="129"/>
      <c r="E674" s="129"/>
      <c r="F674" s="129"/>
      <c r="G674" s="130"/>
      <c r="H674" s="130"/>
      <c r="I674" s="130"/>
      <c r="J674" s="130"/>
      <c r="K674" s="130"/>
      <c r="L674" s="130"/>
      <c r="M674" s="130"/>
      <c r="N674" s="130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 ht="12.75" customHeight="1">
      <c r="A675" s="129"/>
      <c r="B675" s="129"/>
      <c r="C675" s="129"/>
      <c r="D675" s="129"/>
      <c r="E675" s="129"/>
      <c r="F675" s="129"/>
      <c r="G675" s="130"/>
      <c r="H675" s="130"/>
      <c r="I675" s="130"/>
      <c r="J675" s="130"/>
      <c r="K675" s="130"/>
      <c r="L675" s="130"/>
      <c r="M675" s="130"/>
      <c r="N675" s="130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 ht="12.75" customHeight="1">
      <c r="A676" s="129"/>
      <c r="B676" s="129"/>
      <c r="C676" s="129"/>
      <c r="D676" s="129"/>
      <c r="E676" s="129"/>
      <c r="F676" s="129"/>
      <c r="G676" s="130"/>
      <c r="H676" s="130"/>
      <c r="I676" s="130"/>
      <c r="J676" s="130"/>
      <c r="K676" s="130"/>
      <c r="L676" s="130"/>
      <c r="M676" s="130"/>
      <c r="N676" s="130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 ht="12.75" customHeight="1">
      <c r="A677" s="129"/>
      <c r="B677" s="129"/>
      <c r="C677" s="129"/>
      <c r="D677" s="129"/>
      <c r="E677" s="129"/>
      <c r="F677" s="129"/>
      <c r="G677" s="130"/>
      <c r="H677" s="130"/>
      <c r="I677" s="130"/>
      <c r="J677" s="130"/>
      <c r="K677" s="130"/>
      <c r="L677" s="130"/>
      <c r="M677" s="130"/>
      <c r="N677" s="130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 ht="12.75" customHeight="1">
      <c r="A678" s="129"/>
      <c r="B678" s="129"/>
      <c r="C678" s="129"/>
      <c r="D678" s="129"/>
      <c r="E678" s="129"/>
      <c r="F678" s="129"/>
      <c r="G678" s="130"/>
      <c r="H678" s="130"/>
      <c r="I678" s="130"/>
      <c r="J678" s="130"/>
      <c r="K678" s="130"/>
      <c r="L678" s="130"/>
      <c r="M678" s="130"/>
      <c r="N678" s="130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 ht="12.75" customHeight="1">
      <c r="A679" s="129"/>
      <c r="B679" s="129"/>
      <c r="C679" s="129"/>
      <c r="D679" s="129"/>
      <c r="E679" s="129"/>
      <c r="F679" s="129"/>
      <c r="G679" s="130"/>
      <c r="H679" s="130"/>
      <c r="I679" s="130"/>
      <c r="J679" s="130"/>
      <c r="K679" s="130"/>
      <c r="L679" s="130"/>
      <c r="M679" s="130"/>
      <c r="N679" s="130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 ht="12.75" customHeight="1">
      <c r="A680" s="129"/>
      <c r="B680" s="129"/>
      <c r="C680" s="129"/>
      <c r="D680" s="129"/>
      <c r="E680" s="129"/>
      <c r="F680" s="129"/>
      <c r="G680" s="130"/>
      <c r="H680" s="130"/>
      <c r="I680" s="130"/>
      <c r="J680" s="130"/>
      <c r="K680" s="130"/>
      <c r="L680" s="130"/>
      <c r="M680" s="130"/>
      <c r="N680" s="130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 ht="12.75" customHeight="1">
      <c r="A681" s="129"/>
      <c r="B681" s="129"/>
      <c r="C681" s="129"/>
      <c r="D681" s="129"/>
      <c r="E681" s="129"/>
      <c r="F681" s="129"/>
      <c r="G681" s="130"/>
      <c r="H681" s="130"/>
      <c r="I681" s="130"/>
      <c r="J681" s="130"/>
      <c r="K681" s="130"/>
      <c r="L681" s="130"/>
      <c r="M681" s="130"/>
      <c r="N681" s="130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 ht="12.75" customHeight="1">
      <c r="A682" s="129"/>
      <c r="B682" s="129"/>
      <c r="C682" s="129"/>
      <c r="D682" s="129"/>
      <c r="E682" s="129"/>
      <c r="F682" s="129"/>
      <c r="G682" s="130"/>
      <c r="H682" s="130"/>
      <c r="I682" s="130"/>
      <c r="J682" s="130"/>
      <c r="K682" s="130"/>
      <c r="L682" s="130"/>
      <c r="M682" s="130"/>
      <c r="N682" s="130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 ht="12.75" customHeight="1">
      <c r="A683" s="129"/>
      <c r="B683" s="129"/>
      <c r="C683" s="129"/>
      <c r="D683" s="129"/>
      <c r="E683" s="129"/>
      <c r="F683" s="129"/>
      <c r="G683" s="130"/>
      <c r="H683" s="130"/>
      <c r="I683" s="130"/>
      <c r="J683" s="130"/>
      <c r="K683" s="130"/>
      <c r="L683" s="130"/>
      <c r="M683" s="130"/>
      <c r="N683" s="130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 ht="12.75" customHeight="1">
      <c r="A684" s="129"/>
      <c r="B684" s="129"/>
      <c r="C684" s="129"/>
      <c r="D684" s="129"/>
      <c r="E684" s="129"/>
      <c r="F684" s="129"/>
      <c r="G684" s="130"/>
      <c r="H684" s="130"/>
      <c r="I684" s="130"/>
      <c r="J684" s="130"/>
      <c r="K684" s="130"/>
      <c r="L684" s="130"/>
      <c r="M684" s="130"/>
      <c r="N684" s="130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 ht="12.75" customHeight="1">
      <c r="A685" s="129"/>
      <c r="B685" s="129"/>
      <c r="C685" s="129"/>
      <c r="D685" s="129"/>
      <c r="E685" s="129"/>
      <c r="F685" s="129"/>
      <c r="G685" s="130"/>
      <c r="H685" s="130"/>
      <c r="I685" s="130"/>
      <c r="J685" s="130"/>
      <c r="K685" s="130"/>
      <c r="L685" s="130"/>
      <c r="M685" s="130"/>
      <c r="N685" s="130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 ht="12.75" customHeight="1">
      <c r="A686" s="129"/>
      <c r="B686" s="129"/>
      <c r="C686" s="129"/>
      <c r="D686" s="129"/>
      <c r="E686" s="129"/>
      <c r="F686" s="129"/>
      <c r="G686" s="130"/>
      <c r="H686" s="130"/>
      <c r="I686" s="130"/>
      <c r="J686" s="130"/>
      <c r="K686" s="130"/>
      <c r="L686" s="130"/>
      <c r="M686" s="130"/>
      <c r="N686" s="130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 ht="12.75" customHeight="1">
      <c r="A687" s="129"/>
      <c r="B687" s="129"/>
      <c r="C687" s="129"/>
      <c r="D687" s="129"/>
      <c r="E687" s="129"/>
      <c r="F687" s="129"/>
      <c r="G687" s="130"/>
      <c r="H687" s="130"/>
      <c r="I687" s="130"/>
      <c r="J687" s="130"/>
      <c r="K687" s="130"/>
      <c r="L687" s="130"/>
      <c r="M687" s="130"/>
      <c r="N687" s="130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 ht="12.75" customHeight="1">
      <c r="A688" s="129"/>
      <c r="B688" s="129"/>
      <c r="C688" s="129"/>
      <c r="D688" s="129"/>
      <c r="E688" s="129"/>
      <c r="F688" s="129"/>
      <c r="G688" s="130"/>
      <c r="H688" s="130"/>
      <c r="I688" s="130"/>
      <c r="J688" s="130"/>
      <c r="K688" s="130"/>
      <c r="L688" s="130"/>
      <c r="M688" s="130"/>
      <c r="N688" s="130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 ht="12.75" customHeight="1">
      <c r="A689" s="129"/>
      <c r="B689" s="129"/>
      <c r="C689" s="129"/>
      <c r="D689" s="129"/>
      <c r="E689" s="129"/>
      <c r="F689" s="129"/>
      <c r="G689" s="130"/>
      <c r="H689" s="130"/>
      <c r="I689" s="130"/>
      <c r="J689" s="130"/>
      <c r="K689" s="130"/>
      <c r="L689" s="130"/>
      <c r="M689" s="130"/>
      <c r="N689" s="130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 ht="12.75" customHeight="1">
      <c r="A690" s="129"/>
      <c r="B690" s="129"/>
      <c r="C690" s="129"/>
      <c r="D690" s="129"/>
      <c r="E690" s="129"/>
      <c r="F690" s="129"/>
      <c r="G690" s="130"/>
      <c r="H690" s="130"/>
      <c r="I690" s="130"/>
      <c r="J690" s="130"/>
      <c r="K690" s="130"/>
      <c r="L690" s="130"/>
      <c r="M690" s="130"/>
      <c r="N690" s="130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 ht="12.75" customHeight="1">
      <c r="A691" s="129"/>
      <c r="B691" s="129"/>
      <c r="C691" s="129"/>
      <c r="D691" s="129"/>
      <c r="E691" s="129"/>
      <c r="F691" s="129"/>
      <c r="G691" s="130"/>
      <c r="H691" s="130"/>
      <c r="I691" s="130"/>
      <c r="J691" s="130"/>
      <c r="K691" s="130"/>
      <c r="L691" s="130"/>
      <c r="M691" s="130"/>
      <c r="N691" s="130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 ht="12.75" customHeight="1">
      <c r="A692" s="129"/>
      <c r="B692" s="129"/>
      <c r="C692" s="129"/>
      <c r="D692" s="129"/>
      <c r="E692" s="129"/>
      <c r="F692" s="129"/>
      <c r="G692" s="130"/>
      <c r="H692" s="130"/>
      <c r="I692" s="130"/>
      <c r="J692" s="130"/>
      <c r="K692" s="130"/>
      <c r="L692" s="130"/>
      <c r="M692" s="130"/>
      <c r="N692" s="130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 ht="12.75" customHeight="1">
      <c r="A693" s="129"/>
      <c r="B693" s="129"/>
      <c r="C693" s="129"/>
      <c r="D693" s="129"/>
      <c r="E693" s="129"/>
      <c r="F693" s="129"/>
      <c r="G693" s="130"/>
      <c r="H693" s="130"/>
      <c r="I693" s="130"/>
      <c r="J693" s="130"/>
      <c r="K693" s="130"/>
      <c r="L693" s="130"/>
      <c r="M693" s="130"/>
      <c r="N693" s="130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 ht="12.75" customHeight="1">
      <c r="A694" s="129"/>
      <c r="B694" s="129"/>
      <c r="C694" s="129"/>
      <c r="D694" s="129"/>
      <c r="E694" s="129"/>
      <c r="F694" s="129"/>
      <c r="G694" s="130"/>
      <c r="H694" s="130"/>
      <c r="I694" s="130"/>
      <c r="J694" s="130"/>
      <c r="K694" s="130"/>
      <c r="L694" s="130"/>
      <c r="M694" s="130"/>
      <c r="N694" s="130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 ht="12.75" customHeight="1">
      <c r="A695" s="129"/>
      <c r="B695" s="129"/>
      <c r="C695" s="129"/>
      <c r="D695" s="129"/>
      <c r="E695" s="129"/>
      <c r="F695" s="129"/>
      <c r="G695" s="130"/>
      <c r="H695" s="130"/>
      <c r="I695" s="130"/>
      <c r="J695" s="130"/>
      <c r="K695" s="130"/>
      <c r="L695" s="130"/>
      <c r="M695" s="130"/>
      <c r="N695" s="130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 ht="12.75" customHeight="1">
      <c r="A696" s="129"/>
      <c r="B696" s="129"/>
      <c r="C696" s="129"/>
      <c r="D696" s="129"/>
      <c r="E696" s="129"/>
      <c r="F696" s="129"/>
      <c r="G696" s="130"/>
      <c r="H696" s="130"/>
      <c r="I696" s="130"/>
      <c r="J696" s="130"/>
      <c r="K696" s="130"/>
      <c r="L696" s="130"/>
      <c r="M696" s="130"/>
      <c r="N696" s="130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 ht="12.75" customHeight="1">
      <c r="A697" s="129"/>
      <c r="B697" s="129"/>
      <c r="C697" s="129"/>
      <c r="D697" s="129"/>
      <c r="E697" s="129"/>
      <c r="F697" s="129"/>
      <c r="G697" s="130"/>
      <c r="H697" s="130"/>
      <c r="I697" s="130"/>
      <c r="J697" s="130"/>
      <c r="K697" s="130"/>
      <c r="L697" s="130"/>
      <c r="M697" s="130"/>
      <c r="N697" s="130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 ht="12.75" customHeight="1">
      <c r="A698" s="129"/>
      <c r="B698" s="129"/>
      <c r="C698" s="129"/>
      <c r="D698" s="129"/>
      <c r="E698" s="129"/>
      <c r="F698" s="129"/>
      <c r="G698" s="130"/>
      <c r="H698" s="130"/>
      <c r="I698" s="130"/>
      <c r="J698" s="130"/>
      <c r="K698" s="130"/>
      <c r="L698" s="130"/>
      <c r="M698" s="130"/>
      <c r="N698" s="130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 ht="12.75" customHeight="1">
      <c r="A699" s="129"/>
      <c r="B699" s="129"/>
      <c r="C699" s="129"/>
      <c r="D699" s="129"/>
      <c r="E699" s="129"/>
      <c r="F699" s="129"/>
      <c r="G699" s="130"/>
      <c r="H699" s="130"/>
      <c r="I699" s="130"/>
      <c r="J699" s="130"/>
      <c r="K699" s="130"/>
      <c r="L699" s="130"/>
      <c r="M699" s="130"/>
      <c r="N699" s="130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 ht="12.75" customHeight="1">
      <c r="A700" s="129"/>
      <c r="B700" s="129"/>
      <c r="C700" s="129"/>
      <c r="D700" s="129"/>
      <c r="E700" s="129"/>
      <c r="F700" s="129"/>
      <c r="G700" s="130"/>
      <c r="H700" s="130"/>
      <c r="I700" s="130"/>
      <c r="J700" s="130"/>
      <c r="K700" s="130"/>
      <c r="L700" s="130"/>
      <c r="M700" s="130"/>
      <c r="N700" s="130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 ht="12.75" customHeight="1">
      <c r="A701" s="129"/>
      <c r="B701" s="129"/>
      <c r="C701" s="129"/>
      <c r="D701" s="129"/>
      <c r="E701" s="129"/>
      <c r="F701" s="129"/>
      <c r="G701" s="130"/>
      <c r="H701" s="130"/>
      <c r="I701" s="130"/>
      <c r="J701" s="130"/>
      <c r="K701" s="130"/>
      <c r="L701" s="130"/>
      <c r="M701" s="130"/>
      <c r="N701" s="130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 ht="12.75" customHeight="1">
      <c r="A702" s="129"/>
      <c r="B702" s="129"/>
      <c r="C702" s="129"/>
      <c r="D702" s="129"/>
      <c r="E702" s="129"/>
      <c r="F702" s="129"/>
      <c r="G702" s="130"/>
      <c r="H702" s="130"/>
      <c r="I702" s="130"/>
      <c r="J702" s="130"/>
      <c r="K702" s="130"/>
      <c r="L702" s="130"/>
      <c r="M702" s="130"/>
      <c r="N702" s="130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 ht="12.75" customHeight="1">
      <c r="A703" s="129"/>
      <c r="B703" s="129"/>
      <c r="C703" s="129"/>
      <c r="D703" s="129"/>
      <c r="E703" s="129"/>
      <c r="F703" s="129"/>
      <c r="G703" s="130"/>
      <c r="H703" s="130"/>
      <c r="I703" s="130"/>
      <c r="J703" s="130"/>
      <c r="K703" s="130"/>
      <c r="L703" s="130"/>
      <c r="M703" s="130"/>
      <c r="N703" s="130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 ht="12.75" customHeight="1">
      <c r="A704" s="129"/>
      <c r="B704" s="129"/>
      <c r="C704" s="129"/>
      <c r="D704" s="129"/>
      <c r="E704" s="129"/>
      <c r="F704" s="129"/>
      <c r="G704" s="130"/>
      <c r="H704" s="130"/>
      <c r="I704" s="130"/>
      <c r="J704" s="130"/>
      <c r="K704" s="130"/>
      <c r="L704" s="130"/>
      <c r="M704" s="130"/>
      <c r="N704" s="130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 ht="12.75" customHeight="1">
      <c r="A705" s="129"/>
      <c r="B705" s="129"/>
      <c r="C705" s="129"/>
      <c r="D705" s="129"/>
      <c r="E705" s="129"/>
      <c r="F705" s="129"/>
      <c r="G705" s="130"/>
      <c r="H705" s="130"/>
      <c r="I705" s="130"/>
      <c r="J705" s="130"/>
      <c r="K705" s="130"/>
      <c r="L705" s="130"/>
      <c r="M705" s="130"/>
      <c r="N705" s="130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 ht="12.75" customHeight="1">
      <c r="A706" s="129"/>
      <c r="B706" s="129"/>
      <c r="C706" s="129"/>
      <c r="D706" s="129"/>
      <c r="E706" s="129"/>
      <c r="F706" s="129"/>
      <c r="G706" s="130"/>
      <c r="H706" s="130"/>
      <c r="I706" s="130"/>
      <c r="J706" s="130"/>
      <c r="K706" s="130"/>
      <c r="L706" s="130"/>
      <c r="M706" s="130"/>
      <c r="N706" s="130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 ht="12.75" customHeight="1">
      <c r="A707" s="129"/>
      <c r="B707" s="129"/>
      <c r="C707" s="129"/>
      <c r="D707" s="129"/>
      <c r="E707" s="129"/>
      <c r="F707" s="129"/>
      <c r="G707" s="130"/>
      <c r="H707" s="130"/>
      <c r="I707" s="130"/>
      <c r="J707" s="130"/>
      <c r="K707" s="130"/>
      <c r="L707" s="130"/>
      <c r="M707" s="130"/>
      <c r="N707" s="130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 ht="12.75" customHeight="1">
      <c r="A708" s="129"/>
      <c r="B708" s="129"/>
      <c r="C708" s="129"/>
      <c r="D708" s="129"/>
      <c r="E708" s="129"/>
      <c r="F708" s="129"/>
      <c r="G708" s="130"/>
      <c r="H708" s="130"/>
      <c r="I708" s="130"/>
      <c r="J708" s="130"/>
      <c r="K708" s="130"/>
      <c r="L708" s="130"/>
      <c r="M708" s="130"/>
      <c r="N708" s="130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 ht="12.75" customHeight="1">
      <c r="A709" s="129"/>
      <c r="B709" s="129"/>
      <c r="C709" s="129"/>
      <c r="D709" s="129"/>
      <c r="E709" s="129"/>
      <c r="F709" s="129"/>
      <c r="G709" s="130"/>
      <c r="H709" s="130"/>
      <c r="I709" s="130"/>
      <c r="J709" s="130"/>
      <c r="K709" s="130"/>
      <c r="L709" s="130"/>
      <c r="M709" s="130"/>
      <c r="N709" s="130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 ht="12.75" customHeight="1">
      <c r="A710" s="129"/>
      <c r="B710" s="129"/>
      <c r="C710" s="129"/>
      <c r="D710" s="129"/>
      <c r="E710" s="129"/>
      <c r="F710" s="129"/>
      <c r="G710" s="130"/>
      <c r="H710" s="130"/>
      <c r="I710" s="130"/>
      <c r="J710" s="130"/>
      <c r="K710" s="130"/>
      <c r="L710" s="130"/>
      <c r="M710" s="130"/>
      <c r="N710" s="130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 ht="12.75" customHeight="1">
      <c r="A711" s="129"/>
      <c r="B711" s="129"/>
      <c r="C711" s="129"/>
      <c r="D711" s="129"/>
      <c r="E711" s="129"/>
      <c r="F711" s="129"/>
      <c r="G711" s="130"/>
      <c r="H711" s="130"/>
      <c r="I711" s="130"/>
      <c r="J711" s="130"/>
      <c r="K711" s="130"/>
      <c r="L711" s="130"/>
      <c r="M711" s="130"/>
      <c r="N711" s="130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 ht="12.75" customHeight="1">
      <c r="A712" s="129"/>
      <c r="B712" s="129"/>
      <c r="C712" s="129"/>
      <c r="D712" s="129"/>
      <c r="E712" s="129"/>
      <c r="F712" s="129"/>
      <c r="G712" s="130"/>
      <c r="H712" s="130"/>
      <c r="I712" s="130"/>
      <c r="J712" s="130"/>
      <c r="K712" s="130"/>
      <c r="L712" s="130"/>
      <c r="M712" s="130"/>
      <c r="N712" s="130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 ht="12.75" customHeight="1">
      <c r="A713" s="129"/>
      <c r="B713" s="129"/>
      <c r="C713" s="129"/>
      <c r="D713" s="129"/>
      <c r="E713" s="129"/>
      <c r="F713" s="129"/>
      <c r="G713" s="130"/>
      <c r="H713" s="130"/>
      <c r="I713" s="130"/>
      <c r="J713" s="130"/>
      <c r="K713" s="130"/>
      <c r="L713" s="130"/>
      <c r="M713" s="130"/>
      <c r="N713" s="130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 ht="12.75" customHeight="1">
      <c r="A714" s="129"/>
      <c r="B714" s="129"/>
      <c r="C714" s="129"/>
      <c r="D714" s="129"/>
      <c r="E714" s="129"/>
      <c r="F714" s="129"/>
      <c r="G714" s="130"/>
      <c r="H714" s="130"/>
      <c r="I714" s="130"/>
      <c r="J714" s="130"/>
      <c r="K714" s="130"/>
      <c r="L714" s="130"/>
      <c r="M714" s="130"/>
      <c r="N714" s="130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 ht="12.75" customHeight="1">
      <c r="A715" s="129"/>
      <c r="B715" s="129"/>
      <c r="C715" s="129"/>
      <c r="D715" s="129"/>
      <c r="E715" s="129"/>
      <c r="F715" s="129"/>
      <c r="G715" s="130"/>
      <c r="H715" s="130"/>
      <c r="I715" s="130"/>
      <c r="J715" s="130"/>
      <c r="K715" s="130"/>
      <c r="L715" s="130"/>
      <c r="M715" s="130"/>
      <c r="N715" s="130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 ht="12.75" customHeight="1">
      <c r="A716" s="129"/>
      <c r="B716" s="129"/>
      <c r="C716" s="129"/>
      <c r="D716" s="129"/>
      <c r="E716" s="129"/>
      <c r="F716" s="129"/>
      <c r="G716" s="130"/>
      <c r="H716" s="130"/>
      <c r="I716" s="130"/>
      <c r="J716" s="130"/>
      <c r="K716" s="130"/>
      <c r="L716" s="130"/>
      <c r="M716" s="130"/>
      <c r="N716" s="130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 ht="12.75" customHeight="1">
      <c r="A717" s="129"/>
      <c r="B717" s="129"/>
      <c r="C717" s="129"/>
      <c r="D717" s="129"/>
      <c r="E717" s="129"/>
      <c r="F717" s="129"/>
      <c r="G717" s="130"/>
      <c r="H717" s="130"/>
      <c r="I717" s="130"/>
      <c r="J717" s="130"/>
      <c r="K717" s="130"/>
      <c r="L717" s="130"/>
      <c r="M717" s="130"/>
      <c r="N717" s="130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 ht="12.75" customHeight="1">
      <c r="A718" s="129"/>
      <c r="B718" s="129"/>
      <c r="C718" s="129"/>
      <c r="D718" s="129"/>
      <c r="E718" s="129"/>
      <c r="F718" s="129"/>
      <c r="G718" s="130"/>
      <c r="H718" s="130"/>
      <c r="I718" s="130"/>
      <c r="J718" s="130"/>
      <c r="K718" s="130"/>
      <c r="L718" s="130"/>
      <c r="M718" s="130"/>
      <c r="N718" s="130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 ht="12.75" customHeight="1">
      <c r="A719" s="129"/>
      <c r="B719" s="129"/>
      <c r="C719" s="129"/>
      <c r="D719" s="129"/>
      <c r="E719" s="129"/>
      <c r="F719" s="129"/>
      <c r="G719" s="130"/>
      <c r="H719" s="130"/>
      <c r="I719" s="130"/>
      <c r="J719" s="130"/>
      <c r="K719" s="130"/>
      <c r="L719" s="130"/>
      <c r="M719" s="130"/>
      <c r="N719" s="130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 ht="12.75" customHeight="1">
      <c r="A720" s="129"/>
      <c r="B720" s="129"/>
      <c r="C720" s="129"/>
      <c r="D720" s="129"/>
      <c r="E720" s="129"/>
      <c r="F720" s="129"/>
      <c r="G720" s="130"/>
      <c r="H720" s="130"/>
      <c r="I720" s="130"/>
      <c r="J720" s="130"/>
      <c r="K720" s="130"/>
      <c r="L720" s="130"/>
      <c r="M720" s="130"/>
      <c r="N720" s="130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 ht="12.75" customHeight="1">
      <c r="A721" s="129"/>
      <c r="B721" s="129"/>
      <c r="C721" s="129"/>
      <c r="D721" s="129"/>
      <c r="E721" s="129"/>
      <c r="F721" s="129"/>
      <c r="G721" s="130"/>
      <c r="H721" s="130"/>
      <c r="I721" s="130"/>
      <c r="J721" s="130"/>
      <c r="K721" s="130"/>
      <c r="L721" s="130"/>
      <c r="M721" s="130"/>
      <c r="N721" s="130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 ht="12.75" customHeight="1">
      <c r="A722" s="129"/>
      <c r="B722" s="129"/>
      <c r="C722" s="129"/>
      <c r="D722" s="129"/>
      <c r="E722" s="129"/>
      <c r="F722" s="129"/>
      <c r="G722" s="130"/>
      <c r="H722" s="130"/>
      <c r="I722" s="130"/>
      <c r="J722" s="130"/>
      <c r="K722" s="130"/>
      <c r="L722" s="130"/>
      <c r="M722" s="130"/>
      <c r="N722" s="130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 ht="12.75" customHeight="1">
      <c r="A723" s="129"/>
      <c r="B723" s="129"/>
      <c r="C723" s="129"/>
      <c r="D723" s="129"/>
      <c r="E723" s="129"/>
      <c r="F723" s="129"/>
      <c r="G723" s="130"/>
      <c r="H723" s="130"/>
      <c r="I723" s="130"/>
      <c r="J723" s="130"/>
      <c r="K723" s="130"/>
      <c r="L723" s="130"/>
      <c r="M723" s="130"/>
      <c r="N723" s="130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 ht="12.75" customHeight="1">
      <c r="A724" s="129"/>
      <c r="B724" s="129"/>
      <c r="C724" s="129"/>
      <c r="D724" s="129"/>
      <c r="E724" s="129"/>
      <c r="F724" s="129"/>
      <c r="G724" s="130"/>
      <c r="H724" s="130"/>
      <c r="I724" s="130"/>
      <c r="J724" s="130"/>
      <c r="K724" s="130"/>
      <c r="L724" s="130"/>
      <c r="M724" s="130"/>
      <c r="N724" s="130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 ht="12.75" customHeight="1">
      <c r="A725" s="129"/>
      <c r="B725" s="129"/>
      <c r="C725" s="129"/>
      <c r="D725" s="129"/>
      <c r="E725" s="129"/>
      <c r="F725" s="129"/>
      <c r="G725" s="130"/>
      <c r="H725" s="130"/>
      <c r="I725" s="130"/>
      <c r="J725" s="130"/>
      <c r="K725" s="130"/>
      <c r="L725" s="130"/>
      <c r="M725" s="130"/>
      <c r="N725" s="130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 ht="12.75" customHeight="1">
      <c r="A726" s="129"/>
      <c r="B726" s="129"/>
      <c r="C726" s="129"/>
      <c r="D726" s="129"/>
      <c r="E726" s="129"/>
      <c r="F726" s="129"/>
      <c r="G726" s="130"/>
      <c r="H726" s="130"/>
      <c r="I726" s="130"/>
      <c r="J726" s="130"/>
      <c r="K726" s="130"/>
      <c r="L726" s="130"/>
      <c r="M726" s="130"/>
      <c r="N726" s="130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 ht="12.75" customHeight="1">
      <c r="A727" s="129"/>
      <c r="B727" s="129"/>
      <c r="C727" s="129"/>
      <c r="D727" s="129"/>
      <c r="E727" s="129"/>
      <c r="F727" s="129"/>
      <c r="G727" s="130"/>
      <c r="H727" s="130"/>
      <c r="I727" s="130"/>
      <c r="J727" s="130"/>
      <c r="K727" s="130"/>
      <c r="L727" s="130"/>
      <c r="M727" s="130"/>
      <c r="N727" s="130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 ht="12.75" customHeight="1">
      <c r="A728" s="129"/>
      <c r="B728" s="129"/>
      <c r="C728" s="129"/>
      <c r="D728" s="129"/>
      <c r="E728" s="129"/>
      <c r="F728" s="129"/>
      <c r="G728" s="130"/>
      <c r="H728" s="130"/>
      <c r="I728" s="130"/>
      <c r="J728" s="130"/>
      <c r="K728" s="130"/>
      <c r="L728" s="130"/>
      <c r="M728" s="130"/>
      <c r="N728" s="130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 ht="12.75" customHeight="1">
      <c r="A729" s="129"/>
      <c r="B729" s="129"/>
      <c r="C729" s="129"/>
      <c r="D729" s="129"/>
      <c r="E729" s="129"/>
      <c r="F729" s="129"/>
      <c r="G729" s="130"/>
      <c r="H729" s="130"/>
      <c r="I729" s="130"/>
      <c r="J729" s="130"/>
      <c r="K729" s="130"/>
      <c r="L729" s="130"/>
      <c r="M729" s="130"/>
      <c r="N729" s="130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 ht="12.75" customHeight="1">
      <c r="A730" s="129"/>
      <c r="B730" s="129"/>
      <c r="C730" s="129"/>
      <c r="D730" s="129"/>
      <c r="E730" s="129"/>
      <c r="F730" s="129"/>
      <c r="G730" s="130"/>
      <c r="H730" s="130"/>
      <c r="I730" s="130"/>
      <c r="J730" s="130"/>
      <c r="K730" s="130"/>
      <c r="L730" s="130"/>
      <c r="M730" s="130"/>
      <c r="N730" s="130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 ht="12.75" customHeight="1">
      <c r="A731" s="129"/>
      <c r="B731" s="129"/>
      <c r="C731" s="129"/>
      <c r="D731" s="129"/>
      <c r="E731" s="129"/>
      <c r="F731" s="129"/>
      <c r="G731" s="130"/>
      <c r="H731" s="130"/>
      <c r="I731" s="130"/>
      <c r="J731" s="130"/>
      <c r="K731" s="130"/>
      <c r="L731" s="130"/>
      <c r="M731" s="130"/>
      <c r="N731" s="130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 ht="12.75" customHeight="1">
      <c r="A732" s="129"/>
      <c r="B732" s="129"/>
      <c r="C732" s="129"/>
      <c r="D732" s="129"/>
      <c r="E732" s="129"/>
      <c r="F732" s="129"/>
      <c r="G732" s="130"/>
      <c r="H732" s="130"/>
      <c r="I732" s="130"/>
      <c r="J732" s="130"/>
      <c r="K732" s="130"/>
      <c r="L732" s="130"/>
      <c r="M732" s="130"/>
      <c r="N732" s="130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 ht="12.75" customHeight="1">
      <c r="A733" s="129"/>
      <c r="B733" s="129"/>
      <c r="C733" s="129"/>
      <c r="D733" s="129"/>
      <c r="E733" s="129"/>
      <c r="F733" s="129"/>
      <c r="G733" s="130"/>
      <c r="H733" s="130"/>
      <c r="I733" s="130"/>
      <c r="J733" s="130"/>
      <c r="K733" s="130"/>
      <c r="L733" s="130"/>
      <c r="M733" s="130"/>
      <c r="N733" s="130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 ht="12.75" customHeight="1">
      <c r="A734" s="129"/>
      <c r="B734" s="129"/>
      <c r="C734" s="129"/>
      <c r="D734" s="129"/>
      <c r="E734" s="129"/>
      <c r="F734" s="129"/>
      <c r="G734" s="130"/>
      <c r="H734" s="130"/>
      <c r="I734" s="130"/>
      <c r="J734" s="130"/>
      <c r="K734" s="130"/>
      <c r="L734" s="130"/>
      <c r="M734" s="130"/>
      <c r="N734" s="130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 ht="12.75" customHeight="1">
      <c r="A735" s="129"/>
      <c r="B735" s="129"/>
      <c r="C735" s="129"/>
      <c r="D735" s="129"/>
      <c r="E735" s="129"/>
      <c r="F735" s="129"/>
      <c r="G735" s="130"/>
      <c r="H735" s="130"/>
      <c r="I735" s="130"/>
      <c r="J735" s="130"/>
      <c r="K735" s="130"/>
      <c r="L735" s="130"/>
      <c r="M735" s="130"/>
      <c r="N735" s="130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 ht="12.75" customHeight="1">
      <c r="A736" s="129"/>
      <c r="B736" s="129"/>
      <c r="C736" s="129"/>
      <c r="D736" s="129"/>
      <c r="E736" s="129"/>
      <c r="F736" s="129"/>
      <c r="G736" s="130"/>
      <c r="H736" s="130"/>
      <c r="I736" s="130"/>
      <c r="J736" s="130"/>
      <c r="K736" s="130"/>
      <c r="L736" s="130"/>
      <c r="M736" s="130"/>
      <c r="N736" s="130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 ht="12.75" customHeight="1">
      <c r="A737" s="129"/>
      <c r="B737" s="129"/>
      <c r="C737" s="129"/>
      <c r="D737" s="129"/>
      <c r="E737" s="129"/>
      <c r="F737" s="129"/>
      <c r="G737" s="130"/>
      <c r="H737" s="130"/>
      <c r="I737" s="130"/>
      <c r="J737" s="130"/>
      <c r="K737" s="130"/>
      <c r="L737" s="130"/>
      <c r="M737" s="130"/>
      <c r="N737" s="130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 ht="12.75" customHeight="1">
      <c r="A738" s="129"/>
      <c r="B738" s="129"/>
      <c r="C738" s="129"/>
      <c r="D738" s="129"/>
      <c r="E738" s="129"/>
      <c r="F738" s="129"/>
      <c r="G738" s="130"/>
      <c r="H738" s="130"/>
      <c r="I738" s="130"/>
      <c r="J738" s="130"/>
      <c r="K738" s="130"/>
      <c r="L738" s="130"/>
      <c r="M738" s="130"/>
      <c r="N738" s="130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 ht="12.75" customHeight="1">
      <c r="A739" s="129"/>
      <c r="B739" s="129"/>
      <c r="C739" s="129"/>
      <c r="D739" s="129"/>
      <c r="E739" s="129"/>
      <c r="F739" s="129"/>
      <c r="G739" s="130"/>
      <c r="H739" s="130"/>
      <c r="I739" s="130"/>
      <c r="J739" s="130"/>
      <c r="K739" s="130"/>
      <c r="L739" s="130"/>
      <c r="M739" s="130"/>
      <c r="N739" s="130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 ht="12.75" customHeight="1">
      <c r="A740" s="129"/>
      <c r="B740" s="129"/>
      <c r="C740" s="129"/>
      <c r="D740" s="129"/>
      <c r="E740" s="129"/>
      <c r="F740" s="129"/>
      <c r="G740" s="130"/>
      <c r="H740" s="130"/>
      <c r="I740" s="130"/>
      <c r="J740" s="130"/>
      <c r="K740" s="130"/>
      <c r="L740" s="130"/>
      <c r="M740" s="130"/>
      <c r="N740" s="130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 ht="12.75" customHeight="1">
      <c r="A741" s="129"/>
      <c r="B741" s="129"/>
      <c r="C741" s="129"/>
      <c r="D741" s="129"/>
      <c r="E741" s="129"/>
      <c r="F741" s="129"/>
      <c r="G741" s="130"/>
      <c r="H741" s="130"/>
      <c r="I741" s="130"/>
      <c r="J741" s="130"/>
      <c r="K741" s="130"/>
      <c r="L741" s="130"/>
      <c r="M741" s="130"/>
      <c r="N741" s="130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 ht="12.75" customHeight="1">
      <c r="A742" s="129"/>
      <c r="B742" s="129"/>
      <c r="C742" s="129"/>
      <c r="D742" s="129"/>
      <c r="E742" s="129"/>
      <c r="F742" s="129"/>
      <c r="G742" s="130"/>
      <c r="H742" s="130"/>
      <c r="I742" s="130"/>
      <c r="J742" s="130"/>
      <c r="K742" s="130"/>
      <c r="L742" s="130"/>
      <c r="M742" s="130"/>
      <c r="N742" s="130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 ht="12.75" customHeight="1">
      <c r="A743" s="129"/>
      <c r="B743" s="129"/>
      <c r="C743" s="129"/>
      <c r="D743" s="129"/>
      <c r="E743" s="129"/>
      <c r="F743" s="129"/>
      <c r="G743" s="130"/>
      <c r="H743" s="130"/>
      <c r="I743" s="130"/>
      <c r="J743" s="130"/>
      <c r="K743" s="130"/>
      <c r="L743" s="130"/>
      <c r="M743" s="130"/>
      <c r="N743" s="130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 ht="12.75" customHeight="1">
      <c r="A744" s="129"/>
      <c r="B744" s="129"/>
      <c r="C744" s="129"/>
      <c r="D744" s="129"/>
      <c r="E744" s="129"/>
      <c r="F744" s="129"/>
      <c r="G744" s="130"/>
      <c r="H744" s="130"/>
      <c r="I744" s="130"/>
      <c r="J744" s="130"/>
      <c r="K744" s="130"/>
      <c r="L744" s="130"/>
      <c r="M744" s="130"/>
      <c r="N744" s="130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 ht="12.75" customHeight="1">
      <c r="A745" s="129"/>
      <c r="B745" s="129"/>
      <c r="C745" s="129"/>
      <c r="D745" s="129"/>
      <c r="E745" s="129"/>
      <c r="F745" s="129"/>
      <c r="G745" s="130"/>
      <c r="H745" s="130"/>
      <c r="I745" s="130"/>
      <c r="J745" s="130"/>
      <c r="K745" s="130"/>
      <c r="L745" s="130"/>
      <c r="M745" s="130"/>
      <c r="N745" s="130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 ht="12.75" customHeight="1">
      <c r="A746" s="129"/>
      <c r="B746" s="129"/>
      <c r="C746" s="129"/>
      <c r="D746" s="129"/>
      <c r="E746" s="129"/>
      <c r="F746" s="129"/>
      <c r="G746" s="130"/>
      <c r="H746" s="130"/>
      <c r="I746" s="130"/>
      <c r="J746" s="130"/>
      <c r="K746" s="130"/>
      <c r="L746" s="130"/>
      <c r="M746" s="130"/>
      <c r="N746" s="130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 ht="12.75" customHeight="1">
      <c r="A747" s="129"/>
      <c r="B747" s="129"/>
      <c r="C747" s="129"/>
      <c r="D747" s="129"/>
      <c r="E747" s="129"/>
      <c r="F747" s="129"/>
      <c r="G747" s="130"/>
      <c r="H747" s="130"/>
      <c r="I747" s="130"/>
      <c r="J747" s="130"/>
      <c r="K747" s="130"/>
      <c r="L747" s="130"/>
      <c r="M747" s="130"/>
      <c r="N747" s="130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 ht="12.75" customHeight="1">
      <c r="A748" s="129"/>
      <c r="B748" s="129"/>
      <c r="C748" s="129"/>
      <c r="D748" s="129"/>
      <c r="E748" s="129"/>
      <c r="F748" s="129"/>
      <c r="G748" s="130"/>
      <c r="H748" s="130"/>
      <c r="I748" s="130"/>
      <c r="J748" s="130"/>
      <c r="K748" s="130"/>
      <c r="L748" s="130"/>
      <c r="M748" s="130"/>
      <c r="N748" s="130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 ht="12.75" customHeight="1">
      <c r="A749" s="129"/>
      <c r="B749" s="129"/>
      <c r="C749" s="129"/>
      <c r="D749" s="129"/>
      <c r="E749" s="129"/>
      <c r="F749" s="129"/>
      <c r="G749" s="130"/>
      <c r="H749" s="130"/>
      <c r="I749" s="130"/>
      <c r="J749" s="130"/>
      <c r="K749" s="130"/>
      <c r="L749" s="130"/>
      <c r="M749" s="130"/>
      <c r="N749" s="130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 ht="12.75" customHeight="1">
      <c r="A750" s="129"/>
      <c r="B750" s="129"/>
      <c r="C750" s="129"/>
      <c r="D750" s="129"/>
      <c r="E750" s="129"/>
      <c r="F750" s="129"/>
      <c r="G750" s="130"/>
      <c r="H750" s="130"/>
      <c r="I750" s="130"/>
      <c r="J750" s="130"/>
      <c r="K750" s="130"/>
      <c r="L750" s="130"/>
      <c r="M750" s="130"/>
      <c r="N750" s="130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 ht="12.75" customHeight="1">
      <c r="A751" s="129"/>
      <c r="B751" s="129"/>
      <c r="C751" s="129"/>
      <c r="D751" s="129"/>
      <c r="E751" s="129"/>
      <c r="F751" s="129"/>
      <c r="G751" s="130"/>
      <c r="H751" s="130"/>
      <c r="I751" s="130"/>
      <c r="J751" s="130"/>
      <c r="K751" s="130"/>
      <c r="L751" s="130"/>
      <c r="M751" s="130"/>
      <c r="N751" s="130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 ht="12.75" customHeight="1">
      <c r="A752" s="129"/>
      <c r="B752" s="129"/>
      <c r="C752" s="129"/>
      <c r="D752" s="129"/>
      <c r="E752" s="129"/>
      <c r="F752" s="129"/>
      <c r="G752" s="130"/>
      <c r="H752" s="130"/>
      <c r="I752" s="130"/>
      <c r="J752" s="130"/>
      <c r="K752" s="130"/>
      <c r="L752" s="130"/>
      <c r="M752" s="130"/>
      <c r="N752" s="130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 ht="12.75" customHeight="1">
      <c r="A753" s="129"/>
      <c r="B753" s="129"/>
      <c r="C753" s="129"/>
      <c r="D753" s="129"/>
      <c r="E753" s="129"/>
      <c r="F753" s="129"/>
      <c r="G753" s="130"/>
      <c r="H753" s="130"/>
      <c r="I753" s="130"/>
      <c r="J753" s="130"/>
      <c r="K753" s="130"/>
      <c r="L753" s="130"/>
      <c r="M753" s="130"/>
      <c r="N753" s="130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 ht="12.75" customHeight="1">
      <c r="A754" s="129"/>
      <c r="B754" s="129"/>
      <c r="C754" s="129"/>
      <c r="D754" s="129"/>
      <c r="E754" s="129"/>
      <c r="F754" s="129"/>
      <c r="G754" s="130"/>
      <c r="H754" s="130"/>
      <c r="I754" s="130"/>
      <c r="J754" s="130"/>
      <c r="K754" s="130"/>
      <c r="L754" s="130"/>
      <c r="M754" s="130"/>
      <c r="N754" s="130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 ht="12.75" customHeight="1">
      <c r="A755" s="129"/>
      <c r="B755" s="129"/>
      <c r="C755" s="129"/>
      <c r="D755" s="129"/>
      <c r="E755" s="129"/>
      <c r="F755" s="129"/>
      <c r="G755" s="130"/>
      <c r="H755" s="130"/>
      <c r="I755" s="130"/>
      <c r="J755" s="130"/>
      <c r="K755" s="130"/>
      <c r="L755" s="130"/>
      <c r="M755" s="130"/>
      <c r="N755" s="130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 ht="12.75" customHeight="1">
      <c r="A756" s="129"/>
      <c r="B756" s="129"/>
      <c r="C756" s="129"/>
      <c r="D756" s="129"/>
      <c r="E756" s="129"/>
      <c r="F756" s="129"/>
      <c r="G756" s="130"/>
      <c r="H756" s="130"/>
      <c r="I756" s="130"/>
      <c r="J756" s="130"/>
      <c r="K756" s="130"/>
      <c r="L756" s="130"/>
      <c r="M756" s="130"/>
      <c r="N756" s="130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 ht="12.75" customHeight="1">
      <c r="A757" s="129"/>
      <c r="B757" s="129"/>
      <c r="C757" s="129"/>
      <c r="D757" s="129"/>
      <c r="E757" s="129"/>
      <c r="F757" s="129"/>
      <c r="G757" s="130"/>
      <c r="H757" s="130"/>
      <c r="I757" s="130"/>
      <c r="J757" s="130"/>
      <c r="K757" s="130"/>
      <c r="L757" s="130"/>
      <c r="M757" s="130"/>
      <c r="N757" s="130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 ht="12.75" customHeight="1">
      <c r="A758" s="129"/>
      <c r="B758" s="129"/>
      <c r="C758" s="129"/>
      <c r="D758" s="129"/>
      <c r="E758" s="129"/>
      <c r="F758" s="129"/>
      <c r="G758" s="130"/>
      <c r="H758" s="130"/>
      <c r="I758" s="130"/>
      <c r="J758" s="130"/>
      <c r="K758" s="130"/>
      <c r="L758" s="130"/>
      <c r="M758" s="130"/>
      <c r="N758" s="130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 ht="12.75" customHeight="1">
      <c r="A759" s="129"/>
      <c r="B759" s="129"/>
      <c r="C759" s="129"/>
      <c r="D759" s="129"/>
      <c r="E759" s="129"/>
      <c r="F759" s="129"/>
      <c r="G759" s="130"/>
      <c r="H759" s="130"/>
      <c r="I759" s="130"/>
      <c r="J759" s="130"/>
      <c r="K759" s="130"/>
      <c r="L759" s="130"/>
      <c r="M759" s="130"/>
      <c r="N759" s="130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 ht="12.75" customHeight="1">
      <c r="A760" s="129"/>
      <c r="B760" s="129"/>
      <c r="C760" s="129"/>
      <c r="D760" s="129"/>
      <c r="E760" s="129"/>
      <c r="F760" s="129"/>
      <c r="G760" s="130"/>
      <c r="H760" s="130"/>
      <c r="I760" s="130"/>
      <c r="J760" s="130"/>
      <c r="K760" s="130"/>
      <c r="L760" s="130"/>
      <c r="M760" s="130"/>
      <c r="N760" s="130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 ht="12.75" customHeight="1">
      <c r="A761" s="129"/>
      <c r="B761" s="129"/>
      <c r="C761" s="129"/>
      <c r="D761" s="129"/>
      <c r="E761" s="129"/>
      <c r="F761" s="129"/>
      <c r="G761" s="130"/>
      <c r="H761" s="130"/>
      <c r="I761" s="130"/>
      <c r="J761" s="130"/>
      <c r="K761" s="130"/>
      <c r="L761" s="130"/>
      <c r="M761" s="130"/>
      <c r="N761" s="130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 ht="12.75" customHeight="1">
      <c r="A762" s="129"/>
      <c r="B762" s="129"/>
      <c r="C762" s="129"/>
      <c r="D762" s="129"/>
      <c r="E762" s="129"/>
      <c r="F762" s="129"/>
      <c r="G762" s="130"/>
      <c r="H762" s="130"/>
      <c r="I762" s="130"/>
      <c r="J762" s="130"/>
      <c r="K762" s="130"/>
      <c r="L762" s="130"/>
      <c r="M762" s="130"/>
      <c r="N762" s="130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 ht="12.75" customHeight="1">
      <c r="A763" s="129"/>
      <c r="B763" s="129"/>
      <c r="C763" s="129"/>
      <c r="D763" s="129"/>
      <c r="E763" s="129"/>
      <c r="F763" s="129"/>
      <c r="G763" s="130"/>
      <c r="H763" s="130"/>
      <c r="I763" s="130"/>
      <c r="J763" s="130"/>
      <c r="K763" s="130"/>
      <c r="L763" s="130"/>
      <c r="M763" s="130"/>
      <c r="N763" s="130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 ht="12.75" customHeight="1">
      <c r="A764" s="129"/>
      <c r="B764" s="129"/>
      <c r="C764" s="129"/>
      <c r="D764" s="129"/>
      <c r="E764" s="129"/>
      <c r="F764" s="129"/>
      <c r="G764" s="130"/>
      <c r="H764" s="130"/>
      <c r="I764" s="130"/>
      <c r="J764" s="130"/>
      <c r="K764" s="130"/>
      <c r="L764" s="130"/>
      <c r="M764" s="130"/>
      <c r="N764" s="130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 ht="12.75" customHeight="1">
      <c r="A765" s="129"/>
      <c r="B765" s="129"/>
      <c r="C765" s="129"/>
      <c r="D765" s="129"/>
      <c r="E765" s="129"/>
      <c r="F765" s="129"/>
      <c r="G765" s="130"/>
      <c r="H765" s="130"/>
      <c r="I765" s="130"/>
      <c r="J765" s="130"/>
      <c r="K765" s="130"/>
      <c r="L765" s="130"/>
      <c r="M765" s="130"/>
      <c r="N765" s="130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 ht="12.75" customHeight="1">
      <c r="A766" s="129"/>
      <c r="B766" s="129"/>
      <c r="C766" s="129"/>
      <c r="D766" s="129"/>
      <c r="E766" s="129"/>
      <c r="F766" s="129"/>
      <c r="G766" s="130"/>
      <c r="H766" s="130"/>
      <c r="I766" s="130"/>
      <c r="J766" s="130"/>
      <c r="K766" s="130"/>
      <c r="L766" s="130"/>
      <c r="M766" s="130"/>
      <c r="N766" s="130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 ht="12.75" customHeight="1">
      <c r="A767" s="129"/>
      <c r="B767" s="129"/>
      <c r="C767" s="129"/>
      <c r="D767" s="129"/>
      <c r="E767" s="129"/>
      <c r="F767" s="129"/>
      <c r="G767" s="130"/>
      <c r="H767" s="130"/>
      <c r="I767" s="130"/>
      <c r="J767" s="130"/>
      <c r="K767" s="130"/>
      <c r="L767" s="130"/>
      <c r="M767" s="130"/>
      <c r="N767" s="130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 ht="12.75" customHeight="1">
      <c r="A768" s="129"/>
      <c r="B768" s="129"/>
      <c r="C768" s="129"/>
      <c r="D768" s="129"/>
      <c r="E768" s="129"/>
      <c r="F768" s="129"/>
      <c r="G768" s="130"/>
      <c r="H768" s="130"/>
      <c r="I768" s="130"/>
      <c r="J768" s="130"/>
      <c r="K768" s="130"/>
      <c r="L768" s="130"/>
      <c r="M768" s="130"/>
      <c r="N768" s="130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 ht="12.75" customHeight="1">
      <c r="A769" s="129"/>
      <c r="B769" s="129"/>
      <c r="C769" s="129"/>
      <c r="D769" s="129"/>
      <c r="E769" s="129"/>
      <c r="F769" s="129"/>
      <c r="G769" s="130"/>
      <c r="H769" s="130"/>
      <c r="I769" s="130"/>
      <c r="J769" s="130"/>
      <c r="K769" s="130"/>
      <c r="L769" s="130"/>
      <c r="M769" s="130"/>
      <c r="N769" s="130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 ht="12.75" customHeight="1">
      <c r="A770" s="129"/>
      <c r="B770" s="129"/>
      <c r="C770" s="129"/>
      <c r="D770" s="129"/>
      <c r="E770" s="129"/>
      <c r="F770" s="129"/>
      <c r="G770" s="130"/>
      <c r="H770" s="130"/>
      <c r="I770" s="130"/>
      <c r="J770" s="130"/>
      <c r="K770" s="130"/>
      <c r="L770" s="130"/>
      <c r="M770" s="130"/>
      <c r="N770" s="130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 ht="12.75" customHeight="1">
      <c r="A771" s="129"/>
      <c r="B771" s="129"/>
      <c r="C771" s="129"/>
      <c r="D771" s="129"/>
      <c r="E771" s="129"/>
      <c r="F771" s="129"/>
      <c r="G771" s="130"/>
      <c r="H771" s="130"/>
      <c r="I771" s="130"/>
      <c r="J771" s="130"/>
      <c r="K771" s="130"/>
      <c r="L771" s="130"/>
      <c r="M771" s="130"/>
      <c r="N771" s="130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 ht="12.75" customHeight="1">
      <c r="A772" s="129"/>
      <c r="B772" s="129"/>
      <c r="C772" s="129"/>
      <c r="D772" s="129"/>
      <c r="E772" s="129"/>
      <c r="F772" s="129"/>
      <c r="G772" s="130"/>
      <c r="H772" s="130"/>
      <c r="I772" s="130"/>
      <c r="J772" s="130"/>
      <c r="K772" s="130"/>
      <c r="L772" s="130"/>
      <c r="M772" s="130"/>
      <c r="N772" s="130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 ht="12.75" customHeight="1">
      <c r="A773" s="129"/>
      <c r="B773" s="129"/>
      <c r="C773" s="129"/>
      <c r="D773" s="129"/>
      <c r="E773" s="129"/>
      <c r="F773" s="129"/>
      <c r="G773" s="130"/>
      <c r="H773" s="130"/>
      <c r="I773" s="130"/>
      <c r="J773" s="130"/>
      <c r="K773" s="130"/>
      <c r="L773" s="130"/>
      <c r="M773" s="130"/>
      <c r="N773" s="130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 ht="12.75" customHeight="1">
      <c r="A774" s="129"/>
      <c r="B774" s="129"/>
      <c r="C774" s="129"/>
      <c r="D774" s="129"/>
      <c r="E774" s="129"/>
      <c r="F774" s="129"/>
      <c r="G774" s="130"/>
      <c r="H774" s="130"/>
      <c r="I774" s="130"/>
      <c r="J774" s="130"/>
      <c r="K774" s="130"/>
      <c r="L774" s="130"/>
      <c r="M774" s="130"/>
      <c r="N774" s="130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 ht="12.75" customHeight="1">
      <c r="A775" s="129"/>
      <c r="B775" s="129"/>
      <c r="C775" s="129"/>
      <c r="D775" s="129"/>
      <c r="E775" s="129"/>
      <c r="F775" s="129"/>
      <c r="G775" s="130"/>
      <c r="H775" s="130"/>
      <c r="I775" s="130"/>
      <c r="J775" s="130"/>
      <c r="K775" s="130"/>
      <c r="L775" s="130"/>
      <c r="M775" s="130"/>
      <c r="N775" s="130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 ht="12.75" customHeight="1">
      <c r="A776" s="129"/>
      <c r="B776" s="129"/>
      <c r="C776" s="129"/>
      <c r="D776" s="129"/>
      <c r="E776" s="129"/>
      <c r="F776" s="129"/>
      <c r="G776" s="130"/>
      <c r="H776" s="130"/>
      <c r="I776" s="130"/>
      <c r="J776" s="130"/>
      <c r="K776" s="130"/>
      <c r="L776" s="130"/>
      <c r="M776" s="130"/>
      <c r="N776" s="130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 ht="12.75" customHeight="1">
      <c r="A777" s="129"/>
      <c r="B777" s="129"/>
      <c r="C777" s="129"/>
      <c r="D777" s="129"/>
      <c r="E777" s="129"/>
      <c r="F777" s="129"/>
      <c r="G777" s="130"/>
      <c r="H777" s="130"/>
      <c r="I777" s="130"/>
      <c r="J777" s="130"/>
      <c r="K777" s="130"/>
      <c r="L777" s="130"/>
      <c r="M777" s="130"/>
      <c r="N777" s="130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 ht="12.75" customHeight="1">
      <c r="A778" s="129"/>
      <c r="B778" s="129"/>
      <c r="C778" s="129"/>
      <c r="D778" s="129"/>
      <c r="E778" s="129"/>
      <c r="F778" s="129"/>
      <c r="G778" s="130"/>
      <c r="H778" s="130"/>
      <c r="I778" s="130"/>
      <c r="J778" s="130"/>
      <c r="K778" s="130"/>
      <c r="L778" s="130"/>
      <c r="M778" s="130"/>
      <c r="N778" s="130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 ht="12.75" customHeight="1">
      <c r="A779" s="129"/>
      <c r="B779" s="129"/>
      <c r="C779" s="129"/>
      <c r="D779" s="129"/>
      <c r="E779" s="129"/>
      <c r="F779" s="129"/>
      <c r="G779" s="130"/>
      <c r="H779" s="130"/>
      <c r="I779" s="130"/>
      <c r="J779" s="130"/>
      <c r="K779" s="130"/>
      <c r="L779" s="130"/>
      <c r="M779" s="130"/>
      <c r="N779" s="130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 ht="12.75" customHeight="1">
      <c r="A780" s="129"/>
      <c r="B780" s="129"/>
      <c r="C780" s="129"/>
      <c r="D780" s="129"/>
      <c r="E780" s="129"/>
      <c r="F780" s="129"/>
      <c r="G780" s="130"/>
      <c r="H780" s="130"/>
      <c r="I780" s="130"/>
      <c r="J780" s="130"/>
      <c r="K780" s="130"/>
      <c r="L780" s="130"/>
      <c r="M780" s="130"/>
      <c r="N780" s="130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 ht="12.75" customHeight="1">
      <c r="A781" s="129"/>
      <c r="B781" s="129"/>
      <c r="C781" s="129"/>
      <c r="D781" s="129"/>
      <c r="E781" s="129"/>
      <c r="F781" s="129"/>
      <c r="G781" s="130"/>
      <c r="H781" s="130"/>
      <c r="I781" s="130"/>
      <c r="J781" s="130"/>
      <c r="K781" s="130"/>
      <c r="L781" s="130"/>
      <c r="M781" s="130"/>
      <c r="N781" s="130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 ht="12.75" customHeight="1">
      <c r="A782" s="129"/>
      <c r="B782" s="129"/>
      <c r="C782" s="129"/>
      <c r="D782" s="129"/>
      <c r="E782" s="129"/>
      <c r="F782" s="129"/>
      <c r="G782" s="130"/>
      <c r="H782" s="130"/>
      <c r="I782" s="130"/>
      <c r="J782" s="130"/>
      <c r="K782" s="130"/>
      <c r="L782" s="130"/>
      <c r="M782" s="130"/>
      <c r="N782" s="130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 ht="12.75" customHeight="1">
      <c r="A783" s="129"/>
      <c r="B783" s="129"/>
      <c r="C783" s="129"/>
      <c r="D783" s="129"/>
      <c r="E783" s="129"/>
      <c r="F783" s="129"/>
      <c r="G783" s="130"/>
      <c r="H783" s="130"/>
      <c r="I783" s="130"/>
      <c r="J783" s="130"/>
      <c r="K783" s="130"/>
      <c r="L783" s="130"/>
      <c r="M783" s="130"/>
      <c r="N783" s="130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 ht="12.75" customHeight="1">
      <c r="A784" s="129"/>
      <c r="B784" s="129"/>
      <c r="C784" s="129"/>
      <c r="D784" s="129"/>
      <c r="E784" s="129"/>
      <c r="F784" s="129"/>
      <c r="G784" s="130"/>
      <c r="H784" s="130"/>
      <c r="I784" s="130"/>
      <c r="J784" s="130"/>
      <c r="K784" s="130"/>
      <c r="L784" s="130"/>
      <c r="M784" s="130"/>
      <c r="N784" s="130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 ht="12.75" customHeight="1">
      <c r="A785" s="129"/>
      <c r="B785" s="129"/>
      <c r="C785" s="129"/>
      <c r="D785" s="129"/>
      <c r="E785" s="129"/>
      <c r="F785" s="129"/>
      <c r="G785" s="130"/>
      <c r="H785" s="130"/>
      <c r="I785" s="130"/>
      <c r="J785" s="130"/>
      <c r="K785" s="130"/>
      <c r="L785" s="130"/>
      <c r="M785" s="130"/>
      <c r="N785" s="130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 ht="12.75" customHeight="1">
      <c r="A786" s="129"/>
      <c r="B786" s="129"/>
      <c r="C786" s="129"/>
      <c r="D786" s="129"/>
      <c r="E786" s="129"/>
      <c r="F786" s="129"/>
      <c r="G786" s="130"/>
      <c r="H786" s="130"/>
      <c r="I786" s="130"/>
      <c r="J786" s="130"/>
      <c r="K786" s="130"/>
      <c r="L786" s="130"/>
      <c r="M786" s="130"/>
      <c r="N786" s="130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 ht="12.75" customHeight="1">
      <c r="A787" s="129"/>
      <c r="B787" s="129"/>
      <c r="C787" s="129"/>
      <c r="D787" s="129"/>
      <c r="E787" s="129"/>
      <c r="F787" s="129"/>
      <c r="G787" s="130"/>
      <c r="H787" s="130"/>
      <c r="I787" s="130"/>
      <c r="J787" s="130"/>
      <c r="K787" s="130"/>
      <c r="L787" s="130"/>
      <c r="M787" s="130"/>
      <c r="N787" s="130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 ht="12.75" customHeight="1">
      <c r="A788" s="129"/>
      <c r="B788" s="129"/>
      <c r="C788" s="129"/>
      <c r="D788" s="129"/>
      <c r="E788" s="129"/>
      <c r="F788" s="129"/>
      <c r="G788" s="130"/>
      <c r="H788" s="130"/>
      <c r="I788" s="130"/>
      <c r="J788" s="130"/>
      <c r="K788" s="130"/>
      <c r="L788" s="130"/>
      <c r="M788" s="130"/>
      <c r="N788" s="130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 ht="12.75" customHeight="1">
      <c r="A789" s="129"/>
      <c r="B789" s="129"/>
      <c r="C789" s="129"/>
      <c r="D789" s="129"/>
      <c r="E789" s="129"/>
      <c r="F789" s="129"/>
      <c r="G789" s="130"/>
      <c r="H789" s="130"/>
      <c r="I789" s="130"/>
      <c r="J789" s="130"/>
      <c r="K789" s="130"/>
      <c r="L789" s="130"/>
      <c r="M789" s="130"/>
      <c r="N789" s="130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 ht="12.75" customHeight="1">
      <c r="A790" s="129"/>
      <c r="B790" s="129"/>
      <c r="C790" s="129"/>
      <c r="D790" s="129"/>
      <c r="E790" s="129"/>
      <c r="F790" s="129"/>
      <c r="G790" s="130"/>
      <c r="H790" s="130"/>
      <c r="I790" s="130"/>
      <c r="J790" s="130"/>
      <c r="K790" s="130"/>
      <c r="L790" s="130"/>
      <c r="M790" s="130"/>
      <c r="N790" s="130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 ht="12.75" customHeight="1">
      <c r="A791" s="129"/>
      <c r="B791" s="129"/>
      <c r="C791" s="129"/>
      <c r="D791" s="129"/>
      <c r="E791" s="129"/>
      <c r="F791" s="129"/>
      <c r="G791" s="130"/>
      <c r="H791" s="130"/>
      <c r="I791" s="130"/>
      <c r="J791" s="130"/>
      <c r="K791" s="130"/>
      <c r="L791" s="130"/>
      <c r="M791" s="130"/>
      <c r="N791" s="130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 ht="12.75" customHeight="1">
      <c r="A792" s="129"/>
      <c r="B792" s="129"/>
      <c r="C792" s="129"/>
      <c r="D792" s="129"/>
      <c r="E792" s="129"/>
      <c r="F792" s="129"/>
      <c r="G792" s="130"/>
      <c r="H792" s="130"/>
      <c r="I792" s="130"/>
      <c r="J792" s="130"/>
      <c r="K792" s="130"/>
      <c r="L792" s="130"/>
      <c r="M792" s="130"/>
      <c r="N792" s="130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 ht="12.75" customHeight="1">
      <c r="A793" s="129"/>
      <c r="B793" s="129"/>
      <c r="C793" s="129"/>
      <c r="D793" s="129"/>
      <c r="E793" s="129"/>
      <c r="F793" s="129"/>
      <c r="G793" s="130"/>
      <c r="H793" s="130"/>
      <c r="I793" s="130"/>
      <c r="J793" s="130"/>
      <c r="K793" s="130"/>
      <c r="L793" s="130"/>
      <c r="M793" s="130"/>
      <c r="N793" s="130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 ht="12.75" customHeight="1">
      <c r="A794" s="129"/>
      <c r="B794" s="129"/>
      <c r="C794" s="129"/>
      <c r="D794" s="129"/>
      <c r="E794" s="129"/>
      <c r="F794" s="129"/>
      <c r="G794" s="130"/>
      <c r="H794" s="130"/>
      <c r="I794" s="130"/>
      <c r="J794" s="130"/>
      <c r="K794" s="130"/>
      <c r="L794" s="130"/>
      <c r="M794" s="130"/>
      <c r="N794" s="130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 ht="12.75" customHeight="1">
      <c r="A795" s="129"/>
      <c r="B795" s="129"/>
      <c r="C795" s="129"/>
      <c r="D795" s="129"/>
      <c r="E795" s="129"/>
      <c r="F795" s="129"/>
      <c r="G795" s="130"/>
      <c r="H795" s="130"/>
      <c r="I795" s="130"/>
      <c r="J795" s="130"/>
      <c r="K795" s="130"/>
      <c r="L795" s="130"/>
      <c r="M795" s="130"/>
      <c r="N795" s="130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 ht="12.75" customHeight="1">
      <c r="A796" s="129"/>
      <c r="B796" s="129"/>
      <c r="C796" s="129"/>
      <c r="D796" s="129"/>
      <c r="E796" s="129"/>
      <c r="F796" s="129"/>
      <c r="G796" s="130"/>
      <c r="H796" s="130"/>
      <c r="I796" s="130"/>
      <c r="J796" s="130"/>
      <c r="K796" s="130"/>
      <c r="L796" s="130"/>
      <c r="M796" s="130"/>
      <c r="N796" s="130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 ht="12.75" customHeight="1">
      <c r="A797" s="129"/>
      <c r="B797" s="129"/>
      <c r="C797" s="129"/>
      <c r="D797" s="129"/>
      <c r="E797" s="129"/>
      <c r="F797" s="129"/>
      <c r="G797" s="130"/>
      <c r="H797" s="130"/>
      <c r="I797" s="130"/>
      <c r="J797" s="130"/>
      <c r="K797" s="130"/>
      <c r="L797" s="130"/>
      <c r="M797" s="130"/>
      <c r="N797" s="130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 ht="12.75" customHeight="1">
      <c r="A798" s="129"/>
      <c r="B798" s="129"/>
      <c r="C798" s="129"/>
      <c r="D798" s="129"/>
      <c r="E798" s="129"/>
      <c r="F798" s="129"/>
      <c r="G798" s="130"/>
      <c r="H798" s="130"/>
      <c r="I798" s="130"/>
      <c r="J798" s="130"/>
      <c r="K798" s="130"/>
      <c r="L798" s="130"/>
      <c r="M798" s="130"/>
      <c r="N798" s="130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 ht="12.75" customHeight="1">
      <c r="A799" s="129"/>
      <c r="B799" s="129"/>
      <c r="C799" s="129"/>
      <c r="D799" s="129"/>
      <c r="E799" s="129"/>
      <c r="F799" s="129"/>
      <c r="G799" s="130"/>
      <c r="H799" s="130"/>
      <c r="I799" s="130"/>
      <c r="J799" s="130"/>
      <c r="K799" s="130"/>
      <c r="L799" s="130"/>
      <c r="M799" s="130"/>
      <c r="N799" s="130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 ht="12.75" customHeight="1">
      <c r="A800" s="129"/>
      <c r="B800" s="129"/>
      <c r="C800" s="129"/>
      <c r="D800" s="129"/>
      <c r="E800" s="129"/>
      <c r="F800" s="129"/>
      <c r="G800" s="130"/>
      <c r="H800" s="130"/>
      <c r="I800" s="130"/>
      <c r="J800" s="130"/>
      <c r="K800" s="130"/>
      <c r="L800" s="130"/>
      <c r="M800" s="130"/>
      <c r="N800" s="130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 ht="12.75" customHeight="1">
      <c r="A801" s="129"/>
      <c r="B801" s="129"/>
      <c r="C801" s="129"/>
      <c r="D801" s="129"/>
      <c r="E801" s="129"/>
      <c r="F801" s="129"/>
      <c r="G801" s="130"/>
      <c r="H801" s="130"/>
      <c r="I801" s="130"/>
      <c r="J801" s="130"/>
      <c r="K801" s="130"/>
      <c r="L801" s="130"/>
      <c r="M801" s="130"/>
      <c r="N801" s="130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 ht="12.75" customHeight="1">
      <c r="A802" s="129"/>
      <c r="B802" s="129"/>
      <c r="C802" s="129"/>
      <c r="D802" s="129"/>
      <c r="E802" s="129"/>
      <c r="F802" s="129"/>
      <c r="G802" s="130"/>
      <c r="H802" s="130"/>
      <c r="I802" s="130"/>
      <c r="J802" s="130"/>
      <c r="K802" s="130"/>
      <c r="L802" s="130"/>
      <c r="M802" s="130"/>
      <c r="N802" s="130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 ht="12.75" customHeight="1">
      <c r="A803" s="129"/>
      <c r="B803" s="129"/>
      <c r="C803" s="129"/>
      <c r="D803" s="129"/>
      <c r="E803" s="129"/>
      <c r="F803" s="129"/>
      <c r="G803" s="130"/>
      <c r="H803" s="130"/>
      <c r="I803" s="130"/>
      <c r="J803" s="130"/>
      <c r="K803" s="130"/>
      <c r="L803" s="130"/>
      <c r="M803" s="130"/>
      <c r="N803" s="130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 ht="12.75" customHeight="1">
      <c r="A804" s="129"/>
      <c r="B804" s="129"/>
      <c r="C804" s="129"/>
      <c r="D804" s="129"/>
      <c r="E804" s="129"/>
      <c r="F804" s="129"/>
      <c r="G804" s="130"/>
      <c r="H804" s="130"/>
      <c r="I804" s="130"/>
      <c r="J804" s="130"/>
      <c r="K804" s="130"/>
      <c r="L804" s="130"/>
      <c r="M804" s="130"/>
      <c r="N804" s="130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 ht="12.75" customHeight="1">
      <c r="A805" s="129"/>
      <c r="B805" s="129"/>
      <c r="C805" s="129"/>
      <c r="D805" s="129"/>
      <c r="E805" s="129"/>
      <c r="F805" s="129"/>
      <c r="G805" s="130"/>
      <c r="H805" s="130"/>
      <c r="I805" s="130"/>
      <c r="J805" s="130"/>
      <c r="K805" s="130"/>
      <c r="L805" s="130"/>
      <c r="M805" s="130"/>
      <c r="N805" s="130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 ht="12.75" customHeight="1">
      <c r="A806" s="129"/>
      <c r="B806" s="129"/>
      <c r="C806" s="129"/>
      <c r="D806" s="129"/>
      <c r="E806" s="129"/>
      <c r="F806" s="129"/>
      <c r="G806" s="130"/>
      <c r="H806" s="130"/>
      <c r="I806" s="130"/>
      <c r="J806" s="130"/>
      <c r="K806" s="130"/>
      <c r="L806" s="130"/>
      <c r="M806" s="130"/>
      <c r="N806" s="130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 ht="12.75" customHeight="1">
      <c r="A807" s="129"/>
      <c r="B807" s="129"/>
      <c r="C807" s="129"/>
      <c r="D807" s="129"/>
      <c r="E807" s="129"/>
      <c r="F807" s="129"/>
      <c r="G807" s="130"/>
      <c r="H807" s="130"/>
      <c r="I807" s="130"/>
      <c r="J807" s="130"/>
      <c r="K807" s="130"/>
      <c r="L807" s="130"/>
      <c r="M807" s="130"/>
      <c r="N807" s="130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 ht="12.75" customHeight="1">
      <c r="A808" s="129"/>
      <c r="B808" s="129"/>
      <c r="C808" s="129"/>
      <c r="D808" s="129"/>
      <c r="E808" s="129"/>
      <c r="F808" s="129"/>
      <c r="G808" s="130"/>
      <c r="H808" s="130"/>
      <c r="I808" s="130"/>
      <c r="J808" s="130"/>
      <c r="K808" s="130"/>
      <c r="L808" s="130"/>
      <c r="M808" s="130"/>
      <c r="N808" s="130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 ht="12.75" customHeight="1">
      <c r="A809" s="129"/>
      <c r="B809" s="129"/>
      <c r="C809" s="129"/>
      <c r="D809" s="129"/>
      <c r="E809" s="129"/>
      <c r="F809" s="129"/>
      <c r="G809" s="130"/>
      <c r="H809" s="130"/>
      <c r="I809" s="130"/>
      <c r="J809" s="130"/>
      <c r="K809" s="130"/>
      <c r="L809" s="130"/>
      <c r="M809" s="130"/>
      <c r="N809" s="130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 ht="12.75" customHeight="1">
      <c r="A810" s="129"/>
      <c r="B810" s="129"/>
      <c r="C810" s="129"/>
      <c r="D810" s="129"/>
      <c r="E810" s="129"/>
      <c r="F810" s="129"/>
      <c r="G810" s="130"/>
      <c r="H810" s="130"/>
      <c r="I810" s="130"/>
      <c r="J810" s="130"/>
      <c r="K810" s="130"/>
      <c r="L810" s="130"/>
      <c r="M810" s="130"/>
      <c r="N810" s="130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 ht="12.75" customHeight="1">
      <c r="A811" s="129"/>
      <c r="B811" s="129"/>
      <c r="C811" s="129"/>
      <c r="D811" s="129"/>
      <c r="E811" s="129"/>
      <c r="F811" s="129"/>
      <c r="G811" s="130"/>
      <c r="H811" s="130"/>
      <c r="I811" s="130"/>
      <c r="J811" s="130"/>
      <c r="K811" s="130"/>
      <c r="L811" s="130"/>
      <c r="M811" s="130"/>
      <c r="N811" s="130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 ht="12.75" customHeight="1">
      <c r="A812" s="129"/>
      <c r="B812" s="129"/>
      <c r="C812" s="129"/>
      <c r="D812" s="129"/>
      <c r="E812" s="129"/>
      <c r="F812" s="129"/>
      <c r="G812" s="130"/>
      <c r="H812" s="130"/>
      <c r="I812" s="130"/>
      <c r="J812" s="130"/>
      <c r="K812" s="130"/>
      <c r="L812" s="130"/>
      <c r="M812" s="130"/>
      <c r="N812" s="130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 ht="12.75" customHeight="1">
      <c r="A813" s="129"/>
      <c r="B813" s="129"/>
      <c r="C813" s="129"/>
      <c r="D813" s="129"/>
      <c r="E813" s="129"/>
      <c r="F813" s="129"/>
      <c r="G813" s="130"/>
      <c r="H813" s="130"/>
      <c r="I813" s="130"/>
      <c r="J813" s="130"/>
      <c r="K813" s="130"/>
      <c r="L813" s="130"/>
      <c r="M813" s="130"/>
      <c r="N813" s="130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 ht="12.75" customHeight="1">
      <c r="A814" s="129"/>
      <c r="B814" s="129"/>
      <c r="C814" s="129"/>
      <c r="D814" s="129"/>
      <c r="E814" s="129"/>
      <c r="F814" s="129"/>
      <c r="G814" s="130"/>
      <c r="H814" s="130"/>
      <c r="I814" s="130"/>
      <c r="J814" s="130"/>
      <c r="K814" s="130"/>
      <c r="L814" s="130"/>
      <c r="M814" s="130"/>
      <c r="N814" s="130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 ht="12.75" customHeight="1">
      <c r="A815" s="129"/>
      <c r="B815" s="129"/>
      <c r="C815" s="129"/>
      <c r="D815" s="129"/>
      <c r="E815" s="129"/>
      <c r="F815" s="129"/>
      <c r="G815" s="130"/>
      <c r="H815" s="130"/>
      <c r="I815" s="130"/>
      <c r="J815" s="130"/>
      <c r="K815" s="130"/>
      <c r="L815" s="130"/>
      <c r="M815" s="130"/>
      <c r="N815" s="130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 ht="12.75" customHeight="1">
      <c r="A816" s="129"/>
      <c r="B816" s="129"/>
      <c r="C816" s="129"/>
      <c r="D816" s="129"/>
      <c r="E816" s="129"/>
      <c r="F816" s="129"/>
      <c r="G816" s="130"/>
      <c r="H816" s="130"/>
      <c r="I816" s="130"/>
      <c r="J816" s="130"/>
      <c r="K816" s="130"/>
      <c r="L816" s="130"/>
      <c r="M816" s="130"/>
      <c r="N816" s="130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 ht="12.75" customHeight="1">
      <c r="A817" s="129"/>
      <c r="B817" s="129"/>
      <c r="C817" s="129"/>
      <c r="D817" s="129"/>
      <c r="E817" s="129"/>
      <c r="F817" s="129"/>
      <c r="G817" s="130"/>
      <c r="H817" s="130"/>
      <c r="I817" s="130"/>
      <c r="J817" s="130"/>
      <c r="K817" s="130"/>
      <c r="L817" s="130"/>
      <c r="M817" s="130"/>
      <c r="N817" s="130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 ht="12.75" customHeight="1">
      <c r="A818" s="129"/>
      <c r="B818" s="129"/>
      <c r="C818" s="129"/>
      <c r="D818" s="129"/>
      <c r="E818" s="129"/>
      <c r="F818" s="129"/>
      <c r="G818" s="130"/>
      <c r="H818" s="130"/>
      <c r="I818" s="130"/>
      <c r="J818" s="130"/>
      <c r="K818" s="130"/>
      <c r="L818" s="130"/>
      <c r="M818" s="130"/>
      <c r="N818" s="130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 ht="12.75" customHeight="1">
      <c r="A819" s="129"/>
      <c r="B819" s="129"/>
      <c r="C819" s="129"/>
      <c r="D819" s="129"/>
      <c r="E819" s="129"/>
      <c r="F819" s="129"/>
      <c r="G819" s="130"/>
      <c r="H819" s="130"/>
      <c r="I819" s="130"/>
      <c r="J819" s="130"/>
      <c r="K819" s="130"/>
      <c r="L819" s="130"/>
      <c r="M819" s="130"/>
      <c r="N819" s="130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 ht="12.75" customHeight="1">
      <c r="A820" s="129"/>
      <c r="B820" s="129"/>
      <c r="C820" s="129"/>
      <c r="D820" s="129"/>
      <c r="E820" s="129"/>
      <c r="F820" s="129"/>
      <c r="G820" s="130"/>
      <c r="H820" s="130"/>
      <c r="I820" s="130"/>
      <c r="J820" s="130"/>
      <c r="K820" s="130"/>
      <c r="L820" s="130"/>
      <c r="M820" s="130"/>
      <c r="N820" s="130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 ht="12.75" customHeight="1">
      <c r="A821" s="129"/>
      <c r="B821" s="129"/>
      <c r="C821" s="129"/>
      <c r="D821" s="129"/>
      <c r="E821" s="129"/>
      <c r="F821" s="129"/>
      <c r="G821" s="130"/>
      <c r="H821" s="130"/>
      <c r="I821" s="130"/>
      <c r="J821" s="130"/>
      <c r="K821" s="130"/>
      <c r="L821" s="130"/>
      <c r="M821" s="130"/>
      <c r="N821" s="130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 ht="12.75" customHeight="1">
      <c r="A822" s="129"/>
      <c r="B822" s="129"/>
      <c r="C822" s="129"/>
      <c r="D822" s="129"/>
      <c r="E822" s="129"/>
      <c r="F822" s="129"/>
      <c r="G822" s="130"/>
      <c r="H822" s="130"/>
      <c r="I822" s="130"/>
      <c r="J822" s="130"/>
      <c r="K822" s="130"/>
      <c r="L822" s="130"/>
      <c r="M822" s="130"/>
      <c r="N822" s="130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 ht="12.75" customHeight="1">
      <c r="A823" s="129"/>
      <c r="B823" s="129"/>
      <c r="C823" s="129"/>
      <c r="D823" s="129"/>
      <c r="E823" s="129"/>
      <c r="F823" s="129"/>
      <c r="G823" s="130"/>
      <c r="H823" s="130"/>
      <c r="I823" s="130"/>
      <c r="J823" s="130"/>
      <c r="K823" s="130"/>
      <c r="L823" s="130"/>
      <c r="M823" s="130"/>
      <c r="N823" s="130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 ht="12.75" customHeight="1">
      <c r="A824" s="129"/>
      <c r="B824" s="129"/>
      <c r="C824" s="129"/>
      <c r="D824" s="129"/>
      <c r="E824" s="129"/>
      <c r="F824" s="129"/>
      <c r="G824" s="130"/>
      <c r="H824" s="130"/>
      <c r="I824" s="130"/>
      <c r="J824" s="130"/>
      <c r="K824" s="130"/>
      <c r="L824" s="130"/>
      <c r="M824" s="130"/>
      <c r="N824" s="130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 ht="12.75" customHeight="1">
      <c r="A825" s="129"/>
      <c r="B825" s="129"/>
      <c r="C825" s="129"/>
      <c r="D825" s="129"/>
      <c r="E825" s="129"/>
      <c r="F825" s="129"/>
      <c r="G825" s="130"/>
      <c r="H825" s="130"/>
      <c r="I825" s="130"/>
      <c r="J825" s="130"/>
      <c r="K825" s="130"/>
      <c r="L825" s="130"/>
      <c r="M825" s="130"/>
      <c r="N825" s="130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 ht="12.75" customHeight="1">
      <c r="A826" s="129"/>
      <c r="B826" s="129"/>
      <c r="C826" s="129"/>
      <c r="D826" s="129"/>
      <c r="E826" s="129"/>
      <c r="F826" s="129"/>
      <c r="G826" s="130"/>
      <c r="H826" s="130"/>
      <c r="I826" s="130"/>
      <c r="J826" s="130"/>
      <c r="K826" s="130"/>
      <c r="L826" s="130"/>
      <c r="M826" s="130"/>
      <c r="N826" s="130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 ht="12.75" customHeight="1">
      <c r="A827" s="129"/>
      <c r="B827" s="129"/>
      <c r="C827" s="129"/>
      <c r="D827" s="129"/>
      <c r="E827" s="129"/>
      <c r="F827" s="129"/>
      <c r="G827" s="130"/>
      <c r="H827" s="130"/>
      <c r="I827" s="130"/>
      <c r="J827" s="130"/>
      <c r="K827" s="130"/>
      <c r="L827" s="130"/>
      <c r="M827" s="130"/>
      <c r="N827" s="130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 ht="12.75" customHeight="1">
      <c r="A828" s="129"/>
      <c r="B828" s="129"/>
      <c r="C828" s="129"/>
      <c r="D828" s="129"/>
      <c r="E828" s="129"/>
      <c r="F828" s="129"/>
      <c r="G828" s="130"/>
      <c r="H828" s="130"/>
      <c r="I828" s="130"/>
      <c r="J828" s="130"/>
      <c r="K828" s="130"/>
      <c r="L828" s="130"/>
      <c r="M828" s="130"/>
      <c r="N828" s="130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 ht="12.75" customHeight="1">
      <c r="A829" s="129"/>
      <c r="B829" s="129"/>
      <c r="C829" s="129"/>
      <c r="D829" s="129"/>
      <c r="E829" s="129"/>
      <c r="F829" s="129"/>
      <c r="G829" s="130"/>
      <c r="H829" s="130"/>
      <c r="I829" s="130"/>
      <c r="J829" s="130"/>
      <c r="K829" s="130"/>
      <c r="L829" s="130"/>
      <c r="M829" s="130"/>
      <c r="N829" s="130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 ht="12.75" customHeight="1">
      <c r="A830" s="129"/>
      <c r="B830" s="129"/>
      <c r="C830" s="129"/>
      <c r="D830" s="129"/>
      <c r="E830" s="129"/>
      <c r="F830" s="129"/>
      <c r="G830" s="130"/>
      <c r="H830" s="130"/>
      <c r="I830" s="130"/>
      <c r="J830" s="130"/>
      <c r="K830" s="130"/>
      <c r="L830" s="130"/>
      <c r="M830" s="130"/>
      <c r="N830" s="130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 ht="12.75" customHeight="1">
      <c r="A831" s="129"/>
      <c r="B831" s="129"/>
      <c r="C831" s="129"/>
      <c r="D831" s="129"/>
      <c r="E831" s="129"/>
      <c r="F831" s="129"/>
      <c r="G831" s="130"/>
      <c r="H831" s="130"/>
      <c r="I831" s="130"/>
      <c r="J831" s="130"/>
      <c r="K831" s="130"/>
      <c r="L831" s="130"/>
      <c r="M831" s="130"/>
      <c r="N831" s="130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 ht="12.75" customHeight="1">
      <c r="A832" s="129"/>
      <c r="B832" s="129"/>
      <c r="C832" s="129"/>
      <c r="D832" s="129"/>
      <c r="E832" s="129"/>
      <c r="F832" s="129"/>
      <c r="G832" s="130"/>
      <c r="H832" s="130"/>
      <c r="I832" s="130"/>
      <c r="J832" s="130"/>
      <c r="K832" s="130"/>
      <c r="L832" s="130"/>
      <c r="M832" s="130"/>
      <c r="N832" s="130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 ht="12.75" customHeight="1">
      <c r="A833" s="129"/>
      <c r="B833" s="129"/>
      <c r="C833" s="129"/>
      <c r="D833" s="129"/>
      <c r="E833" s="129"/>
      <c r="F833" s="129"/>
      <c r="G833" s="130"/>
      <c r="H833" s="130"/>
      <c r="I833" s="130"/>
      <c r="J833" s="130"/>
      <c r="K833" s="130"/>
      <c r="L833" s="130"/>
      <c r="M833" s="130"/>
      <c r="N833" s="130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 ht="12.75" customHeight="1">
      <c r="A834" s="129"/>
      <c r="B834" s="129"/>
      <c r="C834" s="129"/>
      <c r="D834" s="129"/>
      <c r="E834" s="129"/>
      <c r="F834" s="129"/>
      <c r="G834" s="130"/>
      <c r="H834" s="130"/>
      <c r="I834" s="130"/>
      <c r="J834" s="130"/>
      <c r="K834" s="130"/>
      <c r="L834" s="130"/>
      <c r="M834" s="130"/>
      <c r="N834" s="130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 ht="12.75" customHeight="1">
      <c r="A835" s="129"/>
      <c r="B835" s="129"/>
      <c r="C835" s="129"/>
      <c r="D835" s="129"/>
      <c r="E835" s="129"/>
      <c r="F835" s="129"/>
      <c r="G835" s="130"/>
      <c r="H835" s="130"/>
      <c r="I835" s="130"/>
      <c r="J835" s="130"/>
      <c r="K835" s="130"/>
      <c r="L835" s="130"/>
      <c r="M835" s="130"/>
      <c r="N835" s="130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 ht="12.75" customHeight="1">
      <c r="A836" s="129"/>
      <c r="B836" s="129"/>
      <c r="C836" s="129"/>
      <c r="D836" s="129"/>
      <c r="E836" s="129"/>
      <c r="F836" s="129"/>
      <c r="G836" s="130"/>
      <c r="H836" s="130"/>
      <c r="I836" s="130"/>
      <c r="J836" s="130"/>
      <c r="K836" s="130"/>
      <c r="L836" s="130"/>
      <c r="M836" s="130"/>
      <c r="N836" s="130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 ht="12.75" customHeight="1">
      <c r="A837" s="129"/>
      <c r="B837" s="129"/>
      <c r="C837" s="129"/>
      <c r="D837" s="129"/>
      <c r="E837" s="129"/>
      <c r="F837" s="129"/>
      <c r="G837" s="130"/>
      <c r="H837" s="130"/>
      <c r="I837" s="130"/>
      <c r="J837" s="130"/>
      <c r="K837" s="130"/>
      <c r="L837" s="130"/>
      <c r="M837" s="130"/>
      <c r="N837" s="130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 ht="12.75" customHeight="1">
      <c r="A838" s="129"/>
      <c r="B838" s="129"/>
      <c r="C838" s="129"/>
      <c r="D838" s="129"/>
      <c r="E838" s="129"/>
      <c r="F838" s="129"/>
      <c r="G838" s="130"/>
      <c r="H838" s="130"/>
      <c r="I838" s="130"/>
      <c r="J838" s="130"/>
      <c r="K838" s="130"/>
      <c r="L838" s="130"/>
      <c r="M838" s="130"/>
      <c r="N838" s="130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 ht="12.75" customHeight="1">
      <c r="A839" s="129"/>
      <c r="B839" s="129"/>
      <c r="C839" s="129"/>
      <c r="D839" s="129"/>
      <c r="E839" s="129"/>
      <c r="F839" s="129"/>
      <c r="G839" s="130"/>
      <c r="H839" s="130"/>
      <c r="I839" s="130"/>
      <c r="J839" s="130"/>
      <c r="K839" s="130"/>
      <c r="L839" s="130"/>
      <c r="M839" s="130"/>
      <c r="N839" s="130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 ht="12.75" customHeight="1">
      <c r="A840" s="129"/>
      <c r="B840" s="129"/>
      <c r="C840" s="129"/>
      <c r="D840" s="129"/>
      <c r="E840" s="129"/>
      <c r="F840" s="129"/>
      <c r="G840" s="130"/>
      <c r="H840" s="130"/>
      <c r="I840" s="130"/>
      <c r="J840" s="130"/>
      <c r="K840" s="130"/>
      <c r="L840" s="130"/>
      <c r="M840" s="130"/>
      <c r="N840" s="130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 ht="12.75" customHeight="1">
      <c r="A841" s="129"/>
      <c r="B841" s="129"/>
      <c r="C841" s="129"/>
      <c r="D841" s="129"/>
      <c r="E841" s="129"/>
      <c r="F841" s="129"/>
      <c r="G841" s="130"/>
      <c r="H841" s="130"/>
      <c r="I841" s="130"/>
      <c r="J841" s="130"/>
      <c r="K841" s="130"/>
      <c r="L841" s="130"/>
      <c r="M841" s="130"/>
      <c r="N841" s="130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 ht="12.75" customHeight="1">
      <c r="A842" s="129"/>
      <c r="B842" s="129"/>
      <c r="C842" s="129"/>
      <c r="D842" s="129"/>
      <c r="E842" s="129"/>
      <c r="F842" s="129"/>
      <c r="G842" s="130"/>
      <c r="H842" s="130"/>
      <c r="I842" s="130"/>
      <c r="J842" s="130"/>
      <c r="K842" s="130"/>
      <c r="L842" s="130"/>
      <c r="M842" s="130"/>
      <c r="N842" s="130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 ht="12.75" customHeight="1">
      <c r="A843" s="129"/>
      <c r="B843" s="129"/>
      <c r="C843" s="129"/>
      <c r="D843" s="129"/>
      <c r="E843" s="129"/>
      <c r="F843" s="129"/>
      <c r="G843" s="130"/>
      <c r="H843" s="130"/>
      <c r="I843" s="130"/>
      <c r="J843" s="130"/>
      <c r="K843" s="130"/>
      <c r="L843" s="130"/>
      <c r="M843" s="130"/>
      <c r="N843" s="130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 ht="12.75" customHeight="1">
      <c r="A844" s="129"/>
      <c r="B844" s="129"/>
      <c r="C844" s="129"/>
      <c r="D844" s="129"/>
      <c r="E844" s="129"/>
      <c r="F844" s="129"/>
      <c r="G844" s="130"/>
      <c r="H844" s="130"/>
      <c r="I844" s="130"/>
      <c r="J844" s="130"/>
      <c r="K844" s="130"/>
      <c r="L844" s="130"/>
      <c r="M844" s="130"/>
      <c r="N844" s="130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 ht="12.75" customHeight="1">
      <c r="A845" s="129"/>
      <c r="B845" s="129"/>
      <c r="C845" s="129"/>
      <c r="D845" s="129"/>
      <c r="E845" s="129"/>
      <c r="F845" s="129"/>
      <c r="G845" s="130"/>
      <c r="H845" s="130"/>
      <c r="I845" s="130"/>
      <c r="J845" s="130"/>
      <c r="K845" s="130"/>
      <c r="L845" s="130"/>
      <c r="M845" s="130"/>
      <c r="N845" s="130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 ht="12.75" customHeight="1">
      <c r="A846" s="129"/>
      <c r="B846" s="129"/>
      <c r="C846" s="129"/>
      <c r="D846" s="129"/>
      <c r="E846" s="129"/>
      <c r="F846" s="129"/>
      <c r="G846" s="130"/>
      <c r="H846" s="130"/>
      <c r="I846" s="130"/>
      <c r="J846" s="130"/>
      <c r="K846" s="130"/>
      <c r="L846" s="130"/>
      <c r="M846" s="130"/>
      <c r="N846" s="130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 ht="12.75" customHeight="1">
      <c r="A847" s="129"/>
      <c r="B847" s="129"/>
      <c r="C847" s="129"/>
      <c r="D847" s="129"/>
      <c r="E847" s="129"/>
      <c r="F847" s="129"/>
      <c r="G847" s="130"/>
      <c r="H847" s="130"/>
      <c r="I847" s="130"/>
      <c r="J847" s="130"/>
      <c r="K847" s="130"/>
      <c r="L847" s="130"/>
      <c r="M847" s="130"/>
      <c r="N847" s="130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 ht="12.75" customHeight="1">
      <c r="A848" s="129"/>
      <c r="B848" s="129"/>
      <c r="C848" s="129"/>
      <c r="D848" s="129"/>
      <c r="E848" s="129"/>
      <c r="F848" s="129"/>
      <c r="G848" s="130"/>
      <c r="H848" s="130"/>
      <c r="I848" s="130"/>
      <c r="J848" s="130"/>
      <c r="K848" s="130"/>
      <c r="L848" s="130"/>
      <c r="M848" s="130"/>
      <c r="N848" s="130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 ht="12.75" customHeight="1">
      <c r="A849" s="129"/>
      <c r="B849" s="129"/>
      <c r="C849" s="129"/>
      <c r="D849" s="129"/>
      <c r="E849" s="129"/>
      <c r="F849" s="129"/>
      <c r="G849" s="130"/>
      <c r="H849" s="130"/>
      <c r="I849" s="130"/>
      <c r="J849" s="130"/>
      <c r="K849" s="130"/>
      <c r="L849" s="130"/>
      <c r="M849" s="130"/>
      <c r="N849" s="130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 ht="12.75" customHeight="1">
      <c r="A850" s="129"/>
      <c r="B850" s="129"/>
      <c r="C850" s="129"/>
      <c r="D850" s="129"/>
      <c r="E850" s="129"/>
      <c r="F850" s="129"/>
      <c r="G850" s="130"/>
      <c r="H850" s="130"/>
      <c r="I850" s="130"/>
      <c r="J850" s="130"/>
      <c r="K850" s="130"/>
      <c r="L850" s="130"/>
      <c r="M850" s="130"/>
      <c r="N850" s="130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 ht="12.75" customHeight="1">
      <c r="A851" s="129"/>
      <c r="B851" s="129"/>
      <c r="C851" s="129"/>
      <c r="D851" s="129"/>
      <c r="E851" s="129"/>
      <c r="F851" s="129"/>
      <c r="G851" s="130"/>
      <c r="H851" s="130"/>
      <c r="I851" s="130"/>
      <c r="J851" s="130"/>
      <c r="K851" s="130"/>
      <c r="L851" s="130"/>
      <c r="M851" s="130"/>
      <c r="N851" s="130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 ht="12.75" customHeight="1">
      <c r="A852" s="129"/>
      <c r="B852" s="129"/>
      <c r="C852" s="129"/>
      <c r="D852" s="129"/>
      <c r="E852" s="129"/>
      <c r="F852" s="129"/>
      <c r="G852" s="130"/>
      <c r="H852" s="130"/>
      <c r="I852" s="130"/>
      <c r="J852" s="130"/>
      <c r="K852" s="130"/>
      <c r="L852" s="130"/>
      <c r="M852" s="130"/>
      <c r="N852" s="130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 ht="12.75" customHeight="1">
      <c r="A853" s="129"/>
      <c r="B853" s="129"/>
      <c r="C853" s="129"/>
      <c r="D853" s="129"/>
      <c r="E853" s="129"/>
      <c r="F853" s="129"/>
      <c r="G853" s="130"/>
      <c r="H853" s="130"/>
      <c r="I853" s="130"/>
      <c r="J853" s="130"/>
      <c r="K853" s="130"/>
      <c r="L853" s="130"/>
      <c r="M853" s="130"/>
      <c r="N853" s="130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 ht="12.75" customHeight="1">
      <c r="A854" s="129"/>
      <c r="B854" s="129"/>
      <c r="C854" s="129"/>
      <c r="D854" s="129"/>
      <c r="E854" s="129"/>
      <c r="F854" s="129"/>
      <c r="G854" s="130"/>
      <c r="H854" s="130"/>
      <c r="I854" s="130"/>
      <c r="J854" s="130"/>
      <c r="K854" s="130"/>
      <c r="L854" s="130"/>
      <c r="M854" s="130"/>
      <c r="N854" s="130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 ht="12.75" customHeight="1">
      <c r="A855" s="129"/>
      <c r="B855" s="129"/>
      <c r="C855" s="129"/>
      <c r="D855" s="129"/>
      <c r="E855" s="129"/>
      <c r="F855" s="129"/>
      <c r="G855" s="130"/>
      <c r="H855" s="130"/>
      <c r="I855" s="130"/>
      <c r="J855" s="130"/>
      <c r="K855" s="130"/>
      <c r="L855" s="130"/>
      <c r="M855" s="130"/>
      <c r="N855" s="130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 ht="12.75" customHeight="1">
      <c r="A856" s="129"/>
      <c r="B856" s="129"/>
      <c r="C856" s="129"/>
      <c r="D856" s="129"/>
      <c r="E856" s="129"/>
      <c r="F856" s="129"/>
      <c r="G856" s="130"/>
      <c r="H856" s="130"/>
      <c r="I856" s="130"/>
      <c r="J856" s="130"/>
      <c r="K856" s="130"/>
      <c r="L856" s="130"/>
      <c r="M856" s="130"/>
      <c r="N856" s="130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 ht="12.75" customHeight="1">
      <c r="A857" s="129"/>
      <c r="B857" s="129"/>
      <c r="C857" s="129"/>
      <c r="D857" s="129"/>
      <c r="E857" s="129"/>
      <c r="F857" s="129"/>
      <c r="G857" s="130"/>
      <c r="H857" s="130"/>
      <c r="I857" s="130"/>
      <c r="J857" s="130"/>
      <c r="K857" s="130"/>
      <c r="L857" s="130"/>
      <c r="M857" s="130"/>
      <c r="N857" s="130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 ht="12.75" customHeight="1">
      <c r="A858" s="129"/>
      <c r="B858" s="129"/>
      <c r="C858" s="129"/>
      <c r="D858" s="129"/>
      <c r="E858" s="129"/>
      <c r="F858" s="129"/>
      <c r="G858" s="130"/>
      <c r="H858" s="130"/>
      <c r="I858" s="130"/>
      <c r="J858" s="130"/>
      <c r="K858" s="130"/>
      <c r="L858" s="130"/>
      <c r="M858" s="130"/>
      <c r="N858" s="130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 ht="12.75" customHeight="1">
      <c r="A859" s="129"/>
      <c r="B859" s="129"/>
      <c r="C859" s="129"/>
      <c r="D859" s="129"/>
      <c r="E859" s="129"/>
      <c r="F859" s="129"/>
      <c r="G859" s="130"/>
      <c r="H859" s="130"/>
      <c r="I859" s="130"/>
      <c r="J859" s="130"/>
      <c r="K859" s="130"/>
      <c r="L859" s="130"/>
      <c r="M859" s="130"/>
      <c r="N859" s="130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 ht="12.75" customHeight="1">
      <c r="A860" s="129"/>
      <c r="B860" s="129"/>
      <c r="C860" s="129"/>
      <c r="D860" s="129"/>
      <c r="E860" s="129"/>
      <c r="F860" s="129"/>
      <c r="G860" s="130"/>
      <c r="H860" s="130"/>
      <c r="I860" s="130"/>
      <c r="J860" s="130"/>
      <c r="K860" s="130"/>
      <c r="L860" s="130"/>
      <c r="M860" s="130"/>
      <c r="N860" s="130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 ht="12.75" customHeight="1">
      <c r="A861" s="129"/>
      <c r="B861" s="129"/>
      <c r="C861" s="129"/>
      <c r="D861" s="129"/>
      <c r="E861" s="129"/>
      <c r="F861" s="129"/>
      <c r="G861" s="130"/>
      <c r="H861" s="130"/>
      <c r="I861" s="130"/>
      <c r="J861" s="130"/>
      <c r="K861" s="130"/>
      <c r="L861" s="130"/>
      <c r="M861" s="130"/>
      <c r="N861" s="130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 ht="12.75" customHeight="1">
      <c r="A862" s="129"/>
      <c r="B862" s="129"/>
      <c r="C862" s="129"/>
      <c r="D862" s="129"/>
      <c r="E862" s="129"/>
      <c r="F862" s="129"/>
      <c r="G862" s="130"/>
      <c r="H862" s="130"/>
      <c r="I862" s="130"/>
      <c r="J862" s="130"/>
      <c r="K862" s="130"/>
      <c r="L862" s="130"/>
      <c r="M862" s="130"/>
      <c r="N862" s="130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 ht="12.75" customHeight="1">
      <c r="A863" s="129"/>
      <c r="B863" s="129"/>
      <c r="C863" s="129"/>
      <c r="D863" s="129"/>
      <c r="E863" s="129"/>
      <c r="F863" s="129"/>
      <c r="G863" s="130"/>
      <c r="H863" s="130"/>
      <c r="I863" s="130"/>
      <c r="J863" s="130"/>
      <c r="K863" s="130"/>
      <c r="L863" s="130"/>
      <c r="M863" s="130"/>
      <c r="N863" s="130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 ht="12.75" customHeight="1">
      <c r="A864" s="129"/>
      <c r="B864" s="129"/>
      <c r="C864" s="129"/>
      <c r="D864" s="129"/>
      <c r="E864" s="129"/>
      <c r="F864" s="129"/>
      <c r="G864" s="130"/>
      <c r="H864" s="130"/>
      <c r="I864" s="130"/>
      <c r="J864" s="130"/>
      <c r="K864" s="130"/>
      <c r="L864" s="130"/>
      <c r="M864" s="130"/>
      <c r="N864" s="130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 ht="12.75" customHeight="1">
      <c r="A865" s="129"/>
      <c r="B865" s="129"/>
      <c r="C865" s="129"/>
      <c r="D865" s="129"/>
      <c r="E865" s="129"/>
      <c r="F865" s="129"/>
      <c r="G865" s="130"/>
      <c r="H865" s="130"/>
      <c r="I865" s="130"/>
      <c r="J865" s="130"/>
      <c r="K865" s="130"/>
      <c r="L865" s="130"/>
      <c r="M865" s="130"/>
      <c r="N865" s="130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 ht="12.75" customHeight="1">
      <c r="A866" s="129"/>
      <c r="B866" s="129"/>
      <c r="C866" s="129"/>
      <c r="D866" s="129"/>
      <c r="E866" s="129"/>
      <c r="F866" s="129"/>
      <c r="G866" s="130"/>
      <c r="H866" s="130"/>
      <c r="I866" s="130"/>
      <c r="J866" s="130"/>
      <c r="K866" s="130"/>
      <c r="L866" s="130"/>
      <c r="M866" s="130"/>
      <c r="N866" s="130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 ht="12.75" customHeight="1">
      <c r="A867" s="129"/>
      <c r="B867" s="129"/>
      <c r="C867" s="129"/>
      <c r="D867" s="129"/>
      <c r="E867" s="129"/>
      <c r="F867" s="129"/>
      <c r="G867" s="130"/>
      <c r="H867" s="130"/>
      <c r="I867" s="130"/>
      <c r="J867" s="130"/>
      <c r="K867" s="130"/>
      <c r="L867" s="130"/>
      <c r="M867" s="130"/>
      <c r="N867" s="130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 ht="12.75" customHeight="1">
      <c r="A868" s="129"/>
      <c r="B868" s="129"/>
      <c r="C868" s="129"/>
      <c r="D868" s="129"/>
      <c r="E868" s="129"/>
      <c r="F868" s="129"/>
      <c r="G868" s="130"/>
      <c r="H868" s="130"/>
      <c r="I868" s="130"/>
      <c r="J868" s="130"/>
      <c r="K868" s="130"/>
      <c r="L868" s="130"/>
      <c r="M868" s="130"/>
      <c r="N868" s="130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 ht="12.75" customHeight="1">
      <c r="A869" s="129"/>
      <c r="B869" s="129"/>
      <c r="C869" s="129"/>
      <c r="D869" s="129"/>
      <c r="E869" s="129"/>
      <c r="F869" s="129"/>
      <c r="G869" s="130"/>
      <c r="H869" s="130"/>
      <c r="I869" s="130"/>
      <c r="J869" s="130"/>
      <c r="K869" s="130"/>
      <c r="L869" s="130"/>
      <c r="M869" s="130"/>
      <c r="N869" s="130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 ht="12.75" customHeight="1">
      <c r="A870" s="129"/>
      <c r="B870" s="129"/>
      <c r="C870" s="129"/>
      <c r="D870" s="129"/>
      <c r="E870" s="129"/>
      <c r="F870" s="129"/>
      <c r="G870" s="130"/>
      <c r="H870" s="130"/>
      <c r="I870" s="130"/>
      <c r="J870" s="130"/>
      <c r="K870" s="130"/>
      <c r="L870" s="130"/>
      <c r="M870" s="130"/>
      <c r="N870" s="130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 ht="12.75" customHeight="1">
      <c r="A871" s="129"/>
      <c r="B871" s="129"/>
      <c r="C871" s="129"/>
      <c r="D871" s="129"/>
      <c r="E871" s="129"/>
      <c r="F871" s="129"/>
      <c r="G871" s="130"/>
      <c r="H871" s="130"/>
      <c r="I871" s="130"/>
      <c r="J871" s="130"/>
      <c r="K871" s="130"/>
      <c r="L871" s="130"/>
      <c r="M871" s="130"/>
      <c r="N871" s="130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 ht="12.75" customHeight="1">
      <c r="A872" s="129"/>
      <c r="B872" s="129"/>
      <c r="C872" s="129"/>
      <c r="D872" s="129"/>
      <c r="E872" s="129"/>
      <c r="F872" s="129"/>
      <c r="G872" s="130"/>
      <c r="H872" s="130"/>
      <c r="I872" s="130"/>
      <c r="J872" s="130"/>
      <c r="K872" s="130"/>
      <c r="L872" s="130"/>
      <c r="M872" s="130"/>
      <c r="N872" s="130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 ht="12.75" customHeight="1">
      <c r="A873" s="129"/>
      <c r="B873" s="129"/>
      <c r="C873" s="129"/>
      <c r="D873" s="129"/>
      <c r="E873" s="129"/>
      <c r="F873" s="129"/>
      <c r="G873" s="130"/>
      <c r="H873" s="130"/>
      <c r="I873" s="130"/>
      <c r="J873" s="130"/>
      <c r="K873" s="130"/>
      <c r="L873" s="130"/>
      <c r="M873" s="130"/>
      <c r="N873" s="130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 ht="12.75" customHeight="1">
      <c r="A874" s="129"/>
      <c r="B874" s="129"/>
      <c r="C874" s="129"/>
      <c r="D874" s="129"/>
      <c r="E874" s="129"/>
      <c r="F874" s="129"/>
      <c r="G874" s="130"/>
      <c r="H874" s="130"/>
      <c r="I874" s="130"/>
      <c r="J874" s="130"/>
      <c r="K874" s="130"/>
      <c r="L874" s="130"/>
      <c r="M874" s="130"/>
      <c r="N874" s="130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 ht="12.75" customHeight="1">
      <c r="A875" s="129"/>
      <c r="B875" s="129"/>
      <c r="C875" s="129"/>
      <c r="D875" s="129"/>
      <c r="E875" s="129"/>
      <c r="F875" s="129"/>
      <c r="G875" s="130"/>
      <c r="H875" s="130"/>
      <c r="I875" s="130"/>
      <c r="J875" s="130"/>
      <c r="K875" s="130"/>
      <c r="L875" s="130"/>
      <c r="M875" s="130"/>
      <c r="N875" s="130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 ht="12.75" customHeight="1">
      <c r="A876" s="129"/>
      <c r="B876" s="129"/>
      <c r="C876" s="129"/>
      <c r="D876" s="129"/>
      <c r="E876" s="129"/>
      <c r="F876" s="129"/>
      <c r="G876" s="130"/>
      <c r="H876" s="130"/>
      <c r="I876" s="130"/>
      <c r="J876" s="130"/>
      <c r="K876" s="130"/>
      <c r="L876" s="130"/>
      <c r="M876" s="130"/>
      <c r="N876" s="130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 ht="12.75" customHeight="1">
      <c r="A877" s="129"/>
      <c r="B877" s="129"/>
      <c r="C877" s="129"/>
      <c r="D877" s="129"/>
      <c r="E877" s="129"/>
      <c r="F877" s="129"/>
      <c r="G877" s="130"/>
      <c r="H877" s="130"/>
      <c r="I877" s="130"/>
      <c r="J877" s="130"/>
      <c r="K877" s="130"/>
      <c r="L877" s="130"/>
      <c r="M877" s="130"/>
      <c r="N877" s="130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 ht="12.75" customHeight="1">
      <c r="A878" s="129"/>
      <c r="B878" s="129"/>
      <c r="C878" s="129"/>
      <c r="D878" s="129"/>
      <c r="E878" s="129"/>
      <c r="F878" s="129"/>
      <c r="G878" s="130"/>
      <c r="H878" s="130"/>
      <c r="I878" s="130"/>
      <c r="J878" s="130"/>
      <c r="K878" s="130"/>
      <c r="L878" s="130"/>
      <c r="M878" s="130"/>
      <c r="N878" s="130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 ht="12.75" customHeight="1">
      <c r="A879" s="129"/>
      <c r="B879" s="129"/>
      <c r="C879" s="129"/>
      <c r="D879" s="129"/>
      <c r="E879" s="129"/>
      <c r="F879" s="129"/>
      <c r="G879" s="130"/>
      <c r="H879" s="130"/>
      <c r="I879" s="130"/>
      <c r="J879" s="130"/>
      <c r="K879" s="130"/>
      <c r="L879" s="130"/>
      <c r="M879" s="130"/>
      <c r="N879" s="130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 ht="12.75" customHeight="1">
      <c r="A880" s="129"/>
      <c r="B880" s="129"/>
      <c r="C880" s="129"/>
      <c r="D880" s="129"/>
      <c r="E880" s="129"/>
      <c r="F880" s="129"/>
      <c r="G880" s="130"/>
      <c r="H880" s="130"/>
      <c r="I880" s="130"/>
      <c r="J880" s="130"/>
      <c r="K880" s="130"/>
      <c r="L880" s="130"/>
      <c r="M880" s="130"/>
      <c r="N880" s="130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 ht="12.75" customHeight="1">
      <c r="A881" s="129"/>
      <c r="B881" s="129"/>
      <c r="C881" s="129"/>
      <c r="D881" s="129"/>
      <c r="E881" s="129"/>
      <c r="F881" s="129"/>
      <c r="G881" s="130"/>
      <c r="H881" s="130"/>
      <c r="I881" s="130"/>
      <c r="J881" s="130"/>
      <c r="K881" s="130"/>
      <c r="L881" s="130"/>
      <c r="M881" s="130"/>
      <c r="N881" s="130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 ht="12.75" customHeight="1">
      <c r="A882" s="129"/>
      <c r="B882" s="129"/>
      <c r="C882" s="129"/>
      <c r="D882" s="129"/>
      <c r="E882" s="129"/>
      <c r="F882" s="129"/>
      <c r="G882" s="130"/>
      <c r="H882" s="130"/>
      <c r="I882" s="130"/>
      <c r="J882" s="130"/>
      <c r="K882" s="130"/>
      <c r="L882" s="130"/>
      <c r="M882" s="130"/>
      <c r="N882" s="130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 ht="12.75" customHeight="1">
      <c r="A883" s="129"/>
      <c r="B883" s="129"/>
      <c r="C883" s="129"/>
      <c r="D883" s="129"/>
      <c r="E883" s="129"/>
      <c r="F883" s="129"/>
      <c r="G883" s="130"/>
      <c r="H883" s="130"/>
      <c r="I883" s="130"/>
      <c r="J883" s="130"/>
      <c r="K883" s="130"/>
      <c r="L883" s="130"/>
      <c r="M883" s="130"/>
      <c r="N883" s="130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 ht="12.75" customHeight="1">
      <c r="A884" s="129"/>
      <c r="B884" s="129"/>
      <c r="C884" s="129"/>
      <c r="D884" s="129"/>
      <c r="E884" s="129"/>
      <c r="F884" s="129"/>
      <c r="G884" s="130"/>
      <c r="H884" s="130"/>
      <c r="I884" s="130"/>
      <c r="J884" s="130"/>
      <c r="K884" s="130"/>
      <c r="L884" s="130"/>
      <c r="M884" s="130"/>
      <c r="N884" s="130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 ht="12.75" customHeight="1">
      <c r="A885" s="129"/>
      <c r="B885" s="129"/>
      <c r="C885" s="129"/>
      <c r="D885" s="129"/>
      <c r="E885" s="129"/>
      <c r="F885" s="129"/>
      <c r="G885" s="130"/>
      <c r="H885" s="130"/>
      <c r="I885" s="130"/>
      <c r="J885" s="130"/>
      <c r="K885" s="130"/>
      <c r="L885" s="130"/>
      <c r="M885" s="130"/>
      <c r="N885" s="130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 ht="12.75" customHeight="1">
      <c r="A886" s="129"/>
      <c r="B886" s="129"/>
      <c r="C886" s="129"/>
      <c r="D886" s="129"/>
      <c r="E886" s="129"/>
      <c r="F886" s="129"/>
      <c r="G886" s="130"/>
      <c r="H886" s="130"/>
      <c r="I886" s="130"/>
      <c r="J886" s="130"/>
      <c r="K886" s="130"/>
      <c r="L886" s="130"/>
      <c r="M886" s="130"/>
      <c r="N886" s="130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 ht="12.75" customHeight="1">
      <c r="A887" s="129"/>
      <c r="B887" s="129"/>
      <c r="C887" s="129"/>
      <c r="D887" s="129"/>
      <c r="E887" s="129"/>
      <c r="F887" s="129"/>
      <c r="G887" s="130"/>
      <c r="H887" s="130"/>
      <c r="I887" s="130"/>
      <c r="J887" s="130"/>
      <c r="K887" s="130"/>
      <c r="L887" s="130"/>
      <c r="M887" s="130"/>
      <c r="N887" s="130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 ht="12.75" customHeight="1">
      <c r="A888" s="129"/>
      <c r="B888" s="129"/>
      <c r="C888" s="129"/>
      <c r="D888" s="129"/>
      <c r="E888" s="129"/>
      <c r="F888" s="129"/>
      <c r="G888" s="130"/>
      <c r="H888" s="130"/>
      <c r="I888" s="130"/>
      <c r="J888" s="130"/>
      <c r="K888" s="130"/>
      <c r="L888" s="130"/>
      <c r="M888" s="130"/>
      <c r="N888" s="130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 ht="12.75" customHeight="1">
      <c r="A889" s="129"/>
      <c r="B889" s="129"/>
      <c r="C889" s="129"/>
      <c r="D889" s="129"/>
      <c r="E889" s="129"/>
      <c r="F889" s="129"/>
      <c r="G889" s="130"/>
      <c r="H889" s="130"/>
      <c r="I889" s="130"/>
      <c r="J889" s="130"/>
      <c r="K889" s="130"/>
      <c r="L889" s="130"/>
      <c r="M889" s="130"/>
      <c r="N889" s="130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 ht="12.75" customHeight="1">
      <c r="A890" s="129"/>
      <c r="B890" s="129"/>
      <c r="C890" s="129"/>
      <c r="D890" s="129"/>
      <c r="E890" s="129"/>
      <c r="F890" s="129"/>
      <c r="G890" s="130"/>
      <c r="H890" s="130"/>
      <c r="I890" s="130"/>
      <c r="J890" s="130"/>
      <c r="K890" s="130"/>
      <c r="L890" s="130"/>
      <c r="M890" s="130"/>
      <c r="N890" s="130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 ht="12.75" customHeight="1">
      <c r="A891" s="129"/>
      <c r="B891" s="129"/>
      <c r="C891" s="129"/>
      <c r="D891" s="129"/>
      <c r="E891" s="129"/>
      <c r="F891" s="129"/>
      <c r="G891" s="130"/>
      <c r="H891" s="130"/>
      <c r="I891" s="130"/>
      <c r="J891" s="130"/>
      <c r="K891" s="130"/>
      <c r="L891" s="130"/>
      <c r="M891" s="130"/>
      <c r="N891" s="130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 ht="12.75" customHeight="1">
      <c r="A892" s="129"/>
      <c r="B892" s="129"/>
      <c r="C892" s="129"/>
      <c r="D892" s="129"/>
      <c r="E892" s="129"/>
      <c r="F892" s="129"/>
      <c r="G892" s="130"/>
      <c r="H892" s="130"/>
      <c r="I892" s="130"/>
      <c r="J892" s="130"/>
      <c r="K892" s="130"/>
      <c r="L892" s="130"/>
      <c r="M892" s="130"/>
      <c r="N892" s="130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 ht="12.75" customHeight="1">
      <c r="A893" s="129"/>
      <c r="B893" s="129"/>
      <c r="C893" s="129"/>
      <c r="D893" s="129"/>
      <c r="E893" s="129"/>
      <c r="F893" s="129"/>
      <c r="G893" s="130"/>
      <c r="H893" s="130"/>
      <c r="I893" s="130"/>
      <c r="J893" s="130"/>
      <c r="K893" s="130"/>
      <c r="L893" s="130"/>
      <c r="M893" s="130"/>
      <c r="N893" s="130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 ht="12.75" customHeight="1">
      <c r="A894" s="129"/>
      <c r="B894" s="129"/>
      <c r="C894" s="129"/>
      <c r="D894" s="129"/>
      <c r="E894" s="129"/>
      <c r="F894" s="129"/>
      <c r="G894" s="130"/>
      <c r="H894" s="130"/>
      <c r="I894" s="130"/>
      <c r="J894" s="130"/>
      <c r="K894" s="130"/>
      <c r="L894" s="130"/>
      <c r="M894" s="130"/>
      <c r="N894" s="130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 ht="12.75" customHeight="1">
      <c r="A895" s="129"/>
      <c r="B895" s="129"/>
      <c r="C895" s="129"/>
      <c r="D895" s="129"/>
      <c r="E895" s="129"/>
      <c r="F895" s="129"/>
      <c r="G895" s="130"/>
      <c r="H895" s="130"/>
      <c r="I895" s="130"/>
      <c r="J895" s="130"/>
      <c r="K895" s="130"/>
      <c r="L895" s="130"/>
      <c r="M895" s="130"/>
      <c r="N895" s="130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 ht="12.75" customHeight="1">
      <c r="A896" s="129"/>
      <c r="B896" s="129"/>
      <c r="C896" s="129"/>
      <c r="D896" s="129"/>
      <c r="E896" s="129"/>
      <c r="F896" s="129"/>
      <c r="G896" s="130"/>
      <c r="H896" s="130"/>
      <c r="I896" s="130"/>
      <c r="J896" s="130"/>
      <c r="K896" s="130"/>
      <c r="L896" s="130"/>
      <c r="M896" s="130"/>
      <c r="N896" s="130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 ht="12.75" customHeight="1">
      <c r="A897" s="129"/>
      <c r="B897" s="129"/>
      <c r="C897" s="129"/>
      <c r="D897" s="129"/>
      <c r="E897" s="129"/>
      <c r="F897" s="129"/>
      <c r="G897" s="130"/>
      <c r="H897" s="130"/>
      <c r="I897" s="130"/>
      <c r="J897" s="130"/>
      <c r="K897" s="130"/>
      <c r="L897" s="130"/>
      <c r="M897" s="130"/>
      <c r="N897" s="130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 ht="12.75" customHeight="1">
      <c r="A898" s="129"/>
      <c r="B898" s="129"/>
      <c r="C898" s="129"/>
      <c r="D898" s="129"/>
      <c r="E898" s="129"/>
      <c r="F898" s="129"/>
      <c r="G898" s="130"/>
      <c r="H898" s="130"/>
      <c r="I898" s="130"/>
      <c r="J898" s="130"/>
      <c r="K898" s="130"/>
      <c r="L898" s="130"/>
      <c r="M898" s="130"/>
      <c r="N898" s="130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 ht="12.75" customHeight="1">
      <c r="A899" s="129"/>
      <c r="B899" s="129"/>
      <c r="C899" s="129"/>
      <c r="D899" s="129"/>
      <c r="E899" s="129"/>
      <c r="F899" s="129"/>
      <c r="G899" s="130"/>
      <c r="H899" s="130"/>
      <c r="I899" s="130"/>
      <c r="J899" s="130"/>
      <c r="K899" s="130"/>
      <c r="L899" s="130"/>
      <c r="M899" s="130"/>
      <c r="N899" s="130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 ht="12.75" customHeight="1">
      <c r="A900" s="129"/>
      <c r="B900" s="129"/>
      <c r="C900" s="129"/>
      <c r="D900" s="129"/>
      <c r="E900" s="129"/>
      <c r="F900" s="129"/>
      <c r="G900" s="130"/>
      <c r="H900" s="130"/>
      <c r="I900" s="130"/>
      <c r="J900" s="130"/>
      <c r="K900" s="130"/>
      <c r="L900" s="130"/>
      <c r="M900" s="130"/>
      <c r="N900" s="130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 ht="12.75" customHeight="1">
      <c r="A901" s="129"/>
      <c r="B901" s="129"/>
      <c r="C901" s="129"/>
      <c r="D901" s="129"/>
      <c r="E901" s="129"/>
      <c r="F901" s="129"/>
      <c r="G901" s="130"/>
      <c r="H901" s="130"/>
      <c r="I901" s="130"/>
      <c r="J901" s="130"/>
      <c r="K901" s="130"/>
      <c r="L901" s="130"/>
      <c r="M901" s="130"/>
      <c r="N901" s="130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 ht="12.75" customHeight="1">
      <c r="A902" s="129"/>
      <c r="B902" s="129"/>
      <c r="C902" s="129"/>
      <c r="D902" s="129"/>
      <c r="E902" s="129"/>
      <c r="F902" s="129"/>
      <c r="G902" s="130"/>
      <c r="H902" s="130"/>
      <c r="I902" s="130"/>
      <c r="J902" s="130"/>
      <c r="K902" s="130"/>
      <c r="L902" s="130"/>
      <c r="M902" s="130"/>
      <c r="N902" s="130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 ht="12.75" customHeight="1">
      <c r="A903" s="129"/>
      <c r="B903" s="129"/>
      <c r="C903" s="129"/>
      <c r="D903" s="129"/>
      <c r="E903" s="129"/>
      <c r="F903" s="129"/>
      <c r="G903" s="130"/>
      <c r="H903" s="130"/>
      <c r="I903" s="130"/>
      <c r="J903" s="130"/>
      <c r="K903" s="130"/>
      <c r="L903" s="130"/>
      <c r="M903" s="130"/>
      <c r="N903" s="130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 ht="12.75" customHeight="1">
      <c r="A904" s="129"/>
      <c r="B904" s="129"/>
      <c r="C904" s="129"/>
      <c r="D904" s="129"/>
      <c r="E904" s="129"/>
      <c r="F904" s="129"/>
      <c r="G904" s="130"/>
      <c r="H904" s="130"/>
      <c r="I904" s="130"/>
      <c r="J904" s="130"/>
      <c r="K904" s="130"/>
      <c r="L904" s="130"/>
      <c r="M904" s="130"/>
      <c r="N904" s="130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 ht="12.75" customHeight="1">
      <c r="A905" s="129"/>
      <c r="B905" s="129"/>
      <c r="C905" s="129"/>
      <c r="D905" s="129"/>
      <c r="E905" s="129"/>
      <c r="F905" s="129"/>
      <c r="G905" s="130"/>
      <c r="H905" s="130"/>
      <c r="I905" s="130"/>
      <c r="J905" s="130"/>
      <c r="K905" s="130"/>
      <c r="L905" s="130"/>
      <c r="M905" s="130"/>
      <c r="N905" s="130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 ht="12.75" customHeight="1">
      <c r="A906" s="129"/>
      <c r="B906" s="129"/>
      <c r="C906" s="129"/>
      <c r="D906" s="129"/>
      <c r="E906" s="129"/>
      <c r="F906" s="129"/>
      <c r="G906" s="130"/>
      <c r="H906" s="130"/>
      <c r="I906" s="130"/>
      <c r="J906" s="130"/>
      <c r="K906" s="130"/>
      <c r="L906" s="130"/>
      <c r="M906" s="130"/>
      <c r="N906" s="130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 ht="12.75" customHeight="1">
      <c r="A907" s="129"/>
      <c r="B907" s="129"/>
      <c r="C907" s="129"/>
      <c r="D907" s="129"/>
      <c r="E907" s="129"/>
      <c r="F907" s="129"/>
      <c r="G907" s="130"/>
      <c r="H907" s="130"/>
      <c r="I907" s="130"/>
      <c r="J907" s="130"/>
      <c r="K907" s="130"/>
      <c r="L907" s="130"/>
      <c r="M907" s="130"/>
      <c r="N907" s="130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 ht="12.75" customHeight="1">
      <c r="A908" s="129"/>
      <c r="B908" s="129"/>
      <c r="C908" s="129"/>
      <c r="D908" s="129"/>
      <c r="E908" s="129"/>
      <c r="F908" s="129"/>
      <c r="G908" s="130"/>
      <c r="H908" s="130"/>
      <c r="I908" s="130"/>
      <c r="J908" s="130"/>
      <c r="K908" s="130"/>
      <c r="L908" s="130"/>
      <c r="M908" s="130"/>
      <c r="N908" s="130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 ht="12.75" customHeight="1">
      <c r="A909" s="129"/>
      <c r="B909" s="129"/>
      <c r="C909" s="129"/>
      <c r="D909" s="129"/>
      <c r="E909" s="129"/>
      <c r="F909" s="129"/>
      <c r="G909" s="130"/>
      <c r="H909" s="130"/>
      <c r="I909" s="130"/>
      <c r="J909" s="130"/>
      <c r="K909" s="130"/>
      <c r="L909" s="130"/>
      <c r="M909" s="130"/>
      <c r="N909" s="130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 ht="12.75" customHeight="1">
      <c r="A910" s="129"/>
      <c r="B910" s="129"/>
      <c r="C910" s="129"/>
      <c r="D910" s="129"/>
      <c r="E910" s="129"/>
      <c r="F910" s="129"/>
      <c r="G910" s="130"/>
      <c r="H910" s="130"/>
      <c r="I910" s="130"/>
      <c r="J910" s="130"/>
      <c r="K910" s="130"/>
      <c r="L910" s="130"/>
      <c r="M910" s="130"/>
      <c r="N910" s="130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 ht="12.75" customHeight="1">
      <c r="A911" s="129"/>
      <c r="B911" s="129"/>
      <c r="C911" s="129"/>
      <c r="D911" s="129"/>
      <c r="E911" s="129"/>
      <c r="F911" s="129"/>
      <c r="G911" s="130"/>
      <c r="H911" s="130"/>
      <c r="I911" s="130"/>
      <c r="J911" s="130"/>
      <c r="K911" s="130"/>
      <c r="L911" s="130"/>
      <c r="M911" s="130"/>
      <c r="N911" s="130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 ht="12.75" customHeight="1">
      <c r="A912" s="129"/>
      <c r="B912" s="129"/>
      <c r="C912" s="129"/>
      <c r="D912" s="129"/>
      <c r="E912" s="129"/>
      <c r="F912" s="129"/>
      <c r="G912" s="130"/>
      <c r="H912" s="130"/>
      <c r="I912" s="130"/>
      <c r="J912" s="130"/>
      <c r="K912" s="130"/>
      <c r="L912" s="130"/>
      <c r="M912" s="130"/>
      <c r="N912" s="130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 ht="12.75" customHeight="1">
      <c r="A913" s="129"/>
      <c r="B913" s="129"/>
      <c r="C913" s="129"/>
      <c r="D913" s="129"/>
      <c r="E913" s="129"/>
      <c r="F913" s="129"/>
      <c r="G913" s="130"/>
      <c r="H913" s="130"/>
      <c r="I913" s="130"/>
      <c r="J913" s="130"/>
      <c r="K913" s="130"/>
      <c r="L913" s="130"/>
      <c r="M913" s="130"/>
      <c r="N913" s="130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 ht="12.75" customHeight="1">
      <c r="A914" s="129"/>
      <c r="B914" s="129"/>
      <c r="C914" s="129"/>
      <c r="D914" s="129"/>
      <c r="E914" s="129"/>
      <c r="F914" s="129"/>
      <c r="G914" s="130"/>
      <c r="H914" s="130"/>
      <c r="I914" s="130"/>
      <c r="J914" s="130"/>
      <c r="K914" s="130"/>
      <c r="L914" s="130"/>
      <c r="M914" s="130"/>
      <c r="N914" s="130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 ht="12.75" customHeight="1">
      <c r="A915" s="129"/>
      <c r="B915" s="129"/>
      <c r="C915" s="129"/>
      <c r="D915" s="129"/>
      <c r="E915" s="129"/>
      <c r="F915" s="129"/>
      <c r="G915" s="130"/>
      <c r="H915" s="130"/>
      <c r="I915" s="130"/>
      <c r="J915" s="130"/>
      <c r="K915" s="130"/>
      <c r="L915" s="130"/>
      <c r="M915" s="130"/>
      <c r="N915" s="130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 ht="12.75" customHeight="1">
      <c r="A916" s="129"/>
      <c r="B916" s="129"/>
      <c r="C916" s="129"/>
      <c r="D916" s="129"/>
      <c r="E916" s="129"/>
      <c r="F916" s="129"/>
      <c r="G916" s="130"/>
      <c r="H916" s="130"/>
      <c r="I916" s="130"/>
      <c r="J916" s="130"/>
      <c r="K916" s="130"/>
      <c r="L916" s="130"/>
      <c r="M916" s="130"/>
      <c r="N916" s="130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 ht="12.75" customHeight="1">
      <c r="A917" s="129"/>
      <c r="B917" s="129"/>
      <c r="C917" s="129"/>
      <c r="D917" s="129"/>
      <c r="E917" s="129"/>
      <c r="F917" s="129"/>
      <c r="G917" s="130"/>
      <c r="H917" s="130"/>
      <c r="I917" s="130"/>
      <c r="J917" s="130"/>
      <c r="K917" s="130"/>
      <c r="L917" s="130"/>
      <c r="M917" s="130"/>
      <c r="N917" s="130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 ht="12.75" customHeight="1">
      <c r="A918" s="129"/>
      <c r="B918" s="129"/>
      <c r="C918" s="129"/>
      <c r="D918" s="129"/>
      <c r="E918" s="129"/>
      <c r="F918" s="129"/>
      <c r="G918" s="130"/>
      <c r="H918" s="130"/>
      <c r="I918" s="130"/>
      <c r="J918" s="130"/>
      <c r="K918" s="130"/>
      <c r="L918" s="130"/>
      <c r="M918" s="130"/>
      <c r="N918" s="130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 ht="12.75" customHeight="1">
      <c r="A919" s="129"/>
      <c r="B919" s="129"/>
      <c r="C919" s="129"/>
      <c r="D919" s="129"/>
      <c r="E919" s="129"/>
      <c r="F919" s="129"/>
      <c r="G919" s="130"/>
      <c r="H919" s="130"/>
      <c r="I919" s="130"/>
      <c r="J919" s="130"/>
      <c r="K919" s="130"/>
      <c r="L919" s="130"/>
      <c r="M919" s="130"/>
      <c r="N919" s="130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 ht="12.75" customHeight="1">
      <c r="A920" s="129"/>
      <c r="B920" s="129"/>
      <c r="C920" s="129"/>
      <c r="D920" s="129"/>
      <c r="E920" s="129"/>
      <c r="F920" s="129"/>
      <c r="G920" s="130"/>
      <c r="H920" s="130"/>
      <c r="I920" s="130"/>
      <c r="J920" s="130"/>
      <c r="K920" s="130"/>
      <c r="L920" s="130"/>
      <c r="M920" s="130"/>
      <c r="N920" s="130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 ht="12.75" customHeight="1">
      <c r="A921" s="129"/>
      <c r="B921" s="129"/>
      <c r="C921" s="129"/>
      <c r="D921" s="129"/>
      <c r="E921" s="129"/>
      <c r="F921" s="129"/>
      <c r="G921" s="130"/>
      <c r="H921" s="130"/>
      <c r="I921" s="130"/>
      <c r="J921" s="130"/>
      <c r="K921" s="130"/>
      <c r="L921" s="130"/>
      <c r="M921" s="130"/>
      <c r="N921" s="130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 ht="12.75" customHeight="1">
      <c r="A922" s="129"/>
      <c r="B922" s="129"/>
      <c r="C922" s="129"/>
      <c r="D922" s="129"/>
      <c r="E922" s="129"/>
      <c r="F922" s="129"/>
      <c r="G922" s="130"/>
      <c r="H922" s="130"/>
      <c r="I922" s="130"/>
      <c r="J922" s="130"/>
      <c r="K922" s="130"/>
      <c r="L922" s="130"/>
      <c r="M922" s="130"/>
      <c r="N922" s="130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 ht="12.75" customHeight="1">
      <c r="A923" s="129"/>
      <c r="B923" s="129"/>
      <c r="C923" s="129"/>
      <c r="D923" s="129"/>
      <c r="E923" s="129"/>
      <c r="F923" s="129"/>
      <c r="G923" s="130"/>
      <c r="H923" s="130"/>
      <c r="I923" s="130"/>
      <c r="J923" s="130"/>
      <c r="K923" s="130"/>
      <c r="L923" s="130"/>
      <c r="M923" s="130"/>
      <c r="N923" s="130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 ht="12.75" customHeight="1">
      <c r="A924" s="129"/>
      <c r="B924" s="129"/>
      <c r="C924" s="129"/>
      <c r="D924" s="129"/>
      <c r="E924" s="129"/>
      <c r="F924" s="129"/>
      <c r="G924" s="130"/>
      <c r="H924" s="130"/>
      <c r="I924" s="130"/>
      <c r="J924" s="130"/>
      <c r="K924" s="130"/>
      <c r="L924" s="130"/>
      <c r="M924" s="130"/>
      <c r="N924" s="130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 ht="12.75" customHeight="1">
      <c r="A925" s="129"/>
      <c r="B925" s="129"/>
      <c r="C925" s="129"/>
      <c r="D925" s="129"/>
      <c r="E925" s="129"/>
      <c r="F925" s="129"/>
      <c r="G925" s="130"/>
      <c r="H925" s="130"/>
      <c r="I925" s="130"/>
      <c r="J925" s="130"/>
      <c r="K925" s="130"/>
      <c r="L925" s="130"/>
      <c r="M925" s="130"/>
      <c r="N925" s="130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 ht="12.75" customHeight="1">
      <c r="A926" s="129"/>
      <c r="B926" s="129"/>
      <c r="C926" s="129"/>
      <c r="D926" s="129"/>
      <c r="E926" s="129"/>
      <c r="F926" s="129"/>
      <c r="G926" s="130"/>
      <c r="H926" s="130"/>
      <c r="I926" s="130"/>
      <c r="J926" s="130"/>
      <c r="K926" s="130"/>
      <c r="L926" s="130"/>
      <c r="M926" s="130"/>
      <c r="N926" s="130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 ht="12.75" customHeight="1">
      <c r="A927" s="129"/>
      <c r="B927" s="129"/>
      <c r="C927" s="129"/>
      <c r="D927" s="129"/>
      <c r="E927" s="129"/>
      <c r="F927" s="129"/>
      <c r="G927" s="130"/>
      <c r="H927" s="130"/>
      <c r="I927" s="130"/>
      <c r="J927" s="130"/>
      <c r="K927" s="130"/>
      <c r="L927" s="130"/>
      <c r="M927" s="130"/>
      <c r="N927" s="130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 ht="12.75" customHeight="1">
      <c r="A928" s="129"/>
      <c r="B928" s="129"/>
      <c r="C928" s="129"/>
      <c r="D928" s="129"/>
      <c r="E928" s="129"/>
      <c r="F928" s="129"/>
      <c r="G928" s="130"/>
      <c r="H928" s="130"/>
      <c r="I928" s="130"/>
      <c r="J928" s="130"/>
      <c r="K928" s="130"/>
      <c r="L928" s="130"/>
      <c r="M928" s="130"/>
      <c r="N928" s="130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 ht="12.75" customHeight="1">
      <c r="A929" s="129"/>
      <c r="B929" s="129"/>
      <c r="C929" s="129"/>
      <c r="D929" s="129"/>
      <c r="E929" s="129"/>
      <c r="F929" s="129"/>
      <c r="G929" s="130"/>
      <c r="H929" s="130"/>
      <c r="I929" s="130"/>
      <c r="J929" s="130"/>
      <c r="K929" s="130"/>
      <c r="L929" s="130"/>
      <c r="M929" s="130"/>
      <c r="N929" s="130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 ht="12.75" customHeight="1">
      <c r="A930" s="129"/>
      <c r="B930" s="129"/>
      <c r="C930" s="129"/>
      <c r="D930" s="129"/>
      <c r="E930" s="129"/>
      <c r="F930" s="129"/>
      <c r="G930" s="130"/>
      <c r="H930" s="130"/>
      <c r="I930" s="130"/>
      <c r="J930" s="130"/>
      <c r="K930" s="130"/>
      <c r="L930" s="130"/>
      <c r="M930" s="130"/>
      <c r="N930" s="130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 ht="12.75" customHeight="1">
      <c r="A931" s="129"/>
      <c r="B931" s="129"/>
      <c r="C931" s="129"/>
      <c r="D931" s="129"/>
      <c r="E931" s="129"/>
      <c r="F931" s="129"/>
      <c r="G931" s="130"/>
      <c r="H931" s="130"/>
      <c r="I931" s="130"/>
      <c r="J931" s="130"/>
      <c r="K931" s="130"/>
      <c r="L931" s="130"/>
      <c r="M931" s="130"/>
      <c r="N931" s="130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 ht="12.75" customHeight="1">
      <c r="A932" s="129"/>
      <c r="B932" s="129"/>
      <c r="C932" s="129"/>
      <c r="D932" s="129"/>
      <c r="E932" s="129"/>
      <c r="F932" s="129"/>
      <c r="G932" s="130"/>
      <c r="H932" s="130"/>
      <c r="I932" s="130"/>
      <c r="J932" s="130"/>
      <c r="K932" s="130"/>
      <c r="L932" s="130"/>
      <c r="M932" s="130"/>
      <c r="N932" s="130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 ht="12.75" customHeight="1">
      <c r="A933" s="129"/>
      <c r="B933" s="129"/>
      <c r="C933" s="129"/>
      <c r="D933" s="129"/>
      <c r="E933" s="129"/>
      <c r="F933" s="129"/>
      <c r="G933" s="130"/>
      <c r="H933" s="130"/>
      <c r="I933" s="130"/>
      <c r="J933" s="130"/>
      <c r="K933" s="130"/>
      <c r="L933" s="130"/>
      <c r="M933" s="130"/>
      <c r="N933" s="130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 ht="12.75" customHeight="1">
      <c r="A934" s="129"/>
      <c r="B934" s="129"/>
      <c r="C934" s="129"/>
      <c r="D934" s="129"/>
      <c r="E934" s="129"/>
      <c r="F934" s="129"/>
      <c r="G934" s="130"/>
      <c r="H934" s="130"/>
      <c r="I934" s="130"/>
      <c r="J934" s="130"/>
      <c r="K934" s="130"/>
      <c r="L934" s="130"/>
      <c r="M934" s="130"/>
      <c r="N934" s="130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 ht="12.75" customHeight="1">
      <c r="A935" s="129"/>
      <c r="B935" s="129"/>
      <c r="C935" s="129"/>
      <c r="D935" s="129"/>
      <c r="E935" s="129"/>
      <c r="F935" s="129"/>
      <c r="G935" s="130"/>
      <c r="H935" s="130"/>
      <c r="I935" s="130"/>
      <c r="J935" s="130"/>
      <c r="K935" s="130"/>
      <c r="L935" s="130"/>
      <c r="M935" s="130"/>
      <c r="N935" s="130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 ht="12.75" customHeight="1">
      <c r="A936" s="129"/>
      <c r="B936" s="129"/>
      <c r="C936" s="129"/>
      <c r="D936" s="129"/>
      <c r="E936" s="129"/>
      <c r="F936" s="129"/>
      <c r="G936" s="130"/>
      <c r="H936" s="130"/>
      <c r="I936" s="130"/>
      <c r="J936" s="130"/>
      <c r="K936" s="130"/>
      <c r="L936" s="130"/>
      <c r="M936" s="130"/>
      <c r="N936" s="130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 ht="12.75" customHeight="1">
      <c r="A937" s="129"/>
      <c r="B937" s="129"/>
      <c r="C937" s="129"/>
      <c r="D937" s="129"/>
      <c r="E937" s="129"/>
      <c r="F937" s="129"/>
      <c r="G937" s="130"/>
      <c r="H937" s="130"/>
      <c r="I937" s="130"/>
      <c r="J937" s="130"/>
      <c r="K937" s="130"/>
      <c r="L937" s="130"/>
      <c r="M937" s="130"/>
      <c r="N937" s="130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 ht="12.75" customHeight="1">
      <c r="A938" s="129"/>
      <c r="B938" s="129"/>
      <c r="C938" s="129"/>
      <c r="D938" s="129"/>
      <c r="E938" s="129"/>
      <c r="F938" s="129"/>
      <c r="G938" s="130"/>
      <c r="H938" s="130"/>
      <c r="I938" s="130"/>
      <c r="J938" s="130"/>
      <c r="K938" s="130"/>
      <c r="L938" s="130"/>
      <c r="M938" s="130"/>
      <c r="N938" s="130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 ht="12.75" customHeight="1">
      <c r="A939" s="129"/>
      <c r="B939" s="129"/>
      <c r="C939" s="129"/>
      <c r="D939" s="129"/>
      <c r="E939" s="129"/>
      <c r="F939" s="129"/>
      <c r="G939" s="130"/>
      <c r="H939" s="130"/>
      <c r="I939" s="130"/>
      <c r="J939" s="130"/>
      <c r="K939" s="130"/>
      <c r="L939" s="130"/>
      <c r="M939" s="130"/>
      <c r="N939" s="130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 ht="12.75" customHeight="1">
      <c r="A940" s="129"/>
      <c r="B940" s="129"/>
      <c r="C940" s="129"/>
      <c r="D940" s="129"/>
      <c r="E940" s="129"/>
      <c r="F940" s="129"/>
      <c r="G940" s="130"/>
      <c r="H940" s="130"/>
      <c r="I940" s="130"/>
      <c r="J940" s="130"/>
      <c r="K940" s="130"/>
      <c r="L940" s="130"/>
      <c r="M940" s="130"/>
      <c r="N940" s="130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 ht="12.75" customHeight="1">
      <c r="A941" s="129"/>
      <c r="B941" s="129"/>
      <c r="C941" s="129"/>
      <c r="D941" s="129"/>
      <c r="E941" s="129"/>
      <c r="F941" s="129"/>
      <c r="G941" s="130"/>
      <c r="H941" s="130"/>
      <c r="I941" s="130"/>
      <c r="J941" s="130"/>
      <c r="K941" s="130"/>
      <c r="L941" s="130"/>
      <c r="M941" s="130"/>
      <c r="N941" s="130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 ht="12.75" customHeight="1">
      <c r="A942" s="129"/>
      <c r="B942" s="129"/>
      <c r="C942" s="129"/>
      <c r="D942" s="129"/>
      <c r="E942" s="129"/>
      <c r="F942" s="129"/>
      <c r="G942" s="130"/>
      <c r="H942" s="130"/>
      <c r="I942" s="130"/>
      <c r="J942" s="130"/>
      <c r="K942" s="130"/>
      <c r="L942" s="130"/>
      <c r="M942" s="130"/>
      <c r="N942" s="130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 ht="12.75" customHeight="1">
      <c r="A943" s="129"/>
      <c r="B943" s="129"/>
      <c r="C943" s="129"/>
      <c r="D943" s="129"/>
      <c r="E943" s="129"/>
      <c r="F943" s="129"/>
      <c r="G943" s="130"/>
      <c r="H943" s="130"/>
      <c r="I943" s="130"/>
      <c r="J943" s="130"/>
      <c r="K943" s="130"/>
      <c r="L943" s="130"/>
      <c r="M943" s="130"/>
      <c r="N943" s="130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 ht="12.75" customHeight="1">
      <c r="A944" s="129"/>
      <c r="B944" s="129"/>
      <c r="C944" s="129"/>
      <c r="D944" s="129"/>
      <c r="E944" s="129"/>
      <c r="F944" s="129"/>
      <c r="G944" s="130"/>
      <c r="H944" s="130"/>
      <c r="I944" s="130"/>
      <c r="J944" s="130"/>
      <c r="K944" s="130"/>
      <c r="L944" s="130"/>
      <c r="M944" s="130"/>
      <c r="N944" s="130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 ht="12.75" customHeight="1">
      <c r="A945" s="129"/>
      <c r="B945" s="129"/>
      <c r="C945" s="129"/>
      <c r="D945" s="129"/>
      <c r="E945" s="129"/>
      <c r="F945" s="129"/>
      <c r="G945" s="130"/>
      <c r="H945" s="130"/>
      <c r="I945" s="130"/>
      <c r="J945" s="130"/>
      <c r="K945" s="130"/>
      <c r="L945" s="130"/>
      <c r="M945" s="130"/>
      <c r="N945" s="130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 ht="12.75" customHeight="1">
      <c r="A946" s="129"/>
      <c r="B946" s="129"/>
      <c r="C946" s="129"/>
      <c r="D946" s="129"/>
      <c r="E946" s="129"/>
      <c r="F946" s="129"/>
      <c r="G946" s="130"/>
      <c r="H946" s="130"/>
      <c r="I946" s="130"/>
      <c r="J946" s="130"/>
      <c r="K946" s="130"/>
      <c r="L946" s="130"/>
      <c r="M946" s="130"/>
      <c r="N946" s="130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 ht="12.75" customHeight="1">
      <c r="A947" s="129"/>
      <c r="B947" s="129"/>
      <c r="C947" s="129"/>
      <c r="D947" s="129"/>
      <c r="E947" s="129"/>
      <c r="F947" s="129"/>
      <c r="G947" s="130"/>
      <c r="H947" s="130"/>
      <c r="I947" s="130"/>
      <c r="J947" s="130"/>
      <c r="K947" s="130"/>
      <c r="L947" s="130"/>
      <c r="M947" s="130"/>
      <c r="N947" s="130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 ht="12.75" customHeight="1">
      <c r="A948" s="129"/>
      <c r="B948" s="129"/>
      <c r="C948" s="129"/>
      <c r="D948" s="129"/>
      <c r="E948" s="129"/>
      <c r="F948" s="129"/>
      <c r="G948" s="130"/>
      <c r="H948" s="130"/>
      <c r="I948" s="130"/>
      <c r="J948" s="130"/>
      <c r="K948" s="130"/>
      <c r="L948" s="130"/>
      <c r="M948" s="130"/>
      <c r="N948" s="130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 ht="12.75" customHeight="1">
      <c r="A949" s="129"/>
      <c r="B949" s="129"/>
      <c r="C949" s="129"/>
      <c r="D949" s="129"/>
      <c r="E949" s="129"/>
      <c r="F949" s="129"/>
      <c r="G949" s="130"/>
      <c r="H949" s="130"/>
      <c r="I949" s="130"/>
      <c r="J949" s="130"/>
      <c r="K949" s="130"/>
      <c r="L949" s="130"/>
      <c r="M949" s="130"/>
      <c r="N949" s="130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 ht="12.75" customHeight="1">
      <c r="A950" s="129"/>
      <c r="B950" s="129"/>
      <c r="C950" s="129"/>
      <c r="D950" s="129"/>
      <c r="E950" s="129"/>
      <c r="F950" s="129"/>
      <c r="G950" s="130"/>
      <c r="H950" s="130"/>
      <c r="I950" s="130"/>
      <c r="J950" s="130"/>
      <c r="K950" s="130"/>
      <c r="L950" s="130"/>
      <c r="M950" s="130"/>
      <c r="N950" s="130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 ht="12.75" customHeight="1">
      <c r="A951" s="129"/>
      <c r="B951" s="129"/>
      <c r="C951" s="129"/>
      <c r="D951" s="129"/>
      <c r="E951" s="129"/>
      <c r="F951" s="129"/>
      <c r="G951" s="130"/>
      <c r="H951" s="130"/>
      <c r="I951" s="130"/>
      <c r="J951" s="130"/>
      <c r="K951" s="130"/>
      <c r="L951" s="130"/>
      <c r="M951" s="130"/>
      <c r="N951" s="130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 ht="12.75" customHeight="1">
      <c r="A952" s="129"/>
      <c r="B952" s="129"/>
      <c r="C952" s="129"/>
      <c r="D952" s="129"/>
      <c r="E952" s="129"/>
      <c r="F952" s="129"/>
      <c r="G952" s="130"/>
      <c r="H952" s="130"/>
      <c r="I952" s="130"/>
      <c r="J952" s="130"/>
      <c r="K952" s="130"/>
      <c r="L952" s="130"/>
      <c r="M952" s="130"/>
      <c r="N952" s="130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 ht="12.75" customHeight="1">
      <c r="A953" s="129"/>
      <c r="B953" s="129"/>
      <c r="C953" s="129"/>
      <c r="D953" s="129"/>
      <c r="E953" s="129"/>
      <c r="F953" s="129"/>
      <c r="G953" s="130"/>
      <c r="H953" s="130"/>
      <c r="I953" s="130"/>
      <c r="J953" s="130"/>
      <c r="K953" s="130"/>
      <c r="L953" s="130"/>
      <c r="M953" s="130"/>
      <c r="N953" s="130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 ht="12.75" customHeight="1">
      <c r="A954" s="129"/>
      <c r="B954" s="129"/>
      <c r="C954" s="129"/>
      <c r="D954" s="129"/>
      <c r="E954" s="129"/>
      <c r="F954" s="129"/>
      <c r="G954" s="130"/>
      <c r="H954" s="130"/>
      <c r="I954" s="130"/>
      <c r="J954" s="130"/>
      <c r="K954" s="130"/>
      <c r="L954" s="130"/>
      <c r="M954" s="130"/>
      <c r="N954" s="130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 ht="12.75" customHeight="1">
      <c r="A955" s="129"/>
      <c r="B955" s="129"/>
      <c r="C955" s="129"/>
      <c r="D955" s="129"/>
      <c r="E955" s="129"/>
      <c r="F955" s="129"/>
      <c r="G955" s="130"/>
      <c r="H955" s="130"/>
      <c r="I955" s="130"/>
      <c r="J955" s="130"/>
      <c r="K955" s="130"/>
      <c r="L955" s="130"/>
      <c r="M955" s="130"/>
      <c r="N955" s="130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 ht="12.75" customHeight="1">
      <c r="A956" s="129"/>
      <c r="B956" s="129"/>
      <c r="C956" s="129"/>
      <c r="D956" s="129"/>
      <c r="E956" s="129"/>
      <c r="F956" s="129"/>
      <c r="G956" s="130"/>
      <c r="H956" s="130"/>
      <c r="I956" s="130"/>
      <c r="J956" s="130"/>
      <c r="K956" s="130"/>
      <c r="L956" s="130"/>
      <c r="M956" s="130"/>
      <c r="N956" s="130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 ht="12.75" customHeight="1">
      <c r="A957" s="129"/>
      <c r="B957" s="129"/>
      <c r="C957" s="129"/>
      <c r="D957" s="129"/>
      <c r="E957" s="129"/>
      <c r="F957" s="129"/>
      <c r="G957" s="130"/>
      <c r="H957" s="130"/>
      <c r="I957" s="130"/>
      <c r="J957" s="130"/>
      <c r="K957" s="130"/>
      <c r="L957" s="130"/>
      <c r="M957" s="130"/>
      <c r="N957" s="130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 ht="12.75" customHeight="1">
      <c r="A958" s="129"/>
      <c r="B958" s="129"/>
      <c r="C958" s="129"/>
      <c r="D958" s="129"/>
      <c r="E958" s="129"/>
      <c r="F958" s="129"/>
      <c r="G958" s="130"/>
      <c r="H958" s="130"/>
      <c r="I958" s="130"/>
      <c r="J958" s="130"/>
      <c r="K958" s="130"/>
      <c r="L958" s="130"/>
      <c r="M958" s="130"/>
      <c r="N958" s="130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 ht="12.75" customHeight="1">
      <c r="A959" s="129"/>
      <c r="B959" s="129"/>
      <c r="C959" s="129"/>
      <c r="D959" s="129"/>
      <c r="E959" s="129"/>
      <c r="F959" s="129"/>
      <c r="G959" s="130"/>
      <c r="H959" s="130"/>
      <c r="I959" s="130"/>
      <c r="J959" s="130"/>
      <c r="K959" s="130"/>
      <c r="L959" s="130"/>
      <c r="M959" s="130"/>
      <c r="N959" s="130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 ht="12.75" customHeight="1">
      <c r="A960" s="129"/>
      <c r="B960" s="129"/>
      <c r="C960" s="129"/>
      <c r="D960" s="129"/>
      <c r="E960" s="129"/>
      <c r="F960" s="129"/>
      <c r="G960" s="130"/>
      <c r="H960" s="130"/>
      <c r="I960" s="130"/>
      <c r="J960" s="130"/>
      <c r="K960" s="130"/>
      <c r="L960" s="130"/>
      <c r="M960" s="130"/>
      <c r="N960" s="130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 ht="12.75" customHeight="1">
      <c r="A961" s="129"/>
      <c r="B961" s="129"/>
      <c r="C961" s="129"/>
      <c r="D961" s="129"/>
      <c r="E961" s="129"/>
      <c r="F961" s="129"/>
      <c r="G961" s="130"/>
      <c r="H961" s="130"/>
      <c r="I961" s="130"/>
      <c r="J961" s="130"/>
      <c r="K961" s="130"/>
      <c r="L961" s="130"/>
      <c r="M961" s="130"/>
      <c r="N961" s="130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 ht="12.75" customHeight="1">
      <c r="A962" s="129"/>
      <c r="B962" s="129"/>
      <c r="C962" s="129"/>
      <c r="D962" s="129"/>
      <c r="E962" s="129"/>
      <c r="F962" s="129"/>
      <c r="G962" s="130"/>
      <c r="H962" s="130"/>
      <c r="I962" s="130"/>
      <c r="J962" s="130"/>
      <c r="K962" s="130"/>
      <c r="L962" s="130"/>
      <c r="M962" s="130"/>
      <c r="N962" s="130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 ht="12.75" customHeight="1">
      <c r="A963" s="129"/>
      <c r="B963" s="129"/>
      <c r="C963" s="129"/>
      <c r="D963" s="129"/>
      <c r="E963" s="129"/>
      <c r="F963" s="129"/>
      <c r="G963" s="130"/>
      <c r="H963" s="130"/>
      <c r="I963" s="130"/>
      <c r="J963" s="130"/>
      <c r="K963" s="130"/>
      <c r="L963" s="130"/>
      <c r="M963" s="130"/>
      <c r="N963" s="130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 ht="12.75" customHeight="1">
      <c r="A964" s="129"/>
      <c r="B964" s="129"/>
      <c r="C964" s="129"/>
      <c r="D964" s="129"/>
      <c r="E964" s="129"/>
      <c r="F964" s="129"/>
      <c r="G964" s="130"/>
      <c r="H964" s="130"/>
      <c r="I964" s="130"/>
      <c r="J964" s="130"/>
      <c r="K964" s="130"/>
      <c r="L964" s="130"/>
      <c r="M964" s="130"/>
      <c r="N964" s="130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 ht="12.75" customHeight="1">
      <c r="A965" s="129"/>
      <c r="B965" s="129"/>
      <c r="C965" s="129"/>
      <c r="D965" s="129"/>
      <c r="E965" s="129"/>
      <c r="F965" s="129"/>
      <c r="G965" s="130"/>
      <c r="H965" s="130"/>
      <c r="I965" s="130"/>
      <c r="J965" s="130"/>
      <c r="K965" s="130"/>
      <c r="L965" s="130"/>
      <c r="M965" s="130"/>
      <c r="N965" s="130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 ht="12.75" customHeight="1">
      <c r="A966" s="129"/>
      <c r="B966" s="129"/>
      <c r="C966" s="129"/>
      <c r="D966" s="129"/>
      <c r="E966" s="129"/>
      <c r="F966" s="129"/>
      <c r="G966" s="130"/>
      <c r="H966" s="130"/>
      <c r="I966" s="130"/>
      <c r="J966" s="130"/>
      <c r="K966" s="130"/>
      <c r="L966" s="130"/>
      <c r="M966" s="130"/>
      <c r="N966" s="130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 ht="12.75" customHeight="1">
      <c r="A967" s="129"/>
      <c r="B967" s="129"/>
      <c r="C967" s="129"/>
      <c r="D967" s="129"/>
      <c r="E967" s="129"/>
      <c r="F967" s="129"/>
      <c r="G967" s="130"/>
      <c r="H967" s="130"/>
      <c r="I967" s="130"/>
      <c r="J967" s="130"/>
      <c r="K967" s="130"/>
      <c r="L967" s="130"/>
      <c r="M967" s="130"/>
      <c r="N967" s="130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 ht="12.75" customHeight="1">
      <c r="A968" s="129"/>
      <c r="B968" s="129"/>
      <c r="C968" s="129"/>
      <c r="D968" s="129"/>
      <c r="E968" s="129"/>
      <c r="F968" s="129"/>
      <c r="G968" s="130"/>
      <c r="H968" s="130"/>
      <c r="I968" s="130"/>
      <c r="J968" s="130"/>
      <c r="K968" s="130"/>
      <c r="L968" s="130"/>
      <c r="M968" s="130"/>
      <c r="N968" s="130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 ht="12.75" customHeight="1">
      <c r="A969" s="129"/>
      <c r="B969" s="129"/>
      <c r="C969" s="129"/>
      <c r="D969" s="129"/>
      <c r="E969" s="129"/>
      <c r="F969" s="129"/>
      <c r="G969" s="130"/>
      <c r="H969" s="130"/>
      <c r="I969" s="130"/>
      <c r="J969" s="130"/>
      <c r="K969" s="130"/>
      <c r="L969" s="130"/>
      <c r="M969" s="130"/>
      <c r="N969" s="130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 ht="12.75" customHeight="1">
      <c r="A970" s="129"/>
      <c r="B970" s="129"/>
      <c r="C970" s="129"/>
      <c r="D970" s="129"/>
      <c r="E970" s="129"/>
      <c r="F970" s="129"/>
      <c r="G970" s="130"/>
      <c r="H970" s="130"/>
      <c r="I970" s="130"/>
      <c r="J970" s="130"/>
      <c r="K970" s="130"/>
      <c r="L970" s="130"/>
      <c r="M970" s="130"/>
      <c r="N970" s="130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 ht="12.75" customHeight="1">
      <c r="A971" s="129"/>
      <c r="B971" s="129"/>
      <c r="C971" s="129"/>
      <c r="D971" s="129"/>
      <c r="E971" s="129"/>
      <c r="F971" s="129"/>
      <c r="G971" s="130"/>
      <c r="H971" s="130"/>
      <c r="I971" s="130"/>
      <c r="J971" s="130"/>
      <c r="K971" s="130"/>
      <c r="L971" s="130"/>
      <c r="M971" s="130"/>
      <c r="N971" s="130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 ht="12.75" customHeight="1">
      <c r="A972" s="129"/>
      <c r="B972" s="129"/>
      <c r="C972" s="129"/>
      <c r="D972" s="129"/>
      <c r="E972" s="129"/>
      <c r="F972" s="129"/>
      <c r="G972" s="130"/>
      <c r="H972" s="130"/>
      <c r="I972" s="130"/>
      <c r="J972" s="130"/>
      <c r="K972" s="130"/>
      <c r="L972" s="130"/>
      <c r="M972" s="130"/>
      <c r="N972" s="130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 ht="12.75" customHeight="1">
      <c r="A973" s="129"/>
      <c r="B973" s="129"/>
      <c r="C973" s="129"/>
      <c r="D973" s="129"/>
      <c r="E973" s="129"/>
      <c r="F973" s="129"/>
      <c r="G973" s="130"/>
      <c r="H973" s="130"/>
      <c r="I973" s="130"/>
      <c r="J973" s="130"/>
      <c r="K973" s="130"/>
      <c r="L973" s="130"/>
      <c r="M973" s="130"/>
      <c r="N973" s="130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 ht="12.75" customHeight="1">
      <c r="A974" s="129"/>
      <c r="B974" s="129"/>
      <c r="C974" s="129"/>
      <c r="D974" s="129"/>
      <c r="E974" s="129"/>
      <c r="F974" s="129"/>
      <c r="G974" s="130"/>
      <c r="H974" s="130"/>
      <c r="I974" s="130"/>
      <c r="J974" s="130"/>
      <c r="K974" s="130"/>
      <c r="L974" s="130"/>
      <c r="M974" s="130"/>
      <c r="N974" s="130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 ht="12.75" customHeight="1">
      <c r="A975" s="129"/>
      <c r="B975" s="129"/>
      <c r="C975" s="129"/>
      <c r="D975" s="129"/>
      <c r="E975" s="129"/>
      <c r="F975" s="129"/>
      <c r="G975" s="130"/>
      <c r="H975" s="130"/>
      <c r="I975" s="130"/>
      <c r="J975" s="130"/>
      <c r="K975" s="130"/>
      <c r="L975" s="130"/>
      <c r="M975" s="130"/>
      <c r="N975" s="130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 ht="12.75" customHeight="1">
      <c r="A976" s="129"/>
      <c r="B976" s="129"/>
      <c r="C976" s="129"/>
      <c r="D976" s="129"/>
      <c r="E976" s="129"/>
      <c r="F976" s="129"/>
      <c r="G976" s="130"/>
      <c r="H976" s="130"/>
      <c r="I976" s="130"/>
      <c r="J976" s="130"/>
      <c r="K976" s="130"/>
      <c r="L976" s="130"/>
      <c r="M976" s="130"/>
      <c r="N976" s="130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 ht="12.75" customHeight="1">
      <c r="A977" s="129"/>
      <c r="B977" s="129"/>
      <c r="C977" s="129"/>
      <c r="D977" s="129"/>
      <c r="E977" s="129"/>
      <c r="F977" s="129"/>
      <c r="G977" s="130"/>
      <c r="H977" s="130"/>
      <c r="I977" s="130"/>
      <c r="J977" s="130"/>
      <c r="K977" s="130"/>
      <c r="L977" s="130"/>
      <c r="M977" s="130"/>
      <c r="N977" s="130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 ht="12.75" customHeight="1">
      <c r="A978" s="129"/>
      <c r="B978" s="129"/>
      <c r="C978" s="129"/>
      <c r="D978" s="129"/>
      <c r="E978" s="129"/>
      <c r="F978" s="129"/>
      <c r="G978" s="130"/>
      <c r="H978" s="130"/>
      <c r="I978" s="130"/>
      <c r="J978" s="130"/>
      <c r="K978" s="130"/>
      <c r="L978" s="130"/>
      <c r="M978" s="130"/>
      <c r="N978" s="130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 ht="12.75" customHeight="1">
      <c r="A979" s="129"/>
      <c r="B979" s="129"/>
      <c r="C979" s="129"/>
      <c r="D979" s="129"/>
      <c r="E979" s="129"/>
      <c r="F979" s="129"/>
      <c r="G979" s="130"/>
      <c r="H979" s="130"/>
      <c r="I979" s="130"/>
      <c r="J979" s="130"/>
      <c r="K979" s="130"/>
      <c r="L979" s="130"/>
      <c r="M979" s="130"/>
      <c r="N979" s="130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 ht="12.75" customHeight="1">
      <c r="A980" s="129"/>
      <c r="B980" s="129"/>
      <c r="C980" s="129"/>
      <c r="D980" s="129"/>
      <c r="E980" s="129"/>
      <c r="F980" s="129"/>
      <c r="G980" s="130"/>
      <c r="H980" s="130"/>
      <c r="I980" s="130"/>
      <c r="J980" s="130"/>
      <c r="K980" s="130"/>
      <c r="L980" s="130"/>
      <c r="M980" s="130"/>
      <c r="N980" s="130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 ht="12.75" customHeight="1">
      <c r="A981" s="129"/>
      <c r="B981" s="129"/>
      <c r="C981" s="129"/>
      <c r="D981" s="129"/>
      <c r="E981" s="129"/>
      <c r="F981" s="129"/>
      <c r="G981" s="130"/>
      <c r="H981" s="130"/>
      <c r="I981" s="130"/>
      <c r="J981" s="130"/>
      <c r="K981" s="130"/>
      <c r="L981" s="130"/>
      <c r="M981" s="130"/>
      <c r="N981" s="130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 ht="12.75" customHeight="1">
      <c r="A982" s="129"/>
      <c r="B982" s="129"/>
      <c r="C982" s="129"/>
      <c r="D982" s="129"/>
      <c r="E982" s="129"/>
      <c r="F982" s="129"/>
      <c r="G982" s="130"/>
      <c r="H982" s="130"/>
      <c r="I982" s="130"/>
      <c r="J982" s="130"/>
      <c r="K982" s="130"/>
      <c r="L982" s="130"/>
      <c r="M982" s="130"/>
      <c r="N982" s="130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 ht="12.75" customHeight="1">
      <c r="A983" s="129"/>
      <c r="B983" s="129"/>
      <c r="C983" s="129"/>
      <c r="D983" s="129"/>
      <c r="E983" s="129"/>
      <c r="F983" s="129"/>
      <c r="G983" s="130"/>
      <c r="H983" s="130"/>
      <c r="I983" s="130"/>
      <c r="J983" s="130"/>
      <c r="K983" s="130"/>
      <c r="L983" s="130"/>
      <c r="M983" s="130"/>
      <c r="N983" s="130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 ht="12.75" customHeight="1">
      <c r="A984" s="129"/>
      <c r="B984" s="129"/>
      <c r="C984" s="129"/>
      <c r="D984" s="129"/>
      <c r="E984" s="129"/>
      <c r="F984" s="129"/>
      <c r="G984" s="130"/>
      <c r="H984" s="130"/>
      <c r="I984" s="130"/>
      <c r="J984" s="130"/>
      <c r="K984" s="130"/>
      <c r="L984" s="130"/>
      <c r="M984" s="130"/>
      <c r="N984" s="130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 ht="12.75" customHeight="1">
      <c r="A985" s="129"/>
      <c r="B985" s="129"/>
      <c r="C985" s="129"/>
      <c r="D985" s="129"/>
      <c r="E985" s="129"/>
      <c r="F985" s="129"/>
      <c r="G985" s="130"/>
      <c r="H985" s="130"/>
      <c r="I985" s="130"/>
      <c r="J985" s="130"/>
      <c r="K985" s="130"/>
      <c r="L985" s="130"/>
      <c r="M985" s="130"/>
      <c r="N985" s="130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 ht="12.75" customHeight="1">
      <c r="A986" s="129"/>
      <c r="B986" s="129"/>
      <c r="C986" s="129"/>
      <c r="D986" s="129"/>
      <c r="E986" s="129"/>
      <c r="F986" s="129"/>
      <c r="G986" s="130"/>
      <c r="H986" s="130"/>
      <c r="I986" s="130"/>
      <c r="J986" s="130"/>
      <c r="K986" s="130"/>
      <c r="L986" s="130"/>
      <c r="M986" s="130"/>
      <c r="N986" s="130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 ht="12.75" customHeight="1">
      <c r="A987" s="129"/>
      <c r="B987" s="129"/>
      <c r="C987" s="129"/>
      <c r="D987" s="129"/>
      <c r="E987" s="129"/>
      <c r="F987" s="129"/>
      <c r="G987" s="130"/>
      <c r="H987" s="130"/>
      <c r="I987" s="130"/>
      <c r="J987" s="130"/>
      <c r="K987" s="130"/>
      <c r="L987" s="130"/>
      <c r="M987" s="130"/>
      <c r="N987" s="130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 ht="12.75" customHeight="1">
      <c r="A988" s="129"/>
      <c r="B988" s="129"/>
      <c r="C988" s="129"/>
      <c r="D988" s="129"/>
      <c r="E988" s="129"/>
      <c r="F988" s="129"/>
      <c r="G988" s="130"/>
      <c r="H988" s="130"/>
      <c r="I988" s="130"/>
      <c r="J988" s="130"/>
      <c r="K988" s="130"/>
      <c r="L988" s="130"/>
      <c r="M988" s="130"/>
      <c r="N988" s="130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 ht="12.75" customHeight="1">
      <c r="A989" s="129"/>
      <c r="B989" s="129"/>
      <c r="C989" s="129"/>
      <c r="D989" s="129"/>
      <c r="E989" s="129"/>
      <c r="F989" s="129"/>
      <c r="G989" s="130"/>
      <c r="H989" s="130"/>
      <c r="I989" s="130"/>
      <c r="J989" s="130"/>
      <c r="K989" s="130"/>
      <c r="L989" s="130"/>
      <c r="M989" s="130"/>
      <c r="N989" s="130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 ht="12.75" customHeight="1">
      <c r="A990" s="129"/>
      <c r="B990" s="129"/>
      <c r="C990" s="129"/>
      <c r="D990" s="129"/>
      <c r="E990" s="129"/>
      <c r="F990" s="129"/>
      <c r="G990" s="130"/>
      <c r="H990" s="130"/>
      <c r="I990" s="130"/>
      <c r="J990" s="130"/>
      <c r="K990" s="130"/>
      <c r="L990" s="130"/>
      <c r="M990" s="130"/>
      <c r="N990" s="130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 ht="12.75" customHeight="1">
      <c r="A991" s="129"/>
      <c r="B991" s="129"/>
      <c r="C991" s="129"/>
      <c r="D991" s="129"/>
      <c r="E991" s="129"/>
      <c r="F991" s="129"/>
      <c r="G991" s="130"/>
      <c r="H991" s="130"/>
      <c r="I991" s="130"/>
      <c r="J991" s="130"/>
      <c r="K991" s="130"/>
      <c r="L991" s="130"/>
      <c r="M991" s="130"/>
      <c r="N991" s="130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 ht="12.75" customHeight="1">
      <c r="A992" s="129"/>
      <c r="B992" s="129"/>
      <c r="C992" s="129"/>
      <c r="D992" s="129"/>
      <c r="E992" s="129"/>
      <c r="F992" s="129"/>
      <c r="G992" s="130"/>
      <c r="H992" s="130"/>
      <c r="I992" s="130"/>
      <c r="J992" s="130"/>
      <c r="K992" s="130"/>
      <c r="L992" s="130"/>
      <c r="M992" s="130"/>
      <c r="N992" s="130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 ht="12.75" customHeight="1">
      <c r="A993" s="129"/>
      <c r="B993" s="129"/>
      <c r="C993" s="129"/>
      <c r="D993" s="129"/>
      <c r="E993" s="129"/>
      <c r="F993" s="129"/>
      <c r="G993" s="130"/>
      <c r="H993" s="130"/>
      <c r="I993" s="130"/>
      <c r="J993" s="130"/>
      <c r="K993" s="130"/>
      <c r="L993" s="130"/>
      <c r="M993" s="130"/>
      <c r="N993" s="130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 ht="12.75" customHeight="1">
      <c r="A994" s="129"/>
      <c r="B994" s="129"/>
      <c r="C994" s="129"/>
      <c r="D994" s="129"/>
      <c r="E994" s="129"/>
      <c r="F994" s="129"/>
      <c r="G994" s="130"/>
      <c r="H994" s="130"/>
      <c r="I994" s="130"/>
      <c r="J994" s="130"/>
      <c r="K994" s="130"/>
      <c r="L994" s="130"/>
      <c r="M994" s="130"/>
      <c r="N994" s="130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 ht="12.75" customHeight="1">
      <c r="A995" s="129"/>
      <c r="B995" s="129"/>
      <c r="C995" s="129"/>
      <c r="D995" s="129"/>
      <c r="E995" s="129"/>
      <c r="F995" s="129"/>
      <c r="G995" s="130"/>
      <c r="H995" s="130"/>
      <c r="I995" s="130"/>
      <c r="J995" s="130"/>
      <c r="K995" s="130"/>
      <c r="L995" s="130"/>
      <c r="M995" s="130"/>
      <c r="N995" s="130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 ht="12.75" customHeight="1">
      <c r="A996" s="129"/>
      <c r="B996" s="129"/>
      <c r="C996" s="129"/>
      <c r="D996" s="129"/>
      <c r="E996" s="129"/>
      <c r="F996" s="129"/>
      <c r="G996" s="130"/>
      <c r="H996" s="130"/>
      <c r="I996" s="130"/>
      <c r="J996" s="130"/>
      <c r="K996" s="130"/>
      <c r="L996" s="130"/>
      <c r="M996" s="130"/>
      <c r="N996" s="130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 ht="12.75" customHeight="1">
      <c r="A997" s="129"/>
      <c r="B997" s="129"/>
      <c r="C997" s="129"/>
      <c r="D997" s="129"/>
      <c r="E997" s="129"/>
      <c r="F997" s="129"/>
      <c r="G997" s="130"/>
      <c r="H997" s="130"/>
      <c r="I997" s="130"/>
      <c r="J997" s="130"/>
      <c r="K997" s="130"/>
      <c r="L997" s="130"/>
      <c r="M997" s="130"/>
      <c r="N997" s="130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 ht="12.75" customHeight="1">
      <c r="A998" s="129"/>
      <c r="B998" s="129"/>
      <c r="C998" s="129"/>
      <c r="D998" s="129"/>
      <c r="E998" s="129"/>
      <c r="F998" s="129"/>
      <c r="G998" s="130"/>
      <c r="H998" s="130"/>
      <c r="I998" s="130"/>
      <c r="J998" s="130"/>
      <c r="K998" s="130"/>
      <c r="L998" s="130"/>
      <c r="M998" s="130"/>
      <c r="N998" s="130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 ht="12.75" customHeight="1">
      <c r="A999" s="129"/>
      <c r="B999" s="129"/>
      <c r="C999" s="129"/>
      <c r="D999" s="129"/>
      <c r="E999" s="129"/>
      <c r="F999" s="129"/>
      <c r="G999" s="130"/>
      <c r="H999" s="130"/>
      <c r="I999" s="130"/>
      <c r="J999" s="130"/>
      <c r="K999" s="130"/>
      <c r="L999" s="130"/>
      <c r="M999" s="130"/>
      <c r="N999" s="130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 ht="12.75" customHeight="1">
      <c r="A1000" s="129"/>
      <c r="B1000" s="129"/>
      <c r="C1000" s="129"/>
      <c r="D1000" s="129"/>
      <c r="E1000" s="129"/>
      <c r="F1000" s="129"/>
      <c r="G1000" s="130"/>
      <c r="H1000" s="130"/>
      <c r="I1000" s="130"/>
      <c r="J1000" s="130"/>
      <c r="K1000" s="130"/>
      <c r="L1000" s="130"/>
      <c r="M1000" s="130"/>
      <c r="N1000" s="130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2.29"/>
    <col customWidth="1" min="3" max="3" width="2.86"/>
    <col customWidth="1" min="4" max="4" width="35.29"/>
    <col customWidth="1" min="5" max="13" width="12.43"/>
    <col customWidth="1" min="14" max="14" width="9.14"/>
    <col customWidth="1" hidden="1" min="15" max="24" width="8.71"/>
    <col customWidth="1" min="25" max="26" width="8.71"/>
  </cols>
  <sheetData>
    <row r="1" ht="12.75" customHeight="1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ht="12.75" customHeight="1">
      <c r="A2" s="129"/>
      <c r="B2" s="129"/>
      <c r="C2" s="129"/>
      <c r="D2" s="132" t="str">
        <f>Cover!D3</f>
        <v>Elenasy Limited</v>
      </c>
      <c r="E2" s="142"/>
      <c r="F2" s="142"/>
      <c r="G2" s="142"/>
      <c r="H2" s="142"/>
      <c r="I2" s="142"/>
      <c r="J2" s="142"/>
      <c r="K2" s="142"/>
      <c r="L2" s="142"/>
      <c r="M2" s="142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ht="12.75" customHeight="1">
      <c r="A3" s="129"/>
      <c r="B3" s="129"/>
      <c r="C3" s="129"/>
      <c r="D3" s="138" t="s">
        <v>356</v>
      </c>
      <c r="E3" s="142"/>
      <c r="F3" s="142"/>
      <c r="G3" s="142"/>
      <c r="H3" s="142"/>
      <c r="I3" s="142"/>
      <c r="J3" s="142"/>
      <c r="K3" s="142"/>
      <c r="L3" s="142"/>
      <c r="M3" s="142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ht="12.75" customHeight="1">
      <c r="A4" s="129"/>
      <c r="B4" s="129"/>
      <c r="C4" s="129"/>
      <c r="D4" s="139"/>
      <c r="E4" s="144">
        <f>'Investment Appraisal'!G6</f>
        <v>44927</v>
      </c>
      <c r="F4" s="144">
        <f>'Investment Appraisal'!H6</f>
        <v>45292</v>
      </c>
      <c r="G4" s="144">
        <f>'Investment Appraisal'!I6</f>
        <v>45658</v>
      </c>
      <c r="H4" s="144">
        <f>'Investment Appraisal'!J6</f>
        <v>46023</v>
      </c>
      <c r="I4" s="144">
        <f>'Investment Appraisal'!K6</f>
        <v>46388</v>
      </c>
      <c r="J4" s="144"/>
      <c r="K4" s="144"/>
      <c r="L4" s="144"/>
      <c r="M4" s="144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129"/>
      <c r="Z4" s="129"/>
    </row>
    <row r="5" ht="12.75" customHeight="1">
      <c r="A5" s="129"/>
      <c r="B5" s="129"/>
      <c r="C5" s="129"/>
      <c r="D5" s="139"/>
      <c r="E5" s="144">
        <f>'Investment Appraisal'!G7</f>
        <v>45291</v>
      </c>
      <c r="F5" s="144">
        <f>'Investment Appraisal'!H7</f>
        <v>45657</v>
      </c>
      <c r="G5" s="144">
        <f>'Investment Appraisal'!I7</f>
        <v>46022</v>
      </c>
      <c r="H5" s="144">
        <f>'Investment Appraisal'!J7</f>
        <v>46387</v>
      </c>
      <c r="I5" s="144">
        <f>'Investment Appraisal'!K7</f>
        <v>46752</v>
      </c>
      <c r="J5" s="144"/>
      <c r="K5" s="144"/>
      <c r="L5" s="144"/>
      <c r="M5" s="144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129"/>
      <c r="Z5" s="129"/>
    </row>
    <row r="6" ht="12.75" customHeight="1">
      <c r="A6" s="129"/>
      <c r="B6" s="129"/>
      <c r="C6" s="129"/>
      <c r="D6" s="139"/>
      <c r="E6" s="149">
        <f>'Investment Appraisal'!G8</f>
        <v>44927</v>
      </c>
      <c r="F6" s="149">
        <f>'Investment Appraisal'!H8</f>
        <v>45292</v>
      </c>
      <c r="G6" s="149">
        <f>'Investment Appraisal'!I8</f>
        <v>45658</v>
      </c>
      <c r="H6" s="149">
        <f>'Investment Appraisal'!J8</f>
        <v>46023</v>
      </c>
      <c r="I6" s="149">
        <f>'Investment Appraisal'!K8</f>
        <v>46388</v>
      </c>
      <c r="J6" s="223" t="s">
        <v>357</v>
      </c>
      <c r="K6" s="223"/>
      <c r="L6" s="223"/>
      <c r="M6" s="223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ht="12.75" customHeight="1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ht="12.75" customHeight="1">
      <c r="A8" s="129"/>
      <c r="B8" s="129"/>
      <c r="C8" s="129"/>
      <c r="D8" s="224" t="s">
        <v>358</v>
      </c>
      <c r="E8" s="130"/>
      <c r="F8" s="130"/>
      <c r="G8" s="130"/>
      <c r="H8" s="130"/>
      <c r="I8" s="130"/>
      <c r="J8" s="130"/>
      <c r="K8" s="130"/>
      <c r="L8" s="130"/>
      <c r="M8" s="130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ht="12.75" customHeight="1">
      <c r="A9" s="129"/>
      <c r="B9" s="129"/>
      <c r="C9" s="129"/>
      <c r="D9" s="225" t="s">
        <v>359</v>
      </c>
      <c r="E9" s="226">
        <f>IFERROR('Profit &amp; Loss'!L12/'Profit &amp; Loss'!K12-1,0)</f>
        <v>0</v>
      </c>
      <c r="F9" s="227">
        <f>IFERROR('Profit &amp; Loss'!M12/'Profit &amp; Loss'!L12-1,0)</f>
        <v>0</v>
      </c>
      <c r="G9" s="226">
        <f>IFERROR('Profit &amp; Loss'!N12/'Profit &amp; Loss'!M12-1,0)</f>
        <v>1.421245075</v>
      </c>
      <c r="H9" s="226">
        <f>IFERROR('Profit &amp; Loss'!O12/'Profit &amp; Loss'!N12-1,0)</f>
        <v>2.122689751</v>
      </c>
      <c r="I9" s="226">
        <f>IFERROR('Profit &amp; Loss'!P12/'Profit &amp; Loss'!O12-1,0)</f>
        <v>1.713267573</v>
      </c>
      <c r="J9" s="226">
        <f t="shared" ref="J9:J12" si="1">AVERAGE(E9:I9)</f>
        <v>1.05144048</v>
      </c>
      <c r="K9" s="226"/>
      <c r="L9" s="226"/>
      <c r="M9" s="226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ht="12.75" customHeight="1">
      <c r="A10" s="129"/>
      <c r="B10" s="129"/>
      <c r="C10" s="129"/>
      <c r="D10" s="225" t="s">
        <v>360</v>
      </c>
      <c r="E10" s="226">
        <f>IFERROR('Profit &amp; Loss'!L13/'Profit &amp; Loss'!K13-1,0)</f>
        <v>0</v>
      </c>
      <c r="F10" s="226">
        <f>IFERROR('Profit &amp; Loss'!M13/'Profit &amp; Loss'!L13-1,0)</f>
        <v>0.7646757784</v>
      </c>
      <c r="G10" s="226">
        <f>IFERROR('Profit &amp; Loss'!N13/'Profit &amp; Loss'!M13-1,0)</f>
        <v>1.166718858</v>
      </c>
      <c r="H10" s="226">
        <f>IFERROR('Profit &amp; Loss'!O13/'Profit &amp; Loss'!N13-1,0)</f>
        <v>1.761383088</v>
      </c>
      <c r="I10" s="226">
        <f>IFERROR('Profit &amp; Loss'!P13/'Profit &amp; Loss'!O13-1,0)</f>
        <v>0.7595482093</v>
      </c>
      <c r="J10" s="226">
        <f t="shared" si="1"/>
        <v>0.8904651867</v>
      </c>
      <c r="K10" s="226"/>
      <c r="L10" s="226"/>
      <c r="M10" s="226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ht="12.75" customHeight="1">
      <c r="A11" s="129"/>
      <c r="B11" s="129"/>
      <c r="C11" s="129"/>
      <c r="D11" s="225" t="s">
        <v>361</v>
      </c>
      <c r="E11" s="226">
        <f>IFERROR('Profit &amp; Loss'!L17/'Profit &amp; Loss'!K17-1,0)</f>
        <v>0</v>
      </c>
      <c r="F11" s="226">
        <f>IFERROR('Profit &amp; Loss'!M17/'Profit &amp; Loss'!L17-1,0)</f>
        <v>-0.8471209432</v>
      </c>
      <c r="G11" s="226">
        <f>IFERROR('Profit &amp; Loss'!N17/'Profit &amp; Loss'!M17-1,0)</f>
        <v>-8.351992729</v>
      </c>
      <c r="H11" s="226">
        <f>IFERROR('Profit &amp; Loss'!O17/'Profit &amp; Loss'!N17-1,0)</f>
        <v>4.622906751</v>
      </c>
      <c r="I11" s="226">
        <f>IFERROR('Profit &amp; Loss'!P17/'Profit &amp; Loss'!O17-1,0)</f>
        <v>2.426753984</v>
      </c>
      <c r="J11" s="226">
        <f t="shared" si="1"/>
        <v>-0.4298905875</v>
      </c>
      <c r="K11" s="226"/>
      <c r="L11" s="226"/>
      <c r="M11" s="226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ht="12.75" customHeight="1">
      <c r="A12" s="129"/>
      <c r="B12" s="129"/>
      <c r="C12" s="129"/>
      <c r="D12" s="225" t="s">
        <v>362</v>
      </c>
      <c r="E12" s="226">
        <f>IFERROR('Profit &amp; Loss'!L25/'Profit &amp; Loss'!K25-1,0)</f>
        <v>0</v>
      </c>
      <c r="F12" s="226">
        <f>IFERROR('Profit &amp; Loss'!M25/'Profit &amp; Loss'!L25-1,0)</f>
        <v>-0.5065189604</v>
      </c>
      <c r="G12" s="226">
        <f>IFERROR('Profit &amp; Loss'!N25/'Profit &amp; Loss'!M25-1,0)</f>
        <v>-1.2915648</v>
      </c>
      <c r="H12" s="226">
        <f>IFERROR('Profit &amp; Loss'!O25/'Profit &amp; Loss'!N25-1,0)</f>
        <v>14.6832379</v>
      </c>
      <c r="I12" s="226">
        <f>IFERROR('Profit &amp; Loss'!P25/'Profit &amp; Loss'!O25-1,0)</f>
        <v>2.763488135</v>
      </c>
      <c r="J12" s="226">
        <f t="shared" si="1"/>
        <v>3.129728456</v>
      </c>
      <c r="K12" s="226"/>
      <c r="L12" s="226"/>
      <c r="M12" s="226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ht="9.0" customHeight="1">
      <c r="A13" s="129"/>
      <c r="B13" s="129"/>
      <c r="C13" s="129"/>
      <c r="D13" s="228"/>
      <c r="E13" s="228"/>
      <c r="F13" s="228"/>
      <c r="G13" s="228"/>
      <c r="H13" s="228"/>
      <c r="I13" s="228"/>
      <c r="J13" s="226"/>
      <c r="K13" s="228"/>
      <c r="L13" s="228"/>
      <c r="M13" s="228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ht="12.75" customHeight="1">
      <c r="A14" s="129"/>
      <c r="B14" s="129"/>
      <c r="C14" s="129"/>
      <c r="D14" s="224" t="s">
        <v>363</v>
      </c>
      <c r="E14" s="225"/>
      <c r="F14" s="225"/>
      <c r="G14" s="225"/>
      <c r="H14" s="225"/>
      <c r="I14" s="225"/>
      <c r="J14" s="226"/>
      <c r="K14" s="225"/>
      <c r="L14" s="225"/>
      <c r="M14" s="225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ht="12.75" customHeight="1">
      <c r="A15" s="129"/>
      <c r="B15" s="129"/>
      <c r="C15" s="129"/>
      <c r="D15" s="225" t="s">
        <v>364</v>
      </c>
      <c r="E15" s="226">
        <f>IFERROR('Balance Sheet'!L21/'Balance Sheet'!K21-1,0)</f>
        <v>0</v>
      </c>
      <c r="F15" s="226">
        <f>IFERROR('Balance Sheet'!M21/'Balance Sheet'!L21-1,0)</f>
        <v>-0.1608720857</v>
      </c>
      <c r="G15" s="226">
        <f>IFERROR('Balance Sheet'!N21/'Balance Sheet'!M21-1,0)</f>
        <v>0.3315948673</v>
      </c>
      <c r="H15" s="226">
        <f>IFERROR('Balance Sheet'!O21/'Balance Sheet'!N21-1,0)</f>
        <v>0.898818401</v>
      </c>
      <c r="I15" s="226">
        <f>IFERROR('Balance Sheet'!P21/'Balance Sheet'!O21-1,0)</f>
        <v>2.354448723</v>
      </c>
      <c r="J15" s="226">
        <f t="shared" ref="J15:J16" si="2">AVERAGE(E15:I15)</f>
        <v>0.6847979812</v>
      </c>
      <c r="K15" s="226"/>
      <c r="L15" s="226"/>
      <c r="M15" s="226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ht="12.75" customHeight="1">
      <c r="A16" s="129"/>
      <c r="B16" s="129"/>
      <c r="C16" s="129"/>
      <c r="D16" s="225" t="s">
        <v>365</v>
      </c>
      <c r="E16" s="226">
        <f>IFERROR('Balance Sheet'!L32/'Balance Sheet'!K32-1,0)</f>
        <v>0</v>
      </c>
      <c r="F16" s="226">
        <f>IFERROR('Balance Sheet'!M32/'Balance Sheet'!L32-1,0)</f>
        <v>0</v>
      </c>
      <c r="G16" s="226">
        <f>IFERROR('Balance Sheet'!N32/'Balance Sheet'!M32-1,0)</f>
        <v>1.496212173</v>
      </c>
      <c r="H16" s="226">
        <f>IFERROR('Balance Sheet'!O32/'Balance Sheet'!N32-1,0)</f>
        <v>-1</v>
      </c>
      <c r="I16" s="226">
        <f>IFERROR('Balance Sheet'!P32/'Balance Sheet'!O32-1,0)</f>
        <v>0</v>
      </c>
      <c r="J16" s="226">
        <f t="shared" si="2"/>
        <v>0.09924243469</v>
      </c>
      <c r="K16" s="226"/>
      <c r="L16" s="226"/>
      <c r="M16" s="226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ht="12.75" customHeight="1">
      <c r="A17" s="129"/>
      <c r="B17" s="129"/>
      <c r="C17" s="129"/>
      <c r="D17" s="225"/>
      <c r="E17" s="229"/>
      <c r="F17" s="229"/>
      <c r="G17" s="229"/>
      <c r="H17" s="229"/>
      <c r="I17" s="229"/>
      <c r="J17" s="226"/>
      <c r="K17" s="229"/>
      <c r="L17" s="229"/>
      <c r="M17" s="2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ht="12.75" customHeight="1">
      <c r="A18" s="129"/>
      <c r="B18" s="129"/>
      <c r="C18" s="129"/>
      <c r="D18" s="224" t="s">
        <v>366</v>
      </c>
      <c r="E18" s="229"/>
      <c r="F18" s="229"/>
      <c r="G18" s="229"/>
      <c r="H18" s="229"/>
      <c r="I18" s="229"/>
      <c r="J18" s="226"/>
      <c r="K18" s="229"/>
      <c r="L18" s="229"/>
      <c r="M18" s="2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ht="12.75" customHeight="1">
      <c r="A19" s="129"/>
      <c r="B19" s="129"/>
      <c r="C19" s="129"/>
      <c r="D19" s="225" t="s">
        <v>367</v>
      </c>
      <c r="E19" s="229">
        <f>IFERROR('Profit &amp; Loss'!L17/'Profit &amp; Loss'!L12,0)</f>
        <v>0</v>
      </c>
      <c r="F19" s="229">
        <f>IFERROR('Profit &amp; Loss'!M17/'Profit &amp; Loss'!M12,0)</f>
        <v>-0.1168635357</v>
      </c>
      <c r="G19" s="229">
        <f>IFERROR('Profit &amp; Loss'!N17/'Profit &amp; Loss'!N12,0)</f>
        <v>0.3548504337</v>
      </c>
      <c r="H19" s="229">
        <f>IFERROR('Profit &amp; Loss'!O17/'Profit &amp; Loss'!O12,0)</f>
        <v>0.6389654619</v>
      </c>
      <c r="I19" s="229">
        <f>IFERROR('Profit &amp; Loss'!P17/'Profit &amp; Loss'!P12,0)</f>
        <v>0.8069891315</v>
      </c>
      <c r="J19" s="226">
        <f t="shared" ref="J19:J22" si="3">AVERAGE(E19:I19)</f>
        <v>0.3367882983</v>
      </c>
      <c r="K19" s="229"/>
      <c r="L19" s="229"/>
      <c r="M19" s="2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ht="12.75" customHeight="1">
      <c r="A20" s="129"/>
      <c r="B20" s="129"/>
      <c r="C20" s="129"/>
      <c r="D20" s="225" t="s">
        <v>368</v>
      </c>
      <c r="E20" s="229">
        <f>IFERROR('Profit &amp; Loss'!L25/'Profit &amp; Loss'!L12,0)</f>
        <v>0</v>
      </c>
      <c r="F20" s="229">
        <f>IFERROR('Profit &amp; Loss'!M25/'Profit &amp; Loss'!M12,0)</f>
        <v>-0.6308864652</v>
      </c>
      <c r="G20" s="229">
        <f>IFERROR('Profit &amp; Loss'!N25/'Profit &amp; Loss'!N12,0)</f>
        <v>0.0759709489</v>
      </c>
      <c r="H20" s="229">
        <f>IFERROR('Profit &amp; Loss'!O25/'Profit &amp; Loss'!O12,0)</f>
        <v>0.381552623</v>
      </c>
      <c r="I20" s="229">
        <f>IFERROR('Profit &amp; Loss'!P25/'Profit &amp; Loss'!P12,0)</f>
        <v>0.5292396459</v>
      </c>
      <c r="J20" s="226">
        <f t="shared" si="3"/>
        <v>0.07117535054</v>
      </c>
      <c r="K20" s="229"/>
      <c r="L20" s="229"/>
      <c r="M20" s="2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ht="12.75" customHeight="1">
      <c r="A21" s="129"/>
      <c r="B21" s="129"/>
      <c r="C21" s="129"/>
      <c r="D21" s="225" t="s">
        <v>369</v>
      </c>
      <c r="E21" s="229">
        <f>'Profit &amp; Loss'!L25/'Balance Sheet'!L21</f>
        <v>-0.5882217861</v>
      </c>
      <c r="F21" s="229">
        <f>'Profit &amp; Loss'!M25/'Balance Sheet'!M21</f>
        <v>-0.3459261617</v>
      </c>
      <c r="G21" s="229">
        <f>'Profit &amp; Loss'!N25/'Balance Sheet'!N21</f>
        <v>0.0757436774</v>
      </c>
      <c r="H21" s="229">
        <f>'Profit &amp; Loss'!O25/'Balance Sheet'!O21</f>
        <v>0.6256028022</v>
      </c>
      <c r="I21" s="229">
        <f>'Profit &amp; Loss'!P25/'Balance Sheet'!P21</f>
        <v>0.7018884227</v>
      </c>
      <c r="J21" s="226">
        <f t="shared" si="3"/>
        <v>0.0938173909</v>
      </c>
      <c r="K21" s="229"/>
      <c r="L21" s="229"/>
      <c r="M21" s="2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ht="12.75" customHeight="1">
      <c r="A22" s="129"/>
      <c r="B22" s="129"/>
      <c r="C22" s="129"/>
      <c r="D22" s="225" t="s">
        <v>370</v>
      </c>
      <c r="E22" s="229">
        <f>'Profit &amp; Loss'!L25/'Balance Sheet'!L38</f>
        <v>-0.5882217861</v>
      </c>
      <c r="F22" s="229">
        <f>'Profit &amp; Loss'!M25/'Balance Sheet'!M38</f>
        <v>-0.4089990202</v>
      </c>
      <c r="G22" s="229">
        <f>'Profit &amp; Loss'!N25/'Balance Sheet'!N38</f>
        <v>0.1065443355</v>
      </c>
      <c r="H22" s="229">
        <f>'Profit &amp; Loss'!O25/'Balance Sheet'!O38</f>
        <v>0.6256028022</v>
      </c>
      <c r="I22" s="229">
        <f>'Profit &amp; Loss'!P25/'Balance Sheet'!P38</f>
        <v>0.7018884227</v>
      </c>
      <c r="J22" s="226">
        <f t="shared" si="3"/>
        <v>0.08736295081</v>
      </c>
      <c r="K22" s="229"/>
      <c r="L22" s="229">
        <f>((I22/E22)^4)-1</f>
        <v>1.02725273</v>
      </c>
      <c r="M22" s="2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ht="12.75" customHeight="1">
      <c r="A23" s="129"/>
      <c r="B23" s="129"/>
      <c r="C23" s="129"/>
      <c r="D23" s="225"/>
      <c r="E23" s="225"/>
      <c r="F23" s="225"/>
      <c r="G23" s="225"/>
      <c r="H23" s="225"/>
      <c r="I23" s="225"/>
      <c r="J23" s="226"/>
      <c r="K23" s="225"/>
      <c r="L23" s="225"/>
      <c r="M23" s="225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ht="12.75" customHeight="1">
      <c r="A24" s="129"/>
      <c r="B24" s="129"/>
      <c r="C24" s="129"/>
      <c r="D24" s="224" t="s">
        <v>371</v>
      </c>
      <c r="E24" s="225"/>
      <c r="F24" s="225"/>
      <c r="G24" s="225"/>
      <c r="H24" s="225"/>
      <c r="I24" s="225"/>
      <c r="J24" s="226"/>
      <c r="K24" s="225"/>
      <c r="L24" s="225"/>
      <c r="M24" s="225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ht="12.75" customHeight="1">
      <c r="A25" s="129"/>
      <c r="B25" s="129"/>
      <c r="C25" s="129"/>
      <c r="D25" s="225" t="s">
        <v>372</v>
      </c>
      <c r="E25" s="230">
        <f>IFERROR('Balance Sheet'!L20/'Balance Sheet'!L31,0)</f>
        <v>0</v>
      </c>
      <c r="F25" s="230">
        <f>IFERROR('Balance Sheet'!M20/'Balance Sheet'!M31,0)</f>
        <v>0.5844809179</v>
      </c>
      <c r="G25" s="230">
        <f>IFERROR('Balance Sheet'!N20/'Balance Sheet'!N31,0)</f>
        <v>0.566927587</v>
      </c>
      <c r="H25" s="230">
        <f>IFERROR('Balance Sheet'!O20/'Balance Sheet'!O31,0)</f>
        <v>0</v>
      </c>
      <c r="I25" s="230">
        <f>IFERROR('Balance Sheet'!P20/'Balance Sheet'!P31,0)</f>
        <v>0</v>
      </c>
      <c r="J25" s="226">
        <f t="shared" ref="J25:J26" si="4">AVERAGE(E25:I25)</f>
        <v>0.230281701</v>
      </c>
      <c r="K25" s="230"/>
      <c r="L25" s="230"/>
      <c r="M25" s="230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ht="12.75" customHeight="1">
      <c r="A26" s="129"/>
      <c r="B26" s="129"/>
      <c r="C26" s="129"/>
      <c r="D26" s="225" t="s">
        <v>373</v>
      </c>
      <c r="E26" s="230">
        <f>IFERROR('Balance Sheet'!L18/'Balance Sheet'!L31,0)</f>
        <v>0</v>
      </c>
      <c r="F26" s="230">
        <f>IFERROR('Balance Sheet'!M18/'Balance Sheet'!M31,0)</f>
        <v>0</v>
      </c>
      <c r="G26" s="230">
        <f>IFERROR('Balance Sheet'!N18/'Balance Sheet'!N31,0)</f>
        <v>0</v>
      </c>
      <c r="H26" s="230">
        <f>IFERROR('Balance Sheet'!O18/'Balance Sheet'!O31,0)</f>
        <v>0</v>
      </c>
      <c r="I26" s="230">
        <f>IFERROR('Balance Sheet'!P18/'Balance Sheet'!P31,0)</f>
        <v>0</v>
      </c>
      <c r="J26" s="226">
        <f t="shared" si="4"/>
        <v>0</v>
      </c>
      <c r="K26" s="230"/>
      <c r="L26" s="230"/>
      <c r="M26" s="230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ht="12.75" customHeight="1">
      <c r="A27" s="129"/>
      <c r="B27" s="129"/>
      <c r="C27" s="129"/>
      <c r="D27" s="225"/>
      <c r="E27" s="225"/>
      <c r="F27" s="225"/>
      <c r="G27" s="225"/>
      <c r="H27" s="225"/>
      <c r="I27" s="225"/>
      <c r="J27" s="226"/>
      <c r="K27" s="225"/>
      <c r="L27" s="225"/>
      <c r="M27" s="225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ht="12.75" customHeight="1">
      <c r="A28" s="129"/>
      <c r="B28" s="129"/>
      <c r="C28" s="129"/>
      <c r="D28" s="224" t="s">
        <v>374</v>
      </c>
      <c r="E28" s="225"/>
      <c r="F28" s="225"/>
      <c r="G28" s="225"/>
      <c r="H28" s="225"/>
      <c r="I28" s="225"/>
      <c r="J28" s="226"/>
      <c r="K28" s="225"/>
      <c r="L28" s="225"/>
      <c r="M28" s="225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ht="12.75" customHeight="1">
      <c r="A29" s="129"/>
      <c r="B29" s="129"/>
      <c r="C29" s="129"/>
      <c r="D29" s="225" t="s">
        <v>375</v>
      </c>
      <c r="E29" s="226">
        <f>'Balance Sheet'!L32/'Balance Sheet'!L38</f>
        <v>0</v>
      </c>
      <c r="F29" s="226">
        <f>'Balance Sheet'!M32/'Balance Sheet'!M38</f>
        <v>0.1823304091</v>
      </c>
      <c r="G29" s="226">
        <f>'Balance Sheet'!N32/'Balance Sheet'!N38</f>
        <v>0.4066432894</v>
      </c>
      <c r="H29" s="226">
        <f>'Balance Sheet'!O32/'Balance Sheet'!O38</f>
        <v>0</v>
      </c>
      <c r="I29" s="226">
        <f>'Balance Sheet'!P32/'Balance Sheet'!P38</f>
        <v>0</v>
      </c>
      <c r="J29" s="226">
        <f t="shared" ref="J29:J30" si="5">AVERAGE(E29:I29)</f>
        <v>0.1177947397</v>
      </c>
      <c r="K29" s="230"/>
      <c r="L29" s="230"/>
      <c r="M29" s="230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ht="12.75" customHeight="1">
      <c r="A30" s="129"/>
      <c r="B30" s="129"/>
      <c r="C30" s="129"/>
      <c r="D30" s="225" t="s">
        <v>376</v>
      </c>
      <c r="E30" s="226">
        <f>'Balance Sheet'!L32/'Balance Sheet'!L21</f>
        <v>0</v>
      </c>
      <c r="F30" s="226">
        <f>'Balance Sheet'!M32/'Balance Sheet'!M21</f>
        <v>0.1542127375</v>
      </c>
      <c r="G30" s="226">
        <f>'Balance Sheet'!N32/'Balance Sheet'!N21</f>
        <v>0.2890877115</v>
      </c>
      <c r="H30" s="226">
        <f>'Balance Sheet'!O32/'Balance Sheet'!O21</f>
        <v>0</v>
      </c>
      <c r="I30" s="226">
        <f>'Balance Sheet'!P32/'Balance Sheet'!P21</f>
        <v>0</v>
      </c>
      <c r="J30" s="226">
        <f t="shared" si="5"/>
        <v>0.0886600898</v>
      </c>
      <c r="K30" s="230"/>
      <c r="L30" s="230"/>
      <c r="M30" s="230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ht="12.75" customHeight="1">
      <c r="A31" s="129"/>
      <c r="B31" s="129"/>
      <c r="C31" s="129"/>
      <c r="D31" s="225"/>
      <c r="E31" s="225"/>
      <c r="F31" s="225"/>
      <c r="G31" s="225"/>
      <c r="H31" s="225"/>
      <c r="I31" s="225"/>
      <c r="J31" s="226"/>
      <c r="K31" s="225"/>
      <c r="L31" s="225"/>
      <c r="M31" s="225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ht="12.75" customHeight="1">
      <c r="A32" s="129"/>
      <c r="B32" s="129"/>
      <c r="C32" s="129"/>
      <c r="D32" s="224" t="s">
        <v>377</v>
      </c>
      <c r="E32" s="225"/>
      <c r="F32" s="225"/>
      <c r="G32" s="225"/>
      <c r="H32" s="225"/>
      <c r="I32" s="225"/>
      <c r="J32" s="226"/>
      <c r="K32" s="225"/>
      <c r="L32" s="225"/>
      <c r="M32" s="225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ht="12.75" customHeight="1">
      <c r="A33" s="129"/>
      <c r="B33" s="129"/>
      <c r="C33" s="129"/>
      <c r="D33" s="225" t="s">
        <v>378</v>
      </c>
      <c r="E33" s="230">
        <f>'Profit &amp; Loss'!L12/'Balance Sheet'!L21</f>
        <v>0</v>
      </c>
      <c r="F33" s="230">
        <f>'Profit &amp; Loss'!M12/'Balance Sheet'!M21</f>
        <v>0.5483176146</v>
      </c>
      <c r="G33" s="230">
        <f>'Profit &amp; Loss'!N12/'Balance Sheet'!N21</f>
        <v>0.997008442</v>
      </c>
      <c r="H33" s="230">
        <f>'Profit &amp; Loss'!O12/'Balance Sheet'!O21</f>
        <v>1.639623906</v>
      </c>
      <c r="I33" s="230">
        <f>'Profit &amp; Loss'!P12/'Balance Sheet'!P21</f>
        <v>1.326220415</v>
      </c>
      <c r="J33" s="226">
        <f>AVERAGE(E33:I33)</f>
        <v>0.9022340755</v>
      </c>
      <c r="K33" s="230"/>
      <c r="L33" s="230"/>
      <c r="M33" s="230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ht="12.75" customHeight="1">
      <c r="A34" s="129"/>
      <c r="B34" s="129"/>
      <c r="C34" s="129"/>
      <c r="D34" s="225"/>
      <c r="E34" s="225"/>
      <c r="F34" s="225"/>
      <c r="G34" s="225"/>
      <c r="H34" s="225"/>
      <c r="I34" s="225"/>
      <c r="J34" s="226"/>
      <c r="K34" s="225"/>
      <c r="L34" s="225"/>
      <c r="M34" s="225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ht="12.75" customHeight="1">
      <c r="A35" s="129"/>
      <c r="B35" s="129"/>
      <c r="C35" s="129"/>
      <c r="D35" s="166" t="s">
        <v>113</v>
      </c>
      <c r="E35" s="130">
        <f>'Assumptions '!AA62+'Assumptions '!AA69+'Assumptions '!AA76+'Assumptions '!AA83+'Assumptions '!AA97+'Assumptions '!AA90</f>
        <v>240</v>
      </c>
      <c r="F35" s="130">
        <f>'Assumptions '!AB62+'Assumptions '!AB69+'Assumptions '!AB76+'Assumptions '!AB83+'Assumptions '!AB97+'Assumptions '!AB90</f>
        <v>480</v>
      </c>
      <c r="G35" s="130">
        <f>'Assumptions '!AC62+'Assumptions '!AC69+'Assumptions '!AC76+'Assumptions '!AC83+'Assumptions '!AC97+'Assumptions '!AC90</f>
        <v>1010</v>
      </c>
      <c r="H35" s="130">
        <f>'Assumptions '!AD62+'Assumptions '!AD69+'Assumptions '!AD76+'Assumptions '!AD83+'Assumptions '!AD97+'Assumptions '!AD90</f>
        <v>2525</v>
      </c>
      <c r="I35" s="130">
        <f>'Assumptions '!AE62+'Assumptions '!AE69+'Assumptions '!AE76+'Assumptions '!AE83+'Assumptions '!AE97+'Assumptions '!AE90</f>
        <v>5050</v>
      </c>
      <c r="J35" s="130">
        <f>AVERAGE(E35:I35)</f>
        <v>1861</v>
      </c>
      <c r="K35" s="130"/>
      <c r="L35" s="130"/>
      <c r="M35" s="130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ht="12.75" customHeight="1">
      <c r="A36" s="129"/>
      <c r="B36" s="129"/>
      <c r="C36" s="129"/>
      <c r="D36" s="129"/>
      <c r="E36" s="130"/>
      <c r="F36" s="130"/>
      <c r="G36" s="130"/>
      <c r="H36" s="130"/>
      <c r="I36" s="130"/>
      <c r="J36" s="226"/>
      <c r="K36" s="130"/>
      <c r="L36" s="130"/>
      <c r="M36" s="130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ht="12.75" customHeight="1">
      <c r="A37" s="129"/>
      <c r="B37" s="129"/>
      <c r="C37" s="129"/>
      <c r="D37" s="166" t="s">
        <v>379</v>
      </c>
      <c r="E37" s="130">
        <f>'Assumptions '!AA$129*Analysis!E35</f>
        <v>24</v>
      </c>
      <c r="F37" s="130">
        <f>'Assumptions '!AB$129*Analysis!F35</f>
        <v>72</v>
      </c>
      <c r="G37" s="130">
        <f>'Assumptions '!AC$129*Analysis!G35</f>
        <v>227.25</v>
      </c>
      <c r="H37" s="130">
        <f>'Assumptions '!AD$129*Analysis!H35</f>
        <v>852.1875</v>
      </c>
      <c r="I37" s="130">
        <f>'Assumptions '!AE$129*Analysis!I35</f>
        <v>2556.5625</v>
      </c>
      <c r="J37" s="130">
        <f>AVERAGE(E37:I37)</f>
        <v>746.4</v>
      </c>
      <c r="K37" s="130"/>
      <c r="L37" s="130"/>
      <c r="M37" s="130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ht="12.75" customHeight="1">
      <c r="A38" s="129"/>
      <c r="B38" s="129"/>
      <c r="C38" s="129"/>
      <c r="D38" s="129"/>
      <c r="E38" s="130"/>
      <c r="F38" s="130"/>
      <c r="G38" s="130"/>
      <c r="H38" s="130"/>
      <c r="I38" s="130"/>
      <c r="J38" s="226"/>
      <c r="K38" s="130"/>
      <c r="L38" s="130"/>
      <c r="M38" s="130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ht="12.75" customHeight="1">
      <c r="A39" s="129"/>
      <c r="B39" s="129"/>
      <c r="C39" s="129"/>
      <c r="D39" s="166" t="s">
        <v>380</v>
      </c>
      <c r="E39" s="178">
        <f t="shared" ref="E39:I39" si="6">E37/E35</f>
        <v>0.1</v>
      </c>
      <c r="F39" s="178">
        <f t="shared" si="6"/>
        <v>0.15</v>
      </c>
      <c r="G39" s="178">
        <f t="shared" si="6"/>
        <v>0.225</v>
      </c>
      <c r="H39" s="178">
        <f t="shared" si="6"/>
        <v>0.3375</v>
      </c>
      <c r="I39" s="178">
        <f t="shared" si="6"/>
        <v>0.50625</v>
      </c>
      <c r="J39" s="226">
        <f>AVERAGE(E39:I39)</f>
        <v>0.26375</v>
      </c>
      <c r="K39" s="130"/>
      <c r="L39" s="130"/>
      <c r="M39" s="130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ht="12.75" customHeight="1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ht="12.75" customHeight="1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ht="12.75" customHeight="1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ht="12.75" customHeight="1">
      <c r="A43" s="129"/>
      <c r="B43" s="129"/>
      <c r="C43" s="129"/>
      <c r="D43" s="129"/>
      <c r="E43" s="130"/>
      <c r="F43" s="130"/>
      <c r="G43" s="130"/>
      <c r="H43" s="130"/>
      <c r="I43" s="130"/>
      <c r="J43" s="130"/>
      <c r="K43" s="130"/>
      <c r="L43" s="130"/>
      <c r="M43" s="130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ht="12.75" customHeight="1">
      <c r="A44" s="129"/>
      <c r="B44" s="129"/>
      <c r="C44" s="129"/>
      <c r="D44" s="129"/>
      <c r="E44" s="130"/>
      <c r="F44" s="130"/>
      <c r="G44" s="130"/>
      <c r="H44" s="130"/>
      <c r="I44" s="130"/>
      <c r="J44" s="130"/>
      <c r="K44" s="130"/>
      <c r="L44" s="130"/>
      <c r="M44" s="130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ht="12.75" customHeight="1">
      <c r="A45" s="129"/>
      <c r="B45" s="129"/>
      <c r="C45" s="129"/>
      <c r="D45" s="129"/>
      <c r="E45" s="130"/>
      <c r="F45" s="130"/>
      <c r="G45" s="130"/>
      <c r="H45" s="130"/>
      <c r="I45" s="130"/>
      <c r="J45" s="130"/>
      <c r="K45" s="130"/>
      <c r="L45" s="130"/>
      <c r="M45" s="130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ht="12.75" customHeight="1">
      <c r="A46" s="129"/>
      <c r="B46" s="129"/>
      <c r="C46" s="129"/>
      <c r="D46" s="129"/>
      <c r="E46" s="130"/>
      <c r="F46" s="130"/>
      <c r="G46" s="130"/>
      <c r="H46" s="130"/>
      <c r="I46" s="130"/>
      <c r="J46" s="130"/>
      <c r="K46" s="130"/>
      <c r="L46" s="130"/>
      <c r="M46" s="130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ht="12.75" customHeight="1">
      <c r="A47" s="129"/>
      <c r="B47" s="129"/>
      <c r="C47" s="129"/>
      <c r="D47" s="129"/>
      <c r="E47" s="130"/>
      <c r="F47" s="130"/>
      <c r="G47" s="130"/>
      <c r="H47" s="130"/>
      <c r="I47" s="130"/>
      <c r="J47" s="130"/>
      <c r="K47" s="130"/>
      <c r="L47" s="130"/>
      <c r="M47" s="130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ht="12.75" customHeight="1">
      <c r="A48" s="129"/>
      <c r="B48" s="129"/>
      <c r="C48" s="129"/>
      <c r="D48" s="129"/>
      <c r="E48" s="130"/>
      <c r="F48" s="130"/>
      <c r="G48" s="130"/>
      <c r="H48" s="130"/>
      <c r="I48" s="130"/>
      <c r="J48" s="130"/>
      <c r="K48" s="130"/>
      <c r="L48" s="130"/>
      <c r="M48" s="130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ht="12.75" customHeight="1">
      <c r="A49" s="129"/>
      <c r="B49" s="129"/>
      <c r="C49" s="129"/>
      <c r="D49" s="129"/>
      <c r="E49" s="130"/>
      <c r="F49" s="130"/>
      <c r="G49" s="130"/>
      <c r="H49" s="130"/>
      <c r="I49" s="130"/>
      <c r="J49" s="130"/>
      <c r="K49" s="130"/>
      <c r="L49" s="130"/>
      <c r="M49" s="130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ht="12.75" customHeight="1">
      <c r="A50" s="129"/>
      <c r="B50" s="129"/>
      <c r="C50" s="129"/>
      <c r="D50" s="129"/>
      <c r="E50" s="130"/>
      <c r="F50" s="130"/>
      <c r="G50" s="130"/>
      <c r="H50" s="130"/>
      <c r="I50" s="130"/>
      <c r="J50" s="130"/>
      <c r="K50" s="130"/>
      <c r="L50" s="130"/>
      <c r="M50" s="130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ht="12.75" customHeight="1">
      <c r="A51" s="129"/>
      <c r="B51" s="129"/>
      <c r="C51" s="129"/>
      <c r="D51" s="129"/>
      <c r="E51" s="130"/>
      <c r="F51" s="130"/>
      <c r="G51" s="130"/>
      <c r="H51" s="130"/>
      <c r="I51" s="130"/>
      <c r="J51" s="130"/>
      <c r="K51" s="130"/>
      <c r="L51" s="130"/>
      <c r="M51" s="130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ht="12.75" customHeight="1">
      <c r="A52" s="129"/>
      <c r="B52" s="129"/>
      <c r="C52" s="129"/>
      <c r="D52" s="129"/>
      <c r="E52" s="130"/>
      <c r="F52" s="130"/>
      <c r="G52" s="130"/>
      <c r="H52" s="130"/>
      <c r="I52" s="130"/>
      <c r="J52" s="130"/>
      <c r="K52" s="130"/>
      <c r="L52" s="130"/>
      <c r="M52" s="130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ht="12.75" customHeight="1">
      <c r="A53" s="129"/>
      <c r="B53" s="129"/>
      <c r="C53" s="129"/>
      <c r="D53" s="129"/>
      <c r="E53" s="130"/>
      <c r="F53" s="130"/>
      <c r="G53" s="130"/>
      <c r="H53" s="130"/>
      <c r="I53" s="130"/>
      <c r="J53" s="130"/>
      <c r="K53" s="130"/>
      <c r="L53" s="130"/>
      <c r="M53" s="130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ht="12.75" customHeight="1">
      <c r="A54" s="129"/>
      <c r="B54" s="129"/>
      <c r="C54" s="129"/>
      <c r="D54" s="129"/>
      <c r="E54" s="130"/>
      <c r="F54" s="130"/>
      <c r="G54" s="130"/>
      <c r="H54" s="130"/>
      <c r="I54" s="130"/>
      <c r="J54" s="130"/>
      <c r="K54" s="130"/>
      <c r="L54" s="130"/>
      <c r="M54" s="130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ht="12.75" customHeight="1">
      <c r="A55" s="129"/>
      <c r="B55" s="129"/>
      <c r="C55" s="129"/>
      <c r="D55" s="129"/>
      <c r="E55" s="130"/>
      <c r="F55" s="130"/>
      <c r="G55" s="130"/>
      <c r="H55" s="130"/>
      <c r="I55" s="130"/>
      <c r="J55" s="130"/>
      <c r="K55" s="130"/>
      <c r="L55" s="130"/>
      <c r="M55" s="130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ht="12.75" customHeight="1">
      <c r="A56" s="129"/>
      <c r="B56" s="129"/>
      <c r="C56" s="129"/>
      <c r="D56" s="129"/>
      <c r="E56" s="130"/>
      <c r="F56" s="130"/>
      <c r="G56" s="130"/>
      <c r="H56" s="130"/>
      <c r="I56" s="130"/>
      <c r="J56" s="130"/>
      <c r="K56" s="130"/>
      <c r="L56" s="130"/>
      <c r="M56" s="130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ht="12.75" customHeight="1">
      <c r="A57" s="129"/>
      <c r="B57" s="129"/>
      <c r="C57" s="129"/>
      <c r="D57" s="129"/>
      <c r="E57" s="130"/>
      <c r="F57" s="130"/>
      <c r="G57" s="130"/>
      <c r="H57" s="130"/>
      <c r="I57" s="130"/>
      <c r="J57" s="130"/>
      <c r="K57" s="130"/>
      <c r="L57" s="130"/>
      <c r="M57" s="130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ht="12.75" customHeight="1">
      <c r="A58" s="129"/>
      <c r="B58" s="129"/>
      <c r="C58" s="129"/>
      <c r="D58" s="129"/>
      <c r="E58" s="130"/>
      <c r="F58" s="130"/>
      <c r="G58" s="130"/>
      <c r="H58" s="130"/>
      <c r="I58" s="130"/>
      <c r="J58" s="130"/>
      <c r="K58" s="130"/>
      <c r="L58" s="130"/>
      <c r="M58" s="130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ht="12.75" customHeight="1">
      <c r="A59" s="129"/>
      <c r="B59" s="129"/>
      <c r="C59" s="129"/>
      <c r="D59" s="129"/>
      <c r="E59" s="130"/>
      <c r="F59" s="130"/>
      <c r="G59" s="130"/>
      <c r="H59" s="130"/>
      <c r="I59" s="130"/>
      <c r="J59" s="130"/>
      <c r="K59" s="130"/>
      <c r="L59" s="130"/>
      <c r="M59" s="130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ht="12.75" customHeight="1">
      <c r="A60" s="129"/>
      <c r="B60" s="129"/>
      <c r="C60" s="129"/>
      <c r="D60" s="129"/>
      <c r="E60" s="130"/>
      <c r="F60" s="130"/>
      <c r="G60" s="130"/>
      <c r="H60" s="130"/>
      <c r="I60" s="130"/>
      <c r="J60" s="130"/>
      <c r="K60" s="130"/>
      <c r="L60" s="130"/>
      <c r="M60" s="130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ht="12.75" customHeight="1">
      <c r="A61" s="129"/>
      <c r="B61" s="129"/>
      <c r="C61" s="129"/>
      <c r="D61" s="129"/>
      <c r="E61" s="130"/>
      <c r="F61" s="130"/>
      <c r="G61" s="130"/>
      <c r="H61" s="130"/>
      <c r="I61" s="130"/>
      <c r="J61" s="130"/>
      <c r="K61" s="130"/>
      <c r="L61" s="130"/>
      <c r="M61" s="130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ht="12.75" customHeight="1">
      <c r="A62" s="129"/>
      <c r="B62" s="129"/>
      <c r="C62" s="129"/>
      <c r="D62" s="129"/>
      <c r="E62" s="130"/>
      <c r="F62" s="130"/>
      <c r="G62" s="130"/>
      <c r="H62" s="130"/>
      <c r="I62" s="130"/>
      <c r="J62" s="130"/>
      <c r="K62" s="130"/>
      <c r="L62" s="130"/>
      <c r="M62" s="130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ht="12.75" customHeight="1">
      <c r="A63" s="129"/>
      <c r="B63" s="129"/>
      <c r="C63" s="129"/>
      <c r="D63" s="129"/>
      <c r="E63" s="130"/>
      <c r="F63" s="130"/>
      <c r="G63" s="130"/>
      <c r="H63" s="130"/>
      <c r="I63" s="130"/>
      <c r="J63" s="130"/>
      <c r="K63" s="130"/>
      <c r="L63" s="130"/>
      <c r="M63" s="130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ht="12.75" customHeight="1">
      <c r="A64" s="129"/>
      <c r="B64" s="129"/>
      <c r="C64" s="129"/>
      <c r="D64" s="129"/>
      <c r="E64" s="130"/>
      <c r="F64" s="130"/>
      <c r="G64" s="130"/>
      <c r="H64" s="130"/>
      <c r="I64" s="130"/>
      <c r="J64" s="130"/>
      <c r="K64" s="130"/>
      <c r="L64" s="130"/>
      <c r="M64" s="130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ht="12.75" customHeight="1">
      <c r="A65" s="129"/>
      <c r="B65" s="129"/>
      <c r="C65" s="129"/>
      <c r="D65" s="129"/>
      <c r="E65" s="130"/>
      <c r="F65" s="130"/>
      <c r="G65" s="130"/>
      <c r="H65" s="130"/>
      <c r="I65" s="130"/>
      <c r="J65" s="130"/>
      <c r="K65" s="130"/>
      <c r="L65" s="130"/>
      <c r="M65" s="130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ht="12.75" customHeight="1">
      <c r="A66" s="129"/>
      <c r="B66" s="129"/>
      <c r="C66" s="129"/>
      <c r="D66" s="129"/>
      <c r="E66" s="130"/>
      <c r="F66" s="130"/>
      <c r="G66" s="130"/>
      <c r="H66" s="130"/>
      <c r="I66" s="130"/>
      <c r="J66" s="130"/>
      <c r="K66" s="130"/>
      <c r="L66" s="130"/>
      <c r="M66" s="130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ht="12.75" customHeight="1">
      <c r="A67" s="129"/>
      <c r="B67" s="129"/>
      <c r="C67" s="129"/>
      <c r="D67" s="129"/>
      <c r="E67" s="130"/>
      <c r="F67" s="130"/>
      <c r="G67" s="130"/>
      <c r="H67" s="130"/>
      <c r="I67" s="130"/>
      <c r="J67" s="130"/>
      <c r="K67" s="130"/>
      <c r="L67" s="130"/>
      <c r="M67" s="130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ht="12.75" customHeight="1">
      <c r="A68" s="129"/>
      <c r="B68" s="129"/>
      <c r="C68" s="129"/>
      <c r="D68" s="129"/>
      <c r="E68" s="130"/>
      <c r="F68" s="130"/>
      <c r="G68" s="130"/>
      <c r="H68" s="130"/>
      <c r="I68" s="130"/>
      <c r="J68" s="130"/>
      <c r="K68" s="130"/>
      <c r="L68" s="130"/>
      <c r="M68" s="130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ht="12.75" customHeight="1">
      <c r="A69" s="129"/>
      <c r="B69" s="129"/>
      <c r="C69" s="129"/>
      <c r="D69" s="129"/>
      <c r="E69" s="130"/>
      <c r="F69" s="130"/>
      <c r="G69" s="130"/>
      <c r="H69" s="130"/>
      <c r="I69" s="130"/>
      <c r="J69" s="130"/>
      <c r="K69" s="130"/>
      <c r="L69" s="130"/>
      <c r="M69" s="130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ht="12.75" customHeight="1">
      <c r="A70" s="129"/>
      <c r="B70" s="129"/>
      <c r="C70" s="129"/>
      <c r="D70" s="129"/>
      <c r="E70" s="130"/>
      <c r="F70" s="130"/>
      <c r="G70" s="130"/>
      <c r="H70" s="130"/>
      <c r="I70" s="130"/>
      <c r="J70" s="130"/>
      <c r="K70" s="130"/>
      <c r="L70" s="130"/>
      <c r="M70" s="130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ht="12.75" customHeight="1">
      <c r="A71" s="129"/>
      <c r="B71" s="129"/>
      <c r="C71" s="129"/>
      <c r="D71" s="129"/>
      <c r="E71" s="130"/>
      <c r="F71" s="130"/>
      <c r="G71" s="130"/>
      <c r="H71" s="130"/>
      <c r="I71" s="130"/>
      <c r="J71" s="130"/>
      <c r="K71" s="130"/>
      <c r="L71" s="130"/>
      <c r="M71" s="130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ht="12.75" customHeight="1">
      <c r="A72" s="129"/>
      <c r="B72" s="129"/>
      <c r="C72" s="129"/>
      <c r="D72" s="129"/>
      <c r="E72" s="130"/>
      <c r="F72" s="130"/>
      <c r="G72" s="130"/>
      <c r="H72" s="130"/>
      <c r="I72" s="130"/>
      <c r="J72" s="130"/>
      <c r="K72" s="130"/>
      <c r="L72" s="130"/>
      <c r="M72" s="130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ht="12.75" customHeight="1">
      <c r="A73" s="129"/>
      <c r="B73" s="129"/>
      <c r="C73" s="129"/>
      <c r="D73" s="129"/>
      <c r="E73" s="130"/>
      <c r="F73" s="130"/>
      <c r="G73" s="130"/>
      <c r="H73" s="130"/>
      <c r="I73" s="130"/>
      <c r="J73" s="130"/>
      <c r="K73" s="130"/>
      <c r="L73" s="130"/>
      <c r="M73" s="130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ht="12.75" customHeight="1">
      <c r="A74" s="129"/>
      <c r="B74" s="129"/>
      <c r="C74" s="129"/>
      <c r="D74" s="129"/>
      <c r="E74" s="130"/>
      <c r="F74" s="130"/>
      <c r="G74" s="130"/>
      <c r="H74" s="130"/>
      <c r="I74" s="130"/>
      <c r="J74" s="130"/>
      <c r="K74" s="130"/>
      <c r="L74" s="130"/>
      <c r="M74" s="130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ht="12.75" customHeight="1">
      <c r="A75" s="129"/>
      <c r="B75" s="129"/>
      <c r="C75" s="129"/>
      <c r="D75" s="129"/>
      <c r="E75" s="130"/>
      <c r="F75" s="130"/>
      <c r="G75" s="130"/>
      <c r="H75" s="130"/>
      <c r="I75" s="130"/>
      <c r="J75" s="130"/>
      <c r="K75" s="130"/>
      <c r="L75" s="130"/>
      <c r="M75" s="130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ht="12.75" customHeight="1">
      <c r="A76" s="129"/>
      <c r="B76" s="129"/>
      <c r="C76" s="129"/>
      <c r="D76" s="129"/>
      <c r="E76" s="130"/>
      <c r="F76" s="130"/>
      <c r="G76" s="130"/>
      <c r="H76" s="130"/>
      <c r="I76" s="130"/>
      <c r="J76" s="130"/>
      <c r="K76" s="130"/>
      <c r="L76" s="130"/>
      <c r="M76" s="130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ht="12.75" customHeight="1">
      <c r="A77" s="129"/>
      <c r="B77" s="129"/>
      <c r="C77" s="129"/>
      <c r="D77" s="129"/>
      <c r="E77" s="130"/>
      <c r="F77" s="130"/>
      <c r="G77" s="130"/>
      <c r="H77" s="130"/>
      <c r="I77" s="130"/>
      <c r="J77" s="130"/>
      <c r="K77" s="130"/>
      <c r="L77" s="130"/>
      <c r="M77" s="130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ht="12.75" customHeight="1">
      <c r="A78" s="129"/>
      <c r="B78" s="129"/>
      <c r="C78" s="129"/>
      <c r="D78" s="129"/>
      <c r="E78" s="130"/>
      <c r="F78" s="130"/>
      <c r="G78" s="130"/>
      <c r="H78" s="130"/>
      <c r="I78" s="130"/>
      <c r="J78" s="130"/>
      <c r="K78" s="130"/>
      <c r="L78" s="130"/>
      <c r="M78" s="130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ht="12.75" customHeight="1">
      <c r="A79" s="129"/>
      <c r="B79" s="129"/>
      <c r="C79" s="129"/>
      <c r="D79" s="129"/>
      <c r="E79" s="130"/>
      <c r="F79" s="130"/>
      <c r="G79" s="130"/>
      <c r="H79" s="130"/>
      <c r="I79" s="130"/>
      <c r="J79" s="130"/>
      <c r="K79" s="130"/>
      <c r="L79" s="130"/>
      <c r="M79" s="130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ht="12.75" customHeight="1">
      <c r="A80" s="129"/>
      <c r="B80" s="129"/>
      <c r="C80" s="129"/>
      <c r="D80" s="129"/>
      <c r="E80" s="130"/>
      <c r="F80" s="130"/>
      <c r="G80" s="130"/>
      <c r="H80" s="130"/>
      <c r="I80" s="130"/>
      <c r="J80" s="130"/>
      <c r="K80" s="130"/>
      <c r="L80" s="130"/>
      <c r="M80" s="130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ht="12.75" customHeight="1">
      <c r="A81" s="129"/>
      <c r="B81" s="129"/>
      <c r="C81" s="129"/>
      <c r="D81" s="129"/>
      <c r="E81" s="130"/>
      <c r="F81" s="130"/>
      <c r="G81" s="130"/>
      <c r="H81" s="130"/>
      <c r="I81" s="130"/>
      <c r="J81" s="130"/>
      <c r="K81" s="130"/>
      <c r="L81" s="130"/>
      <c r="M81" s="130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ht="12.75" customHeight="1">
      <c r="A82" s="129"/>
      <c r="B82" s="129"/>
      <c r="C82" s="129"/>
      <c r="D82" s="129"/>
      <c r="E82" s="130"/>
      <c r="F82" s="130"/>
      <c r="G82" s="130"/>
      <c r="H82" s="130"/>
      <c r="I82" s="130"/>
      <c r="J82" s="130"/>
      <c r="K82" s="130"/>
      <c r="L82" s="130"/>
      <c r="M82" s="130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ht="12.75" customHeight="1">
      <c r="A83" s="129"/>
      <c r="B83" s="129"/>
      <c r="C83" s="129"/>
      <c r="D83" s="129"/>
      <c r="E83" s="130"/>
      <c r="F83" s="130"/>
      <c r="G83" s="130"/>
      <c r="H83" s="130"/>
      <c r="I83" s="130"/>
      <c r="J83" s="130"/>
      <c r="K83" s="130"/>
      <c r="L83" s="130"/>
      <c r="M83" s="130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ht="12.75" customHeight="1">
      <c r="A84" s="129"/>
      <c r="B84" s="129"/>
      <c r="C84" s="129"/>
      <c r="D84" s="129"/>
      <c r="E84" s="130"/>
      <c r="F84" s="130"/>
      <c r="G84" s="130"/>
      <c r="H84" s="130"/>
      <c r="I84" s="130"/>
      <c r="J84" s="130"/>
      <c r="K84" s="130"/>
      <c r="L84" s="130"/>
      <c r="M84" s="130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ht="12.75" customHeight="1">
      <c r="A85" s="129"/>
      <c r="B85" s="129"/>
      <c r="C85" s="129"/>
      <c r="D85" s="129"/>
      <c r="E85" s="130"/>
      <c r="F85" s="130"/>
      <c r="G85" s="130"/>
      <c r="H85" s="130"/>
      <c r="I85" s="130"/>
      <c r="J85" s="130"/>
      <c r="K85" s="130"/>
      <c r="L85" s="130"/>
      <c r="M85" s="130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ht="12.75" customHeight="1">
      <c r="A86" s="129"/>
      <c r="B86" s="129"/>
      <c r="C86" s="129"/>
      <c r="D86" s="129"/>
      <c r="E86" s="130"/>
      <c r="F86" s="130"/>
      <c r="G86" s="130"/>
      <c r="H86" s="130"/>
      <c r="I86" s="130"/>
      <c r="J86" s="130"/>
      <c r="K86" s="130"/>
      <c r="L86" s="130"/>
      <c r="M86" s="130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ht="12.75" customHeight="1">
      <c r="A87" s="129"/>
      <c r="B87" s="129"/>
      <c r="C87" s="129"/>
      <c r="D87" s="129"/>
      <c r="E87" s="130"/>
      <c r="F87" s="130"/>
      <c r="G87" s="130"/>
      <c r="H87" s="130"/>
      <c r="I87" s="130"/>
      <c r="J87" s="130"/>
      <c r="K87" s="130"/>
      <c r="L87" s="130"/>
      <c r="M87" s="130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ht="12.75" customHeight="1">
      <c r="A88" s="129"/>
      <c r="B88" s="129"/>
      <c r="C88" s="129"/>
      <c r="D88" s="129"/>
      <c r="E88" s="130"/>
      <c r="F88" s="130"/>
      <c r="G88" s="130"/>
      <c r="H88" s="130"/>
      <c r="I88" s="130"/>
      <c r="J88" s="130"/>
      <c r="K88" s="130"/>
      <c r="L88" s="130"/>
      <c r="M88" s="130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ht="12.75" customHeight="1">
      <c r="A89" s="129"/>
      <c r="B89" s="129"/>
      <c r="C89" s="129"/>
      <c r="D89" s="129"/>
      <c r="E89" s="130"/>
      <c r="F89" s="130"/>
      <c r="G89" s="130"/>
      <c r="H89" s="130"/>
      <c r="I89" s="130"/>
      <c r="J89" s="130"/>
      <c r="K89" s="130"/>
      <c r="L89" s="130"/>
      <c r="M89" s="130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ht="12.75" customHeight="1">
      <c r="A90" s="129"/>
      <c r="B90" s="129"/>
      <c r="C90" s="129"/>
      <c r="D90" s="129"/>
      <c r="E90" s="130"/>
      <c r="F90" s="130"/>
      <c r="G90" s="130"/>
      <c r="H90" s="130"/>
      <c r="I90" s="130"/>
      <c r="J90" s="130"/>
      <c r="K90" s="130"/>
      <c r="L90" s="130"/>
      <c r="M90" s="130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ht="12.75" customHeight="1">
      <c r="A91" s="129"/>
      <c r="B91" s="129"/>
      <c r="C91" s="129"/>
      <c r="D91" s="129"/>
      <c r="E91" s="130"/>
      <c r="F91" s="130"/>
      <c r="G91" s="130"/>
      <c r="H91" s="130"/>
      <c r="I91" s="130"/>
      <c r="J91" s="130"/>
      <c r="K91" s="130"/>
      <c r="L91" s="130"/>
      <c r="M91" s="130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ht="12.75" customHeight="1">
      <c r="A92" s="129"/>
      <c r="B92" s="129"/>
      <c r="C92" s="129"/>
      <c r="D92" s="129"/>
      <c r="E92" s="130"/>
      <c r="F92" s="130"/>
      <c r="G92" s="130"/>
      <c r="H92" s="130"/>
      <c r="I92" s="130"/>
      <c r="J92" s="130"/>
      <c r="K92" s="130"/>
      <c r="L92" s="130"/>
      <c r="M92" s="130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ht="12.75" customHeight="1">
      <c r="A93" s="129"/>
      <c r="B93" s="129"/>
      <c r="C93" s="129"/>
      <c r="D93" s="129"/>
      <c r="E93" s="130"/>
      <c r="F93" s="130"/>
      <c r="G93" s="130"/>
      <c r="H93" s="130"/>
      <c r="I93" s="130"/>
      <c r="J93" s="130"/>
      <c r="K93" s="130"/>
      <c r="L93" s="130"/>
      <c r="M93" s="130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ht="12.75" customHeight="1">
      <c r="A94" s="129"/>
      <c r="B94" s="129"/>
      <c r="C94" s="129"/>
      <c r="D94" s="129"/>
      <c r="E94" s="130"/>
      <c r="F94" s="130"/>
      <c r="G94" s="130"/>
      <c r="H94" s="130"/>
      <c r="I94" s="130"/>
      <c r="J94" s="130"/>
      <c r="K94" s="130"/>
      <c r="L94" s="130"/>
      <c r="M94" s="130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ht="12.75" customHeight="1">
      <c r="A95" s="129"/>
      <c r="B95" s="129"/>
      <c r="C95" s="129"/>
      <c r="D95" s="129"/>
      <c r="E95" s="130"/>
      <c r="F95" s="130"/>
      <c r="G95" s="130"/>
      <c r="H95" s="130"/>
      <c r="I95" s="130"/>
      <c r="J95" s="130"/>
      <c r="K95" s="130"/>
      <c r="L95" s="130"/>
      <c r="M95" s="130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ht="12.75" customHeight="1">
      <c r="A96" s="129"/>
      <c r="B96" s="129"/>
      <c r="C96" s="129"/>
      <c r="D96" s="129"/>
      <c r="E96" s="130"/>
      <c r="F96" s="130"/>
      <c r="G96" s="130"/>
      <c r="H96" s="130"/>
      <c r="I96" s="130"/>
      <c r="J96" s="130"/>
      <c r="K96" s="130"/>
      <c r="L96" s="130"/>
      <c r="M96" s="130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ht="12.75" customHeight="1">
      <c r="A97" s="129"/>
      <c r="B97" s="129"/>
      <c r="C97" s="129"/>
      <c r="D97" s="129"/>
      <c r="E97" s="130"/>
      <c r="F97" s="130"/>
      <c r="G97" s="130"/>
      <c r="H97" s="130"/>
      <c r="I97" s="130"/>
      <c r="J97" s="130"/>
      <c r="K97" s="130"/>
      <c r="L97" s="130"/>
      <c r="M97" s="130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ht="12.75" customHeight="1">
      <c r="A98" s="129"/>
      <c r="B98" s="129"/>
      <c r="C98" s="129"/>
      <c r="D98" s="129"/>
      <c r="E98" s="130"/>
      <c r="F98" s="130"/>
      <c r="G98" s="130"/>
      <c r="H98" s="130"/>
      <c r="I98" s="130"/>
      <c r="J98" s="130"/>
      <c r="K98" s="130"/>
      <c r="L98" s="130"/>
      <c r="M98" s="130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ht="12.75" customHeight="1">
      <c r="A99" s="129"/>
      <c r="B99" s="129"/>
      <c r="C99" s="129"/>
      <c r="D99" s="129"/>
      <c r="E99" s="130"/>
      <c r="F99" s="130"/>
      <c r="G99" s="130"/>
      <c r="H99" s="130"/>
      <c r="I99" s="130"/>
      <c r="J99" s="130"/>
      <c r="K99" s="130"/>
      <c r="L99" s="130"/>
      <c r="M99" s="130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  <row r="100" ht="12.75" customHeight="1">
      <c r="A100" s="129"/>
      <c r="B100" s="129"/>
      <c r="C100" s="129"/>
      <c r="D100" s="129"/>
      <c r="E100" s="130"/>
      <c r="F100" s="130"/>
      <c r="G100" s="130"/>
      <c r="H100" s="130"/>
      <c r="I100" s="130"/>
      <c r="J100" s="130"/>
      <c r="K100" s="130"/>
      <c r="L100" s="130"/>
      <c r="M100" s="130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</row>
    <row r="101" ht="12.75" customHeight="1">
      <c r="A101" s="129"/>
      <c r="B101" s="129"/>
      <c r="C101" s="129"/>
      <c r="D101" s="129"/>
      <c r="E101" s="130"/>
      <c r="F101" s="130"/>
      <c r="G101" s="130"/>
      <c r="H101" s="130"/>
      <c r="I101" s="130"/>
      <c r="J101" s="130"/>
      <c r="K101" s="130"/>
      <c r="L101" s="130"/>
      <c r="M101" s="130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</row>
    <row r="102" ht="12.75" customHeight="1">
      <c r="A102" s="129"/>
      <c r="B102" s="129"/>
      <c r="C102" s="129"/>
      <c r="D102" s="129"/>
      <c r="E102" s="130"/>
      <c r="F102" s="130"/>
      <c r="G102" s="130"/>
      <c r="H102" s="130"/>
      <c r="I102" s="130"/>
      <c r="J102" s="130"/>
      <c r="K102" s="130"/>
      <c r="L102" s="130"/>
      <c r="M102" s="130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</row>
    <row r="103" ht="12.75" customHeight="1">
      <c r="A103" s="129"/>
      <c r="B103" s="129"/>
      <c r="C103" s="129"/>
      <c r="D103" s="129"/>
      <c r="E103" s="130"/>
      <c r="F103" s="130"/>
      <c r="G103" s="130"/>
      <c r="H103" s="130"/>
      <c r="I103" s="130"/>
      <c r="J103" s="130"/>
      <c r="K103" s="130"/>
      <c r="L103" s="130"/>
      <c r="M103" s="130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</row>
    <row r="104" ht="12.75" customHeight="1">
      <c r="A104" s="129"/>
      <c r="B104" s="129"/>
      <c r="C104" s="129"/>
      <c r="D104" s="129"/>
      <c r="E104" s="130"/>
      <c r="F104" s="130"/>
      <c r="G104" s="130"/>
      <c r="H104" s="130"/>
      <c r="I104" s="130"/>
      <c r="J104" s="130"/>
      <c r="K104" s="130"/>
      <c r="L104" s="130"/>
      <c r="M104" s="130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</row>
    <row r="105" ht="12.75" customHeight="1">
      <c r="A105" s="129"/>
      <c r="B105" s="129"/>
      <c r="C105" s="129"/>
      <c r="D105" s="129"/>
      <c r="E105" s="130"/>
      <c r="F105" s="130"/>
      <c r="G105" s="130"/>
      <c r="H105" s="130"/>
      <c r="I105" s="130"/>
      <c r="J105" s="130"/>
      <c r="K105" s="130"/>
      <c r="L105" s="130"/>
      <c r="M105" s="130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</row>
    <row r="106" ht="12.75" customHeight="1">
      <c r="A106" s="129"/>
      <c r="B106" s="129"/>
      <c r="C106" s="129"/>
      <c r="D106" s="129"/>
      <c r="E106" s="130"/>
      <c r="F106" s="130"/>
      <c r="G106" s="130"/>
      <c r="H106" s="130"/>
      <c r="I106" s="130"/>
      <c r="J106" s="130"/>
      <c r="K106" s="130"/>
      <c r="L106" s="130"/>
      <c r="M106" s="130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</row>
    <row r="107" ht="12.75" customHeight="1">
      <c r="A107" s="129"/>
      <c r="B107" s="129"/>
      <c r="C107" s="129"/>
      <c r="D107" s="129"/>
      <c r="E107" s="130"/>
      <c r="F107" s="130"/>
      <c r="G107" s="130"/>
      <c r="H107" s="130"/>
      <c r="I107" s="130"/>
      <c r="J107" s="130"/>
      <c r="K107" s="130"/>
      <c r="L107" s="130"/>
      <c r="M107" s="130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</row>
    <row r="108" ht="12.75" customHeight="1">
      <c r="A108" s="129"/>
      <c r="B108" s="129"/>
      <c r="C108" s="129"/>
      <c r="D108" s="129"/>
      <c r="E108" s="130"/>
      <c r="F108" s="130"/>
      <c r="G108" s="130"/>
      <c r="H108" s="130"/>
      <c r="I108" s="130"/>
      <c r="J108" s="130"/>
      <c r="K108" s="130"/>
      <c r="L108" s="130"/>
      <c r="M108" s="130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</row>
    <row r="109" ht="12.75" customHeight="1">
      <c r="A109" s="129"/>
      <c r="B109" s="129"/>
      <c r="C109" s="129"/>
      <c r="D109" s="129"/>
      <c r="E109" s="130"/>
      <c r="F109" s="130"/>
      <c r="G109" s="130"/>
      <c r="H109" s="130"/>
      <c r="I109" s="130"/>
      <c r="J109" s="130"/>
      <c r="K109" s="130"/>
      <c r="L109" s="130"/>
      <c r="M109" s="130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</row>
    <row r="110" ht="12.75" customHeight="1">
      <c r="A110" s="129"/>
      <c r="B110" s="129"/>
      <c r="C110" s="129"/>
      <c r="D110" s="129"/>
      <c r="E110" s="130"/>
      <c r="F110" s="130"/>
      <c r="G110" s="130"/>
      <c r="H110" s="130"/>
      <c r="I110" s="130"/>
      <c r="J110" s="130"/>
      <c r="K110" s="130"/>
      <c r="L110" s="130"/>
      <c r="M110" s="130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</row>
    <row r="111" ht="12.75" customHeight="1">
      <c r="A111" s="129"/>
      <c r="B111" s="129"/>
      <c r="C111" s="129"/>
      <c r="D111" s="129"/>
      <c r="E111" s="130"/>
      <c r="F111" s="130"/>
      <c r="G111" s="130"/>
      <c r="H111" s="130"/>
      <c r="I111" s="130"/>
      <c r="J111" s="130"/>
      <c r="K111" s="130"/>
      <c r="L111" s="130"/>
      <c r="M111" s="130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</row>
    <row r="112" ht="12.75" customHeight="1">
      <c r="A112" s="129"/>
      <c r="B112" s="129"/>
      <c r="C112" s="129"/>
      <c r="D112" s="129"/>
      <c r="E112" s="130"/>
      <c r="F112" s="130"/>
      <c r="G112" s="130"/>
      <c r="H112" s="130"/>
      <c r="I112" s="130"/>
      <c r="J112" s="130"/>
      <c r="K112" s="130"/>
      <c r="L112" s="130"/>
      <c r="M112" s="130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</row>
    <row r="113" ht="12.75" customHeight="1">
      <c r="A113" s="129"/>
      <c r="B113" s="129"/>
      <c r="C113" s="129"/>
      <c r="D113" s="129"/>
      <c r="E113" s="130"/>
      <c r="F113" s="130"/>
      <c r="G113" s="130"/>
      <c r="H113" s="130"/>
      <c r="I113" s="130"/>
      <c r="J113" s="130"/>
      <c r="K113" s="130"/>
      <c r="L113" s="130"/>
      <c r="M113" s="130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</row>
    <row r="114" ht="12.75" customHeight="1">
      <c r="A114" s="129"/>
      <c r="B114" s="129"/>
      <c r="C114" s="129"/>
      <c r="D114" s="129"/>
      <c r="E114" s="130"/>
      <c r="F114" s="130"/>
      <c r="G114" s="130"/>
      <c r="H114" s="130"/>
      <c r="I114" s="130"/>
      <c r="J114" s="130"/>
      <c r="K114" s="130"/>
      <c r="L114" s="130"/>
      <c r="M114" s="130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</row>
    <row r="115" ht="12.75" customHeight="1">
      <c r="A115" s="129"/>
      <c r="B115" s="129"/>
      <c r="C115" s="129"/>
      <c r="D115" s="129"/>
      <c r="E115" s="130"/>
      <c r="F115" s="130"/>
      <c r="G115" s="130"/>
      <c r="H115" s="130"/>
      <c r="I115" s="130"/>
      <c r="J115" s="130"/>
      <c r="K115" s="130"/>
      <c r="L115" s="130"/>
      <c r="M115" s="130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</row>
    <row r="116" ht="12.75" customHeight="1">
      <c r="A116" s="129"/>
      <c r="B116" s="129"/>
      <c r="C116" s="129"/>
      <c r="D116" s="129"/>
      <c r="E116" s="130"/>
      <c r="F116" s="130"/>
      <c r="G116" s="130"/>
      <c r="H116" s="130"/>
      <c r="I116" s="130"/>
      <c r="J116" s="130"/>
      <c r="K116" s="130"/>
      <c r="L116" s="130"/>
      <c r="M116" s="130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</row>
    <row r="117" ht="12.75" customHeight="1">
      <c r="A117" s="129"/>
      <c r="B117" s="129"/>
      <c r="C117" s="129"/>
      <c r="D117" s="129"/>
      <c r="E117" s="130"/>
      <c r="F117" s="130"/>
      <c r="G117" s="130"/>
      <c r="H117" s="130"/>
      <c r="I117" s="130"/>
      <c r="J117" s="130"/>
      <c r="K117" s="130"/>
      <c r="L117" s="130"/>
      <c r="M117" s="130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</row>
    <row r="118" ht="12.75" customHeight="1">
      <c r="A118" s="129"/>
      <c r="B118" s="129"/>
      <c r="C118" s="129"/>
      <c r="D118" s="129"/>
      <c r="E118" s="130"/>
      <c r="F118" s="130"/>
      <c r="G118" s="130"/>
      <c r="H118" s="130"/>
      <c r="I118" s="130"/>
      <c r="J118" s="130"/>
      <c r="K118" s="130"/>
      <c r="L118" s="130"/>
      <c r="M118" s="130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</row>
    <row r="119" ht="12.75" customHeight="1">
      <c r="A119" s="129"/>
      <c r="B119" s="129"/>
      <c r="C119" s="129"/>
      <c r="D119" s="129"/>
      <c r="E119" s="130"/>
      <c r="F119" s="130"/>
      <c r="G119" s="130"/>
      <c r="H119" s="130"/>
      <c r="I119" s="130"/>
      <c r="J119" s="130"/>
      <c r="K119" s="130"/>
      <c r="L119" s="130"/>
      <c r="M119" s="130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</row>
    <row r="120" ht="12.75" customHeight="1">
      <c r="A120" s="129"/>
      <c r="B120" s="129"/>
      <c r="C120" s="129"/>
      <c r="D120" s="129"/>
      <c r="E120" s="130"/>
      <c r="F120" s="130"/>
      <c r="G120" s="130"/>
      <c r="H120" s="130"/>
      <c r="I120" s="130"/>
      <c r="J120" s="130"/>
      <c r="K120" s="130"/>
      <c r="L120" s="130"/>
      <c r="M120" s="130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</row>
    <row r="121" ht="12.75" customHeight="1">
      <c r="A121" s="129"/>
      <c r="B121" s="129"/>
      <c r="C121" s="129"/>
      <c r="D121" s="129"/>
      <c r="E121" s="130"/>
      <c r="F121" s="130"/>
      <c r="G121" s="130"/>
      <c r="H121" s="130"/>
      <c r="I121" s="130"/>
      <c r="J121" s="130"/>
      <c r="K121" s="130"/>
      <c r="L121" s="130"/>
      <c r="M121" s="130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</row>
    <row r="122" ht="12.75" customHeight="1">
      <c r="A122" s="129"/>
      <c r="B122" s="129"/>
      <c r="C122" s="129"/>
      <c r="D122" s="129"/>
      <c r="E122" s="130"/>
      <c r="F122" s="130"/>
      <c r="G122" s="130"/>
      <c r="H122" s="130"/>
      <c r="I122" s="130"/>
      <c r="J122" s="130"/>
      <c r="K122" s="130"/>
      <c r="L122" s="130"/>
      <c r="M122" s="130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</row>
    <row r="123" ht="12.75" customHeight="1">
      <c r="A123" s="129"/>
      <c r="B123" s="129"/>
      <c r="C123" s="129"/>
      <c r="D123" s="129"/>
      <c r="E123" s="130"/>
      <c r="F123" s="130"/>
      <c r="G123" s="130"/>
      <c r="H123" s="130"/>
      <c r="I123" s="130"/>
      <c r="J123" s="130"/>
      <c r="K123" s="130"/>
      <c r="L123" s="130"/>
      <c r="M123" s="130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</row>
    <row r="124" ht="12.75" customHeight="1">
      <c r="A124" s="129"/>
      <c r="B124" s="129"/>
      <c r="C124" s="129"/>
      <c r="D124" s="129"/>
      <c r="E124" s="130"/>
      <c r="F124" s="130"/>
      <c r="G124" s="130"/>
      <c r="H124" s="130"/>
      <c r="I124" s="130"/>
      <c r="J124" s="130"/>
      <c r="K124" s="130"/>
      <c r="L124" s="130"/>
      <c r="M124" s="130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</row>
    <row r="125" ht="12.75" customHeight="1">
      <c r="A125" s="129"/>
      <c r="B125" s="129"/>
      <c r="C125" s="129"/>
      <c r="D125" s="129"/>
      <c r="E125" s="130"/>
      <c r="F125" s="130"/>
      <c r="G125" s="130"/>
      <c r="H125" s="130"/>
      <c r="I125" s="130"/>
      <c r="J125" s="130"/>
      <c r="K125" s="130"/>
      <c r="L125" s="130"/>
      <c r="M125" s="130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</row>
    <row r="126" ht="12.75" customHeight="1">
      <c r="A126" s="129"/>
      <c r="B126" s="129"/>
      <c r="C126" s="129"/>
      <c r="D126" s="129"/>
      <c r="E126" s="130"/>
      <c r="F126" s="130"/>
      <c r="G126" s="130"/>
      <c r="H126" s="130"/>
      <c r="I126" s="130"/>
      <c r="J126" s="130"/>
      <c r="K126" s="130"/>
      <c r="L126" s="130"/>
      <c r="M126" s="130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</row>
    <row r="127" ht="12.75" customHeight="1">
      <c r="A127" s="129"/>
      <c r="B127" s="129"/>
      <c r="C127" s="129"/>
      <c r="D127" s="129"/>
      <c r="E127" s="130"/>
      <c r="F127" s="130"/>
      <c r="G127" s="130"/>
      <c r="H127" s="130"/>
      <c r="I127" s="130"/>
      <c r="J127" s="130"/>
      <c r="K127" s="130"/>
      <c r="L127" s="130"/>
      <c r="M127" s="130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</row>
    <row r="128" ht="12.75" customHeight="1">
      <c r="A128" s="129"/>
      <c r="B128" s="129"/>
      <c r="C128" s="129"/>
      <c r="D128" s="129"/>
      <c r="E128" s="130"/>
      <c r="F128" s="130"/>
      <c r="G128" s="130"/>
      <c r="H128" s="130"/>
      <c r="I128" s="130"/>
      <c r="J128" s="130"/>
      <c r="K128" s="130"/>
      <c r="L128" s="130"/>
      <c r="M128" s="130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</row>
    <row r="129" ht="12.75" customHeight="1">
      <c r="A129" s="129"/>
      <c r="B129" s="129"/>
      <c r="C129" s="129"/>
      <c r="D129" s="129"/>
      <c r="E129" s="130"/>
      <c r="F129" s="130"/>
      <c r="G129" s="130"/>
      <c r="H129" s="130"/>
      <c r="I129" s="130"/>
      <c r="J129" s="130"/>
      <c r="K129" s="130"/>
      <c r="L129" s="130"/>
      <c r="M129" s="130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</row>
    <row r="130" ht="12.75" customHeight="1">
      <c r="A130" s="129"/>
      <c r="B130" s="129"/>
      <c r="C130" s="129"/>
      <c r="D130" s="129"/>
      <c r="E130" s="130"/>
      <c r="F130" s="130"/>
      <c r="G130" s="130"/>
      <c r="H130" s="130"/>
      <c r="I130" s="130"/>
      <c r="J130" s="130"/>
      <c r="K130" s="130"/>
      <c r="L130" s="130"/>
      <c r="M130" s="130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</row>
    <row r="131" ht="12.75" customHeight="1">
      <c r="A131" s="129"/>
      <c r="B131" s="129"/>
      <c r="C131" s="129"/>
      <c r="D131" s="129"/>
      <c r="E131" s="130"/>
      <c r="F131" s="130"/>
      <c r="G131" s="130"/>
      <c r="H131" s="130"/>
      <c r="I131" s="130"/>
      <c r="J131" s="130"/>
      <c r="K131" s="130"/>
      <c r="L131" s="130"/>
      <c r="M131" s="130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</row>
    <row r="132" ht="12.75" customHeight="1">
      <c r="A132" s="129"/>
      <c r="B132" s="129"/>
      <c r="C132" s="129"/>
      <c r="D132" s="129"/>
      <c r="E132" s="130"/>
      <c r="F132" s="130"/>
      <c r="G132" s="130"/>
      <c r="H132" s="130"/>
      <c r="I132" s="130"/>
      <c r="J132" s="130"/>
      <c r="K132" s="130"/>
      <c r="L132" s="130"/>
      <c r="M132" s="130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</row>
    <row r="133" ht="12.75" customHeight="1">
      <c r="A133" s="129"/>
      <c r="B133" s="129"/>
      <c r="C133" s="129"/>
      <c r="D133" s="129"/>
      <c r="E133" s="130"/>
      <c r="F133" s="130"/>
      <c r="G133" s="130"/>
      <c r="H133" s="130"/>
      <c r="I133" s="130"/>
      <c r="J133" s="130"/>
      <c r="K133" s="130"/>
      <c r="L133" s="130"/>
      <c r="M133" s="130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</row>
    <row r="134" ht="12.75" customHeight="1">
      <c r="A134" s="129"/>
      <c r="B134" s="129"/>
      <c r="C134" s="129"/>
      <c r="D134" s="129"/>
      <c r="E134" s="130"/>
      <c r="F134" s="130"/>
      <c r="G134" s="130"/>
      <c r="H134" s="130"/>
      <c r="I134" s="130"/>
      <c r="J134" s="130"/>
      <c r="K134" s="130"/>
      <c r="L134" s="130"/>
      <c r="M134" s="130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</row>
    <row r="135" ht="12.75" customHeight="1">
      <c r="A135" s="129"/>
      <c r="B135" s="129"/>
      <c r="C135" s="129"/>
      <c r="D135" s="129"/>
      <c r="E135" s="130"/>
      <c r="F135" s="130"/>
      <c r="G135" s="130"/>
      <c r="H135" s="130"/>
      <c r="I135" s="130"/>
      <c r="J135" s="130"/>
      <c r="K135" s="130"/>
      <c r="L135" s="130"/>
      <c r="M135" s="130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 ht="12.75" customHeight="1">
      <c r="A136" s="129"/>
      <c r="B136" s="129"/>
      <c r="C136" s="129"/>
      <c r="D136" s="129"/>
      <c r="E136" s="130"/>
      <c r="F136" s="130"/>
      <c r="G136" s="130"/>
      <c r="H136" s="130"/>
      <c r="I136" s="130"/>
      <c r="J136" s="130"/>
      <c r="K136" s="130"/>
      <c r="L136" s="130"/>
      <c r="M136" s="130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 ht="12.75" customHeight="1">
      <c r="A137" s="129"/>
      <c r="B137" s="129"/>
      <c r="C137" s="129"/>
      <c r="D137" s="129"/>
      <c r="E137" s="130"/>
      <c r="F137" s="130"/>
      <c r="G137" s="130"/>
      <c r="H137" s="130"/>
      <c r="I137" s="130"/>
      <c r="J137" s="130"/>
      <c r="K137" s="130"/>
      <c r="L137" s="130"/>
      <c r="M137" s="130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 ht="12.75" customHeight="1">
      <c r="A138" s="129"/>
      <c r="B138" s="129"/>
      <c r="C138" s="129"/>
      <c r="D138" s="129"/>
      <c r="E138" s="130"/>
      <c r="F138" s="130"/>
      <c r="G138" s="130"/>
      <c r="H138" s="130"/>
      <c r="I138" s="130"/>
      <c r="J138" s="130"/>
      <c r="K138" s="130"/>
      <c r="L138" s="130"/>
      <c r="M138" s="130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</row>
    <row r="139" ht="12.75" customHeight="1">
      <c r="A139" s="129"/>
      <c r="B139" s="129"/>
      <c r="C139" s="129"/>
      <c r="D139" s="129"/>
      <c r="E139" s="130"/>
      <c r="F139" s="130"/>
      <c r="G139" s="130"/>
      <c r="H139" s="130"/>
      <c r="I139" s="130"/>
      <c r="J139" s="130"/>
      <c r="K139" s="130"/>
      <c r="L139" s="130"/>
      <c r="M139" s="130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</row>
    <row r="140" ht="12.75" customHeight="1">
      <c r="A140" s="129"/>
      <c r="B140" s="129"/>
      <c r="C140" s="129"/>
      <c r="D140" s="129"/>
      <c r="E140" s="130"/>
      <c r="F140" s="130"/>
      <c r="G140" s="130"/>
      <c r="H140" s="130"/>
      <c r="I140" s="130"/>
      <c r="J140" s="130"/>
      <c r="K140" s="130"/>
      <c r="L140" s="130"/>
      <c r="M140" s="130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</row>
    <row r="141" ht="12.75" customHeight="1">
      <c r="A141" s="129"/>
      <c r="B141" s="129"/>
      <c r="C141" s="129"/>
      <c r="D141" s="129"/>
      <c r="E141" s="130"/>
      <c r="F141" s="130"/>
      <c r="G141" s="130"/>
      <c r="H141" s="130"/>
      <c r="I141" s="130"/>
      <c r="J141" s="130"/>
      <c r="K141" s="130"/>
      <c r="L141" s="130"/>
      <c r="M141" s="130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</row>
    <row r="142" ht="12.75" customHeight="1">
      <c r="A142" s="129"/>
      <c r="B142" s="129"/>
      <c r="C142" s="129"/>
      <c r="D142" s="129"/>
      <c r="E142" s="130"/>
      <c r="F142" s="130"/>
      <c r="G142" s="130"/>
      <c r="H142" s="130"/>
      <c r="I142" s="130"/>
      <c r="J142" s="130"/>
      <c r="K142" s="130"/>
      <c r="L142" s="130"/>
      <c r="M142" s="130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</row>
    <row r="143" ht="12.75" customHeight="1">
      <c r="A143" s="129"/>
      <c r="B143" s="129"/>
      <c r="C143" s="129"/>
      <c r="D143" s="129"/>
      <c r="E143" s="130"/>
      <c r="F143" s="130"/>
      <c r="G143" s="130"/>
      <c r="H143" s="130"/>
      <c r="I143" s="130"/>
      <c r="J143" s="130"/>
      <c r="K143" s="130"/>
      <c r="L143" s="130"/>
      <c r="M143" s="130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</row>
    <row r="144" ht="12.75" customHeight="1">
      <c r="A144" s="129"/>
      <c r="B144" s="129"/>
      <c r="C144" s="129"/>
      <c r="D144" s="129"/>
      <c r="E144" s="130"/>
      <c r="F144" s="130"/>
      <c r="G144" s="130"/>
      <c r="H144" s="130"/>
      <c r="I144" s="130"/>
      <c r="J144" s="130"/>
      <c r="K144" s="130"/>
      <c r="L144" s="130"/>
      <c r="M144" s="130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</row>
    <row r="145" ht="12.75" customHeight="1">
      <c r="A145" s="129"/>
      <c r="B145" s="129"/>
      <c r="C145" s="129"/>
      <c r="D145" s="129"/>
      <c r="E145" s="130"/>
      <c r="F145" s="130"/>
      <c r="G145" s="130"/>
      <c r="H145" s="130"/>
      <c r="I145" s="130"/>
      <c r="J145" s="130"/>
      <c r="K145" s="130"/>
      <c r="L145" s="130"/>
      <c r="M145" s="130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</row>
    <row r="146" ht="12.75" customHeight="1">
      <c r="A146" s="129"/>
      <c r="B146" s="129"/>
      <c r="C146" s="129"/>
      <c r="D146" s="129"/>
      <c r="E146" s="130"/>
      <c r="F146" s="130"/>
      <c r="G146" s="130"/>
      <c r="H146" s="130"/>
      <c r="I146" s="130"/>
      <c r="J146" s="130"/>
      <c r="K146" s="130"/>
      <c r="L146" s="130"/>
      <c r="M146" s="130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</row>
    <row r="147" ht="12.75" customHeight="1">
      <c r="A147" s="129"/>
      <c r="B147" s="129"/>
      <c r="C147" s="129"/>
      <c r="D147" s="129"/>
      <c r="E147" s="130"/>
      <c r="F147" s="130"/>
      <c r="G147" s="130"/>
      <c r="H147" s="130"/>
      <c r="I147" s="130"/>
      <c r="J147" s="130"/>
      <c r="K147" s="130"/>
      <c r="L147" s="130"/>
      <c r="M147" s="130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</row>
    <row r="148" ht="12.75" customHeight="1">
      <c r="A148" s="129"/>
      <c r="B148" s="129"/>
      <c r="C148" s="129"/>
      <c r="D148" s="129"/>
      <c r="E148" s="130"/>
      <c r="F148" s="130"/>
      <c r="G148" s="130"/>
      <c r="H148" s="130"/>
      <c r="I148" s="130"/>
      <c r="J148" s="130"/>
      <c r="K148" s="130"/>
      <c r="L148" s="130"/>
      <c r="M148" s="130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</row>
    <row r="149" ht="12.75" customHeight="1">
      <c r="A149" s="129"/>
      <c r="B149" s="129"/>
      <c r="C149" s="129"/>
      <c r="D149" s="129"/>
      <c r="E149" s="130"/>
      <c r="F149" s="130"/>
      <c r="G149" s="130"/>
      <c r="H149" s="130"/>
      <c r="I149" s="130"/>
      <c r="J149" s="130"/>
      <c r="K149" s="130"/>
      <c r="L149" s="130"/>
      <c r="M149" s="130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</row>
    <row r="150" ht="12.75" customHeight="1">
      <c r="A150" s="129"/>
      <c r="B150" s="129"/>
      <c r="C150" s="129"/>
      <c r="D150" s="129"/>
      <c r="E150" s="130"/>
      <c r="F150" s="130"/>
      <c r="G150" s="130"/>
      <c r="H150" s="130"/>
      <c r="I150" s="130"/>
      <c r="J150" s="130"/>
      <c r="K150" s="130"/>
      <c r="L150" s="130"/>
      <c r="M150" s="130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 ht="12.75" customHeight="1">
      <c r="A151" s="129"/>
      <c r="B151" s="129"/>
      <c r="C151" s="129"/>
      <c r="D151" s="129"/>
      <c r="E151" s="130"/>
      <c r="F151" s="130"/>
      <c r="G151" s="130"/>
      <c r="H151" s="130"/>
      <c r="I151" s="130"/>
      <c r="J151" s="130"/>
      <c r="K151" s="130"/>
      <c r="L151" s="130"/>
      <c r="M151" s="130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 ht="12.75" customHeight="1">
      <c r="A152" s="129"/>
      <c r="B152" s="129"/>
      <c r="C152" s="129"/>
      <c r="D152" s="129"/>
      <c r="E152" s="130"/>
      <c r="F152" s="130"/>
      <c r="G152" s="130"/>
      <c r="H152" s="130"/>
      <c r="I152" s="130"/>
      <c r="J152" s="130"/>
      <c r="K152" s="130"/>
      <c r="L152" s="130"/>
      <c r="M152" s="130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 ht="12.75" customHeight="1">
      <c r="A153" s="129"/>
      <c r="B153" s="129"/>
      <c r="C153" s="129"/>
      <c r="D153" s="129"/>
      <c r="E153" s="130"/>
      <c r="F153" s="130"/>
      <c r="G153" s="130"/>
      <c r="H153" s="130"/>
      <c r="I153" s="130"/>
      <c r="J153" s="130"/>
      <c r="K153" s="130"/>
      <c r="L153" s="130"/>
      <c r="M153" s="130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 ht="12.75" customHeight="1">
      <c r="A154" s="129"/>
      <c r="B154" s="129"/>
      <c r="C154" s="129"/>
      <c r="D154" s="129"/>
      <c r="E154" s="130"/>
      <c r="F154" s="130"/>
      <c r="G154" s="130"/>
      <c r="H154" s="130"/>
      <c r="I154" s="130"/>
      <c r="J154" s="130"/>
      <c r="K154" s="130"/>
      <c r="L154" s="130"/>
      <c r="M154" s="130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 ht="12.75" customHeight="1">
      <c r="A155" s="129"/>
      <c r="B155" s="129"/>
      <c r="C155" s="129"/>
      <c r="D155" s="129"/>
      <c r="E155" s="130"/>
      <c r="F155" s="130"/>
      <c r="G155" s="130"/>
      <c r="H155" s="130"/>
      <c r="I155" s="130"/>
      <c r="J155" s="130"/>
      <c r="K155" s="130"/>
      <c r="L155" s="130"/>
      <c r="M155" s="130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</row>
    <row r="156" ht="12.75" customHeight="1">
      <c r="A156" s="129"/>
      <c r="B156" s="129"/>
      <c r="C156" s="129"/>
      <c r="D156" s="129"/>
      <c r="E156" s="130"/>
      <c r="F156" s="130"/>
      <c r="G156" s="130"/>
      <c r="H156" s="130"/>
      <c r="I156" s="130"/>
      <c r="J156" s="130"/>
      <c r="K156" s="130"/>
      <c r="L156" s="130"/>
      <c r="M156" s="130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</row>
    <row r="157" ht="12.75" customHeight="1">
      <c r="A157" s="129"/>
      <c r="B157" s="129"/>
      <c r="C157" s="129"/>
      <c r="D157" s="129"/>
      <c r="E157" s="130"/>
      <c r="F157" s="130"/>
      <c r="G157" s="130"/>
      <c r="H157" s="130"/>
      <c r="I157" s="130"/>
      <c r="J157" s="130"/>
      <c r="K157" s="130"/>
      <c r="L157" s="130"/>
      <c r="M157" s="130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 ht="12.75" customHeight="1">
      <c r="A158" s="129"/>
      <c r="B158" s="129"/>
      <c r="C158" s="129"/>
      <c r="D158" s="129"/>
      <c r="E158" s="130"/>
      <c r="F158" s="130"/>
      <c r="G158" s="130"/>
      <c r="H158" s="130"/>
      <c r="I158" s="130"/>
      <c r="J158" s="130"/>
      <c r="K158" s="130"/>
      <c r="L158" s="130"/>
      <c r="M158" s="130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</row>
    <row r="159" ht="12.75" customHeight="1">
      <c r="A159" s="129"/>
      <c r="B159" s="129"/>
      <c r="C159" s="129"/>
      <c r="D159" s="129"/>
      <c r="E159" s="130"/>
      <c r="F159" s="130"/>
      <c r="G159" s="130"/>
      <c r="H159" s="130"/>
      <c r="I159" s="130"/>
      <c r="J159" s="130"/>
      <c r="K159" s="130"/>
      <c r="L159" s="130"/>
      <c r="M159" s="130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</row>
    <row r="160" ht="12.75" customHeight="1">
      <c r="A160" s="129"/>
      <c r="B160" s="129"/>
      <c r="C160" s="129"/>
      <c r="D160" s="129"/>
      <c r="E160" s="130"/>
      <c r="F160" s="130"/>
      <c r="G160" s="130"/>
      <c r="H160" s="130"/>
      <c r="I160" s="130"/>
      <c r="J160" s="130"/>
      <c r="K160" s="130"/>
      <c r="L160" s="130"/>
      <c r="M160" s="130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</row>
    <row r="161" ht="12.75" customHeight="1">
      <c r="A161" s="129"/>
      <c r="B161" s="129"/>
      <c r="C161" s="129"/>
      <c r="D161" s="129"/>
      <c r="E161" s="130"/>
      <c r="F161" s="130"/>
      <c r="G161" s="130"/>
      <c r="H161" s="130"/>
      <c r="I161" s="130"/>
      <c r="J161" s="130"/>
      <c r="K161" s="130"/>
      <c r="L161" s="130"/>
      <c r="M161" s="130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</row>
    <row r="162" ht="12.75" customHeight="1">
      <c r="A162" s="129"/>
      <c r="B162" s="129"/>
      <c r="C162" s="129"/>
      <c r="D162" s="129"/>
      <c r="E162" s="130"/>
      <c r="F162" s="130"/>
      <c r="G162" s="130"/>
      <c r="H162" s="130"/>
      <c r="I162" s="130"/>
      <c r="J162" s="130"/>
      <c r="K162" s="130"/>
      <c r="L162" s="130"/>
      <c r="M162" s="130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</row>
    <row r="163" ht="12.75" customHeight="1">
      <c r="A163" s="129"/>
      <c r="B163" s="129"/>
      <c r="C163" s="129"/>
      <c r="D163" s="129"/>
      <c r="E163" s="130"/>
      <c r="F163" s="130"/>
      <c r="G163" s="130"/>
      <c r="H163" s="130"/>
      <c r="I163" s="130"/>
      <c r="J163" s="130"/>
      <c r="K163" s="130"/>
      <c r="L163" s="130"/>
      <c r="M163" s="130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</row>
    <row r="164" ht="12.75" customHeight="1">
      <c r="A164" s="129"/>
      <c r="B164" s="129"/>
      <c r="C164" s="129"/>
      <c r="D164" s="129"/>
      <c r="E164" s="130"/>
      <c r="F164" s="130"/>
      <c r="G164" s="130"/>
      <c r="H164" s="130"/>
      <c r="I164" s="130"/>
      <c r="J164" s="130"/>
      <c r="K164" s="130"/>
      <c r="L164" s="130"/>
      <c r="M164" s="130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</row>
    <row r="165" ht="12.75" customHeight="1">
      <c r="A165" s="129"/>
      <c r="B165" s="129"/>
      <c r="C165" s="129"/>
      <c r="D165" s="129"/>
      <c r="E165" s="130"/>
      <c r="F165" s="130"/>
      <c r="G165" s="130"/>
      <c r="H165" s="130"/>
      <c r="I165" s="130"/>
      <c r="J165" s="130"/>
      <c r="K165" s="130"/>
      <c r="L165" s="130"/>
      <c r="M165" s="130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 ht="12.75" customHeight="1">
      <c r="A166" s="129"/>
      <c r="B166" s="129"/>
      <c r="C166" s="129"/>
      <c r="D166" s="129"/>
      <c r="E166" s="130"/>
      <c r="F166" s="130"/>
      <c r="G166" s="130"/>
      <c r="H166" s="130"/>
      <c r="I166" s="130"/>
      <c r="J166" s="130"/>
      <c r="K166" s="130"/>
      <c r="L166" s="130"/>
      <c r="M166" s="130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 ht="12.75" customHeight="1">
      <c r="A167" s="129"/>
      <c r="B167" s="129"/>
      <c r="C167" s="129"/>
      <c r="D167" s="129"/>
      <c r="E167" s="130"/>
      <c r="F167" s="130"/>
      <c r="G167" s="130"/>
      <c r="H167" s="130"/>
      <c r="I167" s="130"/>
      <c r="J167" s="130"/>
      <c r="K167" s="130"/>
      <c r="L167" s="130"/>
      <c r="M167" s="130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 ht="12.75" customHeight="1">
      <c r="A168" s="129"/>
      <c r="B168" s="129"/>
      <c r="C168" s="129"/>
      <c r="D168" s="129"/>
      <c r="E168" s="130"/>
      <c r="F168" s="130"/>
      <c r="G168" s="130"/>
      <c r="H168" s="130"/>
      <c r="I168" s="130"/>
      <c r="J168" s="130"/>
      <c r="K168" s="130"/>
      <c r="L168" s="130"/>
      <c r="M168" s="130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 ht="12.75" customHeight="1">
      <c r="A169" s="129"/>
      <c r="B169" s="129"/>
      <c r="C169" s="129"/>
      <c r="D169" s="129"/>
      <c r="E169" s="130"/>
      <c r="F169" s="130"/>
      <c r="G169" s="130"/>
      <c r="H169" s="130"/>
      <c r="I169" s="130"/>
      <c r="J169" s="130"/>
      <c r="K169" s="130"/>
      <c r="L169" s="130"/>
      <c r="M169" s="130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</row>
    <row r="170" ht="12.75" customHeight="1">
      <c r="A170" s="129"/>
      <c r="B170" s="129"/>
      <c r="C170" s="129"/>
      <c r="D170" s="129"/>
      <c r="E170" s="130"/>
      <c r="F170" s="130"/>
      <c r="G170" s="130"/>
      <c r="H170" s="130"/>
      <c r="I170" s="130"/>
      <c r="J170" s="130"/>
      <c r="K170" s="130"/>
      <c r="L170" s="130"/>
      <c r="M170" s="130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</row>
    <row r="171" ht="12.75" customHeight="1">
      <c r="A171" s="129"/>
      <c r="B171" s="129"/>
      <c r="C171" s="129"/>
      <c r="D171" s="129"/>
      <c r="E171" s="130"/>
      <c r="F171" s="130"/>
      <c r="G171" s="130"/>
      <c r="H171" s="130"/>
      <c r="I171" s="130"/>
      <c r="J171" s="130"/>
      <c r="K171" s="130"/>
      <c r="L171" s="130"/>
      <c r="M171" s="130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</row>
    <row r="172" ht="12.75" customHeight="1">
      <c r="A172" s="129"/>
      <c r="B172" s="129"/>
      <c r="C172" s="129"/>
      <c r="D172" s="129"/>
      <c r="E172" s="130"/>
      <c r="F172" s="130"/>
      <c r="G172" s="130"/>
      <c r="H172" s="130"/>
      <c r="I172" s="130"/>
      <c r="J172" s="130"/>
      <c r="K172" s="130"/>
      <c r="L172" s="130"/>
      <c r="M172" s="130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</row>
    <row r="173" ht="12.75" customHeight="1">
      <c r="A173" s="129"/>
      <c r="B173" s="129"/>
      <c r="C173" s="129"/>
      <c r="D173" s="129"/>
      <c r="E173" s="130"/>
      <c r="F173" s="130"/>
      <c r="G173" s="130"/>
      <c r="H173" s="130"/>
      <c r="I173" s="130"/>
      <c r="J173" s="130"/>
      <c r="K173" s="130"/>
      <c r="L173" s="130"/>
      <c r="M173" s="130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</row>
    <row r="174" ht="12.75" customHeight="1">
      <c r="A174" s="129"/>
      <c r="B174" s="129"/>
      <c r="C174" s="129"/>
      <c r="D174" s="129"/>
      <c r="E174" s="130"/>
      <c r="F174" s="130"/>
      <c r="G174" s="130"/>
      <c r="H174" s="130"/>
      <c r="I174" s="130"/>
      <c r="J174" s="130"/>
      <c r="K174" s="130"/>
      <c r="L174" s="130"/>
      <c r="M174" s="130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</row>
    <row r="175" ht="12.75" customHeight="1">
      <c r="A175" s="129"/>
      <c r="B175" s="129"/>
      <c r="C175" s="129"/>
      <c r="D175" s="129"/>
      <c r="E175" s="130"/>
      <c r="F175" s="130"/>
      <c r="G175" s="130"/>
      <c r="H175" s="130"/>
      <c r="I175" s="130"/>
      <c r="J175" s="130"/>
      <c r="K175" s="130"/>
      <c r="L175" s="130"/>
      <c r="M175" s="130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</row>
    <row r="176" ht="12.75" customHeight="1">
      <c r="A176" s="129"/>
      <c r="B176" s="129"/>
      <c r="C176" s="129"/>
      <c r="D176" s="129"/>
      <c r="E176" s="130"/>
      <c r="F176" s="130"/>
      <c r="G176" s="130"/>
      <c r="H176" s="130"/>
      <c r="I176" s="130"/>
      <c r="J176" s="130"/>
      <c r="K176" s="130"/>
      <c r="L176" s="130"/>
      <c r="M176" s="130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</row>
    <row r="177" ht="12.75" customHeight="1">
      <c r="A177" s="129"/>
      <c r="B177" s="129"/>
      <c r="C177" s="129"/>
      <c r="D177" s="129"/>
      <c r="E177" s="130"/>
      <c r="F177" s="130"/>
      <c r="G177" s="130"/>
      <c r="H177" s="130"/>
      <c r="I177" s="130"/>
      <c r="J177" s="130"/>
      <c r="K177" s="130"/>
      <c r="L177" s="130"/>
      <c r="M177" s="130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</row>
    <row r="178" ht="12.75" customHeight="1">
      <c r="A178" s="129"/>
      <c r="B178" s="129"/>
      <c r="C178" s="129"/>
      <c r="D178" s="129"/>
      <c r="E178" s="130"/>
      <c r="F178" s="130"/>
      <c r="G178" s="130"/>
      <c r="H178" s="130"/>
      <c r="I178" s="130"/>
      <c r="J178" s="130"/>
      <c r="K178" s="130"/>
      <c r="L178" s="130"/>
      <c r="M178" s="130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</row>
    <row r="179" ht="12.75" customHeight="1">
      <c r="A179" s="129"/>
      <c r="B179" s="129"/>
      <c r="C179" s="129"/>
      <c r="D179" s="129"/>
      <c r="E179" s="130"/>
      <c r="F179" s="130"/>
      <c r="G179" s="130"/>
      <c r="H179" s="130"/>
      <c r="I179" s="130"/>
      <c r="J179" s="130"/>
      <c r="K179" s="130"/>
      <c r="L179" s="130"/>
      <c r="M179" s="130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 ht="12.75" customHeight="1">
      <c r="A180" s="129"/>
      <c r="B180" s="129"/>
      <c r="C180" s="129"/>
      <c r="D180" s="129"/>
      <c r="E180" s="130"/>
      <c r="F180" s="130"/>
      <c r="G180" s="130"/>
      <c r="H180" s="130"/>
      <c r="I180" s="130"/>
      <c r="J180" s="130"/>
      <c r="K180" s="130"/>
      <c r="L180" s="130"/>
      <c r="M180" s="130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 ht="12.75" customHeight="1">
      <c r="A181" s="129"/>
      <c r="B181" s="129"/>
      <c r="C181" s="129"/>
      <c r="D181" s="129"/>
      <c r="E181" s="130"/>
      <c r="F181" s="130"/>
      <c r="G181" s="130"/>
      <c r="H181" s="130"/>
      <c r="I181" s="130"/>
      <c r="J181" s="130"/>
      <c r="K181" s="130"/>
      <c r="L181" s="130"/>
      <c r="M181" s="130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 ht="12.75" customHeight="1">
      <c r="A182" s="129"/>
      <c r="B182" s="129"/>
      <c r="C182" s="129"/>
      <c r="D182" s="129"/>
      <c r="E182" s="130"/>
      <c r="F182" s="130"/>
      <c r="G182" s="130"/>
      <c r="H182" s="130"/>
      <c r="I182" s="130"/>
      <c r="J182" s="130"/>
      <c r="K182" s="130"/>
      <c r="L182" s="130"/>
      <c r="M182" s="130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 ht="12.75" customHeight="1">
      <c r="A183" s="129"/>
      <c r="B183" s="129"/>
      <c r="C183" s="129"/>
      <c r="D183" s="129"/>
      <c r="E183" s="130"/>
      <c r="F183" s="130"/>
      <c r="G183" s="130"/>
      <c r="H183" s="130"/>
      <c r="I183" s="130"/>
      <c r="J183" s="130"/>
      <c r="K183" s="130"/>
      <c r="L183" s="130"/>
      <c r="M183" s="130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</row>
    <row r="184" ht="12.75" customHeight="1">
      <c r="A184" s="129"/>
      <c r="B184" s="129"/>
      <c r="C184" s="129"/>
      <c r="D184" s="129"/>
      <c r="E184" s="130"/>
      <c r="F184" s="130"/>
      <c r="G184" s="130"/>
      <c r="H184" s="130"/>
      <c r="I184" s="130"/>
      <c r="J184" s="130"/>
      <c r="K184" s="130"/>
      <c r="L184" s="130"/>
      <c r="M184" s="130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</row>
    <row r="185" ht="12.75" customHeight="1">
      <c r="A185" s="129"/>
      <c r="B185" s="129"/>
      <c r="C185" s="129"/>
      <c r="D185" s="129"/>
      <c r="E185" s="130"/>
      <c r="F185" s="130"/>
      <c r="G185" s="130"/>
      <c r="H185" s="130"/>
      <c r="I185" s="130"/>
      <c r="J185" s="130"/>
      <c r="K185" s="130"/>
      <c r="L185" s="130"/>
      <c r="M185" s="130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</row>
    <row r="186" ht="12.75" customHeight="1">
      <c r="A186" s="129"/>
      <c r="B186" s="129"/>
      <c r="C186" s="129"/>
      <c r="D186" s="129"/>
      <c r="E186" s="130"/>
      <c r="F186" s="130"/>
      <c r="G186" s="130"/>
      <c r="H186" s="130"/>
      <c r="I186" s="130"/>
      <c r="J186" s="130"/>
      <c r="K186" s="130"/>
      <c r="L186" s="130"/>
      <c r="M186" s="130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</row>
    <row r="187" ht="12.75" customHeight="1">
      <c r="A187" s="129"/>
      <c r="B187" s="129"/>
      <c r="C187" s="129"/>
      <c r="D187" s="129"/>
      <c r="E187" s="130"/>
      <c r="F187" s="130"/>
      <c r="G187" s="130"/>
      <c r="H187" s="130"/>
      <c r="I187" s="130"/>
      <c r="J187" s="130"/>
      <c r="K187" s="130"/>
      <c r="L187" s="130"/>
      <c r="M187" s="130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</row>
    <row r="188" ht="12.75" customHeight="1">
      <c r="A188" s="129"/>
      <c r="B188" s="129"/>
      <c r="C188" s="129"/>
      <c r="D188" s="129"/>
      <c r="E188" s="130"/>
      <c r="F188" s="130"/>
      <c r="G188" s="130"/>
      <c r="H188" s="130"/>
      <c r="I188" s="130"/>
      <c r="J188" s="130"/>
      <c r="K188" s="130"/>
      <c r="L188" s="130"/>
      <c r="M188" s="130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</row>
    <row r="189" ht="12.75" customHeight="1">
      <c r="A189" s="129"/>
      <c r="B189" s="129"/>
      <c r="C189" s="129"/>
      <c r="D189" s="129"/>
      <c r="E189" s="130"/>
      <c r="F189" s="130"/>
      <c r="G189" s="130"/>
      <c r="H189" s="130"/>
      <c r="I189" s="130"/>
      <c r="J189" s="130"/>
      <c r="K189" s="130"/>
      <c r="L189" s="130"/>
      <c r="M189" s="130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</row>
    <row r="190" ht="12.75" customHeight="1">
      <c r="A190" s="129"/>
      <c r="B190" s="129"/>
      <c r="C190" s="129"/>
      <c r="D190" s="129"/>
      <c r="E190" s="130"/>
      <c r="F190" s="130"/>
      <c r="G190" s="130"/>
      <c r="H190" s="130"/>
      <c r="I190" s="130"/>
      <c r="J190" s="130"/>
      <c r="K190" s="130"/>
      <c r="L190" s="130"/>
      <c r="M190" s="130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</row>
    <row r="191" ht="12.75" customHeight="1">
      <c r="A191" s="129"/>
      <c r="B191" s="129"/>
      <c r="C191" s="129"/>
      <c r="D191" s="129"/>
      <c r="E191" s="130"/>
      <c r="F191" s="130"/>
      <c r="G191" s="130"/>
      <c r="H191" s="130"/>
      <c r="I191" s="130"/>
      <c r="J191" s="130"/>
      <c r="K191" s="130"/>
      <c r="L191" s="130"/>
      <c r="M191" s="130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</row>
    <row r="192" ht="12.75" customHeight="1">
      <c r="A192" s="129"/>
      <c r="B192" s="129"/>
      <c r="C192" s="129"/>
      <c r="D192" s="129"/>
      <c r="E192" s="130"/>
      <c r="F192" s="130"/>
      <c r="G192" s="130"/>
      <c r="H192" s="130"/>
      <c r="I192" s="130"/>
      <c r="J192" s="130"/>
      <c r="K192" s="130"/>
      <c r="L192" s="130"/>
      <c r="M192" s="130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</row>
    <row r="193" ht="12.75" customHeight="1">
      <c r="A193" s="129"/>
      <c r="B193" s="129"/>
      <c r="C193" s="129"/>
      <c r="D193" s="129"/>
      <c r="E193" s="130"/>
      <c r="F193" s="130"/>
      <c r="G193" s="130"/>
      <c r="H193" s="130"/>
      <c r="I193" s="130"/>
      <c r="J193" s="130"/>
      <c r="K193" s="130"/>
      <c r="L193" s="130"/>
      <c r="M193" s="130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</row>
    <row r="194" ht="12.75" customHeight="1">
      <c r="A194" s="129"/>
      <c r="B194" s="129"/>
      <c r="C194" s="129"/>
      <c r="D194" s="129"/>
      <c r="E194" s="130"/>
      <c r="F194" s="130"/>
      <c r="G194" s="130"/>
      <c r="H194" s="130"/>
      <c r="I194" s="130"/>
      <c r="J194" s="130"/>
      <c r="K194" s="130"/>
      <c r="L194" s="130"/>
      <c r="M194" s="130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</row>
    <row r="195" ht="12.75" customHeight="1">
      <c r="A195" s="129"/>
      <c r="B195" s="129"/>
      <c r="C195" s="129"/>
      <c r="D195" s="129"/>
      <c r="E195" s="130"/>
      <c r="F195" s="130"/>
      <c r="G195" s="130"/>
      <c r="H195" s="130"/>
      <c r="I195" s="130"/>
      <c r="J195" s="130"/>
      <c r="K195" s="130"/>
      <c r="L195" s="130"/>
      <c r="M195" s="130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</row>
    <row r="196" ht="12.75" customHeight="1">
      <c r="A196" s="129"/>
      <c r="B196" s="129"/>
      <c r="C196" s="129"/>
      <c r="D196" s="129"/>
      <c r="E196" s="130"/>
      <c r="F196" s="130"/>
      <c r="G196" s="130"/>
      <c r="H196" s="130"/>
      <c r="I196" s="130"/>
      <c r="J196" s="130"/>
      <c r="K196" s="130"/>
      <c r="L196" s="130"/>
      <c r="M196" s="130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</row>
    <row r="197" ht="12.75" customHeight="1">
      <c r="A197" s="129"/>
      <c r="B197" s="129"/>
      <c r="C197" s="129"/>
      <c r="D197" s="129"/>
      <c r="E197" s="130"/>
      <c r="F197" s="130"/>
      <c r="G197" s="130"/>
      <c r="H197" s="130"/>
      <c r="I197" s="130"/>
      <c r="J197" s="130"/>
      <c r="K197" s="130"/>
      <c r="L197" s="130"/>
      <c r="M197" s="130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</row>
    <row r="198" ht="12.75" customHeight="1">
      <c r="A198" s="129"/>
      <c r="B198" s="129"/>
      <c r="C198" s="129"/>
      <c r="D198" s="129"/>
      <c r="E198" s="130"/>
      <c r="F198" s="130"/>
      <c r="G198" s="130"/>
      <c r="H198" s="130"/>
      <c r="I198" s="130"/>
      <c r="J198" s="130"/>
      <c r="K198" s="130"/>
      <c r="L198" s="130"/>
      <c r="M198" s="130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</row>
    <row r="199" ht="12.75" customHeight="1">
      <c r="A199" s="129"/>
      <c r="B199" s="129"/>
      <c r="C199" s="129"/>
      <c r="D199" s="129"/>
      <c r="E199" s="130"/>
      <c r="F199" s="130"/>
      <c r="G199" s="130"/>
      <c r="H199" s="130"/>
      <c r="I199" s="130"/>
      <c r="J199" s="130"/>
      <c r="K199" s="130"/>
      <c r="L199" s="130"/>
      <c r="M199" s="130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</row>
    <row r="200" ht="12.75" customHeight="1">
      <c r="A200" s="129"/>
      <c r="B200" s="129"/>
      <c r="C200" s="129"/>
      <c r="D200" s="129"/>
      <c r="E200" s="130"/>
      <c r="F200" s="130"/>
      <c r="G200" s="130"/>
      <c r="H200" s="130"/>
      <c r="I200" s="130"/>
      <c r="J200" s="130"/>
      <c r="K200" s="130"/>
      <c r="L200" s="130"/>
      <c r="M200" s="130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</row>
    <row r="201" ht="12.75" customHeight="1">
      <c r="A201" s="129"/>
      <c r="B201" s="129"/>
      <c r="C201" s="129"/>
      <c r="D201" s="129"/>
      <c r="E201" s="130"/>
      <c r="F201" s="130"/>
      <c r="G201" s="130"/>
      <c r="H201" s="130"/>
      <c r="I201" s="130"/>
      <c r="J201" s="130"/>
      <c r="K201" s="130"/>
      <c r="L201" s="130"/>
      <c r="M201" s="130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</row>
    <row r="202" ht="12.75" customHeight="1">
      <c r="A202" s="129"/>
      <c r="B202" s="129"/>
      <c r="C202" s="129"/>
      <c r="D202" s="129"/>
      <c r="E202" s="130"/>
      <c r="F202" s="130"/>
      <c r="G202" s="130"/>
      <c r="H202" s="130"/>
      <c r="I202" s="130"/>
      <c r="J202" s="130"/>
      <c r="K202" s="130"/>
      <c r="L202" s="130"/>
      <c r="M202" s="130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</row>
    <row r="203" ht="12.75" customHeight="1">
      <c r="A203" s="129"/>
      <c r="B203" s="129"/>
      <c r="C203" s="129"/>
      <c r="D203" s="129"/>
      <c r="E203" s="130"/>
      <c r="F203" s="130"/>
      <c r="G203" s="130"/>
      <c r="H203" s="130"/>
      <c r="I203" s="130"/>
      <c r="J203" s="130"/>
      <c r="K203" s="130"/>
      <c r="L203" s="130"/>
      <c r="M203" s="130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</row>
    <row r="204" ht="12.75" customHeight="1">
      <c r="A204" s="129"/>
      <c r="B204" s="129"/>
      <c r="C204" s="129"/>
      <c r="D204" s="129"/>
      <c r="E204" s="130"/>
      <c r="F204" s="130"/>
      <c r="G204" s="130"/>
      <c r="H204" s="130"/>
      <c r="I204" s="130"/>
      <c r="J204" s="130"/>
      <c r="K204" s="130"/>
      <c r="L204" s="130"/>
      <c r="M204" s="130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</row>
    <row r="205" ht="12.75" customHeight="1">
      <c r="A205" s="129"/>
      <c r="B205" s="129"/>
      <c r="C205" s="129"/>
      <c r="D205" s="129"/>
      <c r="E205" s="130"/>
      <c r="F205" s="130"/>
      <c r="G205" s="130"/>
      <c r="H205" s="130"/>
      <c r="I205" s="130"/>
      <c r="J205" s="130"/>
      <c r="K205" s="130"/>
      <c r="L205" s="130"/>
      <c r="M205" s="130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</row>
    <row r="206" ht="12.75" customHeight="1">
      <c r="A206" s="129"/>
      <c r="B206" s="129"/>
      <c r="C206" s="129"/>
      <c r="D206" s="129"/>
      <c r="E206" s="130"/>
      <c r="F206" s="130"/>
      <c r="G206" s="130"/>
      <c r="H206" s="130"/>
      <c r="I206" s="130"/>
      <c r="J206" s="130"/>
      <c r="K206" s="130"/>
      <c r="L206" s="130"/>
      <c r="M206" s="130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</row>
    <row r="207" ht="12.75" customHeight="1">
      <c r="A207" s="129"/>
      <c r="B207" s="129"/>
      <c r="C207" s="129"/>
      <c r="D207" s="129"/>
      <c r="E207" s="130"/>
      <c r="F207" s="130"/>
      <c r="G207" s="130"/>
      <c r="H207" s="130"/>
      <c r="I207" s="130"/>
      <c r="J207" s="130"/>
      <c r="K207" s="130"/>
      <c r="L207" s="130"/>
      <c r="M207" s="130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</row>
    <row r="208" ht="12.75" customHeight="1">
      <c r="A208" s="129"/>
      <c r="B208" s="129"/>
      <c r="C208" s="129"/>
      <c r="D208" s="129"/>
      <c r="E208" s="130"/>
      <c r="F208" s="130"/>
      <c r="G208" s="130"/>
      <c r="H208" s="130"/>
      <c r="I208" s="130"/>
      <c r="J208" s="130"/>
      <c r="K208" s="130"/>
      <c r="L208" s="130"/>
      <c r="M208" s="130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</row>
    <row r="209" ht="12.75" customHeight="1">
      <c r="A209" s="129"/>
      <c r="B209" s="129"/>
      <c r="C209" s="129"/>
      <c r="D209" s="129"/>
      <c r="E209" s="130"/>
      <c r="F209" s="130"/>
      <c r="G209" s="130"/>
      <c r="H209" s="130"/>
      <c r="I209" s="130"/>
      <c r="J209" s="130"/>
      <c r="K209" s="130"/>
      <c r="L209" s="130"/>
      <c r="M209" s="130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</row>
    <row r="210" ht="12.75" customHeight="1">
      <c r="A210" s="129"/>
      <c r="B210" s="129"/>
      <c r="C210" s="129"/>
      <c r="D210" s="129"/>
      <c r="E210" s="130"/>
      <c r="F210" s="130"/>
      <c r="G210" s="130"/>
      <c r="H210" s="130"/>
      <c r="I210" s="130"/>
      <c r="J210" s="130"/>
      <c r="K210" s="130"/>
      <c r="L210" s="130"/>
      <c r="M210" s="130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</row>
    <row r="211" ht="12.75" customHeight="1">
      <c r="A211" s="129"/>
      <c r="B211" s="129"/>
      <c r="C211" s="129"/>
      <c r="D211" s="129"/>
      <c r="E211" s="130"/>
      <c r="F211" s="130"/>
      <c r="G211" s="130"/>
      <c r="H211" s="130"/>
      <c r="I211" s="130"/>
      <c r="J211" s="130"/>
      <c r="K211" s="130"/>
      <c r="L211" s="130"/>
      <c r="M211" s="130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</row>
    <row r="212" ht="12.75" customHeight="1">
      <c r="A212" s="129"/>
      <c r="B212" s="129"/>
      <c r="C212" s="129"/>
      <c r="D212" s="129"/>
      <c r="E212" s="130"/>
      <c r="F212" s="130"/>
      <c r="G212" s="130"/>
      <c r="H212" s="130"/>
      <c r="I212" s="130"/>
      <c r="J212" s="130"/>
      <c r="K212" s="130"/>
      <c r="L212" s="130"/>
      <c r="M212" s="130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</row>
    <row r="213" ht="12.75" customHeight="1">
      <c r="A213" s="129"/>
      <c r="B213" s="129"/>
      <c r="C213" s="129"/>
      <c r="D213" s="129"/>
      <c r="E213" s="130"/>
      <c r="F213" s="130"/>
      <c r="G213" s="130"/>
      <c r="H213" s="130"/>
      <c r="I213" s="130"/>
      <c r="J213" s="130"/>
      <c r="K213" s="130"/>
      <c r="L213" s="130"/>
      <c r="M213" s="130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</row>
    <row r="214" ht="12.75" customHeight="1">
      <c r="A214" s="129"/>
      <c r="B214" s="129"/>
      <c r="C214" s="129"/>
      <c r="D214" s="129"/>
      <c r="E214" s="130"/>
      <c r="F214" s="130"/>
      <c r="G214" s="130"/>
      <c r="H214" s="130"/>
      <c r="I214" s="130"/>
      <c r="J214" s="130"/>
      <c r="K214" s="130"/>
      <c r="L214" s="130"/>
      <c r="M214" s="130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</row>
    <row r="215" ht="12.75" customHeight="1">
      <c r="A215" s="129"/>
      <c r="B215" s="129"/>
      <c r="C215" s="129"/>
      <c r="D215" s="129"/>
      <c r="E215" s="130"/>
      <c r="F215" s="130"/>
      <c r="G215" s="130"/>
      <c r="H215" s="130"/>
      <c r="I215" s="130"/>
      <c r="J215" s="130"/>
      <c r="K215" s="130"/>
      <c r="L215" s="130"/>
      <c r="M215" s="130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</row>
    <row r="216" ht="12.75" customHeight="1">
      <c r="A216" s="129"/>
      <c r="B216" s="129"/>
      <c r="C216" s="129"/>
      <c r="D216" s="129"/>
      <c r="E216" s="130"/>
      <c r="F216" s="130"/>
      <c r="G216" s="130"/>
      <c r="H216" s="130"/>
      <c r="I216" s="130"/>
      <c r="J216" s="130"/>
      <c r="K216" s="130"/>
      <c r="L216" s="130"/>
      <c r="M216" s="130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</row>
    <row r="217" ht="12.75" customHeight="1">
      <c r="A217" s="129"/>
      <c r="B217" s="129"/>
      <c r="C217" s="129"/>
      <c r="D217" s="129"/>
      <c r="E217" s="130"/>
      <c r="F217" s="130"/>
      <c r="G217" s="130"/>
      <c r="H217" s="130"/>
      <c r="I217" s="130"/>
      <c r="J217" s="130"/>
      <c r="K217" s="130"/>
      <c r="L217" s="130"/>
      <c r="M217" s="130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</row>
    <row r="218" ht="12.75" customHeight="1">
      <c r="A218" s="129"/>
      <c r="B218" s="129"/>
      <c r="C218" s="129"/>
      <c r="D218" s="129"/>
      <c r="E218" s="130"/>
      <c r="F218" s="130"/>
      <c r="G218" s="130"/>
      <c r="H218" s="130"/>
      <c r="I218" s="130"/>
      <c r="J218" s="130"/>
      <c r="K218" s="130"/>
      <c r="L218" s="130"/>
      <c r="M218" s="130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</row>
    <row r="219" ht="12.75" customHeight="1">
      <c r="A219" s="129"/>
      <c r="B219" s="129"/>
      <c r="C219" s="129"/>
      <c r="D219" s="129"/>
      <c r="E219" s="130"/>
      <c r="F219" s="130"/>
      <c r="G219" s="130"/>
      <c r="H219" s="130"/>
      <c r="I219" s="130"/>
      <c r="J219" s="130"/>
      <c r="K219" s="130"/>
      <c r="L219" s="130"/>
      <c r="M219" s="130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</row>
    <row r="220" ht="12.75" customHeight="1">
      <c r="A220" s="129"/>
      <c r="B220" s="129"/>
      <c r="C220" s="129"/>
      <c r="D220" s="129"/>
      <c r="E220" s="130"/>
      <c r="F220" s="130"/>
      <c r="G220" s="130"/>
      <c r="H220" s="130"/>
      <c r="I220" s="130"/>
      <c r="J220" s="130"/>
      <c r="K220" s="130"/>
      <c r="L220" s="130"/>
      <c r="M220" s="130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</row>
    <row r="221" ht="12.75" customHeight="1">
      <c r="A221" s="129"/>
      <c r="B221" s="129"/>
      <c r="C221" s="129"/>
      <c r="D221" s="129"/>
      <c r="E221" s="130"/>
      <c r="F221" s="130"/>
      <c r="G221" s="130"/>
      <c r="H221" s="130"/>
      <c r="I221" s="130"/>
      <c r="J221" s="130"/>
      <c r="K221" s="130"/>
      <c r="L221" s="130"/>
      <c r="M221" s="130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</row>
    <row r="222" ht="12.75" customHeight="1">
      <c r="A222" s="129"/>
      <c r="B222" s="129"/>
      <c r="C222" s="129"/>
      <c r="D222" s="129"/>
      <c r="E222" s="130"/>
      <c r="F222" s="130"/>
      <c r="G222" s="130"/>
      <c r="H222" s="130"/>
      <c r="I222" s="130"/>
      <c r="J222" s="130"/>
      <c r="K222" s="130"/>
      <c r="L222" s="130"/>
      <c r="M222" s="130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</row>
    <row r="223" ht="12.75" customHeight="1">
      <c r="A223" s="129"/>
      <c r="B223" s="129"/>
      <c r="C223" s="129"/>
      <c r="D223" s="129"/>
      <c r="E223" s="130"/>
      <c r="F223" s="130"/>
      <c r="G223" s="130"/>
      <c r="H223" s="130"/>
      <c r="I223" s="130"/>
      <c r="J223" s="130"/>
      <c r="K223" s="130"/>
      <c r="L223" s="130"/>
      <c r="M223" s="130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</row>
    <row r="224" ht="12.75" customHeight="1">
      <c r="A224" s="129"/>
      <c r="B224" s="129"/>
      <c r="C224" s="129"/>
      <c r="D224" s="129"/>
      <c r="E224" s="130"/>
      <c r="F224" s="130"/>
      <c r="G224" s="130"/>
      <c r="H224" s="130"/>
      <c r="I224" s="130"/>
      <c r="J224" s="130"/>
      <c r="K224" s="130"/>
      <c r="L224" s="130"/>
      <c r="M224" s="130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</row>
    <row r="225" ht="12.75" customHeight="1">
      <c r="A225" s="129"/>
      <c r="B225" s="129"/>
      <c r="C225" s="129"/>
      <c r="D225" s="129"/>
      <c r="E225" s="130"/>
      <c r="F225" s="130"/>
      <c r="G225" s="130"/>
      <c r="H225" s="130"/>
      <c r="I225" s="130"/>
      <c r="J225" s="130"/>
      <c r="K225" s="130"/>
      <c r="L225" s="130"/>
      <c r="M225" s="130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</row>
    <row r="226" ht="12.75" customHeight="1">
      <c r="A226" s="129"/>
      <c r="B226" s="129"/>
      <c r="C226" s="129"/>
      <c r="D226" s="129"/>
      <c r="E226" s="130"/>
      <c r="F226" s="130"/>
      <c r="G226" s="130"/>
      <c r="H226" s="130"/>
      <c r="I226" s="130"/>
      <c r="J226" s="130"/>
      <c r="K226" s="130"/>
      <c r="L226" s="130"/>
      <c r="M226" s="130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</row>
    <row r="227" ht="12.75" customHeight="1">
      <c r="A227" s="129"/>
      <c r="B227" s="129"/>
      <c r="C227" s="129"/>
      <c r="D227" s="129"/>
      <c r="E227" s="130"/>
      <c r="F227" s="130"/>
      <c r="G227" s="130"/>
      <c r="H227" s="130"/>
      <c r="I227" s="130"/>
      <c r="J227" s="130"/>
      <c r="K227" s="130"/>
      <c r="L227" s="130"/>
      <c r="M227" s="130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</row>
    <row r="228" ht="12.75" customHeight="1">
      <c r="A228" s="129"/>
      <c r="B228" s="129"/>
      <c r="C228" s="129"/>
      <c r="D228" s="129"/>
      <c r="E228" s="130"/>
      <c r="F228" s="130"/>
      <c r="G228" s="130"/>
      <c r="H228" s="130"/>
      <c r="I228" s="130"/>
      <c r="J228" s="130"/>
      <c r="K228" s="130"/>
      <c r="L228" s="130"/>
      <c r="M228" s="130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</row>
    <row r="229" ht="12.75" customHeight="1">
      <c r="A229" s="129"/>
      <c r="B229" s="129"/>
      <c r="C229" s="129"/>
      <c r="D229" s="129"/>
      <c r="E229" s="130"/>
      <c r="F229" s="130"/>
      <c r="G229" s="130"/>
      <c r="H229" s="130"/>
      <c r="I229" s="130"/>
      <c r="J229" s="130"/>
      <c r="K229" s="130"/>
      <c r="L229" s="130"/>
      <c r="M229" s="130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</row>
    <row r="230" ht="12.75" customHeight="1">
      <c r="A230" s="129"/>
      <c r="B230" s="129"/>
      <c r="C230" s="129"/>
      <c r="D230" s="129"/>
      <c r="E230" s="130"/>
      <c r="F230" s="130"/>
      <c r="G230" s="130"/>
      <c r="H230" s="130"/>
      <c r="I230" s="130"/>
      <c r="J230" s="130"/>
      <c r="K230" s="130"/>
      <c r="L230" s="130"/>
      <c r="M230" s="130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</row>
    <row r="231" ht="12.75" customHeight="1">
      <c r="A231" s="129"/>
      <c r="B231" s="129"/>
      <c r="C231" s="129"/>
      <c r="D231" s="129"/>
      <c r="E231" s="130"/>
      <c r="F231" s="130"/>
      <c r="G231" s="130"/>
      <c r="H231" s="130"/>
      <c r="I231" s="130"/>
      <c r="J231" s="130"/>
      <c r="K231" s="130"/>
      <c r="L231" s="130"/>
      <c r="M231" s="130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</row>
    <row r="232" ht="12.75" customHeight="1">
      <c r="A232" s="129"/>
      <c r="B232" s="129"/>
      <c r="C232" s="129"/>
      <c r="D232" s="129"/>
      <c r="E232" s="130"/>
      <c r="F232" s="130"/>
      <c r="G232" s="130"/>
      <c r="H232" s="130"/>
      <c r="I232" s="130"/>
      <c r="J232" s="130"/>
      <c r="K232" s="130"/>
      <c r="L232" s="130"/>
      <c r="M232" s="130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</row>
    <row r="233" ht="12.75" customHeight="1">
      <c r="A233" s="129"/>
      <c r="B233" s="129"/>
      <c r="C233" s="129"/>
      <c r="D233" s="129"/>
      <c r="E233" s="130"/>
      <c r="F233" s="130"/>
      <c r="G233" s="130"/>
      <c r="H233" s="130"/>
      <c r="I233" s="130"/>
      <c r="J233" s="130"/>
      <c r="K233" s="130"/>
      <c r="L233" s="130"/>
      <c r="M233" s="130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</row>
    <row r="234" ht="12.75" customHeight="1">
      <c r="A234" s="129"/>
      <c r="B234" s="129"/>
      <c r="C234" s="129"/>
      <c r="D234" s="129"/>
      <c r="E234" s="130"/>
      <c r="F234" s="130"/>
      <c r="G234" s="130"/>
      <c r="H234" s="130"/>
      <c r="I234" s="130"/>
      <c r="J234" s="130"/>
      <c r="K234" s="130"/>
      <c r="L234" s="130"/>
      <c r="M234" s="130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</row>
    <row r="235" ht="12.75" customHeight="1">
      <c r="A235" s="129"/>
      <c r="B235" s="129"/>
      <c r="C235" s="129"/>
      <c r="D235" s="129"/>
      <c r="E235" s="130"/>
      <c r="F235" s="130"/>
      <c r="G235" s="130"/>
      <c r="H235" s="130"/>
      <c r="I235" s="130"/>
      <c r="J235" s="130"/>
      <c r="K235" s="130"/>
      <c r="L235" s="130"/>
      <c r="M235" s="130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</row>
    <row r="236" ht="12.75" customHeight="1">
      <c r="A236" s="129"/>
      <c r="B236" s="129"/>
      <c r="C236" s="129"/>
      <c r="D236" s="129"/>
      <c r="E236" s="130"/>
      <c r="F236" s="130"/>
      <c r="G236" s="130"/>
      <c r="H236" s="130"/>
      <c r="I236" s="130"/>
      <c r="J236" s="130"/>
      <c r="K236" s="130"/>
      <c r="L236" s="130"/>
      <c r="M236" s="130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</row>
    <row r="237" ht="12.75" customHeight="1">
      <c r="A237" s="129"/>
      <c r="B237" s="129"/>
      <c r="C237" s="129"/>
      <c r="D237" s="129"/>
      <c r="E237" s="130"/>
      <c r="F237" s="130"/>
      <c r="G237" s="130"/>
      <c r="H237" s="130"/>
      <c r="I237" s="130"/>
      <c r="J237" s="130"/>
      <c r="K237" s="130"/>
      <c r="L237" s="130"/>
      <c r="M237" s="130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</row>
    <row r="238" ht="12.75" customHeight="1">
      <c r="A238" s="129"/>
      <c r="B238" s="129"/>
      <c r="C238" s="129"/>
      <c r="D238" s="129"/>
      <c r="E238" s="130"/>
      <c r="F238" s="130"/>
      <c r="G238" s="130"/>
      <c r="H238" s="130"/>
      <c r="I238" s="130"/>
      <c r="J238" s="130"/>
      <c r="K238" s="130"/>
      <c r="L238" s="130"/>
      <c r="M238" s="130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</row>
    <row r="239" ht="12.75" customHeight="1">
      <c r="A239" s="129"/>
      <c r="B239" s="129"/>
      <c r="C239" s="129"/>
      <c r="D239" s="129"/>
      <c r="E239" s="130"/>
      <c r="F239" s="130"/>
      <c r="G239" s="130"/>
      <c r="H239" s="130"/>
      <c r="I239" s="130"/>
      <c r="J239" s="130"/>
      <c r="K239" s="130"/>
      <c r="L239" s="130"/>
      <c r="M239" s="130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</row>
    <row r="240" ht="12.75" customHeight="1">
      <c r="A240" s="129"/>
      <c r="B240" s="129"/>
      <c r="C240" s="129"/>
      <c r="D240" s="129"/>
      <c r="E240" s="130"/>
      <c r="F240" s="130"/>
      <c r="G240" s="130"/>
      <c r="H240" s="130"/>
      <c r="I240" s="130"/>
      <c r="J240" s="130"/>
      <c r="K240" s="130"/>
      <c r="L240" s="130"/>
      <c r="M240" s="130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</row>
    <row r="241" ht="12.75" customHeight="1">
      <c r="A241" s="129"/>
      <c r="B241" s="129"/>
      <c r="C241" s="129"/>
      <c r="D241" s="129"/>
      <c r="E241" s="130"/>
      <c r="F241" s="130"/>
      <c r="G241" s="130"/>
      <c r="H241" s="130"/>
      <c r="I241" s="130"/>
      <c r="J241" s="130"/>
      <c r="K241" s="130"/>
      <c r="L241" s="130"/>
      <c r="M241" s="130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</row>
    <row r="242" ht="12.75" customHeight="1">
      <c r="A242" s="129"/>
      <c r="B242" s="129"/>
      <c r="C242" s="129"/>
      <c r="D242" s="129"/>
      <c r="E242" s="130"/>
      <c r="F242" s="130"/>
      <c r="G242" s="130"/>
      <c r="H242" s="130"/>
      <c r="I242" s="130"/>
      <c r="J242" s="130"/>
      <c r="K242" s="130"/>
      <c r="L242" s="130"/>
      <c r="M242" s="130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</row>
    <row r="243" ht="12.75" customHeight="1">
      <c r="A243" s="129"/>
      <c r="B243" s="129"/>
      <c r="C243" s="129"/>
      <c r="D243" s="129"/>
      <c r="E243" s="130"/>
      <c r="F243" s="130"/>
      <c r="G243" s="130"/>
      <c r="H243" s="130"/>
      <c r="I243" s="130"/>
      <c r="J243" s="130"/>
      <c r="K243" s="130"/>
      <c r="L243" s="130"/>
      <c r="M243" s="130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</row>
    <row r="244" ht="12.75" customHeight="1">
      <c r="A244" s="129"/>
      <c r="B244" s="129"/>
      <c r="C244" s="129"/>
      <c r="D244" s="129"/>
      <c r="E244" s="130"/>
      <c r="F244" s="130"/>
      <c r="G244" s="130"/>
      <c r="H244" s="130"/>
      <c r="I244" s="130"/>
      <c r="J244" s="130"/>
      <c r="K244" s="130"/>
      <c r="L244" s="130"/>
      <c r="M244" s="130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</row>
    <row r="245" ht="12.75" customHeight="1">
      <c r="A245" s="129"/>
      <c r="B245" s="129"/>
      <c r="C245" s="129"/>
      <c r="D245" s="129"/>
      <c r="E245" s="130"/>
      <c r="F245" s="130"/>
      <c r="G245" s="130"/>
      <c r="H245" s="130"/>
      <c r="I245" s="130"/>
      <c r="J245" s="130"/>
      <c r="K245" s="130"/>
      <c r="L245" s="130"/>
      <c r="M245" s="130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</row>
    <row r="246" ht="12.75" customHeight="1">
      <c r="A246" s="129"/>
      <c r="B246" s="129"/>
      <c r="C246" s="129"/>
      <c r="D246" s="129"/>
      <c r="E246" s="130"/>
      <c r="F246" s="130"/>
      <c r="G246" s="130"/>
      <c r="H246" s="130"/>
      <c r="I246" s="130"/>
      <c r="J246" s="130"/>
      <c r="K246" s="130"/>
      <c r="L246" s="130"/>
      <c r="M246" s="130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</row>
    <row r="247" ht="12.75" customHeight="1">
      <c r="A247" s="129"/>
      <c r="B247" s="129"/>
      <c r="C247" s="129"/>
      <c r="D247" s="129"/>
      <c r="E247" s="130"/>
      <c r="F247" s="130"/>
      <c r="G247" s="130"/>
      <c r="H247" s="130"/>
      <c r="I247" s="130"/>
      <c r="J247" s="130"/>
      <c r="K247" s="130"/>
      <c r="L247" s="130"/>
      <c r="M247" s="130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</row>
    <row r="248" ht="12.75" customHeight="1">
      <c r="A248" s="129"/>
      <c r="B248" s="129"/>
      <c r="C248" s="129"/>
      <c r="D248" s="129"/>
      <c r="E248" s="130"/>
      <c r="F248" s="130"/>
      <c r="G248" s="130"/>
      <c r="H248" s="130"/>
      <c r="I248" s="130"/>
      <c r="J248" s="130"/>
      <c r="K248" s="130"/>
      <c r="L248" s="130"/>
      <c r="M248" s="130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</row>
    <row r="249" ht="12.75" customHeight="1">
      <c r="A249" s="129"/>
      <c r="B249" s="129"/>
      <c r="C249" s="129"/>
      <c r="D249" s="129"/>
      <c r="E249" s="130"/>
      <c r="F249" s="130"/>
      <c r="G249" s="130"/>
      <c r="H249" s="130"/>
      <c r="I249" s="130"/>
      <c r="J249" s="130"/>
      <c r="K249" s="130"/>
      <c r="L249" s="130"/>
      <c r="M249" s="130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</row>
    <row r="250" ht="12.75" customHeight="1">
      <c r="A250" s="129"/>
      <c r="B250" s="129"/>
      <c r="C250" s="129"/>
      <c r="D250" s="129"/>
      <c r="E250" s="130"/>
      <c r="F250" s="130"/>
      <c r="G250" s="130"/>
      <c r="H250" s="130"/>
      <c r="I250" s="130"/>
      <c r="J250" s="130"/>
      <c r="K250" s="130"/>
      <c r="L250" s="130"/>
      <c r="M250" s="130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</row>
    <row r="251" ht="12.75" customHeight="1">
      <c r="A251" s="129"/>
      <c r="B251" s="129"/>
      <c r="C251" s="129"/>
      <c r="D251" s="129"/>
      <c r="E251" s="130"/>
      <c r="F251" s="130"/>
      <c r="G251" s="130"/>
      <c r="H251" s="130"/>
      <c r="I251" s="130"/>
      <c r="J251" s="130"/>
      <c r="K251" s="130"/>
      <c r="L251" s="130"/>
      <c r="M251" s="130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</row>
    <row r="252" ht="12.75" customHeight="1">
      <c r="A252" s="129"/>
      <c r="B252" s="129"/>
      <c r="C252" s="129"/>
      <c r="D252" s="129"/>
      <c r="E252" s="130"/>
      <c r="F252" s="130"/>
      <c r="G252" s="130"/>
      <c r="H252" s="130"/>
      <c r="I252" s="130"/>
      <c r="J252" s="130"/>
      <c r="K252" s="130"/>
      <c r="L252" s="130"/>
      <c r="M252" s="130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</row>
    <row r="253" ht="12.75" customHeight="1">
      <c r="A253" s="129"/>
      <c r="B253" s="129"/>
      <c r="C253" s="129"/>
      <c r="D253" s="129"/>
      <c r="E253" s="130"/>
      <c r="F253" s="130"/>
      <c r="G253" s="130"/>
      <c r="H253" s="130"/>
      <c r="I253" s="130"/>
      <c r="J253" s="130"/>
      <c r="K253" s="130"/>
      <c r="L253" s="130"/>
      <c r="M253" s="130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</row>
    <row r="254" ht="12.75" customHeight="1">
      <c r="A254" s="129"/>
      <c r="B254" s="129"/>
      <c r="C254" s="129"/>
      <c r="D254" s="129"/>
      <c r="E254" s="130"/>
      <c r="F254" s="130"/>
      <c r="G254" s="130"/>
      <c r="H254" s="130"/>
      <c r="I254" s="130"/>
      <c r="J254" s="130"/>
      <c r="K254" s="130"/>
      <c r="L254" s="130"/>
      <c r="M254" s="130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</row>
    <row r="255" ht="12.75" customHeight="1">
      <c r="A255" s="129"/>
      <c r="B255" s="129"/>
      <c r="C255" s="129"/>
      <c r="D255" s="129"/>
      <c r="E255" s="130"/>
      <c r="F255" s="130"/>
      <c r="G255" s="130"/>
      <c r="H255" s="130"/>
      <c r="I255" s="130"/>
      <c r="J255" s="130"/>
      <c r="K255" s="130"/>
      <c r="L255" s="130"/>
      <c r="M255" s="130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</row>
    <row r="256" ht="12.75" customHeight="1">
      <c r="A256" s="129"/>
      <c r="B256" s="129"/>
      <c r="C256" s="129"/>
      <c r="D256" s="129"/>
      <c r="E256" s="130"/>
      <c r="F256" s="130"/>
      <c r="G256" s="130"/>
      <c r="H256" s="130"/>
      <c r="I256" s="130"/>
      <c r="J256" s="130"/>
      <c r="K256" s="130"/>
      <c r="L256" s="130"/>
      <c r="M256" s="130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</row>
    <row r="257" ht="12.75" customHeight="1">
      <c r="A257" s="129"/>
      <c r="B257" s="129"/>
      <c r="C257" s="129"/>
      <c r="D257" s="129"/>
      <c r="E257" s="130"/>
      <c r="F257" s="130"/>
      <c r="G257" s="130"/>
      <c r="H257" s="130"/>
      <c r="I257" s="130"/>
      <c r="J257" s="130"/>
      <c r="K257" s="130"/>
      <c r="L257" s="130"/>
      <c r="M257" s="130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</row>
    <row r="258" ht="12.75" customHeight="1">
      <c r="A258" s="129"/>
      <c r="B258" s="129"/>
      <c r="C258" s="129"/>
      <c r="D258" s="129"/>
      <c r="E258" s="130"/>
      <c r="F258" s="130"/>
      <c r="G258" s="130"/>
      <c r="H258" s="130"/>
      <c r="I258" s="130"/>
      <c r="J258" s="130"/>
      <c r="K258" s="130"/>
      <c r="L258" s="130"/>
      <c r="M258" s="130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</row>
    <row r="259" ht="12.75" customHeight="1">
      <c r="A259" s="129"/>
      <c r="B259" s="129"/>
      <c r="C259" s="129"/>
      <c r="D259" s="129"/>
      <c r="E259" s="130"/>
      <c r="F259" s="130"/>
      <c r="G259" s="130"/>
      <c r="H259" s="130"/>
      <c r="I259" s="130"/>
      <c r="J259" s="130"/>
      <c r="K259" s="130"/>
      <c r="L259" s="130"/>
      <c r="M259" s="130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</row>
    <row r="260" ht="12.75" customHeight="1">
      <c r="A260" s="129"/>
      <c r="B260" s="129"/>
      <c r="C260" s="129"/>
      <c r="D260" s="129"/>
      <c r="E260" s="130"/>
      <c r="F260" s="130"/>
      <c r="G260" s="130"/>
      <c r="H260" s="130"/>
      <c r="I260" s="130"/>
      <c r="J260" s="130"/>
      <c r="K260" s="130"/>
      <c r="L260" s="130"/>
      <c r="M260" s="130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</row>
    <row r="261" ht="12.75" customHeight="1">
      <c r="A261" s="129"/>
      <c r="B261" s="129"/>
      <c r="C261" s="129"/>
      <c r="D261" s="129"/>
      <c r="E261" s="130"/>
      <c r="F261" s="130"/>
      <c r="G261" s="130"/>
      <c r="H261" s="130"/>
      <c r="I261" s="130"/>
      <c r="J261" s="130"/>
      <c r="K261" s="130"/>
      <c r="L261" s="130"/>
      <c r="M261" s="130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</row>
    <row r="262" ht="12.75" customHeight="1">
      <c r="A262" s="129"/>
      <c r="B262" s="129"/>
      <c r="C262" s="129"/>
      <c r="D262" s="129"/>
      <c r="E262" s="130"/>
      <c r="F262" s="130"/>
      <c r="G262" s="130"/>
      <c r="H262" s="130"/>
      <c r="I262" s="130"/>
      <c r="J262" s="130"/>
      <c r="K262" s="130"/>
      <c r="L262" s="130"/>
      <c r="M262" s="130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</row>
    <row r="263" ht="12.75" customHeight="1">
      <c r="A263" s="129"/>
      <c r="B263" s="129"/>
      <c r="C263" s="129"/>
      <c r="D263" s="129"/>
      <c r="E263" s="130"/>
      <c r="F263" s="130"/>
      <c r="G263" s="130"/>
      <c r="H263" s="130"/>
      <c r="I263" s="130"/>
      <c r="J263" s="130"/>
      <c r="K263" s="130"/>
      <c r="L263" s="130"/>
      <c r="M263" s="130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</row>
    <row r="264" ht="12.75" customHeight="1">
      <c r="A264" s="129"/>
      <c r="B264" s="129"/>
      <c r="C264" s="129"/>
      <c r="D264" s="129"/>
      <c r="E264" s="130"/>
      <c r="F264" s="130"/>
      <c r="G264" s="130"/>
      <c r="H264" s="130"/>
      <c r="I264" s="130"/>
      <c r="J264" s="130"/>
      <c r="K264" s="130"/>
      <c r="L264" s="130"/>
      <c r="M264" s="130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</row>
    <row r="265" ht="12.75" customHeight="1">
      <c r="A265" s="129"/>
      <c r="B265" s="129"/>
      <c r="C265" s="129"/>
      <c r="D265" s="129"/>
      <c r="E265" s="130"/>
      <c r="F265" s="130"/>
      <c r="G265" s="130"/>
      <c r="H265" s="130"/>
      <c r="I265" s="130"/>
      <c r="J265" s="130"/>
      <c r="K265" s="130"/>
      <c r="L265" s="130"/>
      <c r="M265" s="130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</row>
    <row r="266" ht="12.75" customHeight="1">
      <c r="A266" s="129"/>
      <c r="B266" s="129"/>
      <c r="C266" s="129"/>
      <c r="D266" s="129"/>
      <c r="E266" s="130"/>
      <c r="F266" s="130"/>
      <c r="G266" s="130"/>
      <c r="H266" s="130"/>
      <c r="I266" s="130"/>
      <c r="J266" s="130"/>
      <c r="K266" s="130"/>
      <c r="L266" s="130"/>
      <c r="M266" s="130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</row>
    <row r="267" ht="12.75" customHeight="1">
      <c r="A267" s="129"/>
      <c r="B267" s="129"/>
      <c r="C267" s="129"/>
      <c r="D267" s="129"/>
      <c r="E267" s="130"/>
      <c r="F267" s="130"/>
      <c r="G267" s="130"/>
      <c r="H267" s="130"/>
      <c r="I267" s="130"/>
      <c r="J267" s="130"/>
      <c r="K267" s="130"/>
      <c r="L267" s="130"/>
      <c r="M267" s="130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</row>
    <row r="268" ht="12.75" customHeight="1">
      <c r="A268" s="129"/>
      <c r="B268" s="129"/>
      <c r="C268" s="129"/>
      <c r="D268" s="129"/>
      <c r="E268" s="130"/>
      <c r="F268" s="130"/>
      <c r="G268" s="130"/>
      <c r="H268" s="130"/>
      <c r="I268" s="130"/>
      <c r="J268" s="130"/>
      <c r="K268" s="130"/>
      <c r="L268" s="130"/>
      <c r="M268" s="130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</row>
    <row r="269" ht="12.75" customHeight="1">
      <c r="A269" s="129"/>
      <c r="B269" s="129"/>
      <c r="C269" s="129"/>
      <c r="D269" s="129"/>
      <c r="E269" s="130"/>
      <c r="F269" s="130"/>
      <c r="G269" s="130"/>
      <c r="H269" s="130"/>
      <c r="I269" s="130"/>
      <c r="J269" s="130"/>
      <c r="K269" s="130"/>
      <c r="L269" s="130"/>
      <c r="M269" s="130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</row>
    <row r="270" ht="12.75" customHeight="1">
      <c r="A270" s="129"/>
      <c r="B270" s="129"/>
      <c r="C270" s="129"/>
      <c r="D270" s="129"/>
      <c r="E270" s="130"/>
      <c r="F270" s="130"/>
      <c r="G270" s="130"/>
      <c r="H270" s="130"/>
      <c r="I270" s="130"/>
      <c r="J270" s="130"/>
      <c r="K270" s="130"/>
      <c r="L270" s="130"/>
      <c r="M270" s="130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</row>
    <row r="271" ht="12.75" customHeight="1">
      <c r="A271" s="129"/>
      <c r="B271" s="129"/>
      <c r="C271" s="129"/>
      <c r="D271" s="129"/>
      <c r="E271" s="130"/>
      <c r="F271" s="130"/>
      <c r="G271" s="130"/>
      <c r="H271" s="130"/>
      <c r="I271" s="130"/>
      <c r="J271" s="130"/>
      <c r="K271" s="130"/>
      <c r="L271" s="130"/>
      <c r="M271" s="130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</row>
    <row r="272" ht="12.75" customHeight="1">
      <c r="A272" s="129"/>
      <c r="B272" s="129"/>
      <c r="C272" s="129"/>
      <c r="D272" s="129"/>
      <c r="E272" s="130"/>
      <c r="F272" s="130"/>
      <c r="G272" s="130"/>
      <c r="H272" s="130"/>
      <c r="I272" s="130"/>
      <c r="J272" s="130"/>
      <c r="K272" s="130"/>
      <c r="L272" s="130"/>
      <c r="M272" s="130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</row>
    <row r="273" ht="12.75" customHeight="1">
      <c r="A273" s="129"/>
      <c r="B273" s="129"/>
      <c r="C273" s="129"/>
      <c r="D273" s="129"/>
      <c r="E273" s="130"/>
      <c r="F273" s="130"/>
      <c r="G273" s="130"/>
      <c r="H273" s="130"/>
      <c r="I273" s="130"/>
      <c r="J273" s="130"/>
      <c r="K273" s="130"/>
      <c r="L273" s="130"/>
      <c r="M273" s="130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</row>
    <row r="274" ht="12.75" customHeight="1">
      <c r="A274" s="129"/>
      <c r="B274" s="129"/>
      <c r="C274" s="129"/>
      <c r="D274" s="129"/>
      <c r="E274" s="130"/>
      <c r="F274" s="130"/>
      <c r="G274" s="130"/>
      <c r="H274" s="130"/>
      <c r="I274" s="130"/>
      <c r="J274" s="130"/>
      <c r="K274" s="130"/>
      <c r="L274" s="130"/>
      <c r="M274" s="130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</row>
    <row r="275" ht="12.75" customHeight="1">
      <c r="A275" s="129"/>
      <c r="B275" s="129"/>
      <c r="C275" s="129"/>
      <c r="D275" s="129"/>
      <c r="E275" s="130"/>
      <c r="F275" s="130"/>
      <c r="G275" s="130"/>
      <c r="H275" s="130"/>
      <c r="I275" s="130"/>
      <c r="J275" s="130"/>
      <c r="K275" s="130"/>
      <c r="L275" s="130"/>
      <c r="M275" s="130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</row>
    <row r="276" ht="12.75" customHeight="1">
      <c r="A276" s="129"/>
      <c r="B276" s="129"/>
      <c r="C276" s="129"/>
      <c r="D276" s="129"/>
      <c r="E276" s="130"/>
      <c r="F276" s="130"/>
      <c r="G276" s="130"/>
      <c r="H276" s="130"/>
      <c r="I276" s="130"/>
      <c r="J276" s="130"/>
      <c r="K276" s="130"/>
      <c r="L276" s="130"/>
      <c r="M276" s="130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</row>
    <row r="277" ht="12.75" customHeight="1">
      <c r="A277" s="129"/>
      <c r="B277" s="129"/>
      <c r="C277" s="129"/>
      <c r="D277" s="129"/>
      <c r="E277" s="130"/>
      <c r="F277" s="130"/>
      <c r="G277" s="130"/>
      <c r="H277" s="130"/>
      <c r="I277" s="130"/>
      <c r="J277" s="130"/>
      <c r="K277" s="130"/>
      <c r="L277" s="130"/>
      <c r="M277" s="130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</row>
    <row r="278" ht="12.75" customHeight="1">
      <c r="A278" s="129"/>
      <c r="B278" s="129"/>
      <c r="C278" s="129"/>
      <c r="D278" s="129"/>
      <c r="E278" s="130"/>
      <c r="F278" s="130"/>
      <c r="G278" s="130"/>
      <c r="H278" s="130"/>
      <c r="I278" s="130"/>
      <c r="J278" s="130"/>
      <c r="K278" s="130"/>
      <c r="L278" s="130"/>
      <c r="M278" s="130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</row>
    <row r="279" ht="12.75" customHeight="1">
      <c r="A279" s="129"/>
      <c r="B279" s="129"/>
      <c r="C279" s="129"/>
      <c r="D279" s="129"/>
      <c r="E279" s="130"/>
      <c r="F279" s="130"/>
      <c r="G279" s="130"/>
      <c r="H279" s="130"/>
      <c r="I279" s="130"/>
      <c r="J279" s="130"/>
      <c r="K279" s="130"/>
      <c r="L279" s="130"/>
      <c r="M279" s="130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</row>
    <row r="280" ht="12.75" customHeight="1">
      <c r="A280" s="129"/>
      <c r="B280" s="129"/>
      <c r="C280" s="129"/>
      <c r="D280" s="129"/>
      <c r="E280" s="130"/>
      <c r="F280" s="130"/>
      <c r="G280" s="130"/>
      <c r="H280" s="130"/>
      <c r="I280" s="130"/>
      <c r="J280" s="130"/>
      <c r="K280" s="130"/>
      <c r="L280" s="130"/>
      <c r="M280" s="130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</row>
    <row r="281" ht="12.75" customHeight="1">
      <c r="A281" s="129"/>
      <c r="B281" s="129"/>
      <c r="C281" s="129"/>
      <c r="D281" s="129"/>
      <c r="E281" s="130"/>
      <c r="F281" s="130"/>
      <c r="G281" s="130"/>
      <c r="H281" s="130"/>
      <c r="I281" s="130"/>
      <c r="J281" s="130"/>
      <c r="K281" s="130"/>
      <c r="L281" s="130"/>
      <c r="M281" s="130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</row>
    <row r="282" ht="12.75" customHeight="1">
      <c r="A282" s="129"/>
      <c r="B282" s="129"/>
      <c r="C282" s="129"/>
      <c r="D282" s="129"/>
      <c r="E282" s="130"/>
      <c r="F282" s="130"/>
      <c r="G282" s="130"/>
      <c r="H282" s="130"/>
      <c r="I282" s="130"/>
      <c r="J282" s="130"/>
      <c r="K282" s="130"/>
      <c r="L282" s="130"/>
      <c r="M282" s="130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</row>
    <row r="283" ht="12.75" customHeight="1">
      <c r="A283" s="129"/>
      <c r="B283" s="129"/>
      <c r="C283" s="129"/>
      <c r="D283" s="129"/>
      <c r="E283" s="130"/>
      <c r="F283" s="130"/>
      <c r="G283" s="130"/>
      <c r="H283" s="130"/>
      <c r="I283" s="130"/>
      <c r="J283" s="130"/>
      <c r="K283" s="130"/>
      <c r="L283" s="130"/>
      <c r="M283" s="130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</row>
    <row r="284" ht="12.75" customHeight="1">
      <c r="A284" s="129"/>
      <c r="B284" s="129"/>
      <c r="C284" s="129"/>
      <c r="D284" s="129"/>
      <c r="E284" s="130"/>
      <c r="F284" s="130"/>
      <c r="G284" s="130"/>
      <c r="H284" s="130"/>
      <c r="I284" s="130"/>
      <c r="J284" s="130"/>
      <c r="K284" s="130"/>
      <c r="L284" s="130"/>
      <c r="M284" s="130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</row>
    <row r="285" ht="12.75" customHeight="1">
      <c r="A285" s="129"/>
      <c r="B285" s="129"/>
      <c r="C285" s="129"/>
      <c r="D285" s="129"/>
      <c r="E285" s="130"/>
      <c r="F285" s="130"/>
      <c r="G285" s="130"/>
      <c r="H285" s="130"/>
      <c r="I285" s="130"/>
      <c r="J285" s="130"/>
      <c r="K285" s="130"/>
      <c r="L285" s="130"/>
      <c r="M285" s="130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</row>
    <row r="286" ht="12.75" customHeight="1">
      <c r="A286" s="129"/>
      <c r="B286" s="129"/>
      <c r="C286" s="129"/>
      <c r="D286" s="129"/>
      <c r="E286" s="130"/>
      <c r="F286" s="130"/>
      <c r="G286" s="130"/>
      <c r="H286" s="130"/>
      <c r="I286" s="130"/>
      <c r="J286" s="130"/>
      <c r="K286" s="130"/>
      <c r="L286" s="130"/>
      <c r="M286" s="130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</row>
    <row r="287" ht="12.75" customHeight="1">
      <c r="A287" s="129"/>
      <c r="B287" s="129"/>
      <c r="C287" s="129"/>
      <c r="D287" s="129"/>
      <c r="E287" s="130"/>
      <c r="F287" s="130"/>
      <c r="G287" s="130"/>
      <c r="H287" s="130"/>
      <c r="I287" s="130"/>
      <c r="J287" s="130"/>
      <c r="K287" s="130"/>
      <c r="L287" s="130"/>
      <c r="M287" s="130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</row>
    <row r="288" ht="12.75" customHeight="1">
      <c r="A288" s="129"/>
      <c r="B288" s="129"/>
      <c r="C288" s="129"/>
      <c r="D288" s="129"/>
      <c r="E288" s="130"/>
      <c r="F288" s="130"/>
      <c r="G288" s="130"/>
      <c r="H288" s="130"/>
      <c r="I288" s="130"/>
      <c r="J288" s="130"/>
      <c r="K288" s="130"/>
      <c r="L288" s="130"/>
      <c r="M288" s="130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</row>
    <row r="289" ht="12.75" customHeight="1">
      <c r="A289" s="129"/>
      <c r="B289" s="129"/>
      <c r="C289" s="129"/>
      <c r="D289" s="129"/>
      <c r="E289" s="130"/>
      <c r="F289" s="130"/>
      <c r="G289" s="130"/>
      <c r="H289" s="130"/>
      <c r="I289" s="130"/>
      <c r="J289" s="130"/>
      <c r="K289" s="130"/>
      <c r="L289" s="130"/>
      <c r="M289" s="130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</row>
    <row r="290" ht="12.75" customHeight="1">
      <c r="A290" s="129"/>
      <c r="B290" s="129"/>
      <c r="C290" s="129"/>
      <c r="D290" s="129"/>
      <c r="E290" s="130"/>
      <c r="F290" s="130"/>
      <c r="G290" s="130"/>
      <c r="H290" s="130"/>
      <c r="I290" s="130"/>
      <c r="J290" s="130"/>
      <c r="K290" s="130"/>
      <c r="L290" s="130"/>
      <c r="M290" s="130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</row>
    <row r="291" ht="12.75" customHeight="1">
      <c r="A291" s="129"/>
      <c r="B291" s="129"/>
      <c r="C291" s="129"/>
      <c r="D291" s="129"/>
      <c r="E291" s="130"/>
      <c r="F291" s="130"/>
      <c r="G291" s="130"/>
      <c r="H291" s="130"/>
      <c r="I291" s="130"/>
      <c r="J291" s="130"/>
      <c r="K291" s="130"/>
      <c r="L291" s="130"/>
      <c r="M291" s="130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</row>
    <row r="292" ht="12.75" customHeight="1">
      <c r="A292" s="129"/>
      <c r="B292" s="129"/>
      <c r="C292" s="129"/>
      <c r="D292" s="129"/>
      <c r="E292" s="130"/>
      <c r="F292" s="130"/>
      <c r="G292" s="130"/>
      <c r="H292" s="130"/>
      <c r="I292" s="130"/>
      <c r="J292" s="130"/>
      <c r="K292" s="130"/>
      <c r="L292" s="130"/>
      <c r="M292" s="130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</row>
    <row r="293" ht="12.75" customHeight="1">
      <c r="A293" s="129"/>
      <c r="B293" s="129"/>
      <c r="C293" s="129"/>
      <c r="D293" s="129"/>
      <c r="E293" s="130"/>
      <c r="F293" s="130"/>
      <c r="G293" s="130"/>
      <c r="H293" s="130"/>
      <c r="I293" s="130"/>
      <c r="J293" s="130"/>
      <c r="K293" s="130"/>
      <c r="L293" s="130"/>
      <c r="M293" s="130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</row>
    <row r="294" ht="12.75" customHeight="1">
      <c r="A294" s="129"/>
      <c r="B294" s="129"/>
      <c r="C294" s="129"/>
      <c r="D294" s="129"/>
      <c r="E294" s="130"/>
      <c r="F294" s="130"/>
      <c r="G294" s="130"/>
      <c r="H294" s="130"/>
      <c r="I294" s="130"/>
      <c r="J294" s="130"/>
      <c r="K294" s="130"/>
      <c r="L294" s="130"/>
      <c r="M294" s="130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</row>
    <row r="295" ht="12.75" customHeight="1">
      <c r="A295" s="129"/>
      <c r="B295" s="129"/>
      <c r="C295" s="129"/>
      <c r="D295" s="129"/>
      <c r="E295" s="130"/>
      <c r="F295" s="130"/>
      <c r="G295" s="130"/>
      <c r="H295" s="130"/>
      <c r="I295" s="130"/>
      <c r="J295" s="130"/>
      <c r="K295" s="130"/>
      <c r="L295" s="130"/>
      <c r="M295" s="130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</row>
    <row r="296" ht="12.75" customHeight="1">
      <c r="A296" s="129"/>
      <c r="B296" s="129"/>
      <c r="C296" s="129"/>
      <c r="D296" s="129"/>
      <c r="E296" s="130"/>
      <c r="F296" s="130"/>
      <c r="G296" s="130"/>
      <c r="H296" s="130"/>
      <c r="I296" s="130"/>
      <c r="J296" s="130"/>
      <c r="K296" s="130"/>
      <c r="L296" s="130"/>
      <c r="M296" s="130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</row>
    <row r="297" ht="12.75" customHeight="1">
      <c r="A297" s="129"/>
      <c r="B297" s="129"/>
      <c r="C297" s="129"/>
      <c r="D297" s="129"/>
      <c r="E297" s="130"/>
      <c r="F297" s="130"/>
      <c r="G297" s="130"/>
      <c r="H297" s="130"/>
      <c r="I297" s="130"/>
      <c r="J297" s="130"/>
      <c r="K297" s="130"/>
      <c r="L297" s="130"/>
      <c r="M297" s="130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</row>
    <row r="298" ht="12.75" customHeight="1">
      <c r="A298" s="129"/>
      <c r="B298" s="129"/>
      <c r="C298" s="129"/>
      <c r="D298" s="129"/>
      <c r="E298" s="130"/>
      <c r="F298" s="130"/>
      <c r="G298" s="130"/>
      <c r="H298" s="130"/>
      <c r="I298" s="130"/>
      <c r="J298" s="130"/>
      <c r="K298" s="130"/>
      <c r="L298" s="130"/>
      <c r="M298" s="130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</row>
    <row r="299" ht="12.75" customHeight="1">
      <c r="A299" s="129"/>
      <c r="B299" s="129"/>
      <c r="C299" s="129"/>
      <c r="D299" s="129"/>
      <c r="E299" s="130"/>
      <c r="F299" s="130"/>
      <c r="G299" s="130"/>
      <c r="H299" s="130"/>
      <c r="I299" s="130"/>
      <c r="J299" s="130"/>
      <c r="K299" s="130"/>
      <c r="L299" s="130"/>
      <c r="M299" s="130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</row>
    <row r="300" ht="12.75" customHeight="1">
      <c r="A300" s="129"/>
      <c r="B300" s="129"/>
      <c r="C300" s="129"/>
      <c r="D300" s="129"/>
      <c r="E300" s="130"/>
      <c r="F300" s="130"/>
      <c r="G300" s="130"/>
      <c r="H300" s="130"/>
      <c r="I300" s="130"/>
      <c r="J300" s="130"/>
      <c r="K300" s="130"/>
      <c r="L300" s="130"/>
      <c r="M300" s="130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</row>
    <row r="301" ht="12.75" customHeight="1">
      <c r="A301" s="129"/>
      <c r="B301" s="129"/>
      <c r="C301" s="129"/>
      <c r="D301" s="129"/>
      <c r="E301" s="130"/>
      <c r="F301" s="130"/>
      <c r="G301" s="130"/>
      <c r="H301" s="130"/>
      <c r="I301" s="130"/>
      <c r="J301" s="130"/>
      <c r="K301" s="130"/>
      <c r="L301" s="130"/>
      <c r="M301" s="130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</row>
    <row r="302" ht="12.75" customHeight="1">
      <c r="A302" s="129"/>
      <c r="B302" s="129"/>
      <c r="C302" s="129"/>
      <c r="D302" s="129"/>
      <c r="E302" s="130"/>
      <c r="F302" s="130"/>
      <c r="G302" s="130"/>
      <c r="H302" s="130"/>
      <c r="I302" s="130"/>
      <c r="J302" s="130"/>
      <c r="K302" s="130"/>
      <c r="L302" s="130"/>
      <c r="M302" s="130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</row>
    <row r="303" ht="12.75" customHeight="1">
      <c r="A303" s="129"/>
      <c r="B303" s="129"/>
      <c r="C303" s="129"/>
      <c r="D303" s="129"/>
      <c r="E303" s="130"/>
      <c r="F303" s="130"/>
      <c r="G303" s="130"/>
      <c r="H303" s="130"/>
      <c r="I303" s="130"/>
      <c r="J303" s="130"/>
      <c r="K303" s="130"/>
      <c r="L303" s="130"/>
      <c r="M303" s="130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</row>
    <row r="304" ht="12.75" customHeight="1">
      <c r="A304" s="129"/>
      <c r="B304" s="129"/>
      <c r="C304" s="129"/>
      <c r="D304" s="129"/>
      <c r="E304" s="130"/>
      <c r="F304" s="130"/>
      <c r="G304" s="130"/>
      <c r="H304" s="130"/>
      <c r="I304" s="130"/>
      <c r="J304" s="130"/>
      <c r="K304" s="130"/>
      <c r="L304" s="130"/>
      <c r="M304" s="130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</row>
    <row r="305" ht="12.75" customHeight="1">
      <c r="A305" s="129"/>
      <c r="B305" s="129"/>
      <c r="C305" s="129"/>
      <c r="D305" s="129"/>
      <c r="E305" s="130"/>
      <c r="F305" s="130"/>
      <c r="G305" s="130"/>
      <c r="H305" s="130"/>
      <c r="I305" s="130"/>
      <c r="J305" s="130"/>
      <c r="K305" s="130"/>
      <c r="L305" s="130"/>
      <c r="M305" s="130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</row>
    <row r="306" ht="12.75" customHeight="1">
      <c r="A306" s="129"/>
      <c r="B306" s="129"/>
      <c r="C306" s="129"/>
      <c r="D306" s="129"/>
      <c r="E306" s="130"/>
      <c r="F306" s="130"/>
      <c r="G306" s="130"/>
      <c r="H306" s="130"/>
      <c r="I306" s="130"/>
      <c r="J306" s="130"/>
      <c r="K306" s="130"/>
      <c r="L306" s="130"/>
      <c r="M306" s="130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</row>
    <row r="307" ht="12.75" customHeight="1">
      <c r="A307" s="129"/>
      <c r="B307" s="129"/>
      <c r="C307" s="129"/>
      <c r="D307" s="129"/>
      <c r="E307" s="130"/>
      <c r="F307" s="130"/>
      <c r="G307" s="130"/>
      <c r="H307" s="130"/>
      <c r="I307" s="130"/>
      <c r="J307" s="130"/>
      <c r="K307" s="130"/>
      <c r="L307" s="130"/>
      <c r="M307" s="130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</row>
    <row r="308" ht="12.75" customHeight="1">
      <c r="A308" s="129"/>
      <c r="B308" s="129"/>
      <c r="C308" s="129"/>
      <c r="D308" s="129"/>
      <c r="E308" s="130"/>
      <c r="F308" s="130"/>
      <c r="G308" s="130"/>
      <c r="H308" s="130"/>
      <c r="I308" s="130"/>
      <c r="J308" s="130"/>
      <c r="K308" s="130"/>
      <c r="L308" s="130"/>
      <c r="M308" s="130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</row>
    <row r="309" ht="12.75" customHeight="1">
      <c r="A309" s="129"/>
      <c r="B309" s="129"/>
      <c r="C309" s="129"/>
      <c r="D309" s="129"/>
      <c r="E309" s="130"/>
      <c r="F309" s="130"/>
      <c r="G309" s="130"/>
      <c r="H309" s="130"/>
      <c r="I309" s="130"/>
      <c r="J309" s="130"/>
      <c r="K309" s="130"/>
      <c r="L309" s="130"/>
      <c r="M309" s="130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</row>
    <row r="310" ht="12.75" customHeight="1">
      <c r="A310" s="129"/>
      <c r="B310" s="129"/>
      <c r="C310" s="129"/>
      <c r="D310" s="129"/>
      <c r="E310" s="130"/>
      <c r="F310" s="130"/>
      <c r="G310" s="130"/>
      <c r="H310" s="130"/>
      <c r="I310" s="130"/>
      <c r="J310" s="130"/>
      <c r="K310" s="130"/>
      <c r="L310" s="130"/>
      <c r="M310" s="130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</row>
    <row r="311" ht="12.75" customHeight="1">
      <c r="A311" s="129"/>
      <c r="B311" s="129"/>
      <c r="C311" s="129"/>
      <c r="D311" s="129"/>
      <c r="E311" s="130"/>
      <c r="F311" s="130"/>
      <c r="G311" s="130"/>
      <c r="H311" s="130"/>
      <c r="I311" s="130"/>
      <c r="J311" s="130"/>
      <c r="K311" s="130"/>
      <c r="L311" s="130"/>
      <c r="M311" s="130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</row>
    <row r="312" ht="12.75" customHeight="1">
      <c r="A312" s="129"/>
      <c r="B312" s="129"/>
      <c r="C312" s="129"/>
      <c r="D312" s="129"/>
      <c r="E312" s="130"/>
      <c r="F312" s="130"/>
      <c r="G312" s="130"/>
      <c r="H312" s="130"/>
      <c r="I312" s="130"/>
      <c r="J312" s="130"/>
      <c r="K312" s="130"/>
      <c r="L312" s="130"/>
      <c r="M312" s="130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</row>
    <row r="313" ht="12.75" customHeight="1">
      <c r="A313" s="129"/>
      <c r="B313" s="129"/>
      <c r="C313" s="129"/>
      <c r="D313" s="129"/>
      <c r="E313" s="130"/>
      <c r="F313" s="130"/>
      <c r="G313" s="130"/>
      <c r="H313" s="130"/>
      <c r="I313" s="130"/>
      <c r="J313" s="130"/>
      <c r="K313" s="130"/>
      <c r="L313" s="130"/>
      <c r="M313" s="130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</row>
    <row r="314" ht="12.75" customHeight="1">
      <c r="A314" s="129"/>
      <c r="B314" s="129"/>
      <c r="C314" s="129"/>
      <c r="D314" s="129"/>
      <c r="E314" s="130"/>
      <c r="F314" s="130"/>
      <c r="G314" s="130"/>
      <c r="H314" s="130"/>
      <c r="I314" s="130"/>
      <c r="J314" s="130"/>
      <c r="K314" s="130"/>
      <c r="L314" s="130"/>
      <c r="M314" s="130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</row>
    <row r="315" ht="12.75" customHeight="1">
      <c r="A315" s="129"/>
      <c r="B315" s="129"/>
      <c r="C315" s="129"/>
      <c r="D315" s="129"/>
      <c r="E315" s="130"/>
      <c r="F315" s="130"/>
      <c r="G315" s="130"/>
      <c r="H315" s="130"/>
      <c r="I315" s="130"/>
      <c r="J315" s="130"/>
      <c r="K315" s="130"/>
      <c r="L315" s="130"/>
      <c r="M315" s="130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</row>
    <row r="316" ht="12.75" customHeight="1">
      <c r="A316" s="129"/>
      <c r="B316" s="129"/>
      <c r="C316" s="129"/>
      <c r="D316" s="129"/>
      <c r="E316" s="130"/>
      <c r="F316" s="130"/>
      <c r="G316" s="130"/>
      <c r="H316" s="130"/>
      <c r="I316" s="130"/>
      <c r="J316" s="130"/>
      <c r="K316" s="130"/>
      <c r="L316" s="130"/>
      <c r="M316" s="130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</row>
    <row r="317" ht="12.75" customHeight="1">
      <c r="A317" s="129"/>
      <c r="B317" s="129"/>
      <c r="C317" s="129"/>
      <c r="D317" s="129"/>
      <c r="E317" s="130"/>
      <c r="F317" s="130"/>
      <c r="G317" s="130"/>
      <c r="H317" s="130"/>
      <c r="I317" s="130"/>
      <c r="J317" s="130"/>
      <c r="K317" s="130"/>
      <c r="L317" s="130"/>
      <c r="M317" s="130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</row>
    <row r="318" ht="12.75" customHeight="1">
      <c r="A318" s="129"/>
      <c r="B318" s="129"/>
      <c r="C318" s="129"/>
      <c r="D318" s="129"/>
      <c r="E318" s="130"/>
      <c r="F318" s="130"/>
      <c r="G318" s="130"/>
      <c r="H318" s="130"/>
      <c r="I318" s="130"/>
      <c r="J318" s="130"/>
      <c r="K318" s="130"/>
      <c r="L318" s="130"/>
      <c r="M318" s="130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</row>
    <row r="319" ht="12.75" customHeight="1">
      <c r="A319" s="129"/>
      <c r="B319" s="129"/>
      <c r="C319" s="129"/>
      <c r="D319" s="129"/>
      <c r="E319" s="130"/>
      <c r="F319" s="130"/>
      <c r="G319" s="130"/>
      <c r="H319" s="130"/>
      <c r="I319" s="130"/>
      <c r="J319" s="130"/>
      <c r="K319" s="130"/>
      <c r="L319" s="130"/>
      <c r="M319" s="130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</row>
    <row r="320" ht="12.75" customHeight="1">
      <c r="A320" s="129"/>
      <c r="B320" s="129"/>
      <c r="C320" s="129"/>
      <c r="D320" s="129"/>
      <c r="E320" s="130"/>
      <c r="F320" s="130"/>
      <c r="G320" s="130"/>
      <c r="H320" s="130"/>
      <c r="I320" s="130"/>
      <c r="J320" s="130"/>
      <c r="K320" s="130"/>
      <c r="L320" s="130"/>
      <c r="M320" s="130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</row>
    <row r="321" ht="12.75" customHeight="1">
      <c r="A321" s="129"/>
      <c r="B321" s="129"/>
      <c r="C321" s="129"/>
      <c r="D321" s="129"/>
      <c r="E321" s="130"/>
      <c r="F321" s="130"/>
      <c r="G321" s="130"/>
      <c r="H321" s="130"/>
      <c r="I321" s="130"/>
      <c r="J321" s="130"/>
      <c r="K321" s="130"/>
      <c r="L321" s="130"/>
      <c r="M321" s="130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</row>
    <row r="322" ht="12.75" customHeight="1">
      <c r="A322" s="129"/>
      <c r="B322" s="129"/>
      <c r="C322" s="129"/>
      <c r="D322" s="129"/>
      <c r="E322" s="130"/>
      <c r="F322" s="130"/>
      <c r="G322" s="130"/>
      <c r="H322" s="130"/>
      <c r="I322" s="130"/>
      <c r="J322" s="130"/>
      <c r="K322" s="130"/>
      <c r="L322" s="130"/>
      <c r="M322" s="130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</row>
    <row r="323" ht="12.75" customHeight="1">
      <c r="A323" s="129"/>
      <c r="B323" s="129"/>
      <c r="C323" s="129"/>
      <c r="D323" s="129"/>
      <c r="E323" s="130"/>
      <c r="F323" s="130"/>
      <c r="G323" s="130"/>
      <c r="H323" s="130"/>
      <c r="I323" s="130"/>
      <c r="J323" s="130"/>
      <c r="K323" s="130"/>
      <c r="L323" s="130"/>
      <c r="M323" s="130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</row>
    <row r="324" ht="12.75" customHeight="1">
      <c r="A324" s="129"/>
      <c r="B324" s="129"/>
      <c r="C324" s="129"/>
      <c r="D324" s="129"/>
      <c r="E324" s="130"/>
      <c r="F324" s="130"/>
      <c r="G324" s="130"/>
      <c r="H324" s="130"/>
      <c r="I324" s="130"/>
      <c r="J324" s="130"/>
      <c r="K324" s="130"/>
      <c r="L324" s="130"/>
      <c r="M324" s="130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</row>
    <row r="325" ht="12.75" customHeight="1">
      <c r="A325" s="129"/>
      <c r="B325" s="129"/>
      <c r="C325" s="129"/>
      <c r="D325" s="129"/>
      <c r="E325" s="130"/>
      <c r="F325" s="130"/>
      <c r="G325" s="130"/>
      <c r="H325" s="130"/>
      <c r="I325" s="130"/>
      <c r="J325" s="130"/>
      <c r="K325" s="130"/>
      <c r="L325" s="130"/>
      <c r="M325" s="130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</row>
    <row r="326" ht="12.75" customHeight="1">
      <c r="A326" s="129"/>
      <c r="B326" s="129"/>
      <c r="C326" s="129"/>
      <c r="D326" s="129"/>
      <c r="E326" s="130"/>
      <c r="F326" s="130"/>
      <c r="G326" s="130"/>
      <c r="H326" s="130"/>
      <c r="I326" s="130"/>
      <c r="J326" s="130"/>
      <c r="K326" s="130"/>
      <c r="L326" s="130"/>
      <c r="M326" s="130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</row>
    <row r="327" ht="12.75" customHeight="1">
      <c r="A327" s="129"/>
      <c r="B327" s="129"/>
      <c r="C327" s="129"/>
      <c r="D327" s="129"/>
      <c r="E327" s="130"/>
      <c r="F327" s="130"/>
      <c r="G327" s="130"/>
      <c r="H327" s="130"/>
      <c r="I327" s="130"/>
      <c r="J327" s="130"/>
      <c r="K327" s="130"/>
      <c r="L327" s="130"/>
      <c r="M327" s="130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</row>
    <row r="328" ht="12.75" customHeight="1">
      <c r="A328" s="129"/>
      <c r="B328" s="129"/>
      <c r="C328" s="129"/>
      <c r="D328" s="129"/>
      <c r="E328" s="130"/>
      <c r="F328" s="130"/>
      <c r="G328" s="130"/>
      <c r="H328" s="130"/>
      <c r="I328" s="130"/>
      <c r="J328" s="130"/>
      <c r="K328" s="130"/>
      <c r="L328" s="130"/>
      <c r="M328" s="130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</row>
    <row r="329" ht="12.75" customHeight="1">
      <c r="A329" s="129"/>
      <c r="B329" s="129"/>
      <c r="C329" s="129"/>
      <c r="D329" s="129"/>
      <c r="E329" s="130"/>
      <c r="F329" s="130"/>
      <c r="G329" s="130"/>
      <c r="H329" s="130"/>
      <c r="I329" s="130"/>
      <c r="J329" s="130"/>
      <c r="K329" s="130"/>
      <c r="L329" s="130"/>
      <c r="M329" s="130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</row>
    <row r="330" ht="12.75" customHeight="1">
      <c r="A330" s="129"/>
      <c r="B330" s="129"/>
      <c r="C330" s="129"/>
      <c r="D330" s="129"/>
      <c r="E330" s="130"/>
      <c r="F330" s="130"/>
      <c r="G330" s="130"/>
      <c r="H330" s="130"/>
      <c r="I330" s="130"/>
      <c r="J330" s="130"/>
      <c r="K330" s="130"/>
      <c r="L330" s="130"/>
      <c r="M330" s="130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</row>
    <row r="331" ht="12.75" customHeight="1">
      <c r="A331" s="129"/>
      <c r="B331" s="129"/>
      <c r="C331" s="129"/>
      <c r="D331" s="129"/>
      <c r="E331" s="130"/>
      <c r="F331" s="130"/>
      <c r="G331" s="130"/>
      <c r="H331" s="130"/>
      <c r="I331" s="130"/>
      <c r="J331" s="130"/>
      <c r="K331" s="130"/>
      <c r="L331" s="130"/>
      <c r="M331" s="130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</row>
    <row r="332" ht="12.75" customHeight="1">
      <c r="A332" s="129"/>
      <c r="B332" s="129"/>
      <c r="C332" s="129"/>
      <c r="D332" s="129"/>
      <c r="E332" s="130"/>
      <c r="F332" s="130"/>
      <c r="G332" s="130"/>
      <c r="H332" s="130"/>
      <c r="I332" s="130"/>
      <c r="J332" s="130"/>
      <c r="K332" s="130"/>
      <c r="L332" s="130"/>
      <c r="M332" s="130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</row>
    <row r="333" ht="12.75" customHeight="1">
      <c r="A333" s="129"/>
      <c r="B333" s="129"/>
      <c r="C333" s="129"/>
      <c r="D333" s="129"/>
      <c r="E333" s="130"/>
      <c r="F333" s="130"/>
      <c r="G333" s="130"/>
      <c r="H333" s="130"/>
      <c r="I333" s="130"/>
      <c r="J333" s="130"/>
      <c r="K333" s="130"/>
      <c r="L333" s="130"/>
      <c r="M333" s="130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</row>
    <row r="334" ht="12.75" customHeight="1">
      <c r="A334" s="129"/>
      <c r="B334" s="129"/>
      <c r="C334" s="129"/>
      <c r="D334" s="129"/>
      <c r="E334" s="130"/>
      <c r="F334" s="130"/>
      <c r="G334" s="130"/>
      <c r="H334" s="130"/>
      <c r="I334" s="130"/>
      <c r="J334" s="130"/>
      <c r="K334" s="130"/>
      <c r="L334" s="130"/>
      <c r="M334" s="130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</row>
    <row r="335" ht="12.75" customHeight="1">
      <c r="A335" s="129"/>
      <c r="B335" s="129"/>
      <c r="C335" s="129"/>
      <c r="D335" s="129"/>
      <c r="E335" s="130"/>
      <c r="F335" s="130"/>
      <c r="G335" s="130"/>
      <c r="H335" s="130"/>
      <c r="I335" s="130"/>
      <c r="J335" s="130"/>
      <c r="K335" s="130"/>
      <c r="L335" s="130"/>
      <c r="M335" s="130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</row>
    <row r="336" ht="12.75" customHeight="1">
      <c r="A336" s="129"/>
      <c r="B336" s="129"/>
      <c r="C336" s="129"/>
      <c r="D336" s="129"/>
      <c r="E336" s="130"/>
      <c r="F336" s="130"/>
      <c r="G336" s="130"/>
      <c r="H336" s="130"/>
      <c r="I336" s="130"/>
      <c r="J336" s="130"/>
      <c r="K336" s="130"/>
      <c r="L336" s="130"/>
      <c r="M336" s="130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</row>
    <row r="337" ht="12.75" customHeight="1">
      <c r="A337" s="129"/>
      <c r="B337" s="129"/>
      <c r="C337" s="129"/>
      <c r="D337" s="129"/>
      <c r="E337" s="130"/>
      <c r="F337" s="130"/>
      <c r="G337" s="130"/>
      <c r="H337" s="130"/>
      <c r="I337" s="130"/>
      <c r="J337" s="130"/>
      <c r="K337" s="130"/>
      <c r="L337" s="130"/>
      <c r="M337" s="130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</row>
    <row r="338" ht="12.75" customHeight="1">
      <c r="A338" s="129"/>
      <c r="B338" s="129"/>
      <c r="C338" s="129"/>
      <c r="D338" s="129"/>
      <c r="E338" s="130"/>
      <c r="F338" s="130"/>
      <c r="G338" s="130"/>
      <c r="H338" s="130"/>
      <c r="I338" s="130"/>
      <c r="J338" s="130"/>
      <c r="K338" s="130"/>
      <c r="L338" s="130"/>
      <c r="M338" s="130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</row>
    <row r="339" ht="12.75" customHeight="1">
      <c r="A339" s="129"/>
      <c r="B339" s="129"/>
      <c r="C339" s="129"/>
      <c r="D339" s="129"/>
      <c r="E339" s="130"/>
      <c r="F339" s="130"/>
      <c r="G339" s="130"/>
      <c r="H339" s="130"/>
      <c r="I339" s="130"/>
      <c r="J339" s="130"/>
      <c r="K339" s="130"/>
      <c r="L339" s="130"/>
      <c r="M339" s="130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</row>
    <row r="340" ht="12.75" customHeight="1">
      <c r="A340" s="129"/>
      <c r="B340" s="129"/>
      <c r="C340" s="129"/>
      <c r="D340" s="129"/>
      <c r="E340" s="130"/>
      <c r="F340" s="130"/>
      <c r="G340" s="130"/>
      <c r="H340" s="130"/>
      <c r="I340" s="130"/>
      <c r="J340" s="130"/>
      <c r="K340" s="130"/>
      <c r="L340" s="130"/>
      <c r="M340" s="130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</row>
    <row r="341" ht="12.75" customHeight="1">
      <c r="A341" s="129"/>
      <c r="B341" s="129"/>
      <c r="C341" s="129"/>
      <c r="D341" s="129"/>
      <c r="E341" s="130"/>
      <c r="F341" s="130"/>
      <c r="G341" s="130"/>
      <c r="H341" s="130"/>
      <c r="I341" s="130"/>
      <c r="J341" s="130"/>
      <c r="K341" s="130"/>
      <c r="L341" s="130"/>
      <c r="M341" s="130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</row>
    <row r="342" ht="12.75" customHeight="1">
      <c r="A342" s="129"/>
      <c r="B342" s="129"/>
      <c r="C342" s="129"/>
      <c r="D342" s="129"/>
      <c r="E342" s="130"/>
      <c r="F342" s="130"/>
      <c r="G342" s="130"/>
      <c r="H342" s="130"/>
      <c r="I342" s="130"/>
      <c r="J342" s="130"/>
      <c r="K342" s="130"/>
      <c r="L342" s="130"/>
      <c r="M342" s="130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</row>
    <row r="343" ht="12.75" customHeight="1">
      <c r="A343" s="129"/>
      <c r="B343" s="129"/>
      <c r="C343" s="129"/>
      <c r="D343" s="129"/>
      <c r="E343" s="130"/>
      <c r="F343" s="130"/>
      <c r="G343" s="130"/>
      <c r="H343" s="130"/>
      <c r="I343" s="130"/>
      <c r="J343" s="130"/>
      <c r="K343" s="130"/>
      <c r="L343" s="130"/>
      <c r="M343" s="130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</row>
    <row r="344" ht="12.75" customHeight="1">
      <c r="A344" s="129"/>
      <c r="B344" s="129"/>
      <c r="C344" s="129"/>
      <c r="D344" s="129"/>
      <c r="E344" s="130"/>
      <c r="F344" s="130"/>
      <c r="G344" s="130"/>
      <c r="H344" s="130"/>
      <c r="I344" s="130"/>
      <c r="J344" s="130"/>
      <c r="K344" s="130"/>
      <c r="L344" s="130"/>
      <c r="M344" s="130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</row>
    <row r="345" ht="12.75" customHeight="1">
      <c r="A345" s="129"/>
      <c r="B345" s="129"/>
      <c r="C345" s="129"/>
      <c r="D345" s="129"/>
      <c r="E345" s="130"/>
      <c r="F345" s="130"/>
      <c r="G345" s="130"/>
      <c r="H345" s="130"/>
      <c r="I345" s="130"/>
      <c r="J345" s="130"/>
      <c r="K345" s="130"/>
      <c r="L345" s="130"/>
      <c r="M345" s="130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</row>
    <row r="346" ht="12.75" customHeight="1">
      <c r="A346" s="129"/>
      <c r="B346" s="129"/>
      <c r="C346" s="129"/>
      <c r="D346" s="129"/>
      <c r="E346" s="130"/>
      <c r="F346" s="130"/>
      <c r="G346" s="130"/>
      <c r="H346" s="130"/>
      <c r="I346" s="130"/>
      <c r="J346" s="130"/>
      <c r="K346" s="130"/>
      <c r="L346" s="130"/>
      <c r="M346" s="130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</row>
    <row r="347" ht="12.75" customHeight="1">
      <c r="A347" s="129"/>
      <c r="B347" s="129"/>
      <c r="C347" s="129"/>
      <c r="D347" s="129"/>
      <c r="E347" s="130"/>
      <c r="F347" s="130"/>
      <c r="G347" s="130"/>
      <c r="H347" s="130"/>
      <c r="I347" s="130"/>
      <c r="J347" s="130"/>
      <c r="K347" s="130"/>
      <c r="L347" s="130"/>
      <c r="M347" s="130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</row>
    <row r="348" ht="12.75" customHeight="1">
      <c r="A348" s="129"/>
      <c r="B348" s="129"/>
      <c r="C348" s="129"/>
      <c r="D348" s="129"/>
      <c r="E348" s="130"/>
      <c r="F348" s="130"/>
      <c r="G348" s="130"/>
      <c r="H348" s="130"/>
      <c r="I348" s="130"/>
      <c r="J348" s="130"/>
      <c r="K348" s="130"/>
      <c r="L348" s="130"/>
      <c r="M348" s="130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</row>
    <row r="349" ht="12.75" customHeight="1">
      <c r="A349" s="129"/>
      <c r="B349" s="129"/>
      <c r="C349" s="129"/>
      <c r="D349" s="129"/>
      <c r="E349" s="130"/>
      <c r="F349" s="130"/>
      <c r="G349" s="130"/>
      <c r="H349" s="130"/>
      <c r="I349" s="130"/>
      <c r="J349" s="130"/>
      <c r="K349" s="130"/>
      <c r="L349" s="130"/>
      <c r="M349" s="130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</row>
    <row r="350" ht="12.75" customHeight="1">
      <c r="A350" s="129"/>
      <c r="B350" s="129"/>
      <c r="C350" s="129"/>
      <c r="D350" s="129"/>
      <c r="E350" s="130"/>
      <c r="F350" s="130"/>
      <c r="G350" s="130"/>
      <c r="H350" s="130"/>
      <c r="I350" s="130"/>
      <c r="J350" s="130"/>
      <c r="K350" s="130"/>
      <c r="L350" s="130"/>
      <c r="M350" s="130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</row>
    <row r="351" ht="12.75" customHeight="1">
      <c r="A351" s="129"/>
      <c r="B351" s="129"/>
      <c r="C351" s="129"/>
      <c r="D351" s="129"/>
      <c r="E351" s="130"/>
      <c r="F351" s="130"/>
      <c r="G351" s="130"/>
      <c r="H351" s="130"/>
      <c r="I351" s="130"/>
      <c r="J351" s="130"/>
      <c r="K351" s="130"/>
      <c r="L351" s="130"/>
      <c r="M351" s="130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</row>
    <row r="352" ht="12.75" customHeight="1">
      <c r="A352" s="129"/>
      <c r="B352" s="129"/>
      <c r="C352" s="129"/>
      <c r="D352" s="129"/>
      <c r="E352" s="130"/>
      <c r="F352" s="130"/>
      <c r="G352" s="130"/>
      <c r="H352" s="130"/>
      <c r="I352" s="130"/>
      <c r="J352" s="130"/>
      <c r="K352" s="130"/>
      <c r="L352" s="130"/>
      <c r="M352" s="130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</row>
    <row r="353" ht="12.75" customHeight="1">
      <c r="A353" s="129"/>
      <c r="B353" s="129"/>
      <c r="C353" s="129"/>
      <c r="D353" s="129"/>
      <c r="E353" s="130"/>
      <c r="F353" s="130"/>
      <c r="G353" s="130"/>
      <c r="H353" s="130"/>
      <c r="I353" s="130"/>
      <c r="J353" s="130"/>
      <c r="K353" s="130"/>
      <c r="L353" s="130"/>
      <c r="M353" s="130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</row>
    <row r="354" ht="12.75" customHeight="1">
      <c r="A354" s="129"/>
      <c r="B354" s="129"/>
      <c r="C354" s="129"/>
      <c r="D354" s="129"/>
      <c r="E354" s="130"/>
      <c r="F354" s="130"/>
      <c r="G354" s="130"/>
      <c r="H354" s="130"/>
      <c r="I354" s="130"/>
      <c r="J354" s="130"/>
      <c r="K354" s="130"/>
      <c r="L354" s="130"/>
      <c r="M354" s="130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</row>
    <row r="355" ht="12.75" customHeight="1">
      <c r="A355" s="129"/>
      <c r="B355" s="129"/>
      <c r="C355" s="129"/>
      <c r="D355" s="129"/>
      <c r="E355" s="130"/>
      <c r="F355" s="130"/>
      <c r="G355" s="130"/>
      <c r="H355" s="130"/>
      <c r="I355" s="130"/>
      <c r="J355" s="130"/>
      <c r="K355" s="130"/>
      <c r="L355" s="130"/>
      <c r="M355" s="130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</row>
    <row r="356" ht="12.75" customHeight="1">
      <c r="A356" s="129"/>
      <c r="B356" s="129"/>
      <c r="C356" s="129"/>
      <c r="D356" s="129"/>
      <c r="E356" s="130"/>
      <c r="F356" s="130"/>
      <c r="G356" s="130"/>
      <c r="H356" s="130"/>
      <c r="I356" s="130"/>
      <c r="J356" s="130"/>
      <c r="K356" s="130"/>
      <c r="L356" s="130"/>
      <c r="M356" s="130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</row>
    <row r="357" ht="12.75" customHeight="1">
      <c r="A357" s="129"/>
      <c r="B357" s="129"/>
      <c r="C357" s="129"/>
      <c r="D357" s="129"/>
      <c r="E357" s="130"/>
      <c r="F357" s="130"/>
      <c r="G357" s="130"/>
      <c r="H357" s="130"/>
      <c r="I357" s="130"/>
      <c r="J357" s="130"/>
      <c r="K357" s="130"/>
      <c r="L357" s="130"/>
      <c r="M357" s="130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</row>
    <row r="358" ht="12.75" customHeight="1">
      <c r="A358" s="129"/>
      <c r="B358" s="129"/>
      <c r="C358" s="129"/>
      <c r="D358" s="129"/>
      <c r="E358" s="130"/>
      <c r="F358" s="130"/>
      <c r="G358" s="130"/>
      <c r="H358" s="130"/>
      <c r="I358" s="130"/>
      <c r="J358" s="130"/>
      <c r="K358" s="130"/>
      <c r="L358" s="130"/>
      <c r="M358" s="130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</row>
    <row r="359" ht="12.75" customHeight="1">
      <c r="A359" s="129"/>
      <c r="B359" s="129"/>
      <c r="C359" s="129"/>
      <c r="D359" s="129"/>
      <c r="E359" s="130"/>
      <c r="F359" s="130"/>
      <c r="G359" s="130"/>
      <c r="H359" s="130"/>
      <c r="I359" s="130"/>
      <c r="J359" s="130"/>
      <c r="K359" s="130"/>
      <c r="L359" s="130"/>
      <c r="M359" s="130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</row>
    <row r="360" ht="12.75" customHeight="1">
      <c r="A360" s="129"/>
      <c r="B360" s="129"/>
      <c r="C360" s="129"/>
      <c r="D360" s="129"/>
      <c r="E360" s="130"/>
      <c r="F360" s="130"/>
      <c r="G360" s="130"/>
      <c r="H360" s="130"/>
      <c r="I360" s="130"/>
      <c r="J360" s="130"/>
      <c r="K360" s="130"/>
      <c r="L360" s="130"/>
      <c r="M360" s="130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</row>
    <row r="361" ht="12.75" customHeight="1">
      <c r="A361" s="129"/>
      <c r="B361" s="129"/>
      <c r="C361" s="129"/>
      <c r="D361" s="129"/>
      <c r="E361" s="130"/>
      <c r="F361" s="130"/>
      <c r="G361" s="130"/>
      <c r="H361" s="130"/>
      <c r="I361" s="130"/>
      <c r="J361" s="130"/>
      <c r="K361" s="130"/>
      <c r="L361" s="130"/>
      <c r="M361" s="130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</row>
    <row r="362" ht="12.75" customHeight="1">
      <c r="A362" s="129"/>
      <c r="B362" s="129"/>
      <c r="C362" s="129"/>
      <c r="D362" s="129"/>
      <c r="E362" s="130"/>
      <c r="F362" s="130"/>
      <c r="G362" s="130"/>
      <c r="H362" s="130"/>
      <c r="I362" s="130"/>
      <c r="J362" s="130"/>
      <c r="K362" s="130"/>
      <c r="L362" s="130"/>
      <c r="M362" s="130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</row>
    <row r="363" ht="12.75" customHeight="1">
      <c r="A363" s="129"/>
      <c r="B363" s="129"/>
      <c r="C363" s="129"/>
      <c r="D363" s="129"/>
      <c r="E363" s="130"/>
      <c r="F363" s="130"/>
      <c r="G363" s="130"/>
      <c r="H363" s="130"/>
      <c r="I363" s="130"/>
      <c r="J363" s="130"/>
      <c r="K363" s="130"/>
      <c r="L363" s="130"/>
      <c r="M363" s="130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</row>
    <row r="364" ht="12.75" customHeight="1">
      <c r="A364" s="129"/>
      <c r="B364" s="129"/>
      <c r="C364" s="129"/>
      <c r="D364" s="129"/>
      <c r="E364" s="130"/>
      <c r="F364" s="130"/>
      <c r="G364" s="130"/>
      <c r="H364" s="130"/>
      <c r="I364" s="130"/>
      <c r="J364" s="130"/>
      <c r="K364" s="130"/>
      <c r="L364" s="130"/>
      <c r="M364" s="130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</row>
    <row r="365" ht="12.75" customHeight="1">
      <c r="A365" s="129"/>
      <c r="B365" s="129"/>
      <c r="C365" s="129"/>
      <c r="D365" s="129"/>
      <c r="E365" s="130"/>
      <c r="F365" s="130"/>
      <c r="G365" s="130"/>
      <c r="H365" s="130"/>
      <c r="I365" s="130"/>
      <c r="J365" s="130"/>
      <c r="K365" s="130"/>
      <c r="L365" s="130"/>
      <c r="M365" s="130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</row>
    <row r="366" ht="12.75" customHeight="1">
      <c r="A366" s="129"/>
      <c r="B366" s="129"/>
      <c r="C366" s="129"/>
      <c r="D366" s="129"/>
      <c r="E366" s="130"/>
      <c r="F366" s="130"/>
      <c r="G366" s="130"/>
      <c r="H366" s="130"/>
      <c r="I366" s="130"/>
      <c r="J366" s="130"/>
      <c r="K366" s="130"/>
      <c r="L366" s="130"/>
      <c r="M366" s="130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</row>
    <row r="367" ht="12.75" customHeight="1">
      <c r="A367" s="129"/>
      <c r="B367" s="129"/>
      <c r="C367" s="129"/>
      <c r="D367" s="129"/>
      <c r="E367" s="130"/>
      <c r="F367" s="130"/>
      <c r="G367" s="130"/>
      <c r="H367" s="130"/>
      <c r="I367" s="130"/>
      <c r="J367" s="130"/>
      <c r="K367" s="130"/>
      <c r="L367" s="130"/>
      <c r="M367" s="130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</row>
    <row r="368" ht="12.75" customHeight="1">
      <c r="A368" s="129"/>
      <c r="B368" s="129"/>
      <c r="C368" s="129"/>
      <c r="D368" s="129"/>
      <c r="E368" s="130"/>
      <c r="F368" s="130"/>
      <c r="G368" s="130"/>
      <c r="H368" s="130"/>
      <c r="I368" s="130"/>
      <c r="J368" s="130"/>
      <c r="K368" s="130"/>
      <c r="L368" s="130"/>
      <c r="M368" s="130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</row>
    <row r="369" ht="12.75" customHeight="1">
      <c r="A369" s="129"/>
      <c r="B369" s="129"/>
      <c r="C369" s="129"/>
      <c r="D369" s="129"/>
      <c r="E369" s="130"/>
      <c r="F369" s="130"/>
      <c r="G369" s="130"/>
      <c r="H369" s="130"/>
      <c r="I369" s="130"/>
      <c r="J369" s="130"/>
      <c r="K369" s="130"/>
      <c r="L369" s="130"/>
      <c r="M369" s="130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</row>
    <row r="370" ht="12.75" customHeight="1">
      <c r="A370" s="129"/>
      <c r="B370" s="129"/>
      <c r="C370" s="129"/>
      <c r="D370" s="129"/>
      <c r="E370" s="130"/>
      <c r="F370" s="130"/>
      <c r="G370" s="130"/>
      <c r="H370" s="130"/>
      <c r="I370" s="130"/>
      <c r="J370" s="130"/>
      <c r="K370" s="130"/>
      <c r="L370" s="130"/>
      <c r="M370" s="130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</row>
    <row r="371" ht="12.75" customHeight="1">
      <c r="A371" s="129"/>
      <c r="B371" s="129"/>
      <c r="C371" s="129"/>
      <c r="D371" s="129"/>
      <c r="E371" s="130"/>
      <c r="F371" s="130"/>
      <c r="G371" s="130"/>
      <c r="H371" s="130"/>
      <c r="I371" s="130"/>
      <c r="J371" s="130"/>
      <c r="K371" s="130"/>
      <c r="L371" s="130"/>
      <c r="M371" s="130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</row>
    <row r="372" ht="12.75" customHeight="1">
      <c r="A372" s="129"/>
      <c r="B372" s="129"/>
      <c r="C372" s="129"/>
      <c r="D372" s="129"/>
      <c r="E372" s="130"/>
      <c r="F372" s="130"/>
      <c r="G372" s="130"/>
      <c r="H372" s="130"/>
      <c r="I372" s="130"/>
      <c r="J372" s="130"/>
      <c r="K372" s="130"/>
      <c r="L372" s="130"/>
      <c r="M372" s="130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</row>
    <row r="373" ht="12.75" customHeight="1">
      <c r="A373" s="129"/>
      <c r="B373" s="129"/>
      <c r="C373" s="129"/>
      <c r="D373" s="129"/>
      <c r="E373" s="130"/>
      <c r="F373" s="130"/>
      <c r="G373" s="130"/>
      <c r="H373" s="130"/>
      <c r="I373" s="130"/>
      <c r="J373" s="130"/>
      <c r="K373" s="130"/>
      <c r="L373" s="130"/>
      <c r="M373" s="130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</row>
    <row r="374" ht="12.75" customHeight="1">
      <c r="A374" s="129"/>
      <c r="B374" s="129"/>
      <c r="C374" s="129"/>
      <c r="D374" s="129"/>
      <c r="E374" s="130"/>
      <c r="F374" s="130"/>
      <c r="G374" s="130"/>
      <c r="H374" s="130"/>
      <c r="I374" s="130"/>
      <c r="J374" s="130"/>
      <c r="K374" s="130"/>
      <c r="L374" s="130"/>
      <c r="M374" s="130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</row>
    <row r="375" ht="12.75" customHeight="1">
      <c r="A375" s="129"/>
      <c r="B375" s="129"/>
      <c r="C375" s="129"/>
      <c r="D375" s="129"/>
      <c r="E375" s="130"/>
      <c r="F375" s="130"/>
      <c r="G375" s="130"/>
      <c r="H375" s="130"/>
      <c r="I375" s="130"/>
      <c r="J375" s="130"/>
      <c r="K375" s="130"/>
      <c r="L375" s="130"/>
      <c r="M375" s="130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</row>
    <row r="376" ht="12.75" customHeight="1">
      <c r="A376" s="129"/>
      <c r="B376" s="129"/>
      <c r="C376" s="129"/>
      <c r="D376" s="129"/>
      <c r="E376" s="130"/>
      <c r="F376" s="130"/>
      <c r="G376" s="130"/>
      <c r="H376" s="130"/>
      <c r="I376" s="130"/>
      <c r="J376" s="130"/>
      <c r="K376" s="130"/>
      <c r="L376" s="130"/>
      <c r="M376" s="130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</row>
    <row r="377" ht="12.75" customHeight="1">
      <c r="A377" s="129"/>
      <c r="B377" s="129"/>
      <c r="C377" s="129"/>
      <c r="D377" s="129"/>
      <c r="E377" s="130"/>
      <c r="F377" s="130"/>
      <c r="G377" s="130"/>
      <c r="H377" s="130"/>
      <c r="I377" s="130"/>
      <c r="J377" s="130"/>
      <c r="K377" s="130"/>
      <c r="L377" s="130"/>
      <c r="M377" s="130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</row>
    <row r="378" ht="12.75" customHeight="1">
      <c r="A378" s="129"/>
      <c r="B378" s="129"/>
      <c r="C378" s="129"/>
      <c r="D378" s="129"/>
      <c r="E378" s="130"/>
      <c r="F378" s="130"/>
      <c r="G378" s="130"/>
      <c r="H378" s="130"/>
      <c r="I378" s="130"/>
      <c r="J378" s="130"/>
      <c r="K378" s="130"/>
      <c r="L378" s="130"/>
      <c r="M378" s="130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</row>
    <row r="379" ht="12.75" customHeight="1">
      <c r="A379" s="129"/>
      <c r="B379" s="129"/>
      <c r="C379" s="129"/>
      <c r="D379" s="129"/>
      <c r="E379" s="130"/>
      <c r="F379" s="130"/>
      <c r="G379" s="130"/>
      <c r="H379" s="130"/>
      <c r="I379" s="130"/>
      <c r="J379" s="130"/>
      <c r="K379" s="130"/>
      <c r="L379" s="130"/>
      <c r="M379" s="130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</row>
    <row r="380" ht="12.75" customHeight="1">
      <c r="A380" s="129"/>
      <c r="B380" s="129"/>
      <c r="C380" s="129"/>
      <c r="D380" s="129"/>
      <c r="E380" s="130"/>
      <c r="F380" s="130"/>
      <c r="G380" s="130"/>
      <c r="H380" s="130"/>
      <c r="I380" s="130"/>
      <c r="J380" s="130"/>
      <c r="K380" s="130"/>
      <c r="L380" s="130"/>
      <c r="M380" s="130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</row>
    <row r="381" ht="12.75" customHeight="1">
      <c r="A381" s="129"/>
      <c r="B381" s="129"/>
      <c r="C381" s="129"/>
      <c r="D381" s="129"/>
      <c r="E381" s="130"/>
      <c r="F381" s="130"/>
      <c r="G381" s="130"/>
      <c r="H381" s="130"/>
      <c r="I381" s="130"/>
      <c r="J381" s="130"/>
      <c r="K381" s="130"/>
      <c r="L381" s="130"/>
      <c r="M381" s="130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</row>
    <row r="382" ht="12.75" customHeight="1">
      <c r="A382" s="129"/>
      <c r="B382" s="129"/>
      <c r="C382" s="129"/>
      <c r="D382" s="129"/>
      <c r="E382" s="130"/>
      <c r="F382" s="130"/>
      <c r="G382" s="130"/>
      <c r="H382" s="130"/>
      <c r="I382" s="130"/>
      <c r="J382" s="130"/>
      <c r="K382" s="130"/>
      <c r="L382" s="130"/>
      <c r="M382" s="130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</row>
    <row r="383" ht="12.75" customHeight="1">
      <c r="A383" s="129"/>
      <c r="B383" s="129"/>
      <c r="C383" s="129"/>
      <c r="D383" s="129"/>
      <c r="E383" s="130"/>
      <c r="F383" s="130"/>
      <c r="G383" s="130"/>
      <c r="H383" s="130"/>
      <c r="I383" s="130"/>
      <c r="J383" s="130"/>
      <c r="K383" s="130"/>
      <c r="L383" s="130"/>
      <c r="M383" s="130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</row>
    <row r="384" ht="12.75" customHeight="1">
      <c r="A384" s="129"/>
      <c r="B384" s="129"/>
      <c r="C384" s="129"/>
      <c r="D384" s="129"/>
      <c r="E384" s="130"/>
      <c r="F384" s="130"/>
      <c r="G384" s="130"/>
      <c r="H384" s="130"/>
      <c r="I384" s="130"/>
      <c r="J384" s="130"/>
      <c r="K384" s="130"/>
      <c r="L384" s="130"/>
      <c r="M384" s="130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</row>
    <row r="385" ht="12.75" customHeight="1">
      <c r="A385" s="129"/>
      <c r="B385" s="129"/>
      <c r="C385" s="129"/>
      <c r="D385" s="129"/>
      <c r="E385" s="130"/>
      <c r="F385" s="130"/>
      <c r="G385" s="130"/>
      <c r="H385" s="130"/>
      <c r="I385" s="130"/>
      <c r="J385" s="130"/>
      <c r="K385" s="130"/>
      <c r="L385" s="130"/>
      <c r="M385" s="130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</row>
    <row r="386" ht="12.75" customHeight="1">
      <c r="A386" s="129"/>
      <c r="B386" s="129"/>
      <c r="C386" s="129"/>
      <c r="D386" s="129"/>
      <c r="E386" s="130"/>
      <c r="F386" s="130"/>
      <c r="G386" s="130"/>
      <c r="H386" s="130"/>
      <c r="I386" s="130"/>
      <c r="J386" s="130"/>
      <c r="K386" s="130"/>
      <c r="L386" s="130"/>
      <c r="M386" s="130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</row>
    <row r="387" ht="12.75" customHeight="1">
      <c r="A387" s="129"/>
      <c r="B387" s="129"/>
      <c r="C387" s="129"/>
      <c r="D387" s="129"/>
      <c r="E387" s="130"/>
      <c r="F387" s="130"/>
      <c r="G387" s="130"/>
      <c r="H387" s="130"/>
      <c r="I387" s="130"/>
      <c r="J387" s="130"/>
      <c r="K387" s="130"/>
      <c r="L387" s="130"/>
      <c r="M387" s="130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</row>
    <row r="388" ht="12.75" customHeight="1">
      <c r="A388" s="129"/>
      <c r="B388" s="129"/>
      <c r="C388" s="129"/>
      <c r="D388" s="129"/>
      <c r="E388" s="130"/>
      <c r="F388" s="130"/>
      <c r="G388" s="130"/>
      <c r="H388" s="130"/>
      <c r="I388" s="130"/>
      <c r="J388" s="130"/>
      <c r="K388" s="130"/>
      <c r="L388" s="130"/>
      <c r="M388" s="130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</row>
    <row r="389" ht="12.75" customHeight="1">
      <c r="A389" s="129"/>
      <c r="B389" s="129"/>
      <c r="C389" s="129"/>
      <c r="D389" s="129"/>
      <c r="E389" s="130"/>
      <c r="F389" s="130"/>
      <c r="G389" s="130"/>
      <c r="H389" s="130"/>
      <c r="I389" s="130"/>
      <c r="J389" s="130"/>
      <c r="K389" s="130"/>
      <c r="L389" s="130"/>
      <c r="M389" s="130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</row>
    <row r="390" ht="12.75" customHeight="1">
      <c r="A390" s="129"/>
      <c r="B390" s="129"/>
      <c r="C390" s="129"/>
      <c r="D390" s="129"/>
      <c r="E390" s="130"/>
      <c r="F390" s="130"/>
      <c r="G390" s="130"/>
      <c r="H390" s="130"/>
      <c r="I390" s="130"/>
      <c r="J390" s="130"/>
      <c r="K390" s="130"/>
      <c r="L390" s="130"/>
      <c r="M390" s="130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</row>
    <row r="391" ht="12.75" customHeight="1">
      <c r="A391" s="129"/>
      <c r="B391" s="129"/>
      <c r="C391" s="129"/>
      <c r="D391" s="129"/>
      <c r="E391" s="130"/>
      <c r="F391" s="130"/>
      <c r="G391" s="130"/>
      <c r="H391" s="130"/>
      <c r="I391" s="130"/>
      <c r="J391" s="130"/>
      <c r="K391" s="130"/>
      <c r="L391" s="130"/>
      <c r="M391" s="130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</row>
    <row r="392" ht="12.75" customHeight="1">
      <c r="A392" s="129"/>
      <c r="B392" s="129"/>
      <c r="C392" s="129"/>
      <c r="D392" s="129"/>
      <c r="E392" s="130"/>
      <c r="F392" s="130"/>
      <c r="G392" s="130"/>
      <c r="H392" s="130"/>
      <c r="I392" s="130"/>
      <c r="J392" s="130"/>
      <c r="K392" s="130"/>
      <c r="L392" s="130"/>
      <c r="M392" s="130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</row>
    <row r="393" ht="12.75" customHeight="1">
      <c r="A393" s="129"/>
      <c r="B393" s="129"/>
      <c r="C393" s="129"/>
      <c r="D393" s="129"/>
      <c r="E393" s="130"/>
      <c r="F393" s="130"/>
      <c r="G393" s="130"/>
      <c r="H393" s="130"/>
      <c r="I393" s="130"/>
      <c r="J393" s="130"/>
      <c r="K393" s="130"/>
      <c r="L393" s="130"/>
      <c r="M393" s="130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</row>
    <row r="394" ht="12.75" customHeight="1">
      <c r="A394" s="129"/>
      <c r="B394" s="129"/>
      <c r="C394" s="129"/>
      <c r="D394" s="129"/>
      <c r="E394" s="130"/>
      <c r="F394" s="130"/>
      <c r="G394" s="130"/>
      <c r="H394" s="130"/>
      <c r="I394" s="130"/>
      <c r="J394" s="130"/>
      <c r="K394" s="130"/>
      <c r="L394" s="130"/>
      <c r="M394" s="130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</row>
    <row r="395" ht="12.75" customHeight="1">
      <c r="A395" s="129"/>
      <c r="B395" s="129"/>
      <c r="C395" s="129"/>
      <c r="D395" s="129"/>
      <c r="E395" s="130"/>
      <c r="F395" s="130"/>
      <c r="G395" s="130"/>
      <c r="H395" s="130"/>
      <c r="I395" s="130"/>
      <c r="J395" s="130"/>
      <c r="K395" s="130"/>
      <c r="L395" s="130"/>
      <c r="M395" s="130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</row>
    <row r="396" ht="12.75" customHeight="1">
      <c r="A396" s="129"/>
      <c r="B396" s="129"/>
      <c r="C396" s="129"/>
      <c r="D396" s="129"/>
      <c r="E396" s="130"/>
      <c r="F396" s="130"/>
      <c r="G396" s="130"/>
      <c r="H396" s="130"/>
      <c r="I396" s="130"/>
      <c r="J396" s="130"/>
      <c r="K396" s="130"/>
      <c r="L396" s="130"/>
      <c r="M396" s="130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 ht="12.75" customHeight="1">
      <c r="A397" s="129"/>
      <c r="B397" s="129"/>
      <c r="C397" s="129"/>
      <c r="D397" s="129"/>
      <c r="E397" s="130"/>
      <c r="F397" s="130"/>
      <c r="G397" s="130"/>
      <c r="H397" s="130"/>
      <c r="I397" s="130"/>
      <c r="J397" s="130"/>
      <c r="K397" s="130"/>
      <c r="L397" s="130"/>
      <c r="M397" s="130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 ht="12.75" customHeight="1">
      <c r="A398" s="129"/>
      <c r="B398" s="129"/>
      <c r="C398" s="129"/>
      <c r="D398" s="129"/>
      <c r="E398" s="130"/>
      <c r="F398" s="130"/>
      <c r="G398" s="130"/>
      <c r="H398" s="130"/>
      <c r="I398" s="130"/>
      <c r="J398" s="130"/>
      <c r="K398" s="130"/>
      <c r="L398" s="130"/>
      <c r="M398" s="130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 ht="12.75" customHeight="1">
      <c r="A399" s="129"/>
      <c r="B399" s="129"/>
      <c r="C399" s="129"/>
      <c r="D399" s="129"/>
      <c r="E399" s="130"/>
      <c r="F399" s="130"/>
      <c r="G399" s="130"/>
      <c r="H399" s="130"/>
      <c r="I399" s="130"/>
      <c r="J399" s="130"/>
      <c r="K399" s="130"/>
      <c r="L399" s="130"/>
      <c r="M399" s="130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 ht="12.75" customHeight="1">
      <c r="A400" s="129"/>
      <c r="B400" s="129"/>
      <c r="C400" s="129"/>
      <c r="D400" s="129"/>
      <c r="E400" s="130"/>
      <c r="F400" s="130"/>
      <c r="G400" s="130"/>
      <c r="H400" s="130"/>
      <c r="I400" s="130"/>
      <c r="J400" s="130"/>
      <c r="K400" s="130"/>
      <c r="L400" s="130"/>
      <c r="M400" s="130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 ht="12.75" customHeight="1">
      <c r="A401" s="129"/>
      <c r="B401" s="129"/>
      <c r="C401" s="129"/>
      <c r="D401" s="129"/>
      <c r="E401" s="130"/>
      <c r="F401" s="130"/>
      <c r="G401" s="130"/>
      <c r="H401" s="130"/>
      <c r="I401" s="130"/>
      <c r="J401" s="130"/>
      <c r="K401" s="130"/>
      <c r="L401" s="130"/>
      <c r="M401" s="130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 ht="12.75" customHeight="1">
      <c r="A402" s="129"/>
      <c r="B402" s="129"/>
      <c r="C402" s="129"/>
      <c r="D402" s="129"/>
      <c r="E402" s="130"/>
      <c r="F402" s="130"/>
      <c r="G402" s="130"/>
      <c r="H402" s="130"/>
      <c r="I402" s="130"/>
      <c r="J402" s="130"/>
      <c r="K402" s="130"/>
      <c r="L402" s="130"/>
      <c r="M402" s="130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 ht="12.75" customHeight="1">
      <c r="A403" s="129"/>
      <c r="B403" s="129"/>
      <c r="C403" s="129"/>
      <c r="D403" s="129"/>
      <c r="E403" s="130"/>
      <c r="F403" s="130"/>
      <c r="G403" s="130"/>
      <c r="H403" s="130"/>
      <c r="I403" s="130"/>
      <c r="J403" s="130"/>
      <c r="K403" s="130"/>
      <c r="L403" s="130"/>
      <c r="M403" s="130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 ht="12.75" customHeight="1">
      <c r="A404" s="129"/>
      <c r="B404" s="129"/>
      <c r="C404" s="129"/>
      <c r="D404" s="129"/>
      <c r="E404" s="130"/>
      <c r="F404" s="130"/>
      <c r="G404" s="130"/>
      <c r="H404" s="130"/>
      <c r="I404" s="130"/>
      <c r="J404" s="130"/>
      <c r="K404" s="130"/>
      <c r="L404" s="130"/>
      <c r="M404" s="130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 ht="12.75" customHeight="1">
      <c r="A405" s="129"/>
      <c r="B405" s="129"/>
      <c r="C405" s="129"/>
      <c r="D405" s="129"/>
      <c r="E405" s="130"/>
      <c r="F405" s="130"/>
      <c r="G405" s="130"/>
      <c r="H405" s="130"/>
      <c r="I405" s="130"/>
      <c r="J405" s="130"/>
      <c r="K405" s="130"/>
      <c r="L405" s="130"/>
      <c r="M405" s="130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 ht="12.75" customHeight="1">
      <c r="A406" s="129"/>
      <c r="B406" s="129"/>
      <c r="C406" s="129"/>
      <c r="D406" s="129"/>
      <c r="E406" s="130"/>
      <c r="F406" s="130"/>
      <c r="G406" s="130"/>
      <c r="H406" s="130"/>
      <c r="I406" s="130"/>
      <c r="J406" s="130"/>
      <c r="K406" s="130"/>
      <c r="L406" s="130"/>
      <c r="M406" s="130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 ht="12.75" customHeight="1">
      <c r="A407" s="129"/>
      <c r="B407" s="129"/>
      <c r="C407" s="129"/>
      <c r="D407" s="129"/>
      <c r="E407" s="130"/>
      <c r="F407" s="130"/>
      <c r="G407" s="130"/>
      <c r="H407" s="130"/>
      <c r="I407" s="130"/>
      <c r="J407" s="130"/>
      <c r="K407" s="130"/>
      <c r="L407" s="130"/>
      <c r="M407" s="130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 ht="12.75" customHeight="1">
      <c r="A408" s="129"/>
      <c r="B408" s="129"/>
      <c r="C408" s="129"/>
      <c r="D408" s="129"/>
      <c r="E408" s="130"/>
      <c r="F408" s="130"/>
      <c r="G408" s="130"/>
      <c r="H408" s="130"/>
      <c r="I408" s="130"/>
      <c r="J408" s="130"/>
      <c r="K408" s="130"/>
      <c r="L408" s="130"/>
      <c r="M408" s="130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 ht="12.75" customHeight="1">
      <c r="A409" s="129"/>
      <c r="B409" s="129"/>
      <c r="C409" s="129"/>
      <c r="D409" s="129"/>
      <c r="E409" s="130"/>
      <c r="F409" s="130"/>
      <c r="G409" s="130"/>
      <c r="H409" s="130"/>
      <c r="I409" s="130"/>
      <c r="J409" s="130"/>
      <c r="K409" s="130"/>
      <c r="L409" s="130"/>
      <c r="M409" s="130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 ht="12.75" customHeight="1">
      <c r="A410" s="129"/>
      <c r="B410" s="129"/>
      <c r="C410" s="129"/>
      <c r="D410" s="129"/>
      <c r="E410" s="130"/>
      <c r="F410" s="130"/>
      <c r="G410" s="130"/>
      <c r="H410" s="130"/>
      <c r="I410" s="130"/>
      <c r="J410" s="130"/>
      <c r="K410" s="130"/>
      <c r="L410" s="130"/>
      <c r="M410" s="130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 ht="12.75" customHeight="1">
      <c r="A411" s="129"/>
      <c r="B411" s="129"/>
      <c r="C411" s="129"/>
      <c r="D411" s="129"/>
      <c r="E411" s="130"/>
      <c r="F411" s="130"/>
      <c r="G411" s="130"/>
      <c r="H411" s="130"/>
      <c r="I411" s="130"/>
      <c r="J411" s="130"/>
      <c r="K411" s="130"/>
      <c r="L411" s="130"/>
      <c r="M411" s="130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 ht="12.75" customHeight="1">
      <c r="A412" s="129"/>
      <c r="B412" s="129"/>
      <c r="C412" s="129"/>
      <c r="D412" s="129"/>
      <c r="E412" s="130"/>
      <c r="F412" s="130"/>
      <c r="G412" s="130"/>
      <c r="H412" s="130"/>
      <c r="I412" s="130"/>
      <c r="J412" s="130"/>
      <c r="K412" s="130"/>
      <c r="L412" s="130"/>
      <c r="M412" s="130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 ht="12.75" customHeight="1">
      <c r="A413" s="129"/>
      <c r="B413" s="129"/>
      <c r="C413" s="129"/>
      <c r="D413" s="129"/>
      <c r="E413" s="130"/>
      <c r="F413" s="130"/>
      <c r="G413" s="130"/>
      <c r="H413" s="130"/>
      <c r="I413" s="130"/>
      <c r="J413" s="130"/>
      <c r="K413" s="130"/>
      <c r="L413" s="130"/>
      <c r="M413" s="130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 ht="12.75" customHeight="1">
      <c r="A414" s="129"/>
      <c r="B414" s="129"/>
      <c r="C414" s="129"/>
      <c r="D414" s="129"/>
      <c r="E414" s="130"/>
      <c r="F414" s="130"/>
      <c r="G414" s="130"/>
      <c r="H414" s="130"/>
      <c r="I414" s="130"/>
      <c r="J414" s="130"/>
      <c r="K414" s="130"/>
      <c r="L414" s="130"/>
      <c r="M414" s="130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 ht="12.75" customHeight="1">
      <c r="A415" s="129"/>
      <c r="B415" s="129"/>
      <c r="C415" s="129"/>
      <c r="D415" s="129"/>
      <c r="E415" s="130"/>
      <c r="F415" s="130"/>
      <c r="G415" s="130"/>
      <c r="H415" s="130"/>
      <c r="I415" s="130"/>
      <c r="J415" s="130"/>
      <c r="K415" s="130"/>
      <c r="L415" s="130"/>
      <c r="M415" s="130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 ht="12.75" customHeight="1">
      <c r="A416" s="129"/>
      <c r="B416" s="129"/>
      <c r="C416" s="129"/>
      <c r="D416" s="129"/>
      <c r="E416" s="130"/>
      <c r="F416" s="130"/>
      <c r="G416" s="130"/>
      <c r="H416" s="130"/>
      <c r="I416" s="130"/>
      <c r="J416" s="130"/>
      <c r="K416" s="130"/>
      <c r="L416" s="130"/>
      <c r="M416" s="130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 ht="12.75" customHeight="1">
      <c r="A417" s="129"/>
      <c r="B417" s="129"/>
      <c r="C417" s="129"/>
      <c r="D417" s="129"/>
      <c r="E417" s="130"/>
      <c r="F417" s="130"/>
      <c r="G417" s="130"/>
      <c r="H417" s="130"/>
      <c r="I417" s="130"/>
      <c r="J417" s="130"/>
      <c r="K417" s="130"/>
      <c r="L417" s="130"/>
      <c r="M417" s="130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 ht="12.75" customHeight="1">
      <c r="A418" s="129"/>
      <c r="B418" s="129"/>
      <c r="C418" s="129"/>
      <c r="D418" s="129"/>
      <c r="E418" s="130"/>
      <c r="F418" s="130"/>
      <c r="G418" s="130"/>
      <c r="H418" s="130"/>
      <c r="I418" s="130"/>
      <c r="J418" s="130"/>
      <c r="K418" s="130"/>
      <c r="L418" s="130"/>
      <c r="M418" s="130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 ht="12.75" customHeight="1">
      <c r="A419" s="129"/>
      <c r="B419" s="129"/>
      <c r="C419" s="129"/>
      <c r="D419" s="129"/>
      <c r="E419" s="130"/>
      <c r="F419" s="130"/>
      <c r="G419" s="130"/>
      <c r="H419" s="130"/>
      <c r="I419" s="130"/>
      <c r="J419" s="130"/>
      <c r="K419" s="130"/>
      <c r="L419" s="130"/>
      <c r="M419" s="130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 ht="12.75" customHeight="1">
      <c r="A420" s="129"/>
      <c r="B420" s="129"/>
      <c r="C420" s="129"/>
      <c r="D420" s="129"/>
      <c r="E420" s="130"/>
      <c r="F420" s="130"/>
      <c r="G420" s="130"/>
      <c r="H420" s="130"/>
      <c r="I420" s="130"/>
      <c r="J420" s="130"/>
      <c r="K420" s="130"/>
      <c r="L420" s="130"/>
      <c r="M420" s="130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 ht="12.75" customHeight="1">
      <c r="A421" s="129"/>
      <c r="B421" s="129"/>
      <c r="C421" s="129"/>
      <c r="D421" s="129"/>
      <c r="E421" s="130"/>
      <c r="F421" s="130"/>
      <c r="G421" s="130"/>
      <c r="H421" s="130"/>
      <c r="I421" s="130"/>
      <c r="J421" s="130"/>
      <c r="K421" s="130"/>
      <c r="L421" s="130"/>
      <c r="M421" s="130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 ht="12.75" customHeight="1">
      <c r="A422" s="129"/>
      <c r="B422" s="129"/>
      <c r="C422" s="129"/>
      <c r="D422" s="129"/>
      <c r="E422" s="130"/>
      <c r="F422" s="130"/>
      <c r="G422" s="130"/>
      <c r="H422" s="130"/>
      <c r="I422" s="130"/>
      <c r="J422" s="130"/>
      <c r="K422" s="130"/>
      <c r="L422" s="130"/>
      <c r="M422" s="130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 ht="12.75" customHeight="1">
      <c r="A423" s="129"/>
      <c r="B423" s="129"/>
      <c r="C423" s="129"/>
      <c r="D423" s="129"/>
      <c r="E423" s="130"/>
      <c r="F423" s="130"/>
      <c r="G423" s="130"/>
      <c r="H423" s="130"/>
      <c r="I423" s="130"/>
      <c r="J423" s="130"/>
      <c r="K423" s="130"/>
      <c r="L423" s="130"/>
      <c r="M423" s="130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 ht="12.75" customHeight="1">
      <c r="A424" s="129"/>
      <c r="B424" s="129"/>
      <c r="C424" s="129"/>
      <c r="D424" s="129"/>
      <c r="E424" s="130"/>
      <c r="F424" s="130"/>
      <c r="G424" s="130"/>
      <c r="H424" s="130"/>
      <c r="I424" s="130"/>
      <c r="J424" s="130"/>
      <c r="K424" s="130"/>
      <c r="L424" s="130"/>
      <c r="M424" s="130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 ht="12.75" customHeight="1">
      <c r="A425" s="129"/>
      <c r="B425" s="129"/>
      <c r="C425" s="129"/>
      <c r="D425" s="129"/>
      <c r="E425" s="130"/>
      <c r="F425" s="130"/>
      <c r="G425" s="130"/>
      <c r="H425" s="130"/>
      <c r="I425" s="130"/>
      <c r="J425" s="130"/>
      <c r="K425" s="130"/>
      <c r="L425" s="130"/>
      <c r="M425" s="130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 ht="12.75" customHeight="1">
      <c r="A426" s="129"/>
      <c r="B426" s="129"/>
      <c r="C426" s="129"/>
      <c r="D426" s="129"/>
      <c r="E426" s="130"/>
      <c r="F426" s="130"/>
      <c r="G426" s="130"/>
      <c r="H426" s="130"/>
      <c r="I426" s="130"/>
      <c r="J426" s="130"/>
      <c r="K426" s="130"/>
      <c r="L426" s="130"/>
      <c r="M426" s="130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 ht="12.75" customHeight="1">
      <c r="A427" s="129"/>
      <c r="B427" s="129"/>
      <c r="C427" s="129"/>
      <c r="D427" s="129"/>
      <c r="E427" s="130"/>
      <c r="F427" s="130"/>
      <c r="G427" s="130"/>
      <c r="H427" s="130"/>
      <c r="I427" s="130"/>
      <c r="J427" s="130"/>
      <c r="K427" s="130"/>
      <c r="L427" s="130"/>
      <c r="M427" s="130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 ht="12.75" customHeight="1">
      <c r="A428" s="129"/>
      <c r="B428" s="129"/>
      <c r="C428" s="129"/>
      <c r="D428" s="129"/>
      <c r="E428" s="130"/>
      <c r="F428" s="130"/>
      <c r="G428" s="130"/>
      <c r="H428" s="130"/>
      <c r="I428" s="130"/>
      <c r="J428" s="130"/>
      <c r="K428" s="130"/>
      <c r="L428" s="130"/>
      <c r="M428" s="130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 ht="12.75" customHeight="1">
      <c r="A429" s="129"/>
      <c r="B429" s="129"/>
      <c r="C429" s="129"/>
      <c r="D429" s="129"/>
      <c r="E429" s="130"/>
      <c r="F429" s="130"/>
      <c r="G429" s="130"/>
      <c r="H429" s="130"/>
      <c r="I429" s="130"/>
      <c r="J429" s="130"/>
      <c r="K429" s="130"/>
      <c r="L429" s="130"/>
      <c r="M429" s="130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 ht="12.75" customHeight="1">
      <c r="A430" s="129"/>
      <c r="B430" s="129"/>
      <c r="C430" s="129"/>
      <c r="D430" s="129"/>
      <c r="E430" s="130"/>
      <c r="F430" s="130"/>
      <c r="G430" s="130"/>
      <c r="H430" s="130"/>
      <c r="I430" s="130"/>
      <c r="J430" s="130"/>
      <c r="K430" s="130"/>
      <c r="L430" s="130"/>
      <c r="M430" s="130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 ht="12.75" customHeight="1">
      <c r="A431" s="129"/>
      <c r="B431" s="129"/>
      <c r="C431" s="129"/>
      <c r="D431" s="129"/>
      <c r="E431" s="130"/>
      <c r="F431" s="130"/>
      <c r="G431" s="130"/>
      <c r="H431" s="130"/>
      <c r="I431" s="130"/>
      <c r="J431" s="130"/>
      <c r="K431" s="130"/>
      <c r="L431" s="130"/>
      <c r="M431" s="130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 ht="12.75" customHeight="1">
      <c r="A432" s="129"/>
      <c r="B432" s="129"/>
      <c r="C432" s="129"/>
      <c r="D432" s="129"/>
      <c r="E432" s="130"/>
      <c r="F432" s="130"/>
      <c r="G432" s="130"/>
      <c r="H432" s="130"/>
      <c r="I432" s="130"/>
      <c r="J432" s="130"/>
      <c r="K432" s="130"/>
      <c r="L432" s="130"/>
      <c r="M432" s="130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 ht="12.75" customHeight="1">
      <c r="A433" s="129"/>
      <c r="B433" s="129"/>
      <c r="C433" s="129"/>
      <c r="D433" s="129"/>
      <c r="E433" s="130"/>
      <c r="F433" s="130"/>
      <c r="G433" s="130"/>
      <c r="H433" s="130"/>
      <c r="I433" s="130"/>
      <c r="J433" s="130"/>
      <c r="K433" s="130"/>
      <c r="L433" s="130"/>
      <c r="M433" s="130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 ht="12.75" customHeight="1">
      <c r="A434" s="129"/>
      <c r="B434" s="129"/>
      <c r="C434" s="129"/>
      <c r="D434" s="129"/>
      <c r="E434" s="130"/>
      <c r="F434" s="130"/>
      <c r="G434" s="130"/>
      <c r="H434" s="130"/>
      <c r="I434" s="130"/>
      <c r="J434" s="130"/>
      <c r="K434" s="130"/>
      <c r="L434" s="130"/>
      <c r="M434" s="130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 ht="12.75" customHeight="1">
      <c r="A435" s="129"/>
      <c r="B435" s="129"/>
      <c r="C435" s="129"/>
      <c r="D435" s="129"/>
      <c r="E435" s="130"/>
      <c r="F435" s="130"/>
      <c r="G435" s="130"/>
      <c r="H435" s="130"/>
      <c r="I435" s="130"/>
      <c r="J435" s="130"/>
      <c r="K435" s="130"/>
      <c r="L435" s="130"/>
      <c r="M435" s="130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 ht="12.75" customHeight="1">
      <c r="A436" s="129"/>
      <c r="B436" s="129"/>
      <c r="C436" s="129"/>
      <c r="D436" s="129"/>
      <c r="E436" s="130"/>
      <c r="F436" s="130"/>
      <c r="G436" s="130"/>
      <c r="H436" s="130"/>
      <c r="I436" s="130"/>
      <c r="J436" s="130"/>
      <c r="K436" s="130"/>
      <c r="L436" s="130"/>
      <c r="M436" s="130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 ht="12.75" customHeight="1">
      <c r="A437" s="129"/>
      <c r="B437" s="129"/>
      <c r="C437" s="129"/>
      <c r="D437" s="129"/>
      <c r="E437" s="130"/>
      <c r="F437" s="130"/>
      <c r="G437" s="130"/>
      <c r="H437" s="130"/>
      <c r="I437" s="130"/>
      <c r="J437" s="130"/>
      <c r="K437" s="130"/>
      <c r="L437" s="130"/>
      <c r="M437" s="130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 ht="12.75" customHeight="1">
      <c r="A438" s="129"/>
      <c r="B438" s="129"/>
      <c r="C438" s="129"/>
      <c r="D438" s="129"/>
      <c r="E438" s="130"/>
      <c r="F438" s="130"/>
      <c r="G438" s="130"/>
      <c r="H438" s="130"/>
      <c r="I438" s="130"/>
      <c r="J438" s="130"/>
      <c r="K438" s="130"/>
      <c r="L438" s="130"/>
      <c r="M438" s="130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 ht="12.75" customHeight="1">
      <c r="A439" s="129"/>
      <c r="B439" s="129"/>
      <c r="C439" s="129"/>
      <c r="D439" s="129"/>
      <c r="E439" s="130"/>
      <c r="F439" s="130"/>
      <c r="G439" s="130"/>
      <c r="H439" s="130"/>
      <c r="I439" s="130"/>
      <c r="J439" s="130"/>
      <c r="K439" s="130"/>
      <c r="L439" s="130"/>
      <c r="M439" s="130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 ht="12.75" customHeight="1">
      <c r="A440" s="129"/>
      <c r="B440" s="129"/>
      <c r="C440" s="129"/>
      <c r="D440" s="129"/>
      <c r="E440" s="130"/>
      <c r="F440" s="130"/>
      <c r="G440" s="130"/>
      <c r="H440" s="130"/>
      <c r="I440" s="130"/>
      <c r="J440" s="130"/>
      <c r="K440" s="130"/>
      <c r="L440" s="130"/>
      <c r="M440" s="130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 ht="12.75" customHeight="1">
      <c r="A441" s="129"/>
      <c r="B441" s="129"/>
      <c r="C441" s="129"/>
      <c r="D441" s="129"/>
      <c r="E441" s="130"/>
      <c r="F441" s="130"/>
      <c r="G441" s="130"/>
      <c r="H441" s="130"/>
      <c r="I441" s="130"/>
      <c r="J441" s="130"/>
      <c r="K441" s="130"/>
      <c r="L441" s="130"/>
      <c r="M441" s="130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 ht="12.75" customHeight="1">
      <c r="A442" s="129"/>
      <c r="B442" s="129"/>
      <c r="C442" s="129"/>
      <c r="D442" s="129"/>
      <c r="E442" s="130"/>
      <c r="F442" s="130"/>
      <c r="G442" s="130"/>
      <c r="H442" s="130"/>
      <c r="I442" s="130"/>
      <c r="J442" s="130"/>
      <c r="K442" s="130"/>
      <c r="L442" s="130"/>
      <c r="M442" s="130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 ht="12.75" customHeight="1">
      <c r="A443" s="129"/>
      <c r="B443" s="129"/>
      <c r="C443" s="129"/>
      <c r="D443" s="129"/>
      <c r="E443" s="130"/>
      <c r="F443" s="130"/>
      <c r="G443" s="130"/>
      <c r="H443" s="130"/>
      <c r="I443" s="130"/>
      <c r="J443" s="130"/>
      <c r="K443" s="130"/>
      <c r="L443" s="130"/>
      <c r="M443" s="130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 ht="12.75" customHeight="1">
      <c r="A444" s="129"/>
      <c r="B444" s="129"/>
      <c r="C444" s="129"/>
      <c r="D444" s="129"/>
      <c r="E444" s="130"/>
      <c r="F444" s="130"/>
      <c r="G444" s="130"/>
      <c r="H444" s="130"/>
      <c r="I444" s="130"/>
      <c r="J444" s="130"/>
      <c r="K444" s="130"/>
      <c r="L444" s="130"/>
      <c r="M444" s="130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 ht="12.75" customHeight="1">
      <c r="A445" s="129"/>
      <c r="B445" s="129"/>
      <c r="C445" s="129"/>
      <c r="D445" s="129"/>
      <c r="E445" s="130"/>
      <c r="F445" s="130"/>
      <c r="G445" s="130"/>
      <c r="H445" s="130"/>
      <c r="I445" s="130"/>
      <c r="J445" s="130"/>
      <c r="K445" s="130"/>
      <c r="L445" s="130"/>
      <c r="M445" s="130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 ht="12.75" customHeight="1">
      <c r="A446" s="129"/>
      <c r="B446" s="129"/>
      <c r="C446" s="129"/>
      <c r="D446" s="129"/>
      <c r="E446" s="130"/>
      <c r="F446" s="130"/>
      <c r="G446" s="130"/>
      <c r="H446" s="130"/>
      <c r="I446" s="130"/>
      <c r="J446" s="130"/>
      <c r="K446" s="130"/>
      <c r="L446" s="130"/>
      <c r="M446" s="130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 ht="12.75" customHeight="1">
      <c r="A447" s="129"/>
      <c r="B447" s="129"/>
      <c r="C447" s="129"/>
      <c r="D447" s="129"/>
      <c r="E447" s="130"/>
      <c r="F447" s="130"/>
      <c r="G447" s="130"/>
      <c r="H447" s="130"/>
      <c r="I447" s="130"/>
      <c r="J447" s="130"/>
      <c r="K447" s="130"/>
      <c r="L447" s="130"/>
      <c r="M447" s="130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 ht="12.75" customHeight="1">
      <c r="A448" s="129"/>
      <c r="B448" s="129"/>
      <c r="C448" s="129"/>
      <c r="D448" s="129"/>
      <c r="E448" s="130"/>
      <c r="F448" s="130"/>
      <c r="G448" s="130"/>
      <c r="H448" s="130"/>
      <c r="I448" s="130"/>
      <c r="J448" s="130"/>
      <c r="K448" s="130"/>
      <c r="L448" s="130"/>
      <c r="M448" s="130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 ht="12.75" customHeight="1">
      <c r="A449" s="129"/>
      <c r="B449" s="129"/>
      <c r="C449" s="129"/>
      <c r="D449" s="129"/>
      <c r="E449" s="130"/>
      <c r="F449" s="130"/>
      <c r="G449" s="130"/>
      <c r="H449" s="130"/>
      <c r="I449" s="130"/>
      <c r="J449" s="130"/>
      <c r="K449" s="130"/>
      <c r="L449" s="130"/>
      <c r="M449" s="130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 ht="12.75" customHeight="1">
      <c r="A450" s="129"/>
      <c r="B450" s="129"/>
      <c r="C450" s="129"/>
      <c r="D450" s="129"/>
      <c r="E450" s="130"/>
      <c r="F450" s="130"/>
      <c r="G450" s="130"/>
      <c r="H450" s="130"/>
      <c r="I450" s="130"/>
      <c r="J450" s="130"/>
      <c r="K450" s="130"/>
      <c r="L450" s="130"/>
      <c r="M450" s="130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 ht="12.75" customHeight="1">
      <c r="A451" s="129"/>
      <c r="B451" s="129"/>
      <c r="C451" s="129"/>
      <c r="D451" s="129"/>
      <c r="E451" s="130"/>
      <c r="F451" s="130"/>
      <c r="G451" s="130"/>
      <c r="H451" s="130"/>
      <c r="I451" s="130"/>
      <c r="J451" s="130"/>
      <c r="K451" s="130"/>
      <c r="L451" s="130"/>
      <c r="M451" s="130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 ht="12.75" customHeight="1">
      <c r="A452" s="129"/>
      <c r="B452" s="129"/>
      <c r="C452" s="129"/>
      <c r="D452" s="129"/>
      <c r="E452" s="130"/>
      <c r="F452" s="130"/>
      <c r="G452" s="130"/>
      <c r="H452" s="130"/>
      <c r="I452" s="130"/>
      <c r="J452" s="130"/>
      <c r="K452" s="130"/>
      <c r="L452" s="130"/>
      <c r="M452" s="130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 ht="12.75" customHeight="1">
      <c r="A453" s="129"/>
      <c r="B453" s="129"/>
      <c r="C453" s="129"/>
      <c r="D453" s="129"/>
      <c r="E453" s="130"/>
      <c r="F453" s="130"/>
      <c r="G453" s="130"/>
      <c r="H453" s="130"/>
      <c r="I453" s="130"/>
      <c r="J453" s="130"/>
      <c r="K453" s="130"/>
      <c r="L453" s="130"/>
      <c r="M453" s="130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 ht="12.75" customHeight="1">
      <c r="A454" s="129"/>
      <c r="B454" s="129"/>
      <c r="C454" s="129"/>
      <c r="D454" s="129"/>
      <c r="E454" s="130"/>
      <c r="F454" s="130"/>
      <c r="G454" s="130"/>
      <c r="H454" s="130"/>
      <c r="I454" s="130"/>
      <c r="J454" s="130"/>
      <c r="K454" s="130"/>
      <c r="L454" s="130"/>
      <c r="M454" s="130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 ht="12.75" customHeight="1">
      <c r="A455" s="129"/>
      <c r="B455" s="129"/>
      <c r="C455" s="129"/>
      <c r="D455" s="129"/>
      <c r="E455" s="130"/>
      <c r="F455" s="130"/>
      <c r="G455" s="130"/>
      <c r="H455" s="130"/>
      <c r="I455" s="130"/>
      <c r="J455" s="130"/>
      <c r="K455" s="130"/>
      <c r="L455" s="130"/>
      <c r="M455" s="130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 ht="12.75" customHeight="1">
      <c r="A456" s="129"/>
      <c r="B456" s="129"/>
      <c r="C456" s="129"/>
      <c r="D456" s="129"/>
      <c r="E456" s="130"/>
      <c r="F456" s="130"/>
      <c r="G456" s="130"/>
      <c r="H456" s="130"/>
      <c r="I456" s="130"/>
      <c r="J456" s="130"/>
      <c r="K456" s="130"/>
      <c r="L456" s="130"/>
      <c r="M456" s="130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 ht="12.75" customHeight="1">
      <c r="A457" s="129"/>
      <c r="B457" s="129"/>
      <c r="C457" s="129"/>
      <c r="D457" s="129"/>
      <c r="E457" s="130"/>
      <c r="F457" s="130"/>
      <c r="G457" s="130"/>
      <c r="H457" s="130"/>
      <c r="I457" s="130"/>
      <c r="J457" s="130"/>
      <c r="K457" s="130"/>
      <c r="L457" s="130"/>
      <c r="M457" s="130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 ht="12.75" customHeight="1">
      <c r="A458" s="129"/>
      <c r="B458" s="129"/>
      <c r="C458" s="129"/>
      <c r="D458" s="129"/>
      <c r="E458" s="130"/>
      <c r="F458" s="130"/>
      <c r="G458" s="130"/>
      <c r="H458" s="130"/>
      <c r="I458" s="130"/>
      <c r="J458" s="130"/>
      <c r="K458" s="130"/>
      <c r="L458" s="130"/>
      <c r="M458" s="130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 ht="12.75" customHeight="1">
      <c r="A459" s="129"/>
      <c r="B459" s="129"/>
      <c r="C459" s="129"/>
      <c r="D459" s="129"/>
      <c r="E459" s="130"/>
      <c r="F459" s="130"/>
      <c r="G459" s="130"/>
      <c r="H459" s="130"/>
      <c r="I459" s="130"/>
      <c r="J459" s="130"/>
      <c r="K459" s="130"/>
      <c r="L459" s="130"/>
      <c r="M459" s="130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 ht="12.75" customHeight="1">
      <c r="A460" s="129"/>
      <c r="B460" s="129"/>
      <c r="C460" s="129"/>
      <c r="D460" s="129"/>
      <c r="E460" s="130"/>
      <c r="F460" s="130"/>
      <c r="G460" s="130"/>
      <c r="H460" s="130"/>
      <c r="I460" s="130"/>
      <c r="J460" s="130"/>
      <c r="K460" s="130"/>
      <c r="L460" s="130"/>
      <c r="M460" s="130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 ht="12.75" customHeight="1">
      <c r="A461" s="129"/>
      <c r="B461" s="129"/>
      <c r="C461" s="129"/>
      <c r="D461" s="129"/>
      <c r="E461" s="130"/>
      <c r="F461" s="130"/>
      <c r="G461" s="130"/>
      <c r="H461" s="130"/>
      <c r="I461" s="130"/>
      <c r="J461" s="130"/>
      <c r="K461" s="130"/>
      <c r="L461" s="130"/>
      <c r="M461" s="130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 ht="12.75" customHeight="1">
      <c r="A462" s="129"/>
      <c r="B462" s="129"/>
      <c r="C462" s="129"/>
      <c r="D462" s="129"/>
      <c r="E462" s="130"/>
      <c r="F462" s="130"/>
      <c r="G462" s="130"/>
      <c r="H462" s="130"/>
      <c r="I462" s="130"/>
      <c r="J462" s="130"/>
      <c r="K462" s="130"/>
      <c r="L462" s="130"/>
      <c r="M462" s="130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 ht="12.75" customHeight="1">
      <c r="A463" s="129"/>
      <c r="B463" s="129"/>
      <c r="C463" s="129"/>
      <c r="D463" s="129"/>
      <c r="E463" s="130"/>
      <c r="F463" s="130"/>
      <c r="G463" s="130"/>
      <c r="H463" s="130"/>
      <c r="I463" s="130"/>
      <c r="J463" s="130"/>
      <c r="K463" s="130"/>
      <c r="L463" s="130"/>
      <c r="M463" s="130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 ht="12.75" customHeight="1">
      <c r="A464" s="129"/>
      <c r="B464" s="129"/>
      <c r="C464" s="129"/>
      <c r="D464" s="129"/>
      <c r="E464" s="130"/>
      <c r="F464" s="130"/>
      <c r="G464" s="130"/>
      <c r="H464" s="130"/>
      <c r="I464" s="130"/>
      <c r="J464" s="130"/>
      <c r="K464" s="130"/>
      <c r="L464" s="130"/>
      <c r="M464" s="130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 ht="12.75" customHeight="1">
      <c r="A465" s="129"/>
      <c r="B465" s="129"/>
      <c r="C465" s="129"/>
      <c r="D465" s="129"/>
      <c r="E465" s="130"/>
      <c r="F465" s="130"/>
      <c r="G465" s="130"/>
      <c r="H465" s="130"/>
      <c r="I465" s="130"/>
      <c r="J465" s="130"/>
      <c r="K465" s="130"/>
      <c r="L465" s="130"/>
      <c r="M465" s="130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 ht="12.75" customHeight="1">
      <c r="A466" s="129"/>
      <c r="B466" s="129"/>
      <c r="C466" s="129"/>
      <c r="D466" s="129"/>
      <c r="E466" s="130"/>
      <c r="F466" s="130"/>
      <c r="G466" s="130"/>
      <c r="H466" s="130"/>
      <c r="I466" s="130"/>
      <c r="J466" s="130"/>
      <c r="K466" s="130"/>
      <c r="L466" s="130"/>
      <c r="M466" s="130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 ht="12.75" customHeight="1">
      <c r="A467" s="129"/>
      <c r="B467" s="129"/>
      <c r="C467" s="129"/>
      <c r="D467" s="129"/>
      <c r="E467" s="130"/>
      <c r="F467" s="130"/>
      <c r="G467" s="130"/>
      <c r="H467" s="130"/>
      <c r="I467" s="130"/>
      <c r="J467" s="130"/>
      <c r="K467" s="130"/>
      <c r="L467" s="130"/>
      <c r="M467" s="130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 ht="12.75" customHeight="1">
      <c r="A468" s="129"/>
      <c r="B468" s="129"/>
      <c r="C468" s="129"/>
      <c r="D468" s="129"/>
      <c r="E468" s="130"/>
      <c r="F468" s="130"/>
      <c r="G468" s="130"/>
      <c r="H468" s="130"/>
      <c r="I468" s="130"/>
      <c r="J468" s="130"/>
      <c r="K468" s="130"/>
      <c r="L468" s="130"/>
      <c r="M468" s="130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 ht="12.75" customHeight="1">
      <c r="A469" s="129"/>
      <c r="B469" s="129"/>
      <c r="C469" s="129"/>
      <c r="D469" s="129"/>
      <c r="E469" s="130"/>
      <c r="F469" s="130"/>
      <c r="G469" s="130"/>
      <c r="H469" s="130"/>
      <c r="I469" s="130"/>
      <c r="J469" s="130"/>
      <c r="K469" s="130"/>
      <c r="L469" s="130"/>
      <c r="M469" s="130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 ht="12.75" customHeight="1">
      <c r="A470" s="129"/>
      <c r="B470" s="129"/>
      <c r="C470" s="129"/>
      <c r="D470" s="129"/>
      <c r="E470" s="130"/>
      <c r="F470" s="130"/>
      <c r="G470" s="130"/>
      <c r="H470" s="130"/>
      <c r="I470" s="130"/>
      <c r="J470" s="130"/>
      <c r="K470" s="130"/>
      <c r="L470" s="130"/>
      <c r="M470" s="130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 ht="12.75" customHeight="1">
      <c r="A471" s="129"/>
      <c r="B471" s="129"/>
      <c r="C471" s="129"/>
      <c r="D471" s="129"/>
      <c r="E471" s="130"/>
      <c r="F471" s="130"/>
      <c r="G471" s="130"/>
      <c r="H471" s="130"/>
      <c r="I471" s="130"/>
      <c r="J471" s="130"/>
      <c r="K471" s="130"/>
      <c r="L471" s="130"/>
      <c r="M471" s="130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 ht="12.75" customHeight="1">
      <c r="A472" s="129"/>
      <c r="B472" s="129"/>
      <c r="C472" s="129"/>
      <c r="D472" s="129"/>
      <c r="E472" s="130"/>
      <c r="F472" s="130"/>
      <c r="G472" s="130"/>
      <c r="H472" s="130"/>
      <c r="I472" s="130"/>
      <c r="J472" s="130"/>
      <c r="K472" s="130"/>
      <c r="L472" s="130"/>
      <c r="M472" s="130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 ht="12.75" customHeight="1">
      <c r="A473" s="129"/>
      <c r="B473" s="129"/>
      <c r="C473" s="129"/>
      <c r="D473" s="129"/>
      <c r="E473" s="130"/>
      <c r="F473" s="130"/>
      <c r="G473" s="130"/>
      <c r="H473" s="130"/>
      <c r="I473" s="130"/>
      <c r="J473" s="130"/>
      <c r="K473" s="130"/>
      <c r="L473" s="130"/>
      <c r="M473" s="130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 ht="12.75" customHeight="1">
      <c r="A474" s="129"/>
      <c r="B474" s="129"/>
      <c r="C474" s="129"/>
      <c r="D474" s="129"/>
      <c r="E474" s="130"/>
      <c r="F474" s="130"/>
      <c r="G474" s="130"/>
      <c r="H474" s="130"/>
      <c r="I474" s="130"/>
      <c r="J474" s="130"/>
      <c r="K474" s="130"/>
      <c r="L474" s="130"/>
      <c r="M474" s="130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 ht="12.75" customHeight="1">
      <c r="A475" s="129"/>
      <c r="B475" s="129"/>
      <c r="C475" s="129"/>
      <c r="D475" s="129"/>
      <c r="E475" s="130"/>
      <c r="F475" s="130"/>
      <c r="G475" s="130"/>
      <c r="H475" s="130"/>
      <c r="I475" s="130"/>
      <c r="J475" s="130"/>
      <c r="K475" s="130"/>
      <c r="L475" s="130"/>
      <c r="M475" s="130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 ht="12.75" customHeight="1">
      <c r="A476" s="129"/>
      <c r="B476" s="129"/>
      <c r="C476" s="129"/>
      <c r="D476" s="129"/>
      <c r="E476" s="130"/>
      <c r="F476" s="130"/>
      <c r="G476" s="130"/>
      <c r="H476" s="130"/>
      <c r="I476" s="130"/>
      <c r="J476" s="130"/>
      <c r="K476" s="130"/>
      <c r="L476" s="130"/>
      <c r="M476" s="130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 ht="12.75" customHeight="1">
      <c r="A477" s="129"/>
      <c r="B477" s="129"/>
      <c r="C477" s="129"/>
      <c r="D477" s="129"/>
      <c r="E477" s="130"/>
      <c r="F477" s="130"/>
      <c r="G477" s="130"/>
      <c r="H477" s="130"/>
      <c r="I477" s="130"/>
      <c r="J477" s="130"/>
      <c r="K477" s="130"/>
      <c r="L477" s="130"/>
      <c r="M477" s="130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 ht="12.75" customHeight="1">
      <c r="A478" s="129"/>
      <c r="B478" s="129"/>
      <c r="C478" s="129"/>
      <c r="D478" s="129"/>
      <c r="E478" s="130"/>
      <c r="F478" s="130"/>
      <c r="G478" s="130"/>
      <c r="H478" s="130"/>
      <c r="I478" s="130"/>
      <c r="J478" s="130"/>
      <c r="K478" s="130"/>
      <c r="L478" s="130"/>
      <c r="M478" s="130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 ht="12.75" customHeight="1">
      <c r="A479" s="129"/>
      <c r="B479" s="129"/>
      <c r="C479" s="129"/>
      <c r="D479" s="129"/>
      <c r="E479" s="130"/>
      <c r="F479" s="130"/>
      <c r="G479" s="130"/>
      <c r="H479" s="130"/>
      <c r="I479" s="130"/>
      <c r="J479" s="130"/>
      <c r="K479" s="130"/>
      <c r="L479" s="130"/>
      <c r="M479" s="130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 ht="12.75" customHeight="1">
      <c r="A480" s="129"/>
      <c r="B480" s="129"/>
      <c r="C480" s="129"/>
      <c r="D480" s="129"/>
      <c r="E480" s="130"/>
      <c r="F480" s="130"/>
      <c r="G480" s="130"/>
      <c r="H480" s="130"/>
      <c r="I480" s="130"/>
      <c r="J480" s="130"/>
      <c r="K480" s="130"/>
      <c r="L480" s="130"/>
      <c r="M480" s="130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 ht="12.75" customHeight="1">
      <c r="A481" s="129"/>
      <c r="B481" s="129"/>
      <c r="C481" s="129"/>
      <c r="D481" s="129"/>
      <c r="E481" s="130"/>
      <c r="F481" s="130"/>
      <c r="G481" s="130"/>
      <c r="H481" s="130"/>
      <c r="I481" s="130"/>
      <c r="J481" s="130"/>
      <c r="K481" s="130"/>
      <c r="L481" s="130"/>
      <c r="M481" s="130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 ht="12.75" customHeight="1">
      <c r="A482" s="129"/>
      <c r="B482" s="129"/>
      <c r="C482" s="129"/>
      <c r="D482" s="129"/>
      <c r="E482" s="130"/>
      <c r="F482" s="130"/>
      <c r="G482" s="130"/>
      <c r="H482" s="130"/>
      <c r="I482" s="130"/>
      <c r="J482" s="130"/>
      <c r="K482" s="130"/>
      <c r="L482" s="130"/>
      <c r="M482" s="130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 ht="12.75" customHeight="1">
      <c r="A483" s="129"/>
      <c r="B483" s="129"/>
      <c r="C483" s="129"/>
      <c r="D483" s="129"/>
      <c r="E483" s="130"/>
      <c r="F483" s="130"/>
      <c r="G483" s="130"/>
      <c r="H483" s="130"/>
      <c r="I483" s="130"/>
      <c r="J483" s="130"/>
      <c r="K483" s="130"/>
      <c r="L483" s="130"/>
      <c r="M483" s="130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 ht="12.75" customHeight="1">
      <c r="A484" s="129"/>
      <c r="B484" s="129"/>
      <c r="C484" s="129"/>
      <c r="D484" s="129"/>
      <c r="E484" s="130"/>
      <c r="F484" s="130"/>
      <c r="G484" s="130"/>
      <c r="H484" s="130"/>
      <c r="I484" s="130"/>
      <c r="J484" s="130"/>
      <c r="K484" s="130"/>
      <c r="L484" s="130"/>
      <c r="M484" s="130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 ht="12.75" customHeight="1">
      <c r="A485" s="129"/>
      <c r="B485" s="129"/>
      <c r="C485" s="129"/>
      <c r="D485" s="129"/>
      <c r="E485" s="130"/>
      <c r="F485" s="130"/>
      <c r="G485" s="130"/>
      <c r="H485" s="130"/>
      <c r="I485" s="130"/>
      <c r="J485" s="130"/>
      <c r="K485" s="130"/>
      <c r="L485" s="130"/>
      <c r="M485" s="130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 ht="12.75" customHeight="1">
      <c r="A486" s="129"/>
      <c r="B486" s="129"/>
      <c r="C486" s="129"/>
      <c r="D486" s="129"/>
      <c r="E486" s="130"/>
      <c r="F486" s="130"/>
      <c r="G486" s="130"/>
      <c r="H486" s="130"/>
      <c r="I486" s="130"/>
      <c r="J486" s="130"/>
      <c r="K486" s="130"/>
      <c r="L486" s="130"/>
      <c r="M486" s="130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 ht="12.75" customHeight="1">
      <c r="A487" s="129"/>
      <c r="B487" s="129"/>
      <c r="C487" s="129"/>
      <c r="D487" s="129"/>
      <c r="E487" s="130"/>
      <c r="F487" s="130"/>
      <c r="G487" s="130"/>
      <c r="H487" s="130"/>
      <c r="I487" s="130"/>
      <c r="J487" s="130"/>
      <c r="K487" s="130"/>
      <c r="L487" s="130"/>
      <c r="M487" s="130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 ht="12.75" customHeight="1">
      <c r="A488" s="129"/>
      <c r="B488" s="129"/>
      <c r="C488" s="129"/>
      <c r="D488" s="129"/>
      <c r="E488" s="130"/>
      <c r="F488" s="130"/>
      <c r="G488" s="130"/>
      <c r="H488" s="130"/>
      <c r="I488" s="130"/>
      <c r="J488" s="130"/>
      <c r="K488" s="130"/>
      <c r="L488" s="130"/>
      <c r="M488" s="130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 ht="12.75" customHeight="1">
      <c r="A489" s="129"/>
      <c r="B489" s="129"/>
      <c r="C489" s="129"/>
      <c r="D489" s="129"/>
      <c r="E489" s="130"/>
      <c r="F489" s="130"/>
      <c r="G489" s="130"/>
      <c r="H489" s="130"/>
      <c r="I489" s="130"/>
      <c r="J489" s="130"/>
      <c r="K489" s="130"/>
      <c r="L489" s="130"/>
      <c r="M489" s="130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 ht="12.75" customHeight="1">
      <c r="A490" s="129"/>
      <c r="B490" s="129"/>
      <c r="C490" s="129"/>
      <c r="D490" s="129"/>
      <c r="E490" s="130"/>
      <c r="F490" s="130"/>
      <c r="G490" s="130"/>
      <c r="H490" s="130"/>
      <c r="I490" s="130"/>
      <c r="J490" s="130"/>
      <c r="K490" s="130"/>
      <c r="L490" s="130"/>
      <c r="M490" s="130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 ht="12.75" customHeight="1">
      <c r="A491" s="129"/>
      <c r="B491" s="129"/>
      <c r="C491" s="129"/>
      <c r="D491" s="129"/>
      <c r="E491" s="130"/>
      <c r="F491" s="130"/>
      <c r="G491" s="130"/>
      <c r="H491" s="130"/>
      <c r="I491" s="130"/>
      <c r="J491" s="130"/>
      <c r="K491" s="130"/>
      <c r="L491" s="130"/>
      <c r="M491" s="130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 ht="12.75" customHeight="1">
      <c r="A492" s="129"/>
      <c r="B492" s="129"/>
      <c r="C492" s="129"/>
      <c r="D492" s="129"/>
      <c r="E492" s="130"/>
      <c r="F492" s="130"/>
      <c r="G492" s="130"/>
      <c r="H492" s="130"/>
      <c r="I492" s="130"/>
      <c r="J492" s="130"/>
      <c r="K492" s="130"/>
      <c r="L492" s="130"/>
      <c r="M492" s="130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 ht="12.75" customHeight="1">
      <c r="A493" s="129"/>
      <c r="B493" s="129"/>
      <c r="C493" s="129"/>
      <c r="D493" s="129"/>
      <c r="E493" s="130"/>
      <c r="F493" s="130"/>
      <c r="G493" s="130"/>
      <c r="H493" s="130"/>
      <c r="I493" s="130"/>
      <c r="J493" s="130"/>
      <c r="K493" s="130"/>
      <c r="L493" s="130"/>
      <c r="M493" s="130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 ht="12.75" customHeight="1">
      <c r="A494" s="129"/>
      <c r="B494" s="129"/>
      <c r="C494" s="129"/>
      <c r="D494" s="129"/>
      <c r="E494" s="130"/>
      <c r="F494" s="130"/>
      <c r="G494" s="130"/>
      <c r="H494" s="130"/>
      <c r="I494" s="130"/>
      <c r="J494" s="130"/>
      <c r="K494" s="130"/>
      <c r="L494" s="130"/>
      <c r="M494" s="130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 ht="12.75" customHeight="1">
      <c r="A495" s="129"/>
      <c r="B495" s="129"/>
      <c r="C495" s="129"/>
      <c r="D495" s="129"/>
      <c r="E495" s="130"/>
      <c r="F495" s="130"/>
      <c r="G495" s="130"/>
      <c r="H495" s="130"/>
      <c r="I495" s="130"/>
      <c r="J495" s="130"/>
      <c r="K495" s="130"/>
      <c r="L495" s="130"/>
      <c r="M495" s="130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 ht="12.75" customHeight="1">
      <c r="A496" s="129"/>
      <c r="B496" s="129"/>
      <c r="C496" s="129"/>
      <c r="D496" s="129"/>
      <c r="E496" s="130"/>
      <c r="F496" s="130"/>
      <c r="G496" s="130"/>
      <c r="H496" s="130"/>
      <c r="I496" s="130"/>
      <c r="J496" s="130"/>
      <c r="K496" s="130"/>
      <c r="L496" s="130"/>
      <c r="M496" s="130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 ht="12.75" customHeight="1">
      <c r="A497" s="129"/>
      <c r="B497" s="129"/>
      <c r="C497" s="129"/>
      <c r="D497" s="129"/>
      <c r="E497" s="130"/>
      <c r="F497" s="130"/>
      <c r="G497" s="130"/>
      <c r="H497" s="130"/>
      <c r="I497" s="130"/>
      <c r="J497" s="130"/>
      <c r="K497" s="130"/>
      <c r="L497" s="130"/>
      <c r="M497" s="130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 ht="12.75" customHeight="1">
      <c r="A498" s="129"/>
      <c r="B498" s="129"/>
      <c r="C498" s="129"/>
      <c r="D498" s="129"/>
      <c r="E498" s="130"/>
      <c r="F498" s="130"/>
      <c r="G498" s="130"/>
      <c r="H498" s="130"/>
      <c r="I498" s="130"/>
      <c r="J498" s="130"/>
      <c r="K498" s="130"/>
      <c r="L498" s="130"/>
      <c r="M498" s="130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 ht="12.75" customHeight="1">
      <c r="A499" s="129"/>
      <c r="B499" s="129"/>
      <c r="C499" s="129"/>
      <c r="D499" s="129"/>
      <c r="E499" s="130"/>
      <c r="F499" s="130"/>
      <c r="G499" s="130"/>
      <c r="H499" s="130"/>
      <c r="I499" s="130"/>
      <c r="J499" s="130"/>
      <c r="K499" s="130"/>
      <c r="L499" s="130"/>
      <c r="M499" s="130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 ht="12.75" customHeight="1">
      <c r="A500" s="129"/>
      <c r="B500" s="129"/>
      <c r="C500" s="129"/>
      <c r="D500" s="129"/>
      <c r="E500" s="130"/>
      <c r="F500" s="130"/>
      <c r="G500" s="130"/>
      <c r="H500" s="130"/>
      <c r="I500" s="130"/>
      <c r="J500" s="130"/>
      <c r="K500" s="130"/>
      <c r="L500" s="130"/>
      <c r="M500" s="130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 ht="12.75" customHeight="1">
      <c r="A501" s="129"/>
      <c r="B501" s="129"/>
      <c r="C501" s="129"/>
      <c r="D501" s="129"/>
      <c r="E501" s="130"/>
      <c r="F501" s="130"/>
      <c r="G501" s="130"/>
      <c r="H501" s="130"/>
      <c r="I501" s="130"/>
      <c r="J501" s="130"/>
      <c r="K501" s="130"/>
      <c r="L501" s="130"/>
      <c r="M501" s="130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 ht="12.75" customHeight="1">
      <c r="A502" s="129"/>
      <c r="B502" s="129"/>
      <c r="C502" s="129"/>
      <c r="D502" s="129"/>
      <c r="E502" s="130"/>
      <c r="F502" s="130"/>
      <c r="G502" s="130"/>
      <c r="H502" s="130"/>
      <c r="I502" s="130"/>
      <c r="J502" s="130"/>
      <c r="K502" s="130"/>
      <c r="L502" s="130"/>
      <c r="M502" s="130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 ht="12.75" customHeight="1">
      <c r="A503" s="129"/>
      <c r="B503" s="129"/>
      <c r="C503" s="129"/>
      <c r="D503" s="129"/>
      <c r="E503" s="130"/>
      <c r="F503" s="130"/>
      <c r="G503" s="130"/>
      <c r="H503" s="130"/>
      <c r="I503" s="130"/>
      <c r="J503" s="130"/>
      <c r="K503" s="130"/>
      <c r="L503" s="130"/>
      <c r="M503" s="130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 ht="12.75" customHeight="1">
      <c r="A504" s="129"/>
      <c r="B504" s="129"/>
      <c r="C504" s="129"/>
      <c r="D504" s="129"/>
      <c r="E504" s="130"/>
      <c r="F504" s="130"/>
      <c r="G504" s="130"/>
      <c r="H504" s="130"/>
      <c r="I504" s="130"/>
      <c r="J504" s="130"/>
      <c r="K504" s="130"/>
      <c r="L504" s="130"/>
      <c r="M504" s="130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 ht="12.75" customHeight="1">
      <c r="A505" s="129"/>
      <c r="B505" s="129"/>
      <c r="C505" s="129"/>
      <c r="D505" s="129"/>
      <c r="E505" s="130"/>
      <c r="F505" s="130"/>
      <c r="G505" s="130"/>
      <c r="H505" s="130"/>
      <c r="I505" s="130"/>
      <c r="J505" s="130"/>
      <c r="K505" s="130"/>
      <c r="L505" s="130"/>
      <c r="M505" s="130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 ht="12.75" customHeight="1">
      <c r="A506" s="129"/>
      <c r="B506" s="129"/>
      <c r="C506" s="129"/>
      <c r="D506" s="129"/>
      <c r="E506" s="130"/>
      <c r="F506" s="130"/>
      <c r="G506" s="130"/>
      <c r="H506" s="130"/>
      <c r="I506" s="130"/>
      <c r="J506" s="130"/>
      <c r="K506" s="130"/>
      <c r="L506" s="130"/>
      <c r="M506" s="130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 ht="12.75" customHeight="1">
      <c r="A507" s="129"/>
      <c r="B507" s="129"/>
      <c r="C507" s="129"/>
      <c r="D507" s="129"/>
      <c r="E507" s="130"/>
      <c r="F507" s="130"/>
      <c r="G507" s="130"/>
      <c r="H507" s="130"/>
      <c r="I507" s="130"/>
      <c r="J507" s="130"/>
      <c r="K507" s="130"/>
      <c r="L507" s="130"/>
      <c r="M507" s="130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 ht="12.75" customHeight="1">
      <c r="A508" s="129"/>
      <c r="B508" s="129"/>
      <c r="C508" s="129"/>
      <c r="D508" s="129"/>
      <c r="E508" s="130"/>
      <c r="F508" s="130"/>
      <c r="G508" s="130"/>
      <c r="H508" s="130"/>
      <c r="I508" s="130"/>
      <c r="J508" s="130"/>
      <c r="K508" s="130"/>
      <c r="L508" s="130"/>
      <c r="M508" s="130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 ht="12.75" customHeight="1">
      <c r="A509" s="129"/>
      <c r="B509" s="129"/>
      <c r="C509" s="129"/>
      <c r="D509" s="129"/>
      <c r="E509" s="130"/>
      <c r="F509" s="130"/>
      <c r="G509" s="130"/>
      <c r="H509" s="130"/>
      <c r="I509" s="130"/>
      <c r="J509" s="130"/>
      <c r="K509" s="130"/>
      <c r="L509" s="130"/>
      <c r="M509" s="130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 ht="12.75" customHeight="1">
      <c r="A510" s="129"/>
      <c r="B510" s="129"/>
      <c r="C510" s="129"/>
      <c r="D510" s="129"/>
      <c r="E510" s="130"/>
      <c r="F510" s="130"/>
      <c r="G510" s="130"/>
      <c r="H510" s="130"/>
      <c r="I510" s="130"/>
      <c r="J510" s="130"/>
      <c r="K510" s="130"/>
      <c r="L510" s="130"/>
      <c r="M510" s="130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 ht="12.75" customHeight="1">
      <c r="A511" s="129"/>
      <c r="B511" s="129"/>
      <c r="C511" s="129"/>
      <c r="D511" s="129"/>
      <c r="E511" s="130"/>
      <c r="F511" s="130"/>
      <c r="G511" s="130"/>
      <c r="H511" s="130"/>
      <c r="I511" s="130"/>
      <c r="J511" s="130"/>
      <c r="K511" s="130"/>
      <c r="L511" s="130"/>
      <c r="M511" s="130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 ht="12.75" customHeight="1">
      <c r="A512" s="129"/>
      <c r="B512" s="129"/>
      <c r="C512" s="129"/>
      <c r="D512" s="129"/>
      <c r="E512" s="130"/>
      <c r="F512" s="130"/>
      <c r="G512" s="130"/>
      <c r="H512" s="130"/>
      <c r="I512" s="130"/>
      <c r="J512" s="130"/>
      <c r="K512" s="130"/>
      <c r="L512" s="130"/>
      <c r="M512" s="130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 ht="12.75" customHeight="1">
      <c r="A513" s="129"/>
      <c r="B513" s="129"/>
      <c r="C513" s="129"/>
      <c r="D513" s="129"/>
      <c r="E513" s="130"/>
      <c r="F513" s="130"/>
      <c r="G513" s="130"/>
      <c r="H513" s="130"/>
      <c r="I513" s="130"/>
      <c r="J513" s="130"/>
      <c r="K513" s="130"/>
      <c r="L513" s="130"/>
      <c r="M513" s="130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 ht="12.75" customHeight="1">
      <c r="A514" s="129"/>
      <c r="B514" s="129"/>
      <c r="C514" s="129"/>
      <c r="D514" s="129"/>
      <c r="E514" s="130"/>
      <c r="F514" s="130"/>
      <c r="G514" s="130"/>
      <c r="H514" s="130"/>
      <c r="I514" s="130"/>
      <c r="J514" s="130"/>
      <c r="K514" s="130"/>
      <c r="L514" s="130"/>
      <c r="M514" s="130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 ht="12.75" customHeight="1">
      <c r="A515" s="129"/>
      <c r="B515" s="129"/>
      <c r="C515" s="129"/>
      <c r="D515" s="129"/>
      <c r="E515" s="130"/>
      <c r="F515" s="130"/>
      <c r="G515" s="130"/>
      <c r="H515" s="130"/>
      <c r="I515" s="130"/>
      <c r="J515" s="130"/>
      <c r="K515" s="130"/>
      <c r="L515" s="130"/>
      <c r="M515" s="130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 ht="12.75" customHeight="1">
      <c r="A516" s="129"/>
      <c r="B516" s="129"/>
      <c r="C516" s="129"/>
      <c r="D516" s="129"/>
      <c r="E516" s="130"/>
      <c r="F516" s="130"/>
      <c r="G516" s="130"/>
      <c r="H516" s="130"/>
      <c r="I516" s="130"/>
      <c r="J516" s="130"/>
      <c r="K516" s="130"/>
      <c r="L516" s="130"/>
      <c r="M516" s="130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 ht="12.75" customHeight="1">
      <c r="A517" s="129"/>
      <c r="B517" s="129"/>
      <c r="C517" s="129"/>
      <c r="D517" s="129"/>
      <c r="E517" s="130"/>
      <c r="F517" s="130"/>
      <c r="G517" s="130"/>
      <c r="H517" s="130"/>
      <c r="I517" s="130"/>
      <c r="J517" s="130"/>
      <c r="K517" s="130"/>
      <c r="L517" s="130"/>
      <c r="M517" s="130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 ht="12.75" customHeight="1">
      <c r="A518" s="129"/>
      <c r="B518" s="129"/>
      <c r="C518" s="129"/>
      <c r="D518" s="129"/>
      <c r="E518" s="130"/>
      <c r="F518" s="130"/>
      <c r="G518" s="130"/>
      <c r="H518" s="130"/>
      <c r="I518" s="130"/>
      <c r="J518" s="130"/>
      <c r="K518" s="130"/>
      <c r="L518" s="130"/>
      <c r="M518" s="130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 ht="12.75" customHeight="1">
      <c r="A519" s="129"/>
      <c r="B519" s="129"/>
      <c r="C519" s="129"/>
      <c r="D519" s="129"/>
      <c r="E519" s="130"/>
      <c r="F519" s="130"/>
      <c r="G519" s="130"/>
      <c r="H519" s="130"/>
      <c r="I519" s="130"/>
      <c r="J519" s="130"/>
      <c r="K519" s="130"/>
      <c r="L519" s="130"/>
      <c r="M519" s="130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 ht="12.75" customHeight="1">
      <c r="A520" s="129"/>
      <c r="B520" s="129"/>
      <c r="C520" s="129"/>
      <c r="D520" s="129"/>
      <c r="E520" s="130"/>
      <c r="F520" s="130"/>
      <c r="G520" s="130"/>
      <c r="H520" s="130"/>
      <c r="I520" s="130"/>
      <c r="J520" s="130"/>
      <c r="K520" s="130"/>
      <c r="L520" s="130"/>
      <c r="M520" s="130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 ht="12.75" customHeight="1">
      <c r="A521" s="129"/>
      <c r="B521" s="129"/>
      <c r="C521" s="129"/>
      <c r="D521" s="129"/>
      <c r="E521" s="130"/>
      <c r="F521" s="130"/>
      <c r="G521" s="130"/>
      <c r="H521" s="130"/>
      <c r="I521" s="130"/>
      <c r="J521" s="130"/>
      <c r="K521" s="130"/>
      <c r="L521" s="130"/>
      <c r="M521" s="130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 ht="12.75" customHeight="1">
      <c r="A522" s="129"/>
      <c r="B522" s="129"/>
      <c r="C522" s="129"/>
      <c r="D522" s="129"/>
      <c r="E522" s="130"/>
      <c r="F522" s="130"/>
      <c r="G522" s="130"/>
      <c r="H522" s="130"/>
      <c r="I522" s="130"/>
      <c r="J522" s="130"/>
      <c r="K522" s="130"/>
      <c r="L522" s="130"/>
      <c r="M522" s="130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 ht="12.75" customHeight="1">
      <c r="A523" s="129"/>
      <c r="B523" s="129"/>
      <c r="C523" s="129"/>
      <c r="D523" s="129"/>
      <c r="E523" s="130"/>
      <c r="F523" s="130"/>
      <c r="G523" s="130"/>
      <c r="H523" s="130"/>
      <c r="I523" s="130"/>
      <c r="J523" s="130"/>
      <c r="K523" s="130"/>
      <c r="L523" s="130"/>
      <c r="M523" s="130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 ht="12.75" customHeight="1">
      <c r="A524" s="129"/>
      <c r="B524" s="129"/>
      <c r="C524" s="129"/>
      <c r="D524" s="129"/>
      <c r="E524" s="130"/>
      <c r="F524" s="130"/>
      <c r="G524" s="130"/>
      <c r="H524" s="130"/>
      <c r="I524" s="130"/>
      <c r="J524" s="130"/>
      <c r="K524" s="130"/>
      <c r="L524" s="130"/>
      <c r="M524" s="130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 ht="12.75" customHeight="1">
      <c r="A525" s="129"/>
      <c r="B525" s="129"/>
      <c r="C525" s="129"/>
      <c r="D525" s="129"/>
      <c r="E525" s="130"/>
      <c r="F525" s="130"/>
      <c r="G525" s="130"/>
      <c r="H525" s="130"/>
      <c r="I525" s="130"/>
      <c r="J525" s="130"/>
      <c r="K525" s="130"/>
      <c r="L525" s="130"/>
      <c r="M525" s="130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 ht="12.75" customHeight="1">
      <c r="A526" s="129"/>
      <c r="B526" s="129"/>
      <c r="C526" s="129"/>
      <c r="D526" s="129"/>
      <c r="E526" s="130"/>
      <c r="F526" s="130"/>
      <c r="G526" s="130"/>
      <c r="H526" s="130"/>
      <c r="I526" s="130"/>
      <c r="J526" s="130"/>
      <c r="K526" s="130"/>
      <c r="L526" s="130"/>
      <c r="M526" s="130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 ht="12.75" customHeight="1">
      <c r="A527" s="129"/>
      <c r="B527" s="129"/>
      <c r="C527" s="129"/>
      <c r="D527" s="129"/>
      <c r="E527" s="130"/>
      <c r="F527" s="130"/>
      <c r="G527" s="130"/>
      <c r="H527" s="130"/>
      <c r="I527" s="130"/>
      <c r="J527" s="130"/>
      <c r="K527" s="130"/>
      <c r="L527" s="130"/>
      <c r="M527" s="130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 ht="12.75" customHeight="1">
      <c r="A528" s="129"/>
      <c r="B528" s="129"/>
      <c r="C528" s="129"/>
      <c r="D528" s="129"/>
      <c r="E528" s="130"/>
      <c r="F528" s="130"/>
      <c r="G528" s="130"/>
      <c r="H528" s="130"/>
      <c r="I528" s="130"/>
      <c r="J528" s="130"/>
      <c r="K528" s="130"/>
      <c r="L528" s="130"/>
      <c r="M528" s="130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 ht="12.75" customHeight="1">
      <c r="A529" s="129"/>
      <c r="B529" s="129"/>
      <c r="C529" s="129"/>
      <c r="D529" s="129"/>
      <c r="E529" s="130"/>
      <c r="F529" s="130"/>
      <c r="G529" s="130"/>
      <c r="H529" s="130"/>
      <c r="I529" s="130"/>
      <c r="J529" s="130"/>
      <c r="K529" s="130"/>
      <c r="L529" s="130"/>
      <c r="M529" s="130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 ht="12.75" customHeight="1">
      <c r="A530" s="129"/>
      <c r="B530" s="129"/>
      <c r="C530" s="129"/>
      <c r="D530" s="129"/>
      <c r="E530" s="130"/>
      <c r="F530" s="130"/>
      <c r="G530" s="130"/>
      <c r="H530" s="130"/>
      <c r="I530" s="130"/>
      <c r="J530" s="130"/>
      <c r="K530" s="130"/>
      <c r="L530" s="130"/>
      <c r="M530" s="130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 ht="12.75" customHeight="1">
      <c r="A531" s="129"/>
      <c r="B531" s="129"/>
      <c r="C531" s="129"/>
      <c r="D531" s="129"/>
      <c r="E531" s="130"/>
      <c r="F531" s="130"/>
      <c r="G531" s="130"/>
      <c r="H531" s="130"/>
      <c r="I531" s="130"/>
      <c r="J531" s="130"/>
      <c r="K531" s="130"/>
      <c r="L531" s="130"/>
      <c r="M531" s="130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 ht="12.75" customHeight="1">
      <c r="A532" s="129"/>
      <c r="B532" s="129"/>
      <c r="C532" s="129"/>
      <c r="D532" s="129"/>
      <c r="E532" s="130"/>
      <c r="F532" s="130"/>
      <c r="G532" s="130"/>
      <c r="H532" s="130"/>
      <c r="I532" s="130"/>
      <c r="J532" s="130"/>
      <c r="K532" s="130"/>
      <c r="L532" s="130"/>
      <c r="M532" s="130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 ht="12.75" customHeight="1">
      <c r="A533" s="129"/>
      <c r="B533" s="129"/>
      <c r="C533" s="129"/>
      <c r="D533" s="129"/>
      <c r="E533" s="130"/>
      <c r="F533" s="130"/>
      <c r="G533" s="130"/>
      <c r="H533" s="130"/>
      <c r="I533" s="130"/>
      <c r="J533" s="130"/>
      <c r="K533" s="130"/>
      <c r="L533" s="130"/>
      <c r="M533" s="130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 ht="12.75" customHeight="1">
      <c r="A534" s="129"/>
      <c r="B534" s="129"/>
      <c r="C534" s="129"/>
      <c r="D534" s="129"/>
      <c r="E534" s="130"/>
      <c r="F534" s="130"/>
      <c r="G534" s="130"/>
      <c r="H534" s="130"/>
      <c r="I534" s="130"/>
      <c r="J534" s="130"/>
      <c r="K534" s="130"/>
      <c r="L534" s="130"/>
      <c r="M534" s="130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 ht="12.75" customHeight="1">
      <c r="A535" s="129"/>
      <c r="B535" s="129"/>
      <c r="C535" s="129"/>
      <c r="D535" s="129"/>
      <c r="E535" s="130"/>
      <c r="F535" s="130"/>
      <c r="G535" s="130"/>
      <c r="H535" s="130"/>
      <c r="I535" s="130"/>
      <c r="J535" s="130"/>
      <c r="K535" s="130"/>
      <c r="L535" s="130"/>
      <c r="M535" s="130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 ht="12.75" customHeight="1">
      <c r="A536" s="129"/>
      <c r="B536" s="129"/>
      <c r="C536" s="129"/>
      <c r="D536" s="129"/>
      <c r="E536" s="130"/>
      <c r="F536" s="130"/>
      <c r="G536" s="130"/>
      <c r="H536" s="130"/>
      <c r="I536" s="130"/>
      <c r="J536" s="130"/>
      <c r="K536" s="130"/>
      <c r="L536" s="130"/>
      <c r="M536" s="130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 ht="12.75" customHeight="1">
      <c r="A537" s="129"/>
      <c r="B537" s="129"/>
      <c r="C537" s="129"/>
      <c r="D537" s="129"/>
      <c r="E537" s="130"/>
      <c r="F537" s="130"/>
      <c r="G537" s="130"/>
      <c r="H537" s="130"/>
      <c r="I537" s="130"/>
      <c r="J537" s="130"/>
      <c r="K537" s="130"/>
      <c r="L537" s="130"/>
      <c r="M537" s="130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 ht="12.75" customHeight="1">
      <c r="A538" s="129"/>
      <c r="B538" s="129"/>
      <c r="C538" s="129"/>
      <c r="D538" s="129"/>
      <c r="E538" s="130"/>
      <c r="F538" s="130"/>
      <c r="G538" s="130"/>
      <c r="H538" s="130"/>
      <c r="I538" s="130"/>
      <c r="J538" s="130"/>
      <c r="K538" s="130"/>
      <c r="L538" s="130"/>
      <c r="M538" s="130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 ht="12.75" customHeight="1">
      <c r="A539" s="129"/>
      <c r="B539" s="129"/>
      <c r="C539" s="129"/>
      <c r="D539" s="129"/>
      <c r="E539" s="130"/>
      <c r="F539" s="130"/>
      <c r="G539" s="130"/>
      <c r="H539" s="130"/>
      <c r="I539" s="130"/>
      <c r="J539" s="130"/>
      <c r="K539" s="130"/>
      <c r="L539" s="130"/>
      <c r="M539" s="130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 ht="12.75" customHeight="1">
      <c r="A540" s="129"/>
      <c r="B540" s="129"/>
      <c r="C540" s="129"/>
      <c r="D540" s="129"/>
      <c r="E540" s="130"/>
      <c r="F540" s="130"/>
      <c r="G540" s="130"/>
      <c r="H540" s="130"/>
      <c r="I540" s="130"/>
      <c r="J540" s="130"/>
      <c r="K540" s="130"/>
      <c r="L540" s="130"/>
      <c r="M540" s="130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 ht="12.75" customHeight="1">
      <c r="A541" s="129"/>
      <c r="B541" s="129"/>
      <c r="C541" s="129"/>
      <c r="D541" s="129"/>
      <c r="E541" s="130"/>
      <c r="F541" s="130"/>
      <c r="G541" s="130"/>
      <c r="H541" s="130"/>
      <c r="I541" s="130"/>
      <c r="J541" s="130"/>
      <c r="K541" s="130"/>
      <c r="L541" s="130"/>
      <c r="M541" s="130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 ht="12.75" customHeight="1">
      <c r="A542" s="129"/>
      <c r="B542" s="129"/>
      <c r="C542" s="129"/>
      <c r="D542" s="129"/>
      <c r="E542" s="130"/>
      <c r="F542" s="130"/>
      <c r="G542" s="130"/>
      <c r="H542" s="130"/>
      <c r="I542" s="130"/>
      <c r="J542" s="130"/>
      <c r="K542" s="130"/>
      <c r="L542" s="130"/>
      <c r="M542" s="130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 ht="12.75" customHeight="1">
      <c r="A543" s="129"/>
      <c r="B543" s="129"/>
      <c r="C543" s="129"/>
      <c r="D543" s="129"/>
      <c r="E543" s="130"/>
      <c r="F543" s="130"/>
      <c r="G543" s="130"/>
      <c r="H543" s="130"/>
      <c r="I543" s="130"/>
      <c r="J543" s="130"/>
      <c r="K543" s="130"/>
      <c r="L543" s="130"/>
      <c r="M543" s="130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 ht="12.75" customHeight="1">
      <c r="A544" s="129"/>
      <c r="B544" s="129"/>
      <c r="C544" s="129"/>
      <c r="D544" s="129"/>
      <c r="E544" s="130"/>
      <c r="F544" s="130"/>
      <c r="G544" s="130"/>
      <c r="H544" s="130"/>
      <c r="I544" s="130"/>
      <c r="J544" s="130"/>
      <c r="K544" s="130"/>
      <c r="L544" s="130"/>
      <c r="M544" s="130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 ht="12.75" customHeight="1">
      <c r="A545" s="129"/>
      <c r="B545" s="129"/>
      <c r="C545" s="129"/>
      <c r="D545" s="129"/>
      <c r="E545" s="130"/>
      <c r="F545" s="130"/>
      <c r="G545" s="130"/>
      <c r="H545" s="130"/>
      <c r="I545" s="130"/>
      <c r="J545" s="130"/>
      <c r="K545" s="130"/>
      <c r="L545" s="130"/>
      <c r="M545" s="130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 ht="12.75" customHeight="1">
      <c r="A546" s="129"/>
      <c r="B546" s="129"/>
      <c r="C546" s="129"/>
      <c r="D546" s="129"/>
      <c r="E546" s="130"/>
      <c r="F546" s="130"/>
      <c r="G546" s="130"/>
      <c r="H546" s="130"/>
      <c r="I546" s="130"/>
      <c r="J546" s="130"/>
      <c r="K546" s="130"/>
      <c r="L546" s="130"/>
      <c r="M546" s="130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 ht="12.75" customHeight="1">
      <c r="A547" s="129"/>
      <c r="B547" s="129"/>
      <c r="C547" s="129"/>
      <c r="D547" s="129"/>
      <c r="E547" s="130"/>
      <c r="F547" s="130"/>
      <c r="G547" s="130"/>
      <c r="H547" s="130"/>
      <c r="I547" s="130"/>
      <c r="J547" s="130"/>
      <c r="K547" s="130"/>
      <c r="L547" s="130"/>
      <c r="M547" s="130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 ht="12.75" customHeight="1">
      <c r="A548" s="129"/>
      <c r="B548" s="129"/>
      <c r="C548" s="129"/>
      <c r="D548" s="129"/>
      <c r="E548" s="130"/>
      <c r="F548" s="130"/>
      <c r="G548" s="130"/>
      <c r="H548" s="130"/>
      <c r="I548" s="130"/>
      <c r="J548" s="130"/>
      <c r="K548" s="130"/>
      <c r="L548" s="130"/>
      <c r="M548" s="130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 ht="12.75" customHeight="1">
      <c r="A549" s="129"/>
      <c r="B549" s="129"/>
      <c r="C549" s="129"/>
      <c r="D549" s="129"/>
      <c r="E549" s="130"/>
      <c r="F549" s="130"/>
      <c r="G549" s="130"/>
      <c r="H549" s="130"/>
      <c r="I549" s="130"/>
      <c r="J549" s="130"/>
      <c r="K549" s="130"/>
      <c r="L549" s="130"/>
      <c r="M549" s="130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 ht="12.75" customHeight="1">
      <c r="A550" s="129"/>
      <c r="B550" s="129"/>
      <c r="C550" s="129"/>
      <c r="D550" s="129"/>
      <c r="E550" s="130"/>
      <c r="F550" s="130"/>
      <c r="G550" s="130"/>
      <c r="H550" s="130"/>
      <c r="I550" s="130"/>
      <c r="J550" s="130"/>
      <c r="K550" s="130"/>
      <c r="L550" s="130"/>
      <c r="M550" s="130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 ht="12.75" customHeight="1">
      <c r="A551" s="129"/>
      <c r="B551" s="129"/>
      <c r="C551" s="129"/>
      <c r="D551" s="129"/>
      <c r="E551" s="130"/>
      <c r="F551" s="130"/>
      <c r="G551" s="130"/>
      <c r="H551" s="130"/>
      <c r="I551" s="130"/>
      <c r="J551" s="130"/>
      <c r="K551" s="130"/>
      <c r="L551" s="130"/>
      <c r="M551" s="130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 ht="12.75" customHeight="1">
      <c r="A552" s="129"/>
      <c r="B552" s="129"/>
      <c r="C552" s="129"/>
      <c r="D552" s="129"/>
      <c r="E552" s="130"/>
      <c r="F552" s="130"/>
      <c r="G552" s="130"/>
      <c r="H552" s="130"/>
      <c r="I552" s="130"/>
      <c r="J552" s="130"/>
      <c r="K552" s="130"/>
      <c r="L552" s="130"/>
      <c r="M552" s="130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 ht="12.75" customHeight="1">
      <c r="A553" s="129"/>
      <c r="B553" s="129"/>
      <c r="C553" s="129"/>
      <c r="D553" s="129"/>
      <c r="E553" s="130"/>
      <c r="F553" s="130"/>
      <c r="G553" s="130"/>
      <c r="H553" s="130"/>
      <c r="I553" s="130"/>
      <c r="J553" s="130"/>
      <c r="K553" s="130"/>
      <c r="L553" s="130"/>
      <c r="M553" s="130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 ht="12.75" customHeight="1">
      <c r="A554" s="129"/>
      <c r="B554" s="129"/>
      <c r="C554" s="129"/>
      <c r="D554" s="129"/>
      <c r="E554" s="130"/>
      <c r="F554" s="130"/>
      <c r="G554" s="130"/>
      <c r="H554" s="130"/>
      <c r="I554" s="130"/>
      <c r="J554" s="130"/>
      <c r="K554" s="130"/>
      <c r="L554" s="130"/>
      <c r="M554" s="130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 ht="12.75" customHeight="1">
      <c r="A555" s="129"/>
      <c r="B555" s="129"/>
      <c r="C555" s="129"/>
      <c r="D555" s="129"/>
      <c r="E555" s="130"/>
      <c r="F555" s="130"/>
      <c r="G555" s="130"/>
      <c r="H555" s="130"/>
      <c r="I555" s="130"/>
      <c r="J555" s="130"/>
      <c r="K555" s="130"/>
      <c r="L555" s="130"/>
      <c r="M555" s="130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 ht="12.75" customHeight="1">
      <c r="A556" s="129"/>
      <c r="B556" s="129"/>
      <c r="C556" s="129"/>
      <c r="D556" s="129"/>
      <c r="E556" s="130"/>
      <c r="F556" s="130"/>
      <c r="G556" s="130"/>
      <c r="H556" s="130"/>
      <c r="I556" s="130"/>
      <c r="J556" s="130"/>
      <c r="K556" s="130"/>
      <c r="L556" s="130"/>
      <c r="M556" s="130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 ht="12.75" customHeight="1">
      <c r="A557" s="129"/>
      <c r="B557" s="129"/>
      <c r="C557" s="129"/>
      <c r="D557" s="129"/>
      <c r="E557" s="130"/>
      <c r="F557" s="130"/>
      <c r="G557" s="130"/>
      <c r="H557" s="130"/>
      <c r="I557" s="130"/>
      <c r="J557" s="130"/>
      <c r="K557" s="130"/>
      <c r="L557" s="130"/>
      <c r="M557" s="130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 ht="12.75" customHeight="1">
      <c r="A558" s="129"/>
      <c r="B558" s="129"/>
      <c r="C558" s="129"/>
      <c r="D558" s="129"/>
      <c r="E558" s="130"/>
      <c r="F558" s="130"/>
      <c r="G558" s="130"/>
      <c r="H558" s="130"/>
      <c r="I558" s="130"/>
      <c r="J558" s="130"/>
      <c r="K558" s="130"/>
      <c r="L558" s="130"/>
      <c r="M558" s="130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 ht="12.75" customHeight="1">
      <c r="A559" s="129"/>
      <c r="B559" s="129"/>
      <c r="C559" s="129"/>
      <c r="D559" s="129"/>
      <c r="E559" s="130"/>
      <c r="F559" s="130"/>
      <c r="G559" s="130"/>
      <c r="H559" s="130"/>
      <c r="I559" s="130"/>
      <c r="J559" s="130"/>
      <c r="K559" s="130"/>
      <c r="L559" s="130"/>
      <c r="M559" s="130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 ht="12.75" customHeight="1">
      <c r="A560" s="129"/>
      <c r="B560" s="129"/>
      <c r="C560" s="129"/>
      <c r="D560" s="129"/>
      <c r="E560" s="130"/>
      <c r="F560" s="130"/>
      <c r="G560" s="130"/>
      <c r="H560" s="130"/>
      <c r="I560" s="130"/>
      <c r="J560" s="130"/>
      <c r="K560" s="130"/>
      <c r="L560" s="130"/>
      <c r="M560" s="130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 ht="12.75" customHeight="1">
      <c r="A561" s="129"/>
      <c r="B561" s="129"/>
      <c r="C561" s="129"/>
      <c r="D561" s="129"/>
      <c r="E561" s="130"/>
      <c r="F561" s="130"/>
      <c r="G561" s="130"/>
      <c r="H561" s="130"/>
      <c r="I561" s="130"/>
      <c r="J561" s="130"/>
      <c r="K561" s="130"/>
      <c r="L561" s="130"/>
      <c r="M561" s="130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 ht="12.75" customHeight="1">
      <c r="A562" s="129"/>
      <c r="B562" s="129"/>
      <c r="C562" s="129"/>
      <c r="D562" s="129"/>
      <c r="E562" s="130"/>
      <c r="F562" s="130"/>
      <c r="G562" s="130"/>
      <c r="H562" s="130"/>
      <c r="I562" s="130"/>
      <c r="J562" s="130"/>
      <c r="K562" s="130"/>
      <c r="L562" s="130"/>
      <c r="M562" s="130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 ht="12.75" customHeight="1">
      <c r="A563" s="129"/>
      <c r="B563" s="129"/>
      <c r="C563" s="129"/>
      <c r="D563" s="129"/>
      <c r="E563" s="130"/>
      <c r="F563" s="130"/>
      <c r="G563" s="130"/>
      <c r="H563" s="130"/>
      <c r="I563" s="130"/>
      <c r="J563" s="130"/>
      <c r="K563" s="130"/>
      <c r="L563" s="130"/>
      <c r="M563" s="130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 ht="12.75" customHeight="1">
      <c r="A564" s="129"/>
      <c r="B564" s="129"/>
      <c r="C564" s="129"/>
      <c r="D564" s="129"/>
      <c r="E564" s="130"/>
      <c r="F564" s="130"/>
      <c r="G564" s="130"/>
      <c r="H564" s="130"/>
      <c r="I564" s="130"/>
      <c r="J564" s="130"/>
      <c r="K564" s="130"/>
      <c r="L564" s="130"/>
      <c r="M564" s="130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 ht="12.75" customHeight="1">
      <c r="A565" s="129"/>
      <c r="B565" s="129"/>
      <c r="C565" s="129"/>
      <c r="D565" s="129"/>
      <c r="E565" s="130"/>
      <c r="F565" s="130"/>
      <c r="G565" s="130"/>
      <c r="H565" s="130"/>
      <c r="I565" s="130"/>
      <c r="J565" s="130"/>
      <c r="K565" s="130"/>
      <c r="L565" s="130"/>
      <c r="M565" s="130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 ht="12.75" customHeight="1">
      <c r="A566" s="129"/>
      <c r="B566" s="129"/>
      <c r="C566" s="129"/>
      <c r="D566" s="129"/>
      <c r="E566" s="130"/>
      <c r="F566" s="130"/>
      <c r="G566" s="130"/>
      <c r="H566" s="130"/>
      <c r="I566" s="130"/>
      <c r="J566" s="130"/>
      <c r="K566" s="130"/>
      <c r="L566" s="130"/>
      <c r="M566" s="130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 ht="12.75" customHeight="1">
      <c r="A567" s="129"/>
      <c r="B567" s="129"/>
      <c r="C567" s="129"/>
      <c r="D567" s="129"/>
      <c r="E567" s="130"/>
      <c r="F567" s="130"/>
      <c r="G567" s="130"/>
      <c r="H567" s="130"/>
      <c r="I567" s="130"/>
      <c r="J567" s="130"/>
      <c r="K567" s="130"/>
      <c r="L567" s="130"/>
      <c r="M567" s="130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 ht="12.75" customHeight="1">
      <c r="A568" s="129"/>
      <c r="B568" s="129"/>
      <c r="C568" s="129"/>
      <c r="D568" s="129"/>
      <c r="E568" s="130"/>
      <c r="F568" s="130"/>
      <c r="G568" s="130"/>
      <c r="H568" s="130"/>
      <c r="I568" s="130"/>
      <c r="J568" s="130"/>
      <c r="K568" s="130"/>
      <c r="L568" s="130"/>
      <c r="M568" s="130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 ht="12.75" customHeight="1">
      <c r="A569" s="129"/>
      <c r="B569" s="129"/>
      <c r="C569" s="129"/>
      <c r="D569" s="129"/>
      <c r="E569" s="130"/>
      <c r="F569" s="130"/>
      <c r="G569" s="130"/>
      <c r="H569" s="130"/>
      <c r="I569" s="130"/>
      <c r="J569" s="130"/>
      <c r="K569" s="130"/>
      <c r="L569" s="130"/>
      <c r="M569" s="130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 ht="12.75" customHeight="1">
      <c r="A570" s="129"/>
      <c r="B570" s="129"/>
      <c r="C570" s="129"/>
      <c r="D570" s="129"/>
      <c r="E570" s="130"/>
      <c r="F570" s="130"/>
      <c r="G570" s="130"/>
      <c r="H570" s="130"/>
      <c r="I570" s="130"/>
      <c r="J570" s="130"/>
      <c r="K570" s="130"/>
      <c r="L570" s="130"/>
      <c r="M570" s="130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 ht="12.75" customHeight="1">
      <c r="A571" s="129"/>
      <c r="B571" s="129"/>
      <c r="C571" s="129"/>
      <c r="D571" s="129"/>
      <c r="E571" s="130"/>
      <c r="F571" s="130"/>
      <c r="G571" s="130"/>
      <c r="H571" s="130"/>
      <c r="I571" s="130"/>
      <c r="J571" s="130"/>
      <c r="K571" s="130"/>
      <c r="L571" s="130"/>
      <c r="M571" s="130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 ht="12.75" customHeight="1">
      <c r="A572" s="129"/>
      <c r="B572" s="129"/>
      <c r="C572" s="129"/>
      <c r="D572" s="129"/>
      <c r="E572" s="130"/>
      <c r="F572" s="130"/>
      <c r="G572" s="130"/>
      <c r="H572" s="130"/>
      <c r="I572" s="130"/>
      <c r="J572" s="130"/>
      <c r="K572" s="130"/>
      <c r="L572" s="130"/>
      <c r="M572" s="130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 ht="12.75" customHeight="1">
      <c r="A573" s="129"/>
      <c r="B573" s="129"/>
      <c r="C573" s="129"/>
      <c r="D573" s="129"/>
      <c r="E573" s="130"/>
      <c r="F573" s="130"/>
      <c r="G573" s="130"/>
      <c r="H573" s="130"/>
      <c r="I573" s="130"/>
      <c r="J573" s="130"/>
      <c r="K573" s="130"/>
      <c r="L573" s="130"/>
      <c r="M573" s="130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 ht="12.75" customHeight="1">
      <c r="A574" s="129"/>
      <c r="B574" s="129"/>
      <c r="C574" s="129"/>
      <c r="D574" s="129"/>
      <c r="E574" s="130"/>
      <c r="F574" s="130"/>
      <c r="G574" s="130"/>
      <c r="H574" s="130"/>
      <c r="I574" s="130"/>
      <c r="J574" s="130"/>
      <c r="K574" s="130"/>
      <c r="L574" s="130"/>
      <c r="M574" s="130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 ht="12.75" customHeight="1">
      <c r="A575" s="129"/>
      <c r="B575" s="129"/>
      <c r="C575" s="129"/>
      <c r="D575" s="129"/>
      <c r="E575" s="130"/>
      <c r="F575" s="130"/>
      <c r="G575" s="130"/>
      <c r="H575" s="130"/>
      <c r="I575" s="130"/>
      <c r="J575" s="130"/>
      <c r="K575" s="130"/>
      <c r="L575" s="130"/>
      <c r="M575" s="130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 ht="12.75" customHeight="1">
      <c r="A576" s="129"/>
      <c r="B576" s="129"/>
      <c r="C576" s="129"/>
      <c r="D576" s="129"/>
      <c r="E576" s="130"/>
      <c r="F576" s="130"/>
      <c r="G576" s="130"/>
      <c r="H576" s="130"/>
      <c r="I576" s="130"/>
      <c r="J576" s="130"/>
      <c r="K576" s="130"/>
      <c r="L576" s="130"/>
      <c r="M576" s="130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 ht="12.75" customHeight="1">
      <c r="A577" s="129"/>
      <c r="B577" s="129"/>
      <c r="C577" s="129"/>
      <c r="D577" s="129"/>
      <c r="E577" s="130"/>
      <c r="F577" s="130"/>
      <c r="G577" s="130"/>
      <c r="H577" s="130"/>
      <c r="I577" s="130"/>
      <c r="J577" s="130"/>
      <c r="K577" s="130"/>
      <c r="L577" s="130"/>
      <c r="M577" s="130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 ht="12.75" customHeight="1">
      <c r="A578" s="129"/>
      <c r="B578" s="129"/>
      <c r="C578" s="129"/>
      <c r="D578" s="129"/>
      <c r="E578" s="130"/>
      <c r="F578" s="130"/>
      <c r="G578" s="130"/>
      <c r="H578" s="130"/>
      <c r="I578" s="130"/>
      <c r="J578" s="130"/>
      <c r="K578" s="130"/>
      <c r="L578" s="130"/>
      <c r="M578" s="130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 ht="12.75" customHeight="1">
      <c r="A579" s="129"/>
      <c r="B579" s="129"/>
      <c r="C579" s="129"/>
      <c r="D579" s="129"/>
      <c r="E579" s="130"/>
      <c r="F579" s="130"/>
      <c r="G579" s="130"/>
      <c r="H579" s="130"/>
      <c r="I579" s="130"/>
      <c r="J579" s="130"/>
      <c r="K579" s="130"/>
      <c r="L579" s="130"/>
      <c r="M579" s="130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 ht="12.75" customHeight="1">
      <c r="A580" s="129"/>
      <c r="B580" s="129"/>
      <c r="C580" s="129"/>
      <c r="D580" s="129"/>
      <c r="E580" s="130"/>
      <c r="F580" s="130"/>
      <c r="G580" s="130"/>
      <c r="H580" s="130"/>
      <c r="I580" s="130"/>
      <c r="J580" s="130"/>
      <c r="K580" s="130"/>
      <c r="L580" s="130"/>
      <c r="M580" s="130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 ht="12.75" customHeight="1">
      <c r="A581" s="129"/>
      <c r="B581" s="129"/>
      <c r="C581" s="129"/>
      <c r="D581" s="129"/>
      <c r="E581" s="130"/>
      <c r="F581" s="130"/>
      <c r="G581" s="130"/>
      <c r="H581" s="130"/>
      <c r="I581" s="130"/>
      <c r="J581" s="130"/>
      <c r="K581" s="130"/>
      <c r="L581" s="130"/>
      <c r="M581" s="130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 ht="12.75" customHeight="1">
      <c r="A582" s="129"/>
      <c r="B582" s="129"/>
      <c r="C582" s="129"/>
      <c r="D582" s="129"/>
      <c r="E582" s="130"/>
      <c r="F582" s="130"/>
      <c r="G582" s="130"/>
      <c r="H582" s="130"/>
      <c r="I582" s="130"/>
      <c r="J582" s="130"/>
      <c r="K582" s="130"/>
      <c r="L582" s="130"/>
      <c r="M582" s="130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 ht="12.75" customHeight="1">
      <c r="A583" s="129"/>
      <c r="B583" s="129"/>
      <c r="C583" s="129"/>
      <c r="D583" s="129"/>
      <c r="E583" s="130"/>
      <c r="F583" s="130"/>
      <c r="G583" s="130"/>
      <c r="H583" s="130"/>
      <c r="I583" s="130"/>
      <c r="J583" s="130"/>
      <c r="K583" s="130"/>
      <c r="L583" s="130"/>
      <c r="M583" s="130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 ht="12.75" customHeight="1">
      <c r="A584" s="129"/>
      <c r="B584" s="129"/>
      <c r="C584" s="129"/>
      <c r="D584" s="129"/>
      <c r="E584" s="130"/>
      <c r="F584" s="130"/>
      <c r="G584" s="130"/>
      <c r="H584" s="130"/>
      <c r="I584" s="130"/>
      <c r="J584" s="130"/>
      <c r="K584" s="130"/>
      <c r="L584" s="130"/>
      <c r="M584" s="130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 ht="12.75" customHeight="1">
      <c r="A585" s="129"/>
      <c r="B585" s="129"/>
      <c r="C585" s="129"/>
      <c r="D585" s="129"/>
      <c r="E585" s="130"/>
      <c r="F585" s="130"/>
      <c r="G585" s="130"/>
      <c r="H585" s="130"/>
      <c r="I585" s="130"/>
      <c r="J585" s="130"/>
      <c r="K585" s="130"/>
      <c r="L585" s="130"/>
      <c r="M585" s="130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 ht="12.75" customHeight="1">
      <c r="A586" s="129"/>
      <c r="B586" s="129"/>
      <c r="C586" s="129"/>
      <c r="D586" s="129"/>
      <c r="E586" s="130"/>
      <c r="F586" s="130"/>
      <c r="G586" s="130"/>
      <c r="H586" s="130"/>
      <c r="I586" s="130"/>
      <c r="J586" s="130"/>
      <c r="K586" s="130"/>
      <c r="L586" s="130"/>
      <c r="M586" s="130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 ht="12.75" customHeight="1">
      <c r="A587" s="129"/>
      <c r="B587" s="129"/>
      <c r="C587" s="129"/>
      <c r="D587" s="129"/>
      <c r="E587" s="130"/>
      <c r="F587" s="130"/>
      <c r="G587" s="130"/>
      <c r="H587" s="130"/>
      <c r="I587" s="130"/>
      <c r="J587" s="130"/>
      <c r="K587" s="130"/>
      <c r="L587" s="130"/>
      <c r="M587" s="130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 ht="12.75" customHeight="1">
      <c r="A588" s="129"/>
      <c r="B588" s="129"/>
      <c r="C588" s="129"/>
      <c r="D588" s="129"/>
      <c r="E588" s="130"/>
      <c r="F588" s="130"/>
      <c r="G588" s="130"/>
      <c r="H588" s="130"/>
      <c r="I588" s="130"/>
      <c r="J588" s="130"/>
      <c r="K588" s="130"/>
      <c r="L588" s="130"/>
      <c r="M588" s="130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 ht="12.75" customHeight="1">
      <c r="A589" s="129"/>
      <c r="B589" s="129"/>
      <c r="C589" s="129"/>
      <c r="D589" s="129"/>
      <c r="E589" s="130"/>
      <c r="F589" s="130"/>
      <c r="G589" s="130"/>
      <c r="H589" s="130"/>
      <c r="I589" s="130"/>
      <c r="J589" s="130"/>
      <c r="K589" s="130"/>
      <c r="L589" s="130"/>
      <c r="M589" s="130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 ht="12.75" customHeight="1">
      <c r="A590" s="129"/>
      <c r="B590" s="129"/>
      <c r="C590" s="129"/>
      <c r="D590" s="129"/>
      <c r="E590" s="130"/>
      <c r="F590" s="130"/>
      <c r="G590" s="130"/>
      <c r="H590" s="130"/>
      <c r="I590" s="130"/>
      <c r="J590" s="130"/>
      <c r="K590" s="130"/>
      <c r="L590" s="130"/>
      <c r="M590" s="130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 ht="12.75" customHeight="1">
      <c r="A591" s="129"/>
      <c r="B591" s="129"/>
      <c r="C591" s="129"/>
      <c r="D591" s="129"/>
      <c r="E591" s="130"/>
      <c r="F591" s="130"/>
      <c r="G591" s="130"/>
      <c r="H591" s="130"/>
      <c r="I591" s="130"/>
      <c r="J591" s="130"/>
      <c r="K591" s="130"/>
      <c r="L591" s="130"/>
      <c r="M591" s="130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 ht="12.75" customHeight="1">
      <c r="A592" s="129"/>
      <c r="B592" s="129"/>
      <c r="C592" s="129"/>
      <c r="D592" s="129"/>
      <c r="E592" s="130"/>
      <c r="F592" s="130"/>
      <c r="G592" s="130"/>
      <c r="H592" s="130"/>
      <c r="I592" s="130"/>
      <c r="J592" s="130"/>
      <c r="K592" s="130"/>
      <c r="L592" s="130"/>
      <c r="M592" s="130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 ht="12.75" customHeight="1">
      <c r="A593" s="129"/>
      <c r="B593" s="129"/>
      <c r="C593" s="129"/>
      <c r="D593" s="129"/>
      <c r="E593" s="130"/>
      <c r="F593" s="130"/>
      <c r="G593" s="130"/>
      <c r="H593" s="130"/>
      <c r="I593" s="130"/>
      <c r="J593" s="130"/>
      <c r="K593" s="130"/>
      <c r="L593" s="130"/>
      <c r="M593" s="130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 ht="12.75" customHeight="1">
      <c r="A594" s="129"/>
      <c r="B594" s="129"/>
      <c r="C594" s="129"/>
      <c r="D594" s="129"/>
      <c r="E594" s="130"/>
      <c r="F594" s="130"/>
      <c r="G594" s="130"/>
      <c r="H594" s="130"/>
      <c r="I594" s="130"/>
      <c r="J594" s="130"/>
      <c r="K594" s="130"/>
      <c r="L594" s="130"/>
      <c r="M594" s="130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 ht="12.75" customHeight="1">
      <c r="A595" s="129"/>
      <c r="B595" s="129"/>
      <c r="C595" s="129"/>
      <c r="D595" s="129"/>
      <c r="E595" s="130"/>
      <c r="F595" s="130"/>
      <c r="G595" s="130"/>
      <c r="H595" s="130"/>
      <c r="I595" s="130"/>
      <c r="J595" s="130"/>
      <c r="K595" s="130"/>
      <c r="L595" s="130"/>
      <c r="M595" s="130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 ht="12.75" customHeight="1">
      <c r="A596" s="129"/>
      <c r="B596" s="129"/>
      <c r="C596" s="129"/>
      <c r="D596" s="129"/>
      <c r="E596" s="130"/>
      <c r="F596" s="130"/>
      <c r="G596" s="130"/>
      <c r="H596" s="130"/>
      <c r="I596" s="130"/>
      <c r="J596" s="130"/>
      <c r="K596" s="130"/>
      <c r="L596" s="130"/>
      <c r="M596" s="130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 ht="12.75" customHeight="1">
      <c r="A597" s="129"/>
      <c r="B597" s="129"/>
      <c r="C597" s="129"/>
      <c r="D597" s="129"/>
      <c r="E597" s="130"/>
      <c r="F597" s="130"/>
      <c r="G597" s="130"/>
      <c r="H597" s="130"/>
      <c r="I597" s="130"/>
      <c r="J597" s="130"/>
      <c r="K597" s="130"/>
      <c r="L597" s="130"/>
      <c r="M597" s="130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 ht="12.75" customHeight="1">
      <c r="A598" s="129"/>
      <c r="B598" s="129"/>
      <c r="C598" s="129"/>
      <c r="D598" s="129"/>
      <c r="E598" s="130"/>
      <c r="F598" s="130"/>
      <c r="G598" s="130"/>
      <c r="H598" s="130"/>
      <c r="I598" s="130"/>
      <c r="J598" s="130"/>
      <c r="K598" s="130"/>
      <c r="L598" s="130"/>
      <c r="M598" s="130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 ht="12.75" customHeight="1">
      <c r="A599" s="129"/>
      <c r="B599" s="129"/>
      <c r="C599" s="129"/>
      <c r="D599" s="129"/>
      <c r="E599" s="130"/>
      <c r="F599" s="130"/>
      <c r="G599" s="130"/>
      <c r="H599" s="130"/>
      <c r="I599" s="130"/>
      <c r="J599" s="130"/>
      <c r="K599" s="130"/>
      <c r="L599" s="130"/>
      <c r="M599" s="130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 ht="12.75" customHeight="1">
      <c r="A600" s="129"/>
      <c r="B600" s="129"/>
      <c r="C600" s="129"/>
      <c r="D600" s="129"/>
      <c r="E600" s="130"/>
      <c r="F600" s="130"/>
      <c r="G600" s="130"/>
      <c r="H600" s="130"/>
      <c r="I600" s="130"/>
      <c r="J600" s="130"/>
      <c r="K600" s="130"/>
      <c r="L600" s="130"/>
      <c r="M600" s="130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 ht="12.75" customHeight="1">
      <c r="A601" s="129"/>
      <c r="B601" s="129"/>
      <c r="C601" s="129"/>
      <c r="D601" s="129"/>
      <c r="E601" s="130"/>
      <c r="F601" s="130"/>
      <c r="G601" s="130"/>
      <c r="H601" s="130"/>
      <c r="I601" s="130"/>
      <c r="J601" s="130"/>
      <c r="K601" s="130"/>
      <c r="L601" s="130"/>
      <c r="M601" s="130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 ht="12.75" customHeight="1">
      <c r="A602" s="129"/>
      <c r="B602" s="129"/>
      <c r="C602" s="129"/>
      <c r="D602" s="129"/>
      <c r="E602" s="130"/>
      <c r="F602" s="130"/>
      <c r="G602" s="130"/>
      <c r="H602" s="130"/>
      <c r="I602" s="130"/>
      <c r="J602" s="130"/>
      <c r="K602" s="130"/>
      <c r="L602" s="130"/>
      <c r="M602" s="130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 ht="12.75" customHeight="1">
      <c r="A603" s="129"/>
      <c r="B603" s="129"/>
      <c r="C603" s="129"/>
      <c r="D603" s="129"/>
      <c r="E603" s="130"/>
      <c r="F603" s="130"/>
      <c r="G603" s="130"/>
      <c r="H603" s="130"/>
      <c r="I603" s="130"/>
      <c r="J603" s="130"/>
      <c r="K603" s="130"/>
      <c r="L603" s="130"/>
      <c r="M603" s="130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 ht="12.75" customHeight="1">
      <c r="A604" s="129"/>
      <c r="B604" s="129"/>
      <c r="C604" s="129"/>
      <c r="D604" s="129"/>
      <c r="E604" s="130"/>
      <c r="F604" s="130"/>
      <c r="G604" s="130"/>
      <c r="H604" s="130"/>
      <c r="I604" s="130"/>
      <c r="J604" s="130"/>
      <c r="K604" s="130"/>
      <c r="L604" s="130"/>
      <c r="M604" s="130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 ht="12.75" customHeight="1">
      <c r="A605" s="129"/>
      <c r="B605" s="129"/>
      <c r="C605" s="129"/>
      <c r="D605" s="129"/>
      <c r="E605" s="130"/>
      <c r="F605" s="130"/>
      <c r="G605" s="130"/>
      <c r="H605" s="130"/>
      <c r="I605" s="130"/>
      <c r="J605" s="130"/>
      <c r="K605" s="130"/>
      <c r="L605" s="130"/>
      <c r="M605" s="130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 ht="12.75" customHeight="1">
      <c r="A606" s="129"/>
      <c r="B606" s="129"/>
      <c r="C606" s="129"/>
      <c r="D606" s="129"/>
      <c r="E606" s="130"/>
      <c r="F606" s="130"/>
      <c r="G606" s="130"/>
      <c r="H606" s="130"/>
      <c r="I606" s="130"/>
      <c r="J606" s="130"/>
      <c r="K606" s="130"/>
      <c r="L606" s="130"/>
      <c r="M606" s="130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 ht="12.75" customHeight="1">
      <c r="A607" s="129"/>
      <c r="B607" s="129"/>
      <c r="C607" s="129"/>
      <c r="D607" s="129"/>
      <c r="E607" s="130"/>
      <c r="F607" s="130"/>
      <c r="G607" s="130"/>
      <c r="H607" s="130"/>
      <c r="I607" s="130"/>
      <c r="J607" s="130"/>
      <c r="K607" s="130"/>
      <c r="L607" s="130"/>
      <c r="M607" s="130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 ht="12.75" customHeight="1">
      <c r="A608" s="129"/>
      <c r="B608" s="129"/>
      <c r="C608" s="129"/>
      <c r="D608" s="129"/>
      <c r="E608" s="130"/>
      <c r="F608" s="130"/>
      <c r="G608" s="130"/>
      <c r="H608" s="130"/>
      <c r="I608" s="130"/>
      <c r="J608" s="130"/>
      <c r="K608" s="130"/>
      <c r="L608" s="130"/>
      <c r="M608" s="130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 ht="12.75" customHeight="1">
      <c r="A609" s="129"/>
      <c r="B609" s="129"/>
      <c r="C609" s="129"/>
      <c r="D609" s="129"/>
      <c r="E609" s="130"/>
      <c r="F609" s="130"/>
      <c r="G609" s="130"/>
      <c r="H609" s="130"/>
      <c r="I609" s="130"/>
      <c r="J609" s="130"/>
      <c r="K609" s="130"/>
      <c r="L609" s="130"/>
      <c r="M609" s="130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 ht="12.75" customHeight="1">
      <c r="A610" s="129"/>
      <c r="B610" s="129"/>
      <c r="C610" s="129"/>
      <c r="D610" s="129"/>
      <c r="E610" s="130"/>
      <c r="F610" s="130"/>
      <c r="G610" s="130"/>
      <c r="H610" s="130"/>
      <c r="I610" s="130"/>
      <c r="J610" s="130"/>
      <c r="K610" s="130"/>
      <c r="L610" s="130"/>
      <c r="M610" s="130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 ht="12.75" customHeight="1">
      <c r="A611" s="129"/>
      <c r="B611" s="129"/>
      <c r="C611" s="129"/>
      <c r="D611" s="129"/>
      <c r="E611" s="130"/>
      <c r="F611" s="130"/>
      <c r="G611" s="130"/>
      <c r="H611" s="130"/>
      <c r="I611" s="130"/>
      <c r="J611" s="130"/>
      <c r="K611" s="130"/>
      <c r="L611" s="130"/>
      <c r="M611" s="130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 ht="12.75" customHeight="1">
      <c r="A612" s="129"/>
      <c r="B612" s="129"/>
      <c r="C612" s="129"/>
      <c r="D612" s="129"/>
      <c r="E612" s="130"/>
      <c r="F612" s="130"/>
      <c r="G612" s="130"/>
      <c r="H612" s="130"/>
      <c r="I612" s="130"/>
      <c r="J612" s="130"/>
      <c r="K612" s="130"/>
      <c r="L612" s="130"/>
      <c r="M612" s="130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 ht="12.75" customHeight="1">
      <c r="A613" s="129"/>
      <c r="B613" s="129"/>
      <c r="C613" s="129"/>
      <c r="D613" s="129"/>
      <c r="E613" s="130"/>
      <c r="F613" s="130"/>
      <c r="G613" s="130"/>
      <c r="H613" s="130"/>
      <c r="I613" s="130"/>
      <c r="J613" s="130"/>
      <c r="K613" s="130"/>
      <c r="L613" s="130"/>
      <c r="M613" s="130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 ht="12.75" customHeight="1">
      <c r="A614" s="129"/>
      <c r="B614" s="129"/>
      <c r="C614" s="129"/>
      <c r="D614" s="129"/>
      <c r="E614" s="130"/>
      <c r="F614" s="130"/>
      <c r="G614" s="130"/>
      <c r="H614" s="130"/>
      <c r="I614" s="130"/>
      <c r="J614" s="130"/>
      <c r="K614" s="130"/>
      <c r="L614" s="130"/>
      <c r="M614" s="130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 ht="12.75" customHeight="1">
      <c r="A615" s="129"/>
      <c r="B615" s="129"/>
      <c r="C615" s="129"/>
      <c r="D615" s="129"/>
      <c r="E615" s="130"/>
      <c r="F615" s="130"/>
      <c r="G615" s="130"/>
      <c r="H615" s="130"/>
      <c r="I615" s="130"/>
      <c r="J615" s="130"/>
      <c r="K615" s="130"/>
      <c r="L615" s="130"/>
      <c r="M615" s="130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 ht="12.75" customHeight="1">
      <c r="A616" s="129"/>
      <c r="B616" s="129"/>
      <c r="C616" s="129"/>
      <c r="D616" s="129"/>
      <c r="E616" s="130"/>
      <c r="F616" s="130"/>
      <c r="G616" s="130"/>
      <c r="H616" s="130"/>
      <c r="I616" s="130"/>
      <c r="J616" s="130"/>
      <c r="K616" s="130"/>
      <c r="L616" s="130"/>
      <c r="M616" s="130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 ht="12.75" customHeight="1">
      <c r="A617" s="129"/>
      <c r="B617" s="129"/>
      <c r="C617" s="129"/>
      <c r="D617" s="129"/>
      <c r="E617" s="130"/>
      <c r="F617" s="130"/>
      <c r="G617" s="130"/>
      <c r="H617" s="130"/>
      <c r="I617" s="130"/>
      <c r="J617" s="130"/>
      <c r="K617" s="130"/>
      <c r="L617" s="130"/>
      <c r="M617" s="130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 ht="12.75" customHeight="1">
      <c r="A618" s="129"/>
      <c r="B618" s="129"/>
      <c r="C618" s="129"/>
      <c r="D618" s="129"/>
      <c r="E618" s="130"/>
      <c r="F618" s="130"/>
      <c r="G618" s="130"/>
      <c r="H618" s="130"/>
      <c r="I618" s="130"/>
      <c r="J618" s="130"/>
      <c r="K618" s="130"/>
      <c r="L618" s="130"/>
      <c r="M618" s="130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 ht="12.75" customHeight="1">
      <c r="A619" s="129"/>
      <c r="B619" s="129"/>
      <c r="C619" s="129"/>
      <c r="D619" s="129"/>
      <c r="E619" s="130"/>
      <c r="F619" s="130"/>
      <c r="G619" s="130"/>
      <c r="H619" s="130"/>
      <c r="I619" s="130"/>
      <c r="J619" s="130"/>
      <c r="K619" s="130"/>
      <c r="L619" s="130"/>
      <c r="M619" s="130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 ht="12.75" customHeight="1">
      <c r="A620" s="129"/>
      <c r="B620" s="129"/>
      <c r="C620" s="129"/>
      <c r="D620" s="129"/>
      <c r="E620" s="130"/>
      <c r="F620" s="130"/>
      <c r="G620" s="130"/>
      <c r="H620" s="130"/>
      <c r="I620" s="130"/>
      <c r="J620" s="130"/>
      <c r="K620" s="130"/>
      <c r="L620" s="130"/>
      <c r="M620" s="130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 ht="12.75" customHeight="1">
      <c r="A621" s="129"/>
      <c r="B621" s="129"/>
      <c r="C621" s="129"/>
      <c r="D621" s="129"/>
      <c r="E621" s="130"/>
      <c r="F621" s="130"/>
      <c r="G621" s="130"/>
      <c r="H621" s="130"/>
      <c r="I621" s="130"/>
      <c r="J621" s="130"/>
      <c r="K621" s="130"/>
      <c r="L621" s="130"/>
      <c r="M621" s="130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 ht="12.75" customHeight="1">
      <c r="A622" s="129"/>
      <c r="B622" s="129"/>
      <c r="C622" s="129"/>
      <c r="D622" s="129"/>
      <c r="E622" s="130"/>
      <c r="F622" s="130"/>
      <c r="G622" s="130"/>
      <c r="H622" s="130"/>
      <c r="I622" s="130"/>
      <c r="J622" s="130"/>
      <c r="K622" s="130"/>
      <c r="L622" s="130"/>
      <c r="M622" s="130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 ht="12.75" customHeight="1">
      <c r="A623" s="129"/>
      <c r="B623" s="129"/>
      <c r="C623" s="129"/>
      <c r="D623" s="129"/>
      <c r="E623" s="130"/>
      <c r="F623" s="130"/>
      <c r="G623" s="130"/>
      <c r="H623" s="130"/>
      <c r="I623" s="130"/>
      <c r="J623" s="130"/>
      <c r="K623" s="130"/>
      <c r="L623" s="130"/>
      <c r="M623" s="130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 ht="12.75" customHeight="1">
      <c r="A624" s="129"/>
      <c r="B624" s="129"/>
      <c r="C624" s="129"/>
      <c r="D624" s="129"/>
      <c r="E624" s="130"/>
      <c r="F624" s="130"/>
      <c r="G624" s="130"/>
      <c r="H624" s="130"/>
      <c r="I624" s="130"/>
      <c r="J624" s="130"/>
      <c r="K624" s="130"/>
      <c r="L624" s="130"/>
      <c r="M624" s="130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 ht="12.75" customHeight="1">
      <c r="A625" s="129"/>
      <c r="B625" s="129"/>
      <c r="C625" s="129"/>
      <c r="D625" s="129"/>
      <c r="E625" s="130"/>
      <c r="F625" s="130"/>
      <c r="G625" s="130"/>
      <c r="H625" s="130"/>
      <c r="I625" s="130"/>
      <c r="J625" s="130"/>
      <c r="K625" s="130"/>
      <c r="L625" s="130"/>
      <c r="M625" s="130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 ht="12.75" customHeight="1">
      <c r="A626" s="129"/>
      <c r="B626" s="129"/>
      <c r="C626" s="129"/>
      <c r="D626" s="129"/>
      <c r="E626" s="130"/>
      <c r="F626" s="130"/>
      <c r="G626" s="130"/>
      <c r="H626" s="130"/>
      <c r="I626" s="130"/>
      <c r="J626" s="130"/>
      <c r="K626" s="130"/>
      <c r="L626" s="130"/>
      <c r="M626" s="130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 ht="12.75" customHeight="1">
      <c r="A627" s="129"/>
      <c r="B627" s="129"/>
      <c r="C627" s="129"/>
      <c r="D627" s="129"/>
      <c r="E627" s="130"/>
      <c r="F627" s="130"/>
      <c r="G627" s="130"/>
      <c r="H627" s="130"/>
      <c r="I627" s="130"/>
      <c r="J627" s="130"/>
      <c r="K627" s="130"/>
      <c r="L627" s="130"/>
      <c r="M627" s="130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 ht="12.75" customHeight="1">
      <c r="A628" s="129"/>
      <c r="B628" s="129"/>
      <c r="C628" s="129"/>
      <c r="D628" s="129"/>
      <c r="E628" s="130"/>
      <c r="F628" s="130"/>
      <c r="G628" s="130"/>
      <c r="H628" s="130"/>
      <c r="I628" s="130"/>
      <c r="J628" s="130"/>
      <c r="K628" s="130"/>
      <c r="L628" s="130"/>
      <c r="M628" s="130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 ht="12.75" customHeight="1">
      <c r="A629" s="129"/>
      <c r="B629" s="129"/>
      <c r="C629" s="129"/>
      <c r="D629" s="129"/>
      <c r="E629" s="130"/>
      <c r="F629" s="130"/>
      <c r="G629" s="130"/>
      <c r="H629" s="130"/>
      <c r="I629" s="130"/>
      <c r="J629" s="130"/>
      <c r="K629" s="130"/>
      <c r="L629" s="130"/>
      <c r="M629" s="130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 ht="12.75" customHeight="1">
      <c r="A630" s="129"/>
      <c r="B630" s="129"/>
      <c r="C630" s="129"/>
      <c r="D630" s="129"/>
      <c r="E630" s="130"/>
      <c r="F630" s="130"/>
      <c r="G630" s="130"/>
      <c r="H630" s="130"/>
      <c r="I630" s="130"/>
      <c r="J630" s="130"/>
      <c r="K630" s="130"/>
      <c r="L630" s="130"/>
      <c r="M630" s="130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 ht="12.75" customHeight="1">
      <c r="A631" s="129"/>
      <c r="B631" s="129"/>
      <c r="C631" s="129"/>
      <c r="D631" s="129"/>
      <c r="E631" s="130"/>
      <c r="F631" s="130"/>
      <c r="G631" s="130"/>
      <c r="H631" s="130"/>
      <c r="I631" s="130"/>
      <c r="J631" s="130"/>
      <c r="K631" s="130"/>
      <c r="L631" s="130"/>
      <c r="M631" s="130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 ht="12.75" customHeight="1">
      <c r="A632" s="129"/>
      <c r="B632" s="129"/>
      <c r="C632" s="129"/>
      <c r="D632" s="129"/>
      <c r="E632" s="130"/>
      <c r="F632" s="130"/>
      <c r="G632" s="130"/>
      <c r="H632" s="130"/>
      <c r="I632" s="130"/>
      <c r="J632" s="130"/>
      <c r="K632" s="130"/>
      <c r="L632" s="130"/>
      <c r="M632" s="130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 ht="12.75" customHeight="1">
      <c r="A633" s="129"/>
      <c r="B633" s="129"/>
      <c r="C633" s="129"/>
      <c r="D633" s="129"/>
      <c r="E633" s="130"/>
      <c r="F633" s="130"/>
      <c r="G633" s="130"/>
      <c r="H633" s="130"/>
      <c r="I633" s="130"/>
      <c r="J633" s="130"/>
      <c r="K633" s="130"/>
      <c r="L633" s="130"/>
      <c r="M633" s="130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 ht="12.75" customHeight="1">
      <c r="A634" s="129"/>
      <c r="B634" s="129"/>
      <c r="C634" s="129"/>
      <c r="D634" s="129"/>
      <c r="E634" s="130"/>
      <c r="F634" s="130"/>
      <c r="G634" s="130"/>
      <c r="H634" s="130"/>
      <c r="I634" s="130"/>
      <c r="J634" s="130"/>
      <c r="K634" s="130"/>
      <c r="L634" s="130"/>
      <c r="M634" s="130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 ht="12.75" customHeight="1">
      <c r="A635" s="129"/>
      <c r="B635" s="129"/>
      <c r="C635" s="129"/>
      <c r="D635" s="129"/>
      <c r="E635" s="130"/>
      <c r="F635" s="130"/>
      <c r="G635" s="130"/>
      <c r="H635" s="130"/>
      <c r="I635" s="130"/>
      <c r="J635" s="130"/>
      <c r="K635" s="130"/>
      <c r="L635" s="130"/>
      <c r="M635" s="130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 ht="12.75" customHeight="1">
      <c r="A636" s="129"/>
      <c r="B636" s="129"/>
      <c r="C636" s="129"/>
      <c r="D636" s="129"/>
      <c r="E636" s="130"/>
      <c r="F636" s="130"/>
      <c r="G636" s="130"/>
      <c r="H636" s="130"/>
      <c r="I636" s="130"/>
      <c r="J636" s="130"/>
      <c r="K636" s="130"/>
      <c r="L636" s="130"/>
      <c r="M636" s="130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 ht="12.75" customHeight="1">
      <c r="A637" s="129"/>
      <c r="B637" s="129"/>
      <c r="C637" s="129"/>
      <c r="D637" s="129"/>
      <c r="E637" s="130"/>
      <c r="F637" s="130"/>
      <c r="G637" s="130"/>
      <c r="H637" s="130"/>
      <c r="I637" s="130"/>
      <c r="J637" s="130"/>
      <c r="K637" s="130"/>
      <c r="L637" s="130"/>
      <c r="M637" s="130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 ht="12.75" customHeight="1">
      <c r="A638" s="129"/>
      <c r="B638" s="129"/>
      <c r="C638" s="129"/>
      <c r="D638" s="129"/>
      <c r="E638" s="130"/>
      <c r="F638" s="130"/>
      <c r="G638" s="130"/>
      <c r="H638" s="130"/>
      <c r="I638" s="130"/>
      <c r="J638" s="130"/>
      <c r="K638" s="130"/>
      <c r="L638" s="130"/>
      <c r="M638" s="130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 ht="12.75" customHeight="1">
      <c r="A639" s="129"/>
      <c r="B639" s="129"/>
      <c r="C639" s="129"/>
      <c r="D639" s="129"/>
      <c r="E639" s="130"/>
      <c r="F639" s="130"/>
      <c r="G639" s="130"/>
      <c r="H639" s="130"/>
      <c r="I639" s="130"/>
      <c r="J639" s="130"/>
      <c r="K639" s="130"/>
      <c r="L639" s="130"/>
      <c r="M639" s="130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 ht="12.75" customHeight="1">
      <c r="A640" s="129"/>
      <c r="B640" s="129"/>
      <c r="C640" s="129"/>
      <c r="D640" s="129"/>
      <c r="E640" s="130"/>
      <c r="F640" s="130"/>
      <c r="G640" s="130"/>
      <c r="H640" s="130"/>
      <c r="I640" s="130"/>
      <c r="J640" s="130"/>
      <c r="K640" s="130"/>
      <c r="L640" s="130"/>
      <c r="M640" s="130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 ht="12.75" customHeight="1">
      <c r="A641" s="129"/>
      <c r="B641" s="129"/>
      <c r="C641" s="129"/>
      <c r="D641" s="129"/>
      <c r="E641" s="130"/>
      <c r="F641" s="130"/>
      <c r="G641" s="130"/>
      <c r="H641" s="130"/>
      <c r="I641" s="130"/>
      <c r="J641" s="130"/>
      <c r="K641" s="130"/>
      <c r="L641" s="130"/>
      <c r="M641" s="130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 ht="12.75" customHeight="1">
      <c r="A642" s="129"/>
      <c r="B642" s="129"/>
      <c r="C642" s="129"/>
      <c r="D642" s="129"/>
      <c r="E642" s="130"/>
      <c r="F642" s="130"/>
      <c r="G642" s="130"/>
      <c r="H642" s="130"/>
      <c r="I642" s="130"/>
      <c r="J642" s="130"/>
      <c r="K642" s="130"/>
      <c r="L642" s="130"/>
      <c r="M642" s="130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 ht="12.75" customHeight="1">
      <c r="A643" s="129"/>
      <c r="B643" s="129"/>
      <c r="C643" s="129"/>
      <c r="D643" s="129"/>
      <c r="E643" s="130"/>
      <c r="F643" s="130"/>
      <c r="G643" s="130"/>
      <c r="H643" s="130"/>
      <c r="I643" s="130"/>
      <c r="J643" s="130"/>
      <c r="K643" s="130"/>
      <c r="L643" s="130"/>
      <c r="M643" s="130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 ht="12.75" customHeight="1">
      <c r="A644" s="129"/>
      <c r="B644" s="129"/>
      <c r="C644" s="129"/>
      <c r="D644" s="129"/>
      <c r="E644" s="130"/>
      <c r="F644" s="130"/>
      <c r="G644" s="130"/>
      <c r="H644" s="130"/>
      <c r="I644" s="130"/>
      <c r="J644" s="130"/>
      <c r="K644" s="130"/>
      <c r="L644" s="130"/>
      <c r="M644" s="130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 ht="12.75" customHeight="1">
      <c r="A645" s="129"/>
      <c r="B645" s="129"/>
      <c r="C645" s="129"/>
      <c r="D645" s="129"/>
      <c r="E645" s="130"/>
      <c r="F645" s="130"/>
      <c r="G645" s="130"/>
      <c r="H645" s="130"/>
      <c r="I645" s="130"/>
      <c r="J645" s="130"/>
      <c r="K645" s="130"/>
      <c r="L645" s="130"/>
      <c r="M645" s="130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 ht="12.75" customHeight="1">
      <c r="A646" s="129"/>
      <c r="B646" s="129"/>
      <c r="C646" s="129"/>
      <c r="D646" s="129"/>
      <c r="E646" s="130"/>
      <c r="F646" s="130"/>
      <c r="G646" s="130"/>
      <c r="H646" s="130"/>
      <c r="I646" s="130"/>
      <c r="J646" s="130"/>
      <c r="K646" s="130"/>
      <c r="L646" s="130"/>
      <c r="M646" s="130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 ht="12.75" customHeight="1">
      <c r="A647" s="129"/>
      <c r="B647" s="129"/>
      <c r="C647" s="129"/>
      <c r="D647" s="129"/>
      <c r="E647" s="130"/>
      <c r="F647" s="130"/>
      <c r="G647" s="130"/>
      <c r="H647" s="130"/>
      <c r="I647" s="130"/>
      <c r="J647" s="130"/>
      <c r="K647" s="130"/>
      <c r="L647" s="130"/>
      <c r="M647" s="130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 ht="12.75" customHeight="1">
      <c r="A648" s="129"/>
      <c r="B648" s="129"/>
      <c r="C648" s="129"/>
      <c r="D648" s="129"/>
      <c r="E648" s="130"/>
      <c r="F648" s="130"/>
      <c r="G648" s="130"/>
      <c r="H648" s="130"/>
      <c r="I648" s="130"/>
      <c r="J648" s="130"/>
      <c r="K648" s="130"/>
      <c r="L648" s="130"/>
      <c r="M648" s="130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 ht="12.75" customHeight="1">
      <c r="A649" s="129"/>
      <c r="B649" s="129"/>
      <c r="C649" s="129"/>
      <c r="D649" s="129"/>
      <c r="E649" s="130"/>
      <c r="F649" s="130"/>
      <c r="G649" s="130"/>
      <c r="H649" s="130"/>
      <c r="I649" s="130"/>
      <c r="J649" s="130"/>
      <c r="K649" s="130"/>
      <c r="L649" s="130"/>
      <c r="M649" s="130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 ht="12.75" customHeight="1">
      <c r="A650" s="129"/>
      <c r="B650" s="129"/>
      <c r="C650" s="129"/>
      <c r="D650" s="129"/>
      <c r="E650" s="130"/>
      <c r="F650" s="130"/>
      <c r="G650" s="130"/>
      <c r="H650" s="130"/>
      <c r="I650" s="130"/>
      <c r="J650" s="130"/>
      <c r="K650" s="130"/>
      <c r="L650" s="130"/>
      <c r="M650" s="130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 ht="12.75" customHeight="1">
      <c r="A651" s="129"/>
      <c r="B651" s="129"/>
      <c r="C651" s="129"/>
      <c r="D651" s="129"/>
      <c r="E651" s="130"/>
      <c r="F651" s="130"/>
      <c r="G651" s="130"/>
      <c r="H651" s="130"/>
      <c r="I651" s="130"/>
      <c r="J651" s="130"/>
      <c r="K651" s="130"/>
      <c r="L651" s="130"/>
      <c r="M651" s="130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 ht="12.75" customHeight="1">
      <c r="A652" s="129"/>
      <c r="B652" s="129"/>
      <c r="C652" s="129"/>
      <c r="D652" s="129"/>
      <c r="E652" s="130"/>
      <c r="F652" s="130"/>
      <c r="G652" s="130"/>
      <c r="H652" s="130"/>
      <c r="I652" s="130"/>
      <c r="J652" s="130"/>
      <c r="K652" s="130"/>
      <c r="L652" s="130"/>
      <c r="M652" s="130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 ht="12.75" customHeight="1">
      <c r="A653" s="129"/>
      <c r="B653" s="129"/>
      <c r="C653" s="129"/>
      <c r="D653" s="129"/>
      <c r="E653" s="130"/>
      <c r="F653" s="130"/>
      <c r="G653" s="130"/>
      <c r="H653" s="130"/>
      <c r="I653" s="130"/>
      <c r="J653" s="130"/>
      <c r="K653" s="130"/>
      <c r="L653" s="130"/>
      <c r="M653" s="130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 ht="12.75" customHeight="1">
      <c r="A654" s="129"/>
      <c r="B654" s="129"/>
      <c r="C654" s="129"/>
      <c r="D654" s="129"/>
      <c r="E654" s="130"/>
      <c r="F654" s="130"/>
      <c r="G654" s="130"/>
      <c r="H654" s="130"/>
      <c r="I654" s="130"/>
      <c r="J654" s="130"/>
      <c r="K654" s="130"/>
      <c r="L654" s="130"/>
      <c r="M654" s="130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 ht="12.75" customHeight="1">
      <c r="A655" s="129"/>
      <c r="B655" s="129"/>
      <c r="C655" s="129"/>
      <c r="D655" s="129"/>
      <c r="E655" s="130"/>
      <c r="F655" s="130"/>
      <c r="G655" s="130"/>
      <c r="H655" s="130"/>
      <c r="I655" s="130"/>
      <c r="J655" s="130"/>
      <c r="K655" s="130"/>
      <c r="L655" s="130"/>
      <c r="M655" s="130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 ht="12.75" customHeight="1">
      <c r="A656" s="129"/>
      <c r="B656" s="129"/>
      <c r="C656" s="129"/>
      <c r="D656" s="129"/>
      <c r="E656" s="130"/>
      <c r="F656" s="130"/>
      <c r="G656" s="130"/>
      <c r="H656" s="130"/>
      <c r="I656" s="130"/>
      <c r="J656" s="130"/>
      <c r="K656" s="130"/>
      <c r="L656" s="130"/>
      <c r="M656" s="130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 ht="12.75" customHeight="1">
      <c r="A657" s="129"/>
      <c r="B657" s="129"/>
      <c r="C657" s="129"/>
      <c r="D657" s="129"/>
      <c r="E657" s="130"/>
      <c r="F657" s="130"/>
      <c r="G657" s="130"/>
      <c r="H657" s="130"/>
      <c r="I657" s="130"/>
      <c r="J657" s="130"/>
      <c r="K657" s="130"/>
      <c r="L657" s="130"/>
      <c r="M657" s="130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 ht="12.75" customHeight="1">
      <c r="A658" s="129"/>
      <c r="B658" s="129"/>
      <c r="C658" s="129"/>
      <c r="D658" s="129"/>
      <c r="E658" s="130"/>
      <c r="F658" s="130"/>
      <c r="G658" s="130"/>
      <c r="H658" s="130"/>
      <c r="I658" s="130"/>
      <c r="J658" s="130"/>
      <c r="K658" s="130"/>
      <c r="L658" s="130"/>
      <c r="M658" s="130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 ht="12.75" customHeight="1">
      <c r="A659" s="129"/>
      <c r="B659" s="129"/>
      <c r="C659" s="129"/>
      <c r="D659" s="129"/>
      <c r="E659" s="130"/>
      <c r="F659" s="130"/>
      <c r="G659" s="130"/>
      <c r="H659" s="130"/>
      <c r="I659" s="130"/>
      <c r="J659" s="130"/>
      <c r="K659" s="130"/>
      <c r="L659" s="130"/>
      <c r="M659" s="130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 ht="12.75" customHeight="1">
      <c r="A660" s="129"/>
      <c r="B660" s="129"/>
      <c r="C660" s="129"/>
      <c r="D660" s="129"/>
      <c r="E660" s="130"/>
      <c r="F660" s="130"/>
      <c r="G660" s="130"/>
      <c r="H660" s="130"/>
      <c r="I660" s="130"/>
      <c r="J660" s="130"/>
      <c r="K660" s="130"/>
      <c r="L660" s="130"/>
      <c r="M660" s="130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 ht="12.75" customHeight="1">
      <c r="A661" s="129"/>
      <c r="B661" s="129"/>
      <c r="C661" s="129"/>
      <c r="D661" s="129"/>
      <c r="E661" s="130"/>
      <c r="F661" s="130"/>
      <c r="G661" s="130"/>
      <c r="H661" s="130"/>
      <c r="I661" s="130"/>
      <c r="J661" s="130"/>
      <c r="K661" s="130"/>
      <c r="L661" s="130"/>
      <c r="M661" s="130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 ht="12.75" customHeight="1">
      <c r="A662" s="129"/>
      <c r="B662" s="129"/>
      <c r="C662" s="129"/>
      <c r="D662" s="129"/>
      <c r="E662" s="130"/>
      <c r="F662" s="130"/>
      <c r="G662" s="130"/>
      <c r="H662" s="130"/>
      <c r="I662" s="130"/>
      <c r="J662" s="130"/>
      <c r="K662" s="130"/>
      <c r="L662" s="130"/>
      <c r="M662" s="130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 ht="12.75" customHeight="1">
      <c r="A663" s="129"/>
      <c r="B663" s="129"/>
      <c r="C663" s="129"/>
      <c r="D663" s="129"/>
      <c r="E663" s="130"/>
      <c r="F663" s="130"/>
      <c r="G663" s="130"/>
      <c r="H663" s="130"/>
      <c r="I663" s="130"/>
      <c r="J663" s="130"/>
      <c r="K663" s="130"/>
      <c r="L663" s="130"/>
      <c r="M663" s="130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 ht="12.75" customHeight="1">
      <c r="A664" s="129"/>
      <c r="B664" s="129"/>
      <c r="C664" s="129"/>
      <c r="D664" s="129"/>
      <c r="E664" s="130"/>
      <c r="F664" s="130"/>
      <c r="G664" s="130"/>
      <c r="H664" s="130"/>
      <c r="I664" s="130"/>
      <c r="J664" s="130"/>
      <c r="K664" s="130"/>
      <c r="L664" s="130"/>
      <c r="M664" s="130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 ht="12.75" customHeight="1">
      <c r="A665" s="129"/>
      <c r="B665" s="129"/>
      <c r="C665" s="129"/>
      <c r="D665" s="129"/>
      <c r="E665" s="130"/>
      <c r="F665" s="130"/>
      <c r="G665" s="130"/>
      <c r="H665" s="130"/>
      <c r="I665" s="130"/>
      <c r="J665" s="130"/>
      <c r="K665" s="130"/>
      <c r="L665" s="130"/>
      <c r="M665" s="130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 ht="12.75" customHeight="1">
      <c r="A666" s="129"/>
      <c r="B666" s="129"/>
      <c r="C666" s="129"/>
      <c r="D666" s="129"/>
      <c r="E666" s="130"/>
      <c r="F666" s="130"/>
      <c r="G666" s="130"/>
      <c r="H666" s="130"/>
      <c r="I666" s="130"/>
      <c r="J666" s="130"/>
      <c r="K666" s="130"/>
      <c r="L666" s="130"/>
      <c r="M666" s="130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 ht="12.75" customHeight="1">
      <c r="A667" s="129"/>
      <c r="B667" s="129"/>
      <c r="C667" s="129"/>
      <c r="D667" s="129"/>
      <c r="E667" s="130"/>
      <c r="F667" s="130"/>
      <c r="G667" s="130"/>
      <c r="H667" s="130"/>
      <c r="I667" s="130"/>
      <c r="J667" s="130"/>
      <c r="K667" s="130"/>
      <c r="L667" s="130"/>
      <c r="M667" s="130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 ht="12.75" customHeight="1">
      <c r="A668" s="129"/>
      <c r="B668" s="129"/>
      <c r="C668" s="129"/>
      <c r="D668" s="129"/>
      <c r="E668" s="130"/>
      <c r="F668" s="130"/>
      <c r="G668" s="130"/>
      <c r="H668" s="130"/>
      <c r="I668" s="130"/>
      <c r="J668" s="130"/>
      <c r="K668" s="130"/>
      <c r="L668" s="130"/>
      <c r="M668" s="130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 ht="12.75" customHeight="1">
      <c r="A669" s="129"/>
      <c r="B669" s="129"/>
      <c r="C669" s="129"/>
      <c r="D669" s="129"/>
      <c r="E669" s="130"/>
      <c r="F669" s="130"/>
      <c r="G669" s="130"/>
      <c r="H669" s="130"/>
      <c r="I669" s="130"/>
      <c r="J669" s="130"/>
      <c r="K669" s="130"/>
      <c r="L669" s="130"/>
      <c r="M669" s="130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 ht="12.75" customHeight="1">
      <c r="A670" s="129"/>
      <c r="B670" s="129"/>
      <c r="C670" s="129"/>
      <c r="D670" s="129"/>
      <c r="E670" s="130"/>
      <c r="F670" s="130"/>
      <c r="G670" s="130"/>
      <c r="H670" s="130"/>
      <c r="I670" s="130"/>
      <c r="J670" s="130"/>
      <c r="K670" s="130"/>
      <c r="L670" s="130"/>
      <c r="M670" s="130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 ht="12.75" customHeight="1">
      <c r="A671" s="129"/>
      <c r="B671" s="129"/>
      <c r="C671" s="129"/>
      <c r="D671" s="129"/>
      <c r="E671" s="130"/>
      <c r="F671" s="130"/>
      <c r="G671" s="130"/>
      <c r="H671" s="130"/>
      <c r="I671" s="130"/>
      <c r="J671" s="130"/>
      <c r="K671" s="130"/>
      <c r="L671" s="130"/>
      <c r="M671" s="130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 ht="12.75" customHeight="1">
      <c r="A672" s="129"/>
      <c r="B672" s="129"/>
      <c r="C672" s="129"/>
      <c r="D672" s="129"/>
      <c r="E672" s="130"/>
      <c r="F672" s="130"/>
      <c r="G672" s="130"/>
      <c r="H672" s="130"/>
      <c r="I672" s="130"/>
      <c r="J672" s="130"/>
      <c r="K672" s="130"/>
      <c r="L672" s="130"/>
      <c r="M672" s="130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 ht="12.75" customHeight="1">
      <c r="A673" s="129"/>
      <c r="B673" s="129"/>
      <c r="C673" s="129"/>
      <c r="D673" s="129"/>
      <c r="E673" s="130"/>
      <c r="F673" s="130"/>
      <c r="G673" s="130"/>
      <c r="H673" s="130"/>
      <c r="I673" s="130"/>
      <c r="J673" s="130"/>
      <c r="K673" s="130"/>
      <c r="L673" s="130"/>
      <c r="M673" s="130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 ht="12.75" customHeight="1">
      <c r="A674" s="129"/>
      <c r="B674" s="129"/>
      <c r="C674" s="129"/>
      <c r="D674" s="129"/>
      <c r="E674" s="130"/>
      <c r="F674" s="130"/>
      <c r="G674" s="130"/>
      <c r="H674" s="130"/>
      <c r="I674" s="130"/>
      <c r="J674" s="130"/>
      <c r="K674" s="130"/>
      <c r="L674" s="130"/>
      <c r="M674" s="130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 ht="12.75" customHeight="1">
      <c r="A675" s="129"/>
      <c r="B675" s="129"/>
      <c r="C675" s="129"/>
      <c r="D675" s="129"/>
      <c r="E675" s="130"/>
      <c r="F675" s="130"/>
      <c r="G675" s="130"/>
      <c r="H675" s="130"/>
      <c r="I675" s="130"/>
      <c r="J675" s="130"/>
      <c r="K675" s="130"/>
      <c r="L675" s="130"/>
      <c r="M675" s="130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 ht="12.75" customHeight="1">
      <c r="A676" s="129"/>
      <c r="B676" s="129"/>
      <c r="C676" s="129"/>
      <c r="D676" s="129"/>
      <c r="E676" s="130"/>
      <c r="F676" s="130"/>
      <c r="G676" s="130"/>
      <c r="H676" s="130"/>
      <c r="I676" s="130"/>
      <c r="J676" s="130"/>
      <c r="K676" s="130"/>
      <c r="L676" s="130"/>
      <c r="M676" s="130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 ht="12.75" customHeight="1">
      <c r="A677" s="129"/>
      <c r="B677" s="129"/>
      <c r="C677" s="129"/>
      <c r="D677" s="129"/>
      <c r="E677" s="130"/>
      <c r="F677" s="130"/>
      <c r="G677" s="130"/>
      <c r="H677" s="130"/>
      <c r="I677" s="130"/>
      <c r="J677" s="130"/>
      <c r="K677" s="130"/>
      <c r="L677" s="130"/>
      <c r="M677" s="130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 ht="12.75" customHeight="1">
      <c r="A678" s="129"/>
      <c r="B678" s="129"/>
      <c r="C678" s="129"/>
      <c r="D678" s="129"/>
      <c r="E678" s="130"/>
      <c r="F678" s="130"/>
      <c r="G678" s="130"/>
      <c r="H678" s="130"/>
      <c r="I678" s="130"/>
      <c r="J678" s="130"/>
      <c r="K678" s="130"/>
      <c r="L678" s="130"/>
      <c r="M678" s="130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 ht="12.75" customHeight="1">
      <c r="A679" s="129"/>
      <c r="B679" s="129"/>
      <c r="C679" s="129"/>
      <c r="D679" s="129"/>
      <c r="E679" s="130"/>
      <c r="F679" s="130"/>
      <c r="G679" s="130"/>
      <c r="H679" s="130"/>
      <c r="I679" s="130"/>
      <c r="J679" s="130"/>
      <c r="K679" s="130"/>
      <c r="L679" s="130"/>
      <c r="M679" s="130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 ht="12.75" customHeight="1">
      <c r="A680" s="129"/>
      <c r="B680" s="129"/>
      <c r="C680" s="129"/>
      <c r="D680" s="129"/>
      <c r="E680" s="130"/>
      <c r="F680" s="130"/>
      <c r="G680" s="130"/>
      <c r="H680" s="130"/>
      <c r="I680" s="130"/>
      <c r="J680" s="130"/>
      <c r="K680" s="130"/>
      <c r="L680" s="130"/>
      <c r="M680" s="130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 ht="12.75" customHeight="1">
      <c r="A681" s="129"/>
      <c r="B681" s="129"/>
      <c r="C681" s="129"/>
      <c r="D681" s="129"/>
      <c r="E681" s="130"/>
      <c r="F681" s="130"/>
      <c r="G681" s="130"/>
      <c r="H681" s="130"/>
      <c r="I681" s="130"/>
      <c r="J681" s="130"/>
      <c r="K681" s="130"/>
      <c r="L681" s="130"/>
      <c r="M681" s="130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 ht="12.75" customHeight="1">
      <c r="A682" s="129"/>
      <c r="B682" s="129"/>
      <c r="C682" s="129"/>
      <c r="D682" s="129"/>
      <c r="E682" s="130"/>
      <c r="F682" s="130"/>
      <c r="G682" s="130"/>
      <c r="H682" s="130"/>
      <c r="I682" s="130"/>
      <c r="J682" s="130"/>
      <c r="K682" s="130"/>
      <c r="L682" s="130"/>
      <c r="M682" s="130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 ht="12.75" customHeight="1">
      <c r="A683" s="129"/>
      <c r="B683" s="129"/>
      <c r="C683" s="129"/>
      <c r="D683" s="129"/>
      <c r="E683" s="130"/>
      <c r="F683" s="130"/>
      <c r="G683" s="130"/>
      <c r="H683" s="130"/>
      <c r="I683" s="130"/>
      <c r="J683" s="130"/>
      <c r="K683" s="130"/>
      <c r="L683" s="130"/>
      <c r="M683" s="130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 ht="12.75" customHeight="1">
      <c r="A684" s="129"/>
      <c r="B684" s="129"/>
      <c r="C684" s="129"/>
      <c r="D684" s="129"/>
      <c r="E684" s="130"/>
      <c r="F684" s="130"/>
      <c r="G684" s="130"/>
      <c r="H684" s="130"/>
      <c r="I684" s="130"/>
      <c r="J684" s="130"/>
      <c r="K684" s="130"/>
      <c r="L684" s="130"/>
      <c r="M684" s="130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 ht="12.75" customHeight="1">
      <c r="A685" s="129"/>
      <c r="B685" s="129"/>
      <c r="C685" s="129"/>
      <c r="D685" s="129"/>
      <c r="E685" s="130"/>
      <c r="F685" s="130"/>
      <c r="G685" s="130"/>
      <c r="H685" s="130"/>
      <c r="I685" s="130"/>
      <c r="J685" s="130"/>
      <c r="K685" s="130"/>
      <c r="L685" s="130"/>
      <c r="M685" s="130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 ht="12.75" customHeight="1">
      <c r="A686" s="129"/>
      <c r="B686" s="129"/>
      <c r="C686" s="129"/>
      <c r="D686" s="129"/>
      <c r="E686" s="130"/>
      <c r="F686" s="130"/>
      <c r="G686" s="130"/>
      <c r="H686" s="130"/>
      <c r="I686" s="130"/>
      <c r="J686" s="130"/>
      <c r="K686" s="130"/>
      <c r="L686" s="130"/>
      <c r="M686" s="130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 ht="12.75" customHeight="1">
      <c r="A687" s="129"/>
      <c r="B687" s="129"/>
      <c r="C687" s="129"/>
      <c r="D687" s="129"/>
      <c r="E687" s="130"/>
      <c r="F687" s="130"/>
      <c r="G687" s="130"/>
      <c r="H687" s="130"/>
      <c r="I687" s="130"/>
      <c r="J687" s="130"/>
      <c r="K687" s="130"/>
      <c r="L687" s="130"/>
      <c r="M687" s="130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 ht="12.75" customHeight="1">
      <c r="A688" s="129"/>
      <c r="B688" s="129"/>
      <c r="C688" s="129"/>
      <c r="D688" s="129"/>
      <c r="E688" s="130"/>
      <c r="F688" s="130"/>
      <c r="G688" s="130"/>
      <c r="H688" s="130"/>
      <c r="I688" s="130"/>
      <c r="J688" s="130"/>
      <c r="K688" s="130"/>
      <c r="L688" s="130"/>
      <c r="M688" s="130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 ht="12.75" customHeight="1">
      <c r="A689" s="129"/>
      <c r="B689" s="129"/>
      <c r="C689" s="129"/>
      <c r="D689" s="129"/>
      <c r="E689" s="130"/>
      <c r="F689" s="130"/>
      <c r="G689" s="130"/>
      <c r="H689" s="130"/>
      <c r="I689" s="130"/>
      <c r="J689" s="130"/>
      <c r="K689" s="130"/>
      <c r="L689" s="130"/>
      <c r="M689" s="130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 ht="12.75" customHeight="1">
      <c r="A690" s="129"/>
      <c r="B690" s="129"/>
      <c r="C690" s="129"/>
      <c r="D690" s="129"/>
      <c r="E690" s="130"/>
      <c r="F690" s="130"/>
      <c r="G690" s="130"/>
      <c r="H690" s="130"/>
      <c r="I690" s="130"/>
      <c r="J690" s="130"/>
      <c r="K690" s="130"/>
      <c r="L690" s="130"/>
      <c r="M690" s="130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 ht="12.75" customHeight="1">
      <c r="A691" s="129"/>
      <c r="B691" s="129"/>
      <c r="C691" s="129"/>
      <c r="D691" s="129"/>
      <c r="E691" s="130"/>
      <c r="F691" s="130"/>
      <c r="G691" s="130"/>
      <c r="H691" s="130"/>
      <c r="I691" s="130"/>
      <c r="J691" s="130"/>
      <c r="K691" s="130"/>
      <c r="L691" s="130"/>
      <c r="M691" s="130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 ht="12.75" customHeight="1">
      <c r="A692" s="129"/>
      <c r="B692" s="129"/>
      <c r="C692" s="129"/>
      <c r="D692" s="129"/>
      <c r="E692" s="130"/>
      <c r="F692" s="130"/>
      <c r="G692" s="130"/>
      <c r="H692" s="130"/>
      <c r="I692" s="130"/>
      <c r="J692" s="130"/>
      <c r="K692" s="130"/>
      <c r="L692" s="130"/>
      <c r="M692" s="130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 ht="12.75" customHeight="1">
      <c r="A693" s="129"/>
      <c r="B693" s="129"/>
      <c r="C693" s="129"/>
      <c r="D693" s="129"/>
      <c r="E693" s="130"/>
      <c r="F693" s="130"/>
      <c r="G693" s="130"/>
      <c r="H693" s="130"/>
      <c r="I693" s="130"/>
      <c r="J693" s="130"/>
      <c r="K693" s="130"/>
      <c r="L693" s="130"/>
      <c r="M693" s="130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 ht="12.75" customHeight="1">
      <c r="A694" s="129"/>
      <c r="B694" s="129"/>
      <c r="C694" s="129"/>
      <c r="D694" s="129"/>
      <c r="E694" s="130"/>
      <c r="F694" s="130"/>
      <c r="G694" s="130"/>
      <c r="H694" s="130"/>
      <c r="I694" s="130"/>
      <c r="J694" s="130"/>
      <c r="K694" s="130"/>
      <c r="L694" s="130"/>
      <c r="M694" s="130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 ht="12.75" customHeight="1">
      <c r="A695" s="129"/>
      <c r="B695" s="129"/>
      <c r="C695" s="129"/>
      <c r="D695" s="129"/>
      <c r="E695" s="130"/>
      <c r="F695" s="130"/>
      <c r="G695" s="130"/>
      <c r="H695" s="130"/>
      <c r="I695" s="130"/>
      <c r="J695" s="130"/>
      <c r="K695" s="130"/>
      <c r="L695" s="130"/>
      <c r="M695" s="130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 ht="12.75" customHeight="1">
      <c r="A696" s="129"/>
      <c r="B696" s="129"/>
      <c r="C696" s="129"/>
      <c r="D696" s="129"/>
      <c r="E696" s="130"/>
      <c r="F696" s="130"/>
      <c r="G696" s="130"/>
      <c r="H696" s="130"/>
      <c r="I696" s="130"/>
      <c r="J696" s="130"/>
      <c r="K696" s="130"/>
      <c r="L696" s="130"/>
      <c r="M696" s="130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 ht="12.75" customHeight="1">
      <c r="A697" s="129"/>
      <c r="B697" s="129"/>
      <c r="C697" s="129"/>
      <c r="D697" s="129"/>
      <c r="E697" s="130"/>
      <c r="F697" s="130"/>
      <c r="G697" s="130"/>
      <c r="H697" s="130"/>
      <c r="I697" s="130"/>
      <c r="J697" s="130"/>
      <c r="K697" s="130"/>
      <c r="L697" s="130"/>
      <c r="M697" s="130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 ht="12.75" customHeight="1">
      <c r="A698" s="129"/>
      <c r="B698" s="129"/>
      <c r="C698" s="129"/>
      <c r="D698" s="129"/>
      <c r="E698" s="130"/>
      <c r="F698" s="130"/>
      <c r="G698" s="130"/>
      <c r="H698" s="130"/>
      <c r="I698" s="130"/>
      <c r="J698" s="130"/>
      <c r="K698" s="130"/>
      <c r="L698" s="130"/>
      <c r="M698" s="130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 ht="12.75" customHeight="1">
      <c r="A699" s="129"/>
      <c r="B699" s="129"/>
      <c r="C699" s="129"/>
      <c r="D699" s="129"/>
      <c r="E699" s="130"/>
      <c r="F699" s="130"/>
      <c r="G699" s="130"/>
      <c r="H699" s="130"/>
      <c r="I699" s="130"/>
      <c r="J699" s="130"/>
      <c r="K699" s="130"/>
      <c r="L699" s="130"/>
      <c r="M699" s="130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 ht="12.75" customHeight="1">
      <c r="A700" s="129"/>
      <c r="B700" s="129"/>
      <c r="C700" s="129"/>
      <c r="D700" s="129"/>
      <c r="E700" s="130"/>
      <c r="F700" s="130"/>
      <c r="G700" s="130"/>
      <c r="H700" s="130"/>
      <c r="I700" s="130"/>
      <c r="J700" s="130"/>
      <c r="K700" s="130"/>
      <c r="L700" s="130"/>
      <c r="M700" s="130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 ht="12.75" customHeight="1">
      <c r="A701" s="129"/>
      <c r="B701" s="129"/>
      <c r="C701" s="129"/>
      <c r="D701" s="129"/>
      <c r="E701" s="130"/>
      <c r="F701" s="130"/>
      <c r="G701" s="130"/>
      <c r="H701" s="130"/>
      <c r="I701" s="130"/>
      <c r="J701" s="130"/>
      <c r="K701" s="130"/>
      <c r="L701" s="130"/>
      <c r="M701" s="130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 ht="12.75" customHeight="1">
      <c r="A702" s="129"/>
      <c r="B702" s="129"/>
      <c r="C702" s="129"/>
      <c r="D702" s="129"/>
      <c r="E702" s="130"/>
      <c r="F702" s="130"/>
      <c r="G702" s="130"/>
      <c r="H702" s="130"/>
      <c r="I702" s="130"/>
      <c r="J702" s="130"/>
      <c r="K702" s="130"/>
      <c r="L702" s="130"/>
      <c r="M702" s="130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 ht="12.75" customHeight="1">
      <c r="A703" s="129"/>
      <c r="B703" s="129"/>
      <c r="C703" s="129"/>
      <c r="D703" s="129"/>
      <c r="E703" s="130"/>
      <c r="F703" s="130"/>
      <c r="G703" s="130"/>
      <c r="H703" s="130"/>
      <c r="I703" s="130"/>
      <c r="J703" s="130"/>
      <c r="K703" s="130"/>
      <c r="L703" s="130"/>
      <c r="M703" s="130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 ht="12.75" customHeight="1">
      <c r="A704" s="129"/>
      <c r="B704" s="129"/>
      <c r="C704" s="129"/>
      <c r="D704" s="129"/>
      <c r="E704" s="130"/>
      <c r="F704" s="130"/>
      <c r="G704" s="130"/>
      <c r="H704" s="130"/>
      <c r="I704" s="130"/>
      <c r="J704" s="130"/>
      <c r="K704" s="130"/>
      <c r="L704" s="130"/>
      <c r="M704" s="130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 ht="12.75" customHeight="1">
      <c r="A705" s="129"/>
      <c r="B705" s="129"/>
      <c r="C705" s="129"/>
      <c r="D705" s="129"/>
      <c r="E705" s="130"/>
      <c r="F705" s="130"/>
      <c r="G705" s="130"/>
      <c r="H705" s="130"/>
      <c r="I705" s="130"/>
      <c r="J705" s="130"/>
      <c r="K705" s="130"/>
      <c r="L705" s="130"/>
      <c r="M705" s="130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 ht="12.75" customHeight="1">
      <c r="A706" s="129"/>
      <c r="B706" s="129"/>
      <c r="C706" s="129"/>
      <c r="D706" s="129"/>
      <c r="E706" s="130"/>
      <c r="F706" s="130"/>
      <c r="G706" s="130"/>
      <c r="H706" s="130"/>
      <c r="I706" s="130"/>
      <c r="J706" s="130"/>
      <c r="K706" s="130"/>
      <c r="L706" s="130"/>
      <c r="M706" s="130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 ht="12.75" customHeight="1">
      <c r="A707" s="129"/>
      <c r="B707" s="129"/>
      <c r="C707" s="129"/>
      <c r="D707" s="129"/>
      <c r="E707" s="130"/>
      <c r="F707" s="130"/>
      <c r="G707" s="130"/>
      <c r="H707" s="130"/>
      <c r="I707" s="130"/>
      <c r="J707" s="130"/>
      <c r="K707" s="130"/>
      <c r="L707" s="130"/>
      <c r="M707" s="130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 ht="12.75" customHeight="1">
      <c r="A708" s="129"/>
      <c r="B708" s="129"/>
      <c r="C708" s="129"/>
      <c r="D708" s="129"/>
      <c r="E708" s="130"/>
      <c r="F708" s="130"/>
      <c r="G708" s="130"/>
      <c r="H708" s="130"/>
      <c r="I708" s="130"/>
      <c r="J708" s="130"/>
      <c r="K708" s="130"/>
      <c r="L708" s="130"/>
      <c r="M708" s="130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 ht="12.75" customHeight="1">
      <c r="A709" s="129"/>
      <c r="B709" s="129"/>
      <c r="C709" s="129"/>
      <c r="D709" s="129"/>
      <c r="E709" s="130"/>
      <c r="F709" s="130"/>
      <c r="G709" s="130"/>
      <c r="H709" s="130"/>
      <c r="I709" s="130"/>
      <c r="J709" s="130"/>
      <c r="K709" s="130"/>
      <c r="L709" s="130"/>
      <c r="M709" s="130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 ht="12.75" customHeight="1">
      <c r="A710" s="129"/>
      <c r="B710" s="129"/>
      <c r="C710" s="129"/>
      <c r="D710" s="129"/>
      <c r="E710" s="130"/>
      <c r="F710" s="130"/>
      <c r="G710" s="130"/>
      <c r="H710" s="130"/>
      <c r="I710" s="130"/>
      <c r="J710" s="130"/>
      <c r="K710" s="130"/>
      <c r="L710" s="130"/>
      <c r="M710" s="130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 ht="12.75" customHeight="1">
      <c r="A711" s="129"/>
      <c r="B711" s="129"/>
      <c r="C711" s="129"/>
      <c r="D711" s="129"/>
      <c r="E711" s="130"/>
      <c r="F711" s="130"/>
      <c r="G711" s="130"/>
      <c r="H711" s="130"/>
      <c r="I711" s="130"/>
      <c r="J711" s="130"/>
      <c r="K711" s="130"/>
      <c r="L711" s="130"/>
      <c r="M711" s="130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 ht="12.75" customHeight="1">
      <c r="A712" s="129"/>
      <c r="B712" s="129"/>
      <c r="C712" s="129"/>
      <c r="D712" s="129"/>
      <c r="E712" s="130"/>
      <c r="F712" s="130"/>
      <c r="G712" s="130"/>
      <c r="H712" s="130"/>
      <c r="I712" s="130"/>
      <c r="J712" s="130"/>
      <c r="K712" s="130"/>
      <c r="L712" s="130"/>
      <c r="M712" s="130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 ht="12.75" customHeight="1">
      <c r="A713" s="129"/>
      <c r="B713" s="129"/>
      <c r="C713" s="129"/>
      <c r="D713" s="129"/>
      <c r="E713" s="130"/>
      <c r="F713" s="130"/>
      <c r="G713" s="130"/>
      <c r="H713" s="130"/>
      <c r="I713" s="130"/>
      <c r="J713" s="130"/>
      <c r="K713" s="130"/>
      <c r="L713" s="130"/>
      <c r="M713" s="130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 ht="12.75" customHeight="1">
      <c r="A714" s="129"/>
      <c r="B714" s="129"/>
      <c r="C714" s="129"/>
      <c r="D714" s="129"/>
      <c r="E714" s="130"/>
      <c r="F714" s="130"/>
      <c r="G714" s="130"/>
      <c r="H714" s="130"/>
      <c r="I714" s="130"/>
      <c r="J714" s="130"/>
      <c r="K714" s="130"/>
      <c r="L714" s="130"/>
      <c r="M714" s="130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 ht="12.75" customHeight="1">
      <c r="A715" s="129"/>
      <c r="B715" s="129"/>
      <c r="C715" s="129"/>
      <c r="D715" s="129"/>
      <c r="E715" s="130"/>
      <c r="F715" s="130"/>
      <c r="G715" s="130"/>
      <c r="H715" s="130"/>
      <c r="I715" s="130"/>
      <c r="J715" s="130"/>
      <c r="K715" s="130"/>
      <c r="L715" s="130"/>
      <c r="M715" s="130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 ht="12.75" customHeight="1">
      <c r="A716" s="129"/>
      <c r="B716" s="129"/>
      <c r="C716" s="129"/>
      <c r="D716" s="129"/>
      <c r="E716" s="130"/>
      <c r="F716" s="130"/>
      <c r="G716" s="130"/>
      <c r="H716" s="130"/>
      <c r="I716" s="130"/>
      <c r="J716" s="130"/>
      <c r="K716" s="130"/>
      <c r="L716" s="130"/>
      <c r="M716" s="130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 ht="12.75" customHeight="1">
      <c r="A717" s="129"/>
      <c r="B717" s="129"/>
      <c r="C717" s="129"/>
      <c r="D717" s="129"/>
      <c r="E717" s="130"/>
      <c r="F717" s="130"/>
      <c r="G717" s="130"/>
      <c r="H717" s="130"/>
      <c r="I717" s="130"/>
      <c r="J717" s="130"/>
      <c r="K717" s="130"/>
      <c r="L717" s="130"/>
      <c r="M717" s="130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 ht="12.75" customHeight="1">
      <c r="A718" s="129"/>
      <c r="B718" s="129"/>
      <c r="C718" s="129"/>
      <c r="D718" s="129"/>
      <c r="E718" s="130"/>
      <c r="F718" s="130"/>
      <c r="G718" s="130"/>
      <c r="H718" s="130"/>
      <c r="I718" s="130"/>
      <c r="J718" s="130"/>
      <c r="K718" s="130"/>
      <c r="L718" s="130"/>
      <c r="M718" s="130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 ht="12.75" customHeight="1">
      <c r="A719" s="129"/>
      <c r="B719" s="129"/>
      <c r="C719" s="129"/>
      <c r="D719" s="129"/>
      <c r="E719" s="130"/>
      <c r="F719" s="130"/>
      <c r="G719" s="130"/>
      <c r="H719" s="130"/>
      <c r="I719" s="130"/>
      <c r="J719" s="130"/>
      <c r="K719" s="130"/>
      <c r="L719" s="130"/>
      <c r="M719" s="130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 ht="12.75" customHeight="1">
      <c r="A720" s="129"/>
      <c r="B720" s="129"/>
      <c r="C720" s="129"/>
      <c r="D720" s="129"/>
      <c r="E720" s="130"/>
      <c r="F720" s="130"/>
      <c r="G720" s="130"/>
      <c r="H720" s="130"/>
      <c r="I720" s="130"/>
      <c r="J720" s="130"/>
      <c r="K720" s="130"/>
      <c r="L720" s="130"/>
      <c r="M720" s="130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 ht="12.75" customHeight="1">
      <c r="A721" s="129"/>
      <c r="B721" s="129"/>
      <c r="C721" s="129"/>
      <c r="D721" s="129"/>
      <c r="E721" s="130"/>
      <c r="F721" s="130"/>
      <c r="G721" s="130"/>
      <c r="H721" s="130"/>
      <c r="I721" s="130"/>
      <c r="J721" s="130"/>
      <c r="K721" s="130"/>
      <c r="L721" s="130"/>
      <c r="M721" s="130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 ht="12.75" customHeight="1">
      <c r="A722" s="129"/>
      <c r="B722" s="129"/>
      <c r="C722" s="129"/>
      <c r="D722" s="129"/>
      <c r="E722" s="130"/>
      <c r="F722" s="130"/>
      <c r="G722" s="130"/>
      <c r="H722" s="130"/>
      <c r="I722" s="130"/>
      <c r="J722" s="130"/>
      <c r="K722" s="130"/>
      <c r="L722" s="130"/>
      <c r="M722" s="130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 ht="12.75" customHeight="1">
      <c r="A723" s="129"/>
      <c r="B723" s="129"/>
      <c r="C723" s="129"/>
      <c r="D723" s="129"/>
      <c r="E723" s="130"/>
      <c r="F723" s="130"/>
      <c r="G723" s="130"/>
      <c r="H723" s="130"/>
      <c r="I723" s="130"/>
      <c r="J723" s="130"/>
      <c r="K723" s="130"/>
      <c r="L723" s="130"/>
      <c r="M723" s="130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 ht="12.75" customHeight="1">
      <c r="A724" s="129"/>
      <c r="B724" s="129"/>
      <c r="C724" s="129"/>
      <c r="D724" s="129"/>
      <c r="E724" s="130"/>
      <c r="F724" s="130"/>
      <c r="G724" s="130"/>
      <c r="H724" s="130"/>
      <c r="I724" s="130"/>
      <c r="J724" s="130"/>
      <c r="K724" s="130"/>
      <c r="L724" s="130"/>
      <c r="M724" s="130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 ht="12.75" customHeight="1">
      <c r="A725" s="129"/>
      <c r="B725" s="129"/>
      <c r="C725" s="129"/>
      <c r="D725" s="129"/>
      <c r="E725" s="130"/>
      <c r="F725" s="130"/>
      <c r="G725" s="130"/>
      <c r="H725" s="130"/>
      <c r="I725" s="130"/>
      <c r="J725" s="130"/>
      <c r="K725" s="130"/>
      <c r="L725" s="130"/>
      <c r="M725" s="130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 ht="12.75" customHeight="1">
      <c r="A726" s="129"/>
      <c r="B726" s="129"/>
      <c r="C726" s="129"/>
      <c r="D726" s="129"/>
      <c r="E726" s="130"/>
      <c r="F726" s="130"/>
      <c r="G726" s="130"/>
      <c r="H726" s="130"/>
      <c r="I726" s="130"/>
      <c r="J726" s="130"/>
      <c r="K726" s="130"/>
      <c r="L726" s="130"/>
      <c r="M726" s="130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 ht="12.75" customHeight="1">
      <c r="A727" s="129"/>
      <c r="B727" s="129"/>
      <c r="C727" s="129"/>
      <c r="D727" s="129"/>
      <c r="E727" s="130"/>
      <c r="F727" s="130"/>
      <c r="G727" s="130"/>
      <c r="H727" s="130"/>
      <c r="I727" s="130"/>
      <c r="J727" s="130"/>
      <c r="K727" s="130"/>
      <c r="L727" s="130"/>
      <c r="M727" s="130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 ht="12.75" customHeight="1">
      <c r="A728" s="129"/>
      <c r="B728" s="129"/>
      <c r="C728" s="129"/>
      <c r="D728" s="129"/>
      <c r="E728" s="130"/>
      <c r="F728" s="130"/>
      <c r="G728" s="130"/>
      <c r="H728" s="130"/>
      <c r="I728" s="130"/>
      <c r="J728" s="130"/>
      <c r="K728" s="130"/>
      <c r="L728" s="130"/>
      <c r="M728" s="130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 ht="12.75" customHeight="1">
      <c r="A729" s="129"/>
      <c r="B729" s="129"/>
      <c r="C729" s="129"/>
      <c r="D729" s="129"/>
      <c r="E729" s="130"/>
      <c r="F729" s="130"/>
      <c r="G729" s="130"/>
      <c r="H729" s="130"/>
      <c r="I729" s="130"/>
      <c r="J729" s="130"/>
      <c r="K729" s="130"/>
      <c r="L729" s="130"/>
      <c r="M729" s="130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 ht="12.75" customHeight="1">
      <c r="A730" s="129"/>
      <c r="B730" s="129"/>
      <c r="C730" s="129"/>
      <c r="D730" s="129"/>
      <c r="E730" s="130"/>
      <c r="F730" s="130"/>
      <c r="G730" s="130"/>
      <c r="H730" s="130"/>
      <c r="I730" s="130"/>
      <c r="J730" s="130"/>
      <c r="K730" s="130"/>
      <c r="L730" s="130"/>
      <c r="M730" s="130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 ht="12.75" customHeight="1">
      <c r="A731" s="129"/>
      <c r="B731" s="129"/>
      <c r="C731" s="129"/>
      <c r="D731" s="129"/>
      <c r="E731" s="130"/>
      <c r="F731" s="130"/>
      <c r="G731" s="130"/>
      <c r="H731" s="130"/>
      <c r="I731" s="130"/>
      <c r="J731" s="130"/>
      <c r="K731" s="130"/>
      <c r="L731" s="130"/>
      <c r="M731" s="130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 ht="12.75" customHeight="1">
      <c r="A732" s="129"/>
      <c r="B732" s="129"/>
      <c r="C732" s="129"/>
      <c r="D732" s="129"/>
      <c r="E732" s="130"/>
      <c r="F732" s="130"/>
      <c r="G732" s="130"/>
      <c r="H732" s="130"/>
      <c r="I732" s="130"/>
      <c r="J732" s="130"/>
      <c r="K732" s="130"/>
      <c r="L732" s="130"/>
      <c r="M732" s="130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 ht="12.75" customHeight="1">
      <c r="A733" s="129"/>
      <c r="B733" s="129"/>
      <c r="C733" s="129"/>
      <c r="D733" s="129"/>
      <c r="E733" s="130"/>
      <c r="F733" s="130"/>
      <c r="G733" s="130"/>
      <c r="H733" s="130"/>
      <c r="I733" s="130"/>
      <c r="J733" s="130"/>
      <c r="K733" s="130"/>
      <c r="L733" s="130"/>
      <c r="M733" s="130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 ht="12.75" customHeight="1">
      <c r="A734" s="129"/>
      <c r="B734" s="129"/>
      <c r="C734" s="129"/>
      <c r="D734" s="129"/>
      <c r="E734" s="130"/>
      <c r="F734" s="130"/>
      <c r="G734" s="130"/>
      <c r="H734" s="130"/>
      <c r="I734" s="130"/>
      <c r="J734" s="130"/>
      <c r="K734" s="130"/>
      <c r="L734" s="130"/>
      <c r="M734" s="130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 ht="12.75" customHeight="1">
      <c r="A735" s="129"/>
      <c r="B735" s="129"/>
      <c r="C735" s="129"/>
      <c r="D735" s="129"/>
      <c r="E735" s="130"/>
      <c r="F735" s="130"/>
      <c r="G735" s="130"/>
      <c r="H735" s="130"/>
      <c r="I735" s="130"/>
      <c r="J735" s="130"/>
      <c r="K735" s="130"/>
      <c r="L735" s="130"/>
      <c r="M735" s="130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 ht="12.75" customHeight="1">
      <c r="A736" s="129"/>
      <c r="B736" s="129"/>
      <c r="C736" s="129"/>
      <c r="D736" s="129"/>
      <c r="E736" s="130"/>
      <c r="F736" s="130"/>
      <c r="G736" s="130"/>
      <c r="H736" s="130"/>
      <c r="I736" s="130"/>
      <c r="J736" s="130"/>
      <c r="K736" s="130"/>
      <c r="L736" s="130"/>
      <c r="M736" s="130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 ht="12.75" customHeight="1">
      <c r="A737" s="129"/>
      <c r="B737" s="129"/>
      <c r="C737" s="129"/>
      <c r="D737" s="129"/>
      <c r="E737" s="130"/>
      <c r="F737" s="130"/>
      <c r="G737" s="130"/>
      <c r="H737" s="130"/>
      <c r="I737" s="130"/>
      <c r="J737" s="130"/>
      <c r="K737" s="130"/>
      <c r="L737" s="130"/>
      <c r="M737" s="130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 ht="12.75" customHeight="1">
      <c r="A738" s="129"/>
      <c r="B738" s="129"/>
      <c r="C738" s="129"/>
      <c r="D738" s="129"/>
      <c r="E738" s="130"/>
      <c r="F738" s="130"/>
      <c r="G738" s="130"/>
      <c r="H738" s="130"/>
      <c r="I738" s="130"/>
      <c r="J738" s="130"/>
      <c r="K738" s="130"/>
      <c r="L738" s="130"/>
      <c r="M738" s="130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 ht="12.75" customHeight="1">
      <c r="A739" s="129"/>
      <c r="B739" s="129"/>
      <c r="C739" s="129"/>
      <c r="D739" s="129"/>
      <c r="E739" s="130"/>
      <c r="F739" s="130"/>
      <c r="G739" s="130"/>
      <c r="H739" s="130"/>
      <c r="I739" s="130"/>
      <c r="J739" s="130"/>
      <c r="K739" s="130"/>
      <c r="L739" s="130"/>
      <c r="M739" s="130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 ht="12.75" customHeight="1">
      <c r="A740" s="129"/>
      <c r="B740" s="129"/>
      <c r="C740" s="129"/>
      <c r="D740" s="129"/>
      <c r="E740" s="130"/>
      <c r="F740" s="130"/>
      <c r="G740" s="130"/>
      <c r="H740" s="130"/>
      <c r="I740" s="130"/>
      <c r="J740" s="130"/>
      <c r="K740" s="130"/>
      <c r="L740" s="130"/>
      <c r="M740" s="130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 ht="12.75" customHeight="1">
      <c r="A741" s="129"/>
      <c r="B741" s="129"/>
      <c r="C741" s="129"/>
      <c r="D741" s="129"/>
      <c r="E741" s="130"/>
      <c r="F741" s="130"/>
      <c r="G741" s="130"/>
      <c r="H741" s="130"/>
      <c r="I741" s="130"/>
      <c r="J741" s="130"/>
      <c r="K741" s="130"/>
      <c r="L741" s="130"/>
      <c r="M741" s="130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 ht="12.75" customHeight="1">
      <c r="A742" s="129"/>
      <c r="B742" s="129"/>
      <c r="C742" s="129"/>
      <c r="D742" s="129"/>
      <c r="E742" s="130"/>
      <c r="F742" s="130"/>
      <c r="G742" s="130"/>
      <c r="H742" s="130"/>
      <c r="I742" s="130"/>
      <c r="J742" s="130"/>
      <c r="K742" s="130"/>
      <c r="L742" s="130"/>
      <c r="M742" s="130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 ht="12.75" customHeight="1">
      <c r="A743" s="129"/>
      <c r="B743" s="129"/>
      <c r="C743" s="129"/>
      <c r="D743" s="129"/>
      <c r="E743" s="130"/>
      <c r="F743" s="130"/>
      <c r="G743" s="130"/>
      <c r="H743" s="130"/>
      <c r="I743" s="130"/>
      <c r="J743" s="130"/>
      <c r="K743" s="130"/>
      <c r="L743" s="130"/>
      <c r="M743" s="130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 ht="12.75" customHeight="1">
      <c r="A744" s="129"/>
      <c r="B744" s="129"/>
      <c r="C744" s="129"/>
      <c r="D744" s="129"/>
      <c r="E744" s="130"/>
      <c r="F744" s="130"/>
      <c r="G744" s="130"/>
      <c r="H744" s="130"/>
      <c r="I744" s="130"/>
      <c r="J744" s="130"/>
      <c r="K744" s="130"/>
      <c r="L744" s="130"/>
      <c r="M744" s="130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 ht="12.75" customHeight="1">
      <c r="A745" s="129"/>
      <c r="B745" s="129"/>
      <c r="C745" s="129"/>
      <c r="D745" s="129"/>
      <c r="E745" s="130"/>
      <c r="F745" s="130"/>
      <c r="G745" s="130"/>
      <c r="H745" s="130"/>
      <c r="I745" s="130"/>
      <c r="J745" s="130"/>
      <c r="K745" s="130"/>
      <c r="L745" s="130"/>
      <c r="M745" s="130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 ht="12.75" customHeight="1">
      <c r="A746" s="129"/>
      <c r="B746" s="129"/>
      <c r="C746" s="129"/>
      <c r="D746" s="129"/>
      <c r="E746" s="130"/>
      <c r="F746" s="130"/>
      <c r="G746" s="130"/>
      <c r="H746" s="130"/>
      <c r="I746" s="130"/>
      <c r="J746" s="130"/>
      <c r="K746" s="130"/>
      <c r="L746" s="130"/>
      <c r="M746" s="130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 ht="12.75" customHeight="1">
      <c r="A747" s="129"/>
      <c r="B747" s="129"/>
      <c r="C747" s="129"/>
      <c r="D747" s="129"/>
      <c r="E747" s="130"/>
      <c r="F747" s="130"/>
      <c r="G747" s="130"/>
      <c r="H747" s="130"/>
      <c r="I747" s="130"/>
      <c r="J747" s="130"/>
      <c r="K747" s="130"/>
      <c r="L747" s="130"/>
      <c r="M747" s="130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 ht="12.75" customHeight="1">
      <c r="A748" s="129"/>
      <c r="B748" s="129"/>
      <c r="C748" s="129"/>
      <c r="D748" s="129"/>
      <c r="E748" s="130"/>
      <c r="F748" s="130"/>
      <c r="G748" s="130"/>
      <c r="H748" s="130"/>
      <c r="I748" s="130"/>
      <c r="J748" s="130"/>
      <c r="K748" s="130"/>
      <c r="L748" s="130"/>
      <c r="M748" s="130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 ht="12.75" customHeight="1">
      <c r="A749" s="129"/>
      <c r="B749" s="129"/>
      <c r="C749" s="129"/>
      <c r="D749" s="129"/>
      <c r="E749" s="130"/>
      <c r="F749" s="130"/>
      <c r="G749" s="130"/>
      <c r="H749" s="130"/>
      <c r="I749" s="130"/>
      <c r="J749" s="130"/>
      <c r="K749" s="130"/>
      <c r="L749" s="130"/>
      <c r="M749" s="130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 ht="12.75" customHeight="1">
      <c r="A750" s="129"/>
      <c r="B750" s="129"/>
      <c r="C750" s="129"/>
      <c r="D750" s="129"/>
      <c r="E750" s="130"/>
      <c r="F750" s="130"/>
      <c r="G750" s="130"/>
      <c r="H750" s="130"/>
      <c r="I750" s="130"/>
      <c r="J750" s="130"/>
      <c r="K750" s="130"/>
      <c r="L750" s="130"/>
      <c r="M750" s="130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 ht="12.75" customHeight="1">
      <c r="A751" s="129"/>
      <c r="B751" s="129"/>
      <c r="C751" s="129"/>
      <c r="D751" s="129"/>
      <c r="E751" s="130"/>
      <c r="F751" s="130"/>
      <c r="G751" s="130"/>
      <c r="H751" s="130"/>
      <c r="I751" s="130"/>
      <c r="J751" s="130"/>
      <c r="K751" s="130"/>
      <c r="L751" s="130"/>
      <c r="M751" s="130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 ht="12.75" customHeight="1">
      <c r="A752" s="129"/>
      <c r="B752" s="129"/>
      <c r="C752" s="129"/>
      <c r="D752" s="129"/>
      <c r="E752" s="130"/>
      <c r="F752" s="130"/>
      <c r="G752" s="130"/>
      <c r="H752" s="130"/>
      <c r="I752" s="130"/>
      <c r="J752" s="130"/>
      <c r="K752" s="130"/>
      <c r="L752" s="130"/>
      <c r="M752" s="130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 ht="12.75" customHeight="1">
      <c r="A753" s="129"/>
      <c r="B753" s="129"/>
      <c r="C753" s="129"/>
      <c r="D753" s="129"/>
      <c r="E753" s="130"/>
      <c r="F753" s="130"/>
      <c r="G753" s="130"/>
      <c r="H753" s="130"/>
      <c r="I753" s="130"/>
      <c r="J753" s="130"/>
      <c r="K753" s="130"/>
      <c r="L753" s="130"/>
      <c r="M753" s="130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 ht="12.75" customHeight="1">
      <c r="A754" s="129"/>
      <c r="B754" s="129"/>
      <c r="C754" s="129"/>
      <c r="D754" s="129"/>
      <c r="E754" s="130"/>
      <c r="F754" s="130"/>
      <c r="G754" s="130"/>
      <c r="H754" s="130"/>
      <c r="I754" s="130"/>
      <c r="J754" s="130"/>
      <c r="K754" s="130"/>
      <c r="L754" s="130"/>
      <c r="M754" s="130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 ht="12.75" customHeight="1">
      <c r="A755" s="129"/>
      <c r="B755" s="129"/>
      <c r="C755" s="129"/>
      <c r="D755" s="129"/>
      <c r="E755" s="130"/>
      <c r="F755" s="130"/>
      <c r="G755" s="130"/>
      <c r="H755" s="130"/>
      <c r="I755" s="130"/>
      <c r="J755" s="130"/>
      <c r="K755" s="130"/>
      <c r="L755" s="130"/>
      <c r="M755" s="130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 ht="12.75" customHeight="1">
      <c r="A756" s="129"/>
      <c r="B756" s="129"/>
      <c r="C756" s="129"/>
      <c r="D756" s="129"/>
      <c r="E756" s="130"/>
      <c r="F756" s="130"/>
      <c r="G756" s="130"/>
      <c r="H756" s="130"/>
      <c r="I756" s="130"/>
      <c r="J756" s="130"/>
      <c r="K756" s="130"/>
      <c r="L756" s="130"/>
      <c r="M756" s="130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 ht="12.75" customHeight="1">
      <c r="A757" s="129"/>
      <c r="B757" s="129"/>
      <c r="C757" s="129"/>
      <c r="D757" s="129"/>
      <c r="E757" s="130"/>
      <c r="F757" s="130"/>
      <c r="G757" s="130"/>
      <c r="H757" s="130"/>
      <c r="I757" s="130"/>
      <c r="J757" s="130"/>
      <c r="K757" s="130"/>
      <c r="L757" s="130"/>
      <c r="M757" s="130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 ht="12.75" customHeight="1">
      <c r="A758" s="129"/>
      <c r="B758" s="129"/>
      <c r="C758" s="129"/>
      <c r="D758" s="129"/>
      <c r="E758" s="130"/>
      <c r="F758" s="130"/>
      <c r="G758" s="130"/>
      <c r="H758" s="130"/>
      <c r="I758" s="130"/>
      <c r="J758" s="130"/>
      <c r="K758" s="130"/>
      <c r="L758" s="130"/>
      <c r="M758" s="130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 ht="12.75" customHeight="1">
      <c r="A759" s="129"/>
      <c r="B759" s="129"/>
      <c r="C759" s="129"/>
      <c r="D759" s="129"/>
      <c r="E759" s="130"/>
      <c r="F759" s="130"/>
      <c r="G759" s="130"/>
      <c r="H759" s="130"/>
      <c r="I759" s="130"/>
      <c r="J759" s="130"/>
      <c r="K759" s="130"/>
      <c r="L759" s="130"/>
      <c r="M759" s="130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 ht="12.75" customHeight="1">
      <c r="A760" s="129"/>
      <c r="B760" s="129"/>
      <c r="C760" s="129"/>
      <c r="D760" s="129"/>
      <c r="E760" s="130"/>
      <c r="F760" s="130"/>
      <c r="G760" s="130"/>
      <c r="H760" s="130"/>
      <c r="I760" s="130"/>
      <c r="J760" s="130"/>
      <c r="K760" s="130"/>
      <c r="L760" s="130"/>
      <c r="M760" s="130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 ht="12.75" customHeight="1">
      <c r="A761" s="129"/>
      <c r="B761" s="129"/>
      <c r="C761" s="129"/>
      <c r="D761" s="129"/>
      <c r="E761" s="130"/>
      <c r="F761" s="130"/>
      <c r="G761" s="130"/>
      <c r="H761" s="130"/>
      <c r="I761" s="130"/>
      <c r="J761" s="130"/>
      <c r="K761" s="130"/>
      <c r="L761" s="130"/>
      <c r="M761" s="130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 ht="12.75" customHeight="1">
      <c r="A762" s="129"/>
      <c r="B762" s="129"/>
      <c r="C762" s="129"/>
      <c r="D762" s="129"/>
      <c r="E762" s="130"/>
      <c r="F762" s="130"/>
      <c r="G762" s="130"/>
      <c r="H762" s="130"/>
      <c r="I762" s="130"/>
      <c r="J762" s="130"/>
      <c r="K762" s="130"/>
      <c r="L762" s="130"/>
      <c r="M762" s="130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 ht="12.75" customHeight="1">
      <c r="A763" s="129"/>
      <c r="B763" s="129"/>
      <c r="C763" s="129"/>
      <c r="D763" s="129"/>
      <c r="E763" s="130"/>
      <c r="F763" s="130"/>
      <c r="G763" s="130"/>
      <c r="H763" s="130"/>
      <c r="I763" s="130"/>
      <c r="J763" s="130"/>
      <c r="K763" s="130"/>
      <c r="L763" s="130"/>
      <c r="M763" s="130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 ht="12.75" customHeight="1">
      <c r="A764" s="129"/>
      <c r="B764" s="129"/>
      <c r="C764" s="129"/>
      <c r="D764" s="129"/>
      <c r="E764" s="130"/>
      <c r="F764" s="130"/>
      <c r="G764" s="130"/>
      <c r="H764" s="130"/>
      <c r="I764" s="130"/>
      <c r="J764" s="130"/>
      <c r="K764" s="130"/>
      <c r="L764" s="130"/>
      <c r="M764" s="130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 ht="12.75" customHeight="1">
      <c r="A765" s="129"/>
      <c r="B765" s="129"/>
      <c r="C765" s="129"/>
      <c r="D765" s="129"/>
      <c r="E765" s="130"/>
      <c r="F765" s="130"/>
      <c r="G765" s="130"/>
      <c r="H765" s="130"/>
      <c r="I765" s="130"/>
      <c r="J765" s="130"/>
      <c r="K765" s="130"/>
      <c r="L765" s="130"/>
      <c r="M765" s="130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 ht="12.75" customHeight="1">
      <c r="A766" s="129"/>
      <c r="B766" s="129"/>
      <c r="C766" s="129"/>
      <c r="D766" s="129"/>
      <c r="E766" s="130"/>
      <c r="F766" s="130"/>
      <c r="G766" s="130"/>
      <c r="H766" s="130"/>
      <c r="I766" s="130"/>
      <c r="J766" s="130"/>
      <c r="K766" s="130"/>
      <c r="L766" s="130"/>
      <c r="M766" s="130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 ht="12.75" customHeight="1">
      <c r="A767" s="129"/>
      <c r="B767" s="129"/>
      <c r="C767" s="129"/>
      <c r="D767" s="129"/>
      <c r="E767" s="130"/>
      <c r="F767" s="130"/>
      <c r="G767" s="130"/>
      <c r="H767" s="130"/>
      <c r="I767" s="130"/>
      <c r="J767" s="130"/>
      <c r="K767" s="130"/>
      <c r="L767" s="130"/>
      <c r="M767" s="130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 ht="12.75" customHeight="1">
      <c r="A768" s="129"/>
      <c r="B768" s="129"/>
      <c r="C768" s="129"/>
      <c r="D768" s="129"/>
      <c r="E768" s="130"/>
      <c r="F768" s="130"/>
      <c r="G768" s="130"/>
      <c r="H768" s="130"/>
      <c r="I768" s="130"/>
      <c r="J768" s="130"/>
      <c r="K768" s="130"/>
      <c r="L768" s="130"/>
      <c r="M768" s="130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 ht="12.75" customHeight="1">
      <c r="A769" s="129"/>
      <c r="B769" s="129"/>
      <c r="C769" s="129"/>
      <c r="D769" s="129"/>
      <c r="E769" s="130"/>
      <c r="F769" s="130"/>
      <c r="G769" s="130"/>
      <c r="H769" s="130"/>
      <c r="I769" s="130"/>
      <c r="J769" s="130"/>
      <c r="K769" s="130"/>
      <c r="L769" s="130"/>
      <c r="M769" s="130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 ht="12.75" customHeight="1">
      <c r="A770" s="129"/>
      <c r="B770" s="129"/>
      <c r="C770" s="129"/>
      <c r="D770" s="129"/>
      <c r="E770" s="130"/>
      <c r="F770" s="130"/>
      <c r="G770" s="130"/>
      <c r="H770" s="130"/>
      <c r="I770" s="130"/>
      <c r="J770" s="130"/>
      <c r="K770" s="130"/>
      <c r="L770" s="130"/>
      <c r="M770" s="130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 ht="12.75" customHeight="1">
      <c r="A771" s="129"/>
      <c r="B771" s="129"/>
      <c r="C771" s="129"/>
      <c r="D771" s="129"/>
      <c r="E771" s="130"/>
      <c r="F771" s="130"/>
      <c r="G771" s="130"/>
      <c r="H771" s="130"/>
      <c r="I771" s="130"/>
      <c r="J771" s="130"/>
      <c r="K771" s="130"/>
      <c r="L771" s="130"/>
      <c r="M771" s="130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 ht="12.75" customHeight="1">
      <c r="A772" s="129"/>
      <c r="B772" s="129"/>
      <c r="C772" s="129"/>
      <c r="D772" s="129"/>
      <c r="E772" s="130"/>
      <c r="F772" s="130"/>
      <c r="G772" s="130"/>
      <c r="H772" s="130"/>
      <c r="I772" s="130"/>
      <c r="J772" s="130"/>
      <c r="K772" s="130"/>
      <c r="L772" s="130"/>
      <c r="M772" s="130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 ht="12.75" customHeight="1">
      <c r="A773" s="129"/>
      <c r="B773" s="129"/>
      <c r="C773" s="129"/>
      <c r="D773" s="129"/>
      <c r="E773" s="130"/>
      <c r="F773" s="130"/>
      <c r="G773" s="130"/>
      <c r="H773" s="130"/>
      <c r="I773" s="130"/>
      <c r="J773" s="130"/>
      <c r="K773" s="130"/>
      <c r="L773" s="130"/>
      <c r="M773" s="130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 ht="12.75" customHeight="1">
      <c r="A774" s="129"/>
      <c r="B774" s="129"/>
      <c r="C774" s="129"/>
      <c r="D774" s="129"/>
      <c r="E774" s="130"/>
      <c r="F774" s="130"/>
      <c r="G774" s="130"/>
      <c r="H774" s="130"/>
      <c r="I774" s="130"/>
      <c r="J774" s="130"/>
      <c r="K774" s="130"/>
      <c r="L774" s="130"/>
      <c r="M774" s="130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 ht="12.75" customHeight="1">
      <c r="A775" s="129"/>
      <c r="B775" s="129"/>
      <c r="C775" s="129"/>
      <c r="D775" s="129"/>
      <c r="E775" s="130"/>
      <c r="F775" s="130"/>
      <c r="G775" s="130"/>
      <c r="H775" s="130"/>
      <c r="I775" s="130"/>
      <c r="J775" s="130"/>
      <c r="K775" s="130"/>
      <c r="L775" s="130"/>
      <c r="M775" s="130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 ht="12.75" customHeight="1">
      <c r="A776" s="129"/>
      <c r="B776" s="129"/>
      <c r="C776" s="129"/>
      <c r="D776" s="129"/>
      <c r="E776" s="130"/>
      <c r="F776" s="130"/>
      <c r="G776" s="130"/>
      <c r="H776" s="130"/>
      <c r="I776" s="130"/>
      <c r="J776" s="130"/>
      <c r="K776" s="130"/>
      <c r="L776" s="130"/>
      <c r="M776" s="130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 ht="12.75" customHeight="1">
      <c r="A777" s="129"/>
      <c r="B777" s="129"/>
      <c r="C777" s="129"/>
      <c r="D777" s="129"/>
      <c r="E777" s="130"/>
      <c r="F777" s="130"/>
      <c r="G777" s="130"/>
      <c r="H777" s="130"/>
      <c r="I777" s="130"/>
      <c r="J777" s="130"/>
      <c r="K777" s="130"/>
      <c r="L777" s="130"/>
      <c r="M777" s="130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 ht="12.75" customHeight="1">
      <c r="A778" s="129"/>
      <c r="B778" s="129"/>
      <c r="C778" s="129"/>
      <c r="D778" s="129"/>
      <c r="E778" s="130"/>
      <c r="F778" s="130"/>
      <c r="G778" s="130"/>
      <c r="H778" s="130"/>
      <c r="I778" s="130"/>
      <c r="J778" s="130"/>
      <c r="K778" s="130"/>
      <c r="L778" s="130"/>
      <c r="M778" s="130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 ht="12.75" customHeight="1">
      <c r="A779" s="129"/>
      <c r="B779" s="129"/>
      <c r="C779" s="129"/>
      <c r="D779" s="129"/>
      <c r="E779" s="130"/>
      <c r="F779" s="130"/>
      <c r="G779" s="130"/>
      <c r="H779" s="130"/>
      <c r="I779" s="130"/>
      <c r="J779" s="130"/>
      <c r="K779" s="130"/>
      <c r="L779" s="130"/>
      <c r="M779" s="130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 ht="12.75" customHeight="1">
      <c r="A780" s="129"/>
      <c r="B780" s="129"/>
      <c r="C780" s="129"/>
      <c r="D780" s="129"/>
      <c r="E780" s="130"/>
      <c r="F780" s="130"/>
      <c r="G780" s="130"/>
      <c r="H780" s="130"/>
      <c r="I780" s="130"/>
      <c r="J780" s="130"/>
      <c r="K780" s="130"/>
      <c r="L780" s="130"/>
      <c r="M780" s="130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 ht="12.75" customHeight="1">
      <c r="A781" s="129"/>
      <c r="B781" s="129"/>
      <c r="C781" s="129"/>
      <c r="D781" s="129"/>
      <c r="E781" s="130"/>
      <c r="F781" s="130"/>
      <c r="G781" s="130"/>
      <c r="H781" s="130"/>
      <c r="I781" s="130"/>
      <c r="J781" s="130"/>
      <c r="K781" s="130"/>
      <c r="L781" s="130"/>
      <c r="M781" s="130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 ht="12.75" customHeight="1">
      <c r="A782" s="129"/>
      <c r="B782" s="129"/>
      <c r="C782" s="129"/>
      <c r="D782" s="129"/>
      <c r="E782" s="130"/>
      <c r="F782" s="130"/>
      <c r="G782" s="130"/>
      <c r="H782" s="130"/>
      <c r="I782" s="130"/>
      <c r="J782" s="130"/>
      <c r="K782" s="130"/>
      <c r="L782" s="130"/>
      <c r="M782" s="130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 ht="12.75" customHeight="1">
      <c r="A783" s="129"/>
      <c r="B783" s="129"/>
      <c r="C783" s="129"/>
      <c r="D783" s="129"/>
      <c r="E783" s="130"/>
      <c r="F783" s="130"/>
      <c r="G783" s="130"/>
      <c r="H783" s="130"/>
      <c r="I783" s="130"/>
      <c r="J783" s="130"/>
      <c r="K783" s="130"/>
      <c r="L783" s="130"/>
      <c r="M783" s="130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 ht="12.75" customHeight="1">
      <c r="A784" s="129"/>
      <c r="B784" s="129"/>
      <c r="C784" s="129"/>
      <c r="D784" s="129"/>
      <c r="E784" s="130"/>
      <c r="F784" s="130"/>
      <c r="G784" s="130"/>
      <c r="H784" s="130"/>
      <c r="I784" s="130"/>
      <c r="J784" s="130"/>
      <c r="K784" s="130"/>
      <c r="L784" s="130"/>
      <c r="M784" s="130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 ht="12.75" customHeight="1">
      <c r="A785" s="129"/>
      <c r="B785" s="129"/>
      <c r="C785" s="129"/>
      <c r="D785" s="129"/>
      <c r="E785" s="130"/>
      <c r="F785" s="130"/>
      <c r="G785" s="130"/>
      <c r="H785" s="130"/>
      <c r="I785" s="130"/>
      <c r="J785" s="130"/>
      <c r="K785" s="130"/>
      <c r="L785" s="130"/>
      <c r="M785" s="130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 ht="12.75" customHeight="1">
      <c r="A786" s="129"/>
      <c r="B786" s="129"/>
      <c r="C786" s="129"/>
      <c r="D786" s="129"/>
      <c r="E786" s="130"/>
      <c r="F786" s="130"/>
      <c r="G786" s="130"/>
      <c r="H786" s="130"/>
      <c r="I786" s="130"/>
      <c r="J786" s="130"/>
      <c r="K786" s="130"/>
      <c r="L786" s="130"/>
      <c r="M786" s="130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 ht="12.75" customHeight="1">
      <c r="A787" s="129"/>
      <c r="B787" s="129"/>
      <c r="C787" s="129"/>
      <c r="D787" s="129"/>
      <c r="E787" s="130"/>
      <c r="F787" s="130"/>
      <c r="G787" s="130"/>
      <c r="H787" s="130"/>
      <c r="I787" s="130"/>
      <c r="J787" s="130"/>
      <c r="K787" s="130"/>
      <c r="L787" s="130"/>
      <c r="M787" s="130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 ht="12.75" customHeight="1">
      <c r="A788" s="129"/>
      <c r="B788" s="129"/>
      <c r="C788" s="129"/>
      <c r="D788" s="129"/>
      <c r="E788" s="130"/>
      <c r="F788" s="130"/>
      <c r="G788" s="130"/>
      <c r="H788" s="130"/>
      <c r="I788" s="130"/>
      <c r="J788" s="130"/>
      <c r="K788" s="130"/>
      <c r="L788" s="130"/>
      <c r="M788" s="130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 ht="12.75" customHeight="1">
      <c r="A789" s="129"/>
      <c r="B789" s="129"/>
      <c r="C789" s="129"/>
      <c r="D789" s="129"/>
      <c r="E789" s="130"/>
      <c r="F789" s="130"/>
      <c r="G789" s="130"/>
      <c r="H789" s="130"/>
      <c r="I789" s="130"/>
      <c r="J789" s="130"/>
      <c r="K789" s="130"/>
      <c r="L789" s="130"/>
      <c r="M789" s="130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 ht="12.75" customHeight="1">
      <c r="A790" s="129"/>
      <c r="B790" s="129"/>
      <c r="C790" s="129"/>
      <c r="D790" s="129"/>
      <c r="E790" s="130"/>
      <c r="F790" s="130"/>
      <c r="G790" s="130"/>
      <c r="H790" s="130"/>
      <c r="I790" s="130"/>
      <c r="J790" s="130"/>
      <c r="K790" s="130"/>
      <c r="L790" s="130"/>
      <c r="M790" s="130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 ht="12.75" customHeight="1">
      <c r="A791" s="129"/>
      <c r="B791" s="129"/>
      <c r="C791" s="129"/>
      <c r="D791" s="129"/>
      <c r="E791" s="130"/>
      <c r="F791" s="130"/>
      <c r="G791" s="130"/>
      <c r="H791" s="130"/>
      <c r="I791" s="130"/>
      <c r="J791" s="130"/>
      <c r="K791" s="130"/>
      <c r="L791" s="130"/>
      <c r="M791" s="130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 ht="12.75" customHeight="1">
      <c r="A792" s="129"/>
      <c r="B792" s="129"/>
      <c r="C792" s="129"/>
      <c r="D792" s="129"/>
      <c r="E792" s="130"/>
      <c r="F792" s="130"/>
      <c r="G792" s="130"/>
      <c r="H792" s="130"/>
      <c r="I792" s="130"/>
      <c r="J792" s="130"/>
      <c r="K792" s="130"/>
      <c r="L792" s="130"/>
      <c r="M792" s="130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 ht="12.75" customHeight="1">
      <c r="A793" s="129"/>
      <c r="B793" s="129"/>
      <c r="C793" s="129"/>
      <c r="D793" s="129"/>
      <c r="E793" s="130"/>
      <c r="F793" s="130"/>
      <c r="G793" s="130"/>
      <c r="H793" s="130"/>
      <c r="I793" s="130"/>
      <c r="J793" s="130"/>
      <c r="K793" s="130"/>
      <c r="L793" s="130"/>
      <c r="M793" s="130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 ht="12.75" customHeight="1">
      <c r="A794" s="129"/>
      <c r="B794" s="129"/>
      <c r="C794" s="129"/>
      <c r="D794" s="129"/>
      <c r="E794" s="130"/>
      <c r="F794" s="130"/>
      <c r="G794" s="130"/>
      <c r="H794" s="130"/>
      <c r="I794" s="130"/>
      <c r="J794" s="130"/>
      <c r="K794" s="130"/>
      <c r="L794" s="130"/>
      <c r="M794" s="130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 ht="12.75" customHeight="1">
      <c r="A795" s="129"/>
      <c r="B795" s="129"/>
      <c r="C795" s="129"/>
      <c r="D795" s="129"/>
      <c r="E795" s="130"/>
      <c r="F795" s="130"/>
      <c r="G795" s="130"/>
      <c r="H795" s="130"/>
      <c r="I795" s="130"/>
      <c r="J795" s="130"/>
      <c r="K795" s="130"/>
      <c r="L795" s="130"/>
      <c r="M795" s="130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 ht="12.75" customHeight="1">
      <c r="A796" s="129"/>
      <c r="B796" s="129"/>
      <c r="C796" s="129"/>
      <c r="D796" s="129"/>
      <c r="E796" s="130"/>
      <c r="F796" s="130"/>
      <c r="G796" s="130"/>
      <c r="H796" s="130"/>
      <c r="I796" s="130"/>
      <c r="J796" s="130"/>
      <c r="K796" s="130"/>
      <c r="L796" s="130"/>
      <c r="M796" s="130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 ht="12.75" customHeight="1">
      <c r="A797" s="129"/>
      <c r="B797" s="129"/>
      <c r="C797" s="129"/>
      <c r="D797" s="129"/>
      <c r="E797" s="130"/>
      <c r="F797" s="130"/>
      <c r="G797" s="130"/>
      <c r="H797" s="130"/>
      <c r="I797" s="130"/>
      <c r="J797" s="130"/>
      <c r="K797" s="130"/>
      <c r="L797" s="130"/>
      <c r="M797" s="130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 ht="12.75" customHeight="1">
      <c r="A798" s="129"/>
      <c r="B798" s="129"/>
      <c r="C798" s="129"/>
      <c r="D798" s="129"/>
      <c r="E798" s="130"/>
      <c r="F798" s="130"/>
      <c r="G798" s="130"/>
      <c r="H798" s="130"/>
      <c r="I798" s="130"/>
      <c r="J798" s="130"/>
      <c r="K798" s="130"/>
      <c r="L798" s="130"/>
      <c r="M798" s="130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 ht="12.75" customHeight="1">
      <c r="A799" s="129"/>
      <c r="B799" s="129"/>
      <c r="C799" s="129"/>
      <c r="D799" s="129"/>
      <c r="E799" s="130"/>
      <c r="F799" s="130"/>
      <c r="G799" s="130"/>
      <c r="H799" s="130"/>
      <c r="I799" s="130"/>
      <c r="J799" s="130"/>
      <c r="K799" s="130"/>
      <c r="L799" s="130"/>
      <c r="M799" s="130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 ht="12.75" customHeight="1">
      <c r="A800" s="129"/>
      <c r="B800" s="129"/>
      <c r="C800" s="129"/>
      <c r="D800" s="129"/>
      <c r="E800" s="130"/>
      <c r="F800" s="130"/>
      <c r="G800" s="130"/>
      <c r="H800" s="130"/>
      <c r="I800" s="130"/>
      <c r="J800" s="130"/>
      <c r="K800" s="130"/>
      <c r="L800" s="130"/>
      <c r="M800" s="130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 ht="12.75" customHeight="1">
      <c r="A801" s="129"/>
      <c r="B801" s="129"/>
      <c r="C801" s="129"/>
      <c r="D801" s="129"/>
      <c r="E801" s="130"/>
      <c r="F801" s="130"/>
      <c r="G801" s="130"/>
      <c r="H801" s="130"/>
      <c r="I801" s="130"/>
      <c r="J801" s="130"/>
      <c r="K801" s="130"/>
      <c r="L801" s="130"/>
      <c r="M801" s="130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 ht="12.75" customHeight="1">
      <c r="A802" s="129"/>
      <c r="B802" s="129"/>
      <c r="C802" s="129"/>
      <c r="D802" s="129"/>
      <c r="E802" s="130"/>
      <c r="F802" s="130"/>
      <c r="G802" s="130"/>
      <c r="H802" s="130"/>
      <c r="I802" s="130"/>
      <c r="J802" s="130"/>
      <c r="K802" s="130"/>
      <c r="L802" s="130"/>
      <c r="M802" s="130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 ht="12.75" customHeight="1">
      <c r="A803" s="129"/>
      <c r="B803" s="129"/>
      <c r="C803" s="129"/>
      <c r="D803" s="129"/>
      <c r="E803" s="130"/>
      <c r="F803" s="130"/>
      <c r="G803" s="130"/>
      <c r="H803" s="130"/>
      <c r="I803" s="130"/>
      <c r="J803" s="130"/>
      <c r="K803" s="130"/>
      <c r="L803" s="130"/>
      <c r="M803" s="130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 ht="12.75" customHeight="1">
      <c r="A804" s="129"/>
      <c r="B804" s="129"/>
      <c r="C804" s="129"/>
      <c r="D804" s="129"/>
      <c r="E804" s="130"/>
      <c r="F804" s="130"/>
      <c r="G804" s="130"/>
      <c r="H804" s="130"/>
      <c r="I804" s="130"/>
      <c r="J804" s="130"/>
      <c r="K804" s="130"/>
      <c r="L804" s="130"/>
      <c r="M804" s="130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 ht="12.75" customHeight="1">
      <c r="A805" s="129"/>
      <c r="B805" s="129"/>
      <c r="C805" s="129"/>
      <c r="D805" s="129"/>
      <c r="E805" s="130"/>
      <c r="F805" s="130"/>
      <c r="G805" s="130"/>
      <c r="H805" s="130"/>
      <c r="I805" s="130"/>
      <c r="J805" s="130"/>
      <c r="K805" s="130"/>
      <c r="L805" s="130"/>
      <c r="M805" s="130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 ht="12.75" customHeight="1">
      <c r="A806" s="129"/>
      <c r="B806" s="129"/>
      <c r="C806" s="129"/>
      <c r="D806" s="129"/>
      <c r="E806" s="130"/>
      <c r="F806" s="130"/>
      <c r="G806" s="130"/>
      <c r="H806" s="130"/>
      <c r="I806" s="130"/>
      <c r="J806" s="130"/>
      <c r="K806" s="130"/>
      <c r="L806" s="130"/>
      <c r="M806" s="130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 ht="12.75" customHeight="1">
      <c r="A807" s="129"/>
      <c r="B807" s="129"/>
      <c r="C807" s="129"/>
      <c r="D807" s="129"/>
      <c r="E807" s="130"/>
      <c r="F807" s="130"/>
      <c r="G807" s="130"/>
      <c r="H807" s="130"/>
      <c r="I807" s="130"/>
      <c r="J807" s="130"/>
      <c r="K807" s="130"/>
      <c r="L807" s="130"/>
      <c r="M807" s="130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 ht="12.75" customHeight="1">
      <c r="A808" s="129"/>
      <c r="B808" s="129"/>
      <c r="C808" s="129"/>
      <c r="D808" s="129"/>
      <c r="E808" s="130"/>
      <c r="F808" s="130"/>
      <c r="G808" s="130"/>
      <c r="H808" s="130"/>
      <c r="I808" s="130"/>
      <c r="J808" s="130"/>
      <c r="K808" s="130"/>
      <c r="L808" s="130"/>
      <c r="M808" s="130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 ht="12.75" customHeight="1">
      <c r="A809" s="129"/>
      <c r="B809" s="129"/>
      <c r="C809" s="129"/>
      <c r="D809" s="129"/>
      <c r="E809" s="130"/>
      <c r="F809" s="130"/>
      <c r="G809" s="130"/>
      <c r="H809" s="130"/>
      <c r="I809" s="130"/>
      <c r="J809" s="130"/>
      <c r="K809" s="130"/>
      <c r="L809" s="130"/>
      <c r="M809" s="130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 ht="12.75" customHeight="1">
      <c r="A810" s="129"/>
      <c r="B810" s="129"/>
      <c r="C810" s="129"/>
      <c r="D810" s="129"/>
      <c r="E810" s="130"/>
      <c r="F810" s="130"/>
      <c r="G810" s="130"/>
      <c r="H810" s="130"/>
      <c r="I810" s="130"/>
      <c r="J810" s="130"/>
      <c r="K810" s="130"/>
      <c r="L810" s="130"/>
      <c r="M810" s="130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 ht="12.75" customHeight="1">
      <c r="A811" s="129"/>
      <c r="B811" s="129"/>
      <c r="C811" s="129"/>
      <c r="D811" s="129"/>
      <c r="E811" s="130"/>
      <c r="F811" s="130"/>
      <c r="G811" s="130"/>
      <c r="H811" s="130"/>
      <c r="I811" s="130"/>
      <c r="J811" s="130"/>
      <c r="K811" s="130"/>
      <c r="L811" s="130"/>
      <c r="M811" s="130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 ht="12.75" customHeight="1">
      <c r="A812" s="129"/>
      <c r="B812" s="129"/>
      <c r="C812" s="129"/>
      <c r="D812" s="129"/>
      <c r="E812" s="130"/>
      <c r="F812" s="130"/>
      <c r="G812" s="130"/>
      <c r="H812" s="130"/>
      <c r="I812" s="130"/>
      <c r="J812" s="130"/>
      <c r="K812" s="130"/>
      <c r="L812" s="130"/>
      <c r="M812" s="130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 ht="12.75" customHeight="1">
      <c r="A813" s="129"/>
      <c r="B813" s="129"/>
      <c r="C813" s="129"/>
      <c r="D813" s="129"/>
      <c r="E813" s="130"/>
      <c r="F813" s="130"/>
      <c r="G813" s="130"/>
      <c r="H813" s="130"/>
      <c r="I813" s="130"/>
      <c r="J813" s="130"/>
      <c r="K813" s="130"/>
      <c r="L813" s="130"/>
      <c r="M813" s="130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 ht="12.75" customHeight="1">
      <c r="A814" s="129"/>
      <c r="B814" s="129"/>
      <c r="C814" s="129"/>
      <c r="D814" s="129"/>
      <c r="E814" s="130"/>
      <c r="F814" s="130"/>
      <c r="G814" s="130"/>
      <c r="H814" s="130"/>
      <c r="I814" s="130"/>
      <c r="J814" s="130"/>
      <c r="K814" s="130"/>
      <c r="L814" s="130"/>
      <c r="M814" s="130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 ht="12.75" customHeight="1">
      <c r="A815" s="129"/>
      <c r="B815" s="129"/>
      <c r="C815" s="129"/>
      <c r="D815" s="129"/>
      <c r="E815" s="130"/>
      <c r="F815" s="130"/>
      <c r="G815" s="130"/>
      <c r="H815" s="130"/>
      <c r="I815" s="130"/>
      <c r="J815" s="130"/>
      <c r="K815" s="130"/>
      <c r="L815" s="130"/>
      <c r="M815" s="130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 ht="12.75" customHeight="1">
      <c r="A816" s="129"/>
      <c r="B816" s="129"/>
      <c r="C816" s="129"/>
      <c r="D816" s="129"/>
      <c r="E816" s="130"/>
      <c r="F816" s="130"/>
      <c r="G816" s="130"/>
      <c r="H816" s="130"/>
      <c r="I816" s="130"/>
      <c r="J816" s="130"/>
      <c r="K816" s="130"/>
      <c r="L816" s="130"/>
      <c r="M816" s="130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 ht="12.75" customHeight="1">
      <c r="A817" s="129"/>
      <c r="B817" s="129"/>
      <c r="C817" s="129"/>
      <c r="D817" s="129"/>
      <c r="E817" s="130"/>
      <c r="F817" s="130"/>
      <c r="G817" s="130"/>
      <c r="H817" s="130"/>
      <c r="I817" s="130"/>
      <c r="J817" s="130"/>
      <c r="K817" s="130"/>
      <c r="L817" s="130"/>
      <c r="M817" s="130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 ht="12.75" customHeight="1">
      <c r="A818" s="129"/>
      <c r="B818" s="129"/>
      <c r="C818" s="129"/>
      <c r="D818" s="129"/>
      <c r="E818" s="130"/>
      <c r="F818" s="130"/>
      <c r="G818" s="130"/>
      <c r="H818" s="130"/>
      <c r="I818" s="130"/>
      <c r="J818" s="130"/>
      <c r="K818" s="130"/>
      <c r="L818" s="130"/>
      <c r="M818" s="130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 ht="12.75" customHeight="1">
      <c r="A819" s="129"/>
      <c r="B819" s="129"/>
      <c r="C819" s="129"/>
      <c r="D819" s="129"/>
      <c r="E819" s="130"/>
      <c r="F819" s="130"/>
      <c r="G819" s="130"/>
      <c r="H819" s="130"/>
      <c r="I819" s="130"/>
      <c r="J819" s="130"/>
      <c r="K819" s="130"/>
      <c r="L819" s="130"/>
      <c r="M819" s="130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 ht="12.75" customHeight="1">
      <c r="A820" s="129"/>
      <c r="B820" s="129"/>
      <c r="C820" s="129"/>
      <c r="D820" s="129"/>
      <c r="E820" s="130"/>
      <c r="F820" s="130"/>
      <c r="G820" s="130"/>
      <c r="H820" s="130"/>
      <c r="I820" s="130"/>
      <c r="J820" s="130"/>
      <c r="K820" s="130"/>
      <c r="L820" s="130"/>
      <c r="M820" s="130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 ht="12.75" customHeight="1">
      <c r="A821" s="129"/>
      <c r="B821" s="129"/>
      <c r="C821" s="129"/>
      <c r="D821" s="129"/>
      <c r="E821" s="130"/>
      <c r="F821" s="130"/>
      <c r="G821" s="130"/>
      <c r="H821" s="130"/>
      <c r="I821" s="130"/>
      <c r="J821" s="130"/>
      <c r="K821" s="130"/>
      <c r="L821" s="130"/>
      <c r="M821" s="130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 ht="12.75" customHeight="1">
      <c r="A822" s="129"/>
      <c r="B822" s="129"/>
      <c r="C822" s="129"/>
      <c r="D822" s="129"/>
      <c r="E822" s="130"/>
      <c r="F822" s="130"/>
      <c r="G822" s="130"/>
      <c r="H822" s="130"/>
      <c r="I822" s="130"/>
      <c r="J822" s="130"/>
      <c r="K822" s="130"/>
      <c r="L822" s="130"/>
      <c r="M822" s="130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 ht="12.75" customHeight="1">
      <c r="A823" s="129"/>
      <c r="B823" s="129"/>
      <c r="C823" s="129"/>
      <c r="D823" s="129"/>
      <c r="E823" s="130"/>
      <c r="F823" s="130"/>
      <c r="G823" s="130"/>
      <c r="H823" s="130"/>
      <c r="I823" s="130"/>
      <c r="J823" s="130"/>
      <c r="K823" s="130"/>
      <c r="L823" s="130"/>
      <c r="M823" s="130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 ht="12.75" customHeight="1">
      <c r="A824" s="129"/>
      <c r="B824" s="129"/>
      <c r="C824" s="129"/>
      <c r="D824" s="129"/>
      <c r="E824" s="130"/>
      <c r="F824" s="130"/>
      <c r="G824" s="130"/>
      <c r="H824" s="130"/>
      <c r="I824" s="130"/>
      <c r="J824" s="130"/>
      <c r="K824" s="130"/>
      <c r="L824" s="130"/>
      <c r="M824" s="130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 ht="12.75" customHeight="1">
      <c r="A825" s="129"/>
      <c r="B825" s="129"/>
      <c r="C825" s="129"/>
      <c r="D825" s="129"/>
      <c r="E825" s="130"/>
      <c r="F825" s="130"/>
      <c r="G825" s="130"/>
      <c r="H825" s="130"/>
      <c r="I825" s="130"/>
      <c r="J825" s="130"/>
      <c r="K825" s="130"/>
      <c r="L825" s="130"/>
      <c r="M825" s="130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 ht="12.75" customHeight="1">
      <c r="A826" s="129"/>
      <c r="B826" s="129"/>
      <c r="C826" s="129"/>
      <c r="D826" s="129"/>
      <c r="E826" s="130"/>
      <c r="F826" s="130"/>
      <c r="G826" s="130"/>
      <c r="H826" s="130"/>
      <c r="I826" s="130"/>
      <c r="J826" s="130"/>
      <c r="K826" s="130"/>
      <c r="L826" s="130"/>
      <c r="M826" s="130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 ht="12.75" customHeight="1">
      <c r="A827" s="129"/>
      <c r="B827" s="129"/>
      <c r="C827" s="129"/>
      <c r="D827" s="129"/>
      <c r="E827" s="130"/>
      <c r="F827" s="130"/>
      <c r="G827" s="130"/>
      <c r="H827" s="130"/>
      <c r="I827" s="130"/>
      <c r="J827" s="130"/>
      <c r="K827" s="130"/>
      <c r="L827" s="130"/>
      <c r="M827" s="130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 ht="12.75" customHeight="1">
      <c r="A828" s="129"/>
      <c r="B828" s="129"/>
      <c r="C828" s="129"/>
      <c r="D828" s="129"/>
      <c r="E828" s="130"/>
      <c r="F828" s="130"/>
      <c r="G828" s="130"/>
      <c r="H828" s="130"/>
      <c r="I828" s="130"/>
      <c r="J828" s="130"/>
      <c r="K828" s="130"/>
      <c r="L828" s="130"/>
      <c r="M828" s="130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 ht="12.75" customHeight="1">
      <c r="A829" s="129"/>
      <c r="B829" s="129"/>
      <c r="C829" s="129"/>
      <c r="D829" s="129"/>
      <c r="E829" s="130"/>
      <c r="F829" s="130"/>
      <c r="G829" s="130"/>
      <c r="H829" s="130"/>
      <c r="I829" s="130"/>
      <c r="J829" s="130"/>
      <c r="K829" s="130"/>
      <c r="L829" s="130"/>
      <c r="M829" s="130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 ht="12.75" customHeight="1">
      <c r="A830" s="129"/>
      <c r="B830" s="129"/>
      <c r="C830" s="129"/>
      <c r="D830" s="129"/>
      <c r="E830" s="130"/>
      <c r="F830" s="130"/>
      <c r="G830" s="130"/>
      <c r="H830" s="130"/>
      <c r="I830" s="130"/>
      <c r="J830" s="130"/>
      <c r="K830" s="130"/>
      <c r="L830" s="130"/>
      <c r="M830" s="130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 ht="12.75" customHeight="1">
      <c r="A831" s="129"/>
      <c r="B831" s="129"/>
      <c r="C831" s="129"/>
      <c r="D831" s="129"/>
      <c r="E831" s="130"/>
      <c r="F831" s="130"/>
      <c r="G831" s="130"/>
      <c r="H831" s="130"/>
      <c r="I831" s="130"/>
      <c r="J831" s="130"/>
      <c r="K831" s="130"/>
      <c r="L831" s="130"/>
      <c r="M831" s="130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 ht="12.75" customHeight="1">
      <c r="A832" s="129"/>
      <c r="B832" s="129"/>
      <c r="C832" s="129"/>
      <c r="D832" s="129"/>
      <c r="E832" s="130"/>
      <c r="F832" s="130"/>
      <c r="G832" s="130"/>
      <c r="H832" s="130"/>
      <c r="I832" s="130"/>
      <c r="J832" s="130"/>
      <c r="K832" s="130"/>
      <c r="L832" s="130"/>
      <c r="M832" s="130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 ht="12.75" customHeight="1">
      <c r="A833" s="129"/>
      <c r="B833" s="129"/>
      <c r="C833" s="129"/>
      <c r="D833" s="129"/>
      <c r="E833" s="130"/>
      <c r="F833" s="130"/>
      <c r="G833" s="130"/>
      <c r="H833" s="130"/>
      <c r="I833" s="130"/>
      <c r="J833" s="130"/>
      <c r="K833" s="130"/>
      <c r="L833" s="130"/>
      <c r="M833" s="130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 ht="12.75" customHeight="1">
      <c r="A834" s="129"/>
      <c r="B834" s="129"/>
      <c r="C834" s="129"/>
      <c r="D834" s="129"/>
      <c r="E834" s="130"/>
      <c r="F834" s="130"/>
      <c r="G834" s="130"/>
      <c r="H834" s="130"/>
      <c r="I834" s="130"/>
      <c r="J834" s="130"/>
      <c r="K834" s="130"/>
      <c r="L834" s="130"/>
      <c r="M834" s="130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 ht="12.75" customHeight="1">
      <c r="A835" s="129"/>
      <c r="B835" s="129"/>
      <c r="C835" s="129"/>
      <c r="D835" s="129"/>
      <c r="E835" s="130"/>
      <c r="F835" s="130"/>
      <c r="G835" s="130"/>
      <c r="H835" s="130"/>
      <c r="I835" s="130"/>
      <c r="J835" s="130"/>
      <c r="K835" s="130"/>
      <c r="L835" s="130"/>
      <c r="M835" s="130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 ht="12.75" customHeight="1">
      <c r="A836" s="129"/>
      <c r="B836" s="129"/>
      <c r="C836" s="129"/>
      <c r="D836" s="129"/>
      <c r="E836" s="130"/>
      <c r="F836" s="130"/>
      <c r="G836" s="130"/>
      <c r="H836" s="130"/>
      <c r="I836" s="130"/>
      <c r="J836" s="130"/>
      <c r="K836" s="130"/>
      <c r="L836" s="130"/>
      <c r="M836" s="130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 ht="12.75" customHeight="1">
      <c r="A837" s="129"/>
      <c r="B837" s="129"/>
      <c r="C837" s="129"/>
      <c r="D837" s="129"/>
      <c r="E837" s="130"/>
      <c r="F837" s="130"/>
      <c r="G837" s="130"/>
      <c r="H837" s="130"/>
      <c r="I837" s="130"/>
      <c r="J837" s="130"/>
      <c r="K837" s="130"/>
      <c r="L837" s="130"/>
      <c r="M837" s="130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 ht="12.75" customHeight="1">
      <c r="A838" s="129"/>
      <c r="B838" s="129"/>
      <c r="C838" s="129"/>
      <c r="D838" s="129"/>
      <c r="E838" s="130"/>
      <c r="F838" s="130"/>
      <c r="G838" s="130"/>
      <c r="H838" s="130"/>
      <c r="I838" s="130"/>
      <c r="J838" s="130"/>
      <c r="K838" s="130"/>
      <c r="L838" s="130"/>
      <c r="M838" s="130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 ht="12.75" customHeight="1">
      <c r="A839" s="129"/>
      <c r="B839" s="129"/>
      <c r="C839" s="129"/>
      <c r="D839" s="129"/>
      <c r="E839" s="130"/>
      <c r="F839" s="130"/>
      <c r="G839" s="130"/>
      <c r="H839" s="130"/>
      <c r="I839" s="130"/>
      <c r="J839" s="130"/>
      <c r="K839" s="130"/>
      <c r="L839" s="130"/>
      <c r="M839" s="130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 ht="12.75" customHeight="1">
      <c r="A840" s="129"/>
      <c r="B840" s="129"/>
      <c r="C840" s="129"/>
      <c r="D840" s="129"/>
      <c r="E840" s="130"/>
      <c r="F840" s="130"/>
      <c r="G840" s="130"/>
      <c r="H840" s="130"/>
      <c r="I840" s="130"/>
      <c r="J840" s="130"/>
      <c r="K840" s="130"/>
      <c r="L840" s="130"/>
      <c r="M840" s="130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 ht="12.75" customHeight="1">
      <c r="A841" s="129"/>
      <c r="B841" s="129"/>
      <c r="C841" s="129"/>
      <c r="D841" s="129"/>
      <c r="E841" s="130"/>
      <c r="F841" s="130"/>
      <c r="G841" s="130"/>
      <c r="H841" s="130"/>
      <c r="I841" s="130"/>
      <c r="J841" s="130"/>
      <c r="K841" s="130"/>
      <c r="L841" s="130"/>
      <c r="M841" s="130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 ht="12.75" customHeight="1">
      <c r="A842" s="129"/>
      <c r="B842" s="129"/>
      <c r="C842" s="129"/>
      <c r="D842" s="129"/>
      <c r="E842" s="130"/>
      <c r="F842" s="130"/>
      <c r="G842" s="130"/>
      <c r="H842" s="130"/>
      <c r="I842" s="130"/>
      <c r="J842" s="130"/>
      <c r="K842" s="130"/>
      <c r="L842" s="130"/>
      <c r="M842" s="130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 ht="12.75" customHeight="1">
      <c r="A843" s="129"/>
      <c r="B843" s="129"/>
      <c r="C843" s="129"/>
      <c r="D843" s="129"/>
      <c r="E843" s="130"/>
      <c r="F843" s="130"/>
      <c r="G843" s="130"/>
      <c r="H843" s="130"/>
      <c r="I843" s="130"/>
      <c r="J843" s="130"/>
      <c r="K843" s="130"/>
      <c r="L843" s="130"/>
      <c r="M843" s="130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 ht="12.75" customHeight="1">
      <c r="A844" s="129"/>
      <c r="B844" s="129"/>
      <c r="C844" s="129"/>
      <c r="D844" s="129"/>
      <c r="E844" s="130"/>
      <c r="F844" s="130"/>
      <c r="G844" s="130"/>
      <c r="H844" s="130"/>
      <c r="I844" s="130"/>
      <c r="J844" s="130"/>
      <c r="K844" s="130"/>
      <c r="L844" s="130"/>
      <c r="M844" s="130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 ht="12.75" customHeight="1">
      <c r="A845" s="129"/>
      <c r="B845" s="129"/>
      <c r="C845" s="129"/>
      <c r="D845" s="129"/>
      <c r="E845" s="130"/>
      <c r="F845" s="130"/>
      <c r="G845" s="130"/>
      <c r="H845" s="130"/>
      <c r="I845" s="130"/>
      <c r="J845" s="130"/>
      <c r="K845" s="130"/>
      <c r="L845" s="130"/>
      <c r="M845" s="130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 ht="12.75" customHeight="1">
      <c r="A846" s="129"/>
      <c r="B846" s="129"/>
      <c r="C846" s="129"/>
      <c r="D846" s="129"/>
      <c r="E846" s="130"/>
      <c r="F846" s="130"/>
      <c r="G846" s="130"/>
      <c r="H846" s="130"/>
      <c r="I846" s="130"/>
      <c r="J846" s="130"/>
      <c r="K846" s="130"/>
      <c r="L846" s="130"/>
      <c r="M846" s="130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 ht="12.75" customHeight="1">
      <c r="A847" s="129"/>
      <c r="B847" s="129"/>
      <c r="C847" s="129"/>
      <c r="D847" s="129"/>
      <c r="E847" s="130"/>
      <c r="F847" s="130"/>
      <c r="G847" s="130"/>
      <c r="H847" s="130"/>
      <c r="I847" s="130"/>
      <c r="J847" s="130"/>
      <c r="K847" s="130"/>
      <c r="L847" s="130"/>
      <c r="M847" s="130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 ht="12.75" customHeight="1">
      <c r="A848" s="129"/>
      <c r="B848" s="129"/>
      <c r="C848" s="129"/>
      <c r="D848" s="129"/>
      <c r="E848" s="130"/>
      <c r="F848" s="130"/>
      <c r="G848" s="130"/>
      <c r="H848" s="130"/>
      <c r="I848" s="130"/>
      <c r="J848" s="130"/>
      <c r="K848" s="130"/>
      <c r="L848" s="130"/>
      <c r="M848" s="130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 ht="12.75" customHeight="1">
      <c r="A849" s="129"/>
      <c r="B849" s="129"/>
      <c r="C849" s="129"/>
      <c r="D849" s="129"/>
      <c r="E849" s="130"/>
      <c r="F849" s="130"/>
      <c r="G849" s="130"/>
      <c r="H849" s="130"/>
      <c r="I849" s="130"/>
      <c r="J849" s="130"/>
      <c r="K849" s="130"/>
      <c r="L849" s="130"/>
      <c r="M849" s="130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 ht="12.75" customHeight="1">
      <c r="A850" s="129"/>
      <c r="B850" s="129"/>
      <c r="C850" s="129"/>
      <c r="D850" s="129"/>
      <c r="E850" s="130"/>
      <c r="F850" s="130"/>
      <c r="G850" s="130"/>
      <c r="H850" s="130"/>
      <c r="I850" s="130"/>
      <c r="J850" s="130"/>
      <c r="K850" s="130"/>
      <c r="L850" s="130"/>
      <c r="M850" s="130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 ht="12.75" customHeight="1">
      <c r="A851" s="129"/>
      <c r="B851" s="129"/>
      <c r="C851" s="129"/>
      <c r="D851" s="129"/>
      <c r="E851" s="130"/>
      <c r="F851" s="130"/>
      <c r="G851" s="130"/>
      <c r="H851" s="130"/>
      <c r="I851" s="130"/>
      <c r="J851" s="130"/>
      <c r="K851" s="130"/>
      <c r="L851" s="130"/>
      <c r="M851" s="130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 ht="12.75" customHeight="1">
      <c r="A852" s="129"/>
      <c r="B852" s="129"/>
      <c r="C852" s="129"/>
      <c r="D852" s="129"/>
      <c r="E852" s="130"/>
      <c r="F852" s="130"/>
      <c r="G852" s="130"/>
      <c r="H852" s="130"/>
      <c r="I852" s="130"/>
      <c r="J852" s="130"/>
      <c r="K852" s="130"/>
      <c r="L852" s="130"/>
      <c r="M852" s="130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 ht="12.75" customHeight="1">
      <c r="A853" s="129"/>
      <c r="B853" s="129"/>
      <c r="C853" s="129"/>
      <c r="D853" s="129"/>
      <c r="E853" s="130"/>
      <c r="F853" s="130"/>
      <c r="G853" s="130"/>
      <c r="H853" s="130"/>
      <c r="I853" s="130"/>
      <c r="J853" s="130"/>
      <c r="K853" s="130"/>
      <c r="L853" s="130"/>
      <c r="M853" s="130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 ht="12.75" customHeight="1">
      <c r="A854" s="129"/>
      <c r="B854" s="129"/>
      <c r="C854" s="129"/>
      <c r="D854" s="129"/>
      <c r="E854" s="130"/>
      <c r="F854" s="130"/>
      <c r="G854" s="130"/>
      <c r="H854" s="130"/>
      <c r="I854" s="130"/>
      <c r="J854" s="130"/>
      <c r="K854" s="130"/>
      <c r="L854" s="130"/>
      <c r="M854" s="130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 ht="12.75" customHeight="1">
      <c r="A855" s="129"/>
      <c r="B855" s="129"/>
      <c r="C855" s="129"/>
      <c r="D855" s="129"/>
      <c r="E855" s="130"/>
      <c r="F855" s="130"/>
      <c r="G855" s="130"/>
      <c r="H855" s="130"/>
      <c r="I855" s="130"/>
      <c r="J855" s="130"/>
      <c r="K855" s="130"/>
      <c r="L855" s="130"/>
      <c r="M855" s="130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 ht="12.75" customHeight="1">
      <c r="A856" s="129"/>
      <c r="B856" s="129"/>
      <c r="C856" s="129"/>
      <c r="D856" s="129"/>
      <c r="E856" s="130"/>
      <c r="F856" s="130"/>
      <c r="G856" s="130"/>
      <c r="H856" s="130"/>
      <c r="I856" s="130"/>
      <c r="J856" s="130"/>
      <c r="K856" s="130"/>
      <c r="L856" s="130"/>
      <c r="M856" s="130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 ht="12.75" customHeight="1">
      <c r="A857" s="129"/>
      <c r="B857" s="129"/>
      <c r="C857" s="129"/>
      <c r="D857" s="129"/>
      <c r="E857" s="130"/>
      <c r="F857" s="130"/>
      <c r="G857" s="130"/>
      <c r="H857" s="130"/>
      <c r="I857" s="130"/>
      <c r="J857" s="130"/>
      <c r="K857" s="130"/>
      <c r="L857" s="130"/>
      <c r="M857" s="130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 ht="12.75" customHeight="1">
      <c r="A858" s="129"/>
      <c r="B858" s="129"/>
      <c r="C858" s="129"/>
      <c r="D858" s="129"/>
      <c r="E858" s="130"/>
      <c r="F858" s="130"/>
      <c r="G858" s="130"/>
      <c r="H858" s="130"/>
      <c r="I858" s="130"/>
      <c r="J858" s="130"/>
      <c r="K858" s="130"/>
      <c r="L858" s="130"/>
      <c r="M858" s="130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 ht="12.75" customHeight="1">
      <c r="A859" s="129"/>
      <c r="B859" s="129"/>
      <c r="C859" s="129"/>
      <c r="D859" s="129"/>
      <c r="E859" s="130"/>
      <c r="F859" s="130"/>
      <c r="G859" s="130"/>
      <c r="H859" s="130"/>
      <c r="I859" s="130"/>
      <c r="J859" s="130"/>
      <c r="K859" s="130"/>
      <c r="L859" s="130"/>
      <c r="M859" s="130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 ht="12.75" customHeight="1">
      <c r="A860" s="129"/>
      <c r="B860" s="129"/>
      <c r="C860" s="129"/>
      <c r="D860" s="129"/>
      <c r="E860" s="130"/>
      <c r="F860" s="130"/>
      <c r="G860" s="130"/>
      <c r="H860" s="130"/>
      <c r="I860" s="130"/>
      <c r="J860" s="130"/>
      <c r="K860" s="130"/>
      <c r="L860" s="130"/>
      <c r="M860" s="130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 ht="12.75" customHeight="1">
      <c r="A861" s="129"/>
      <c r="B861" s="129"/>
      <c r="C861" s="129"/>
      <c r="D861" s="129"/>
      <c r="E861" s="130"/>
      <c r="F861" s="130"/>
      <c r="G861" s="130"/>
      <c r="H861" s="130"/>
      <c r="I861" s="130"/>
      <c r="J861" s="130"/>
      <c r="K861" s="130"/>
      <c r="L861" s="130"/>
      <c r="M861" s="130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 ht="12.75" customHeight="1">
      <c r="A862" s="129"/>
      <c r="B862" s="129"/>
      <c r="C862" s="129"/>
      <c r="D862" s="129"/>
      <c r="E862" s="130"/>
      <c r="F862" s="130"/>
      <c r="G862" s="130"/>
      <c r="H862" s="130"/>
      <c r="I862" s="130"/>
      <c r="J862" s="130"/>
      <c r="K862" s="130"/>
      <c r="L862" s="130"/>
      <c r="M862" s="130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 ht="12.75" customHeight="1">
      <c r="A863" s="129"/>
      <c r="B863" s="129"/>
      <c r="C863" s="129"/>
      <c r="D863" s="129"/>
      <c r="E863" s="130"/>
      <c r="F863" s="130"/>
      <c r="G863" s="130"/>
      <c r="H863" s="130"/>
      <c r="I863" s="130"/>
      <c r="J863" s="130"/>
      <c r="K863" s="130"/>
      <c r="L863" s="130"/>
      <c r="M863" s="130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 ht="12.75" customHeight="1">
      <c r="A864" s="129"/>
      <c r="B864" s="129"/>
      <c r="C864" s="129"/>
      <c r="D864" s="129"/>
      <c r="E864" s="130"/>
      <c r="F864" s="130"/>
      <c r="G864" s="130"/>
      <c r="H864" s="130"/>
      <c r="I864" s="130"/>
      <c r="J864" s="130"/>
      <c r="K864" s="130"/>
      <c r="L864" s="130"/>
      <c r="M864" s="130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 ht="12.75" customHeight="1">
      <c r="A865" s="129"/>
      <c r="B865" s="129"/>
      <c r="C865" s="129"/>
      <c r="D865" s="129"/>
      <c r="E865" s="130"/>
      <c r="F865" s="130"/>
      <c r="G865" s="130"/>
      <c r="H865" s="130"/>
      <c r="I865" s="130"/>
      <c r="J865" s="130"/>
      <c r="K865" s="130"/>
      <c r="L865" s="130"/>
      <c r="M865" s="130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 ht="12.75" customHeight="1">
      <c r="A866" s="129"/>
      <c r="B866" s="129"/>
      <c r="C866" s="129"/>
      <c r="D866" s="129"/>
      <c r="E866" s="130"/>
      <c r="F866" s="130"/>
      <c r="G866" s="130"/>
      <c r="H866" s="130"/>
      <c r="I866" s="130"/>
      <c r="J866" s="130"/>
      <c r="K866" s="130"/>
      <c r="L866" s="130"/>
      <c r="M866" s="130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 ht="12.75" customHeight="1">
      <c r="A867" s="129"/>
      <c r="B867" s="129"/>
      <c r="C867" s="129"/>
      <c r="D867" s="129"/>
      <c r="E867" s="130"/>
      <c r="F867" s="130"/>
      <c r="G867" s="130"/>
      <c r="H867" s="130"/>
      <c r="I867" s="130"/>
      <c r="J867" s="130"/>
      <c r="K867" s="130"/>
      <c r="L867" s="130"/>
      <c r="M867" s="130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 ht="12.75" customHeight="1">
      <c r="A868" s="129"/>
      <c r="B868" s="129"/>
      <c r="C868" s="129"/>
      <c r="D868" s="129"/>
      <c r="E868" s="130"/>
      <c r="F868" s="130"/>
      <c r="G868" s="130"/>
      <c r="H868" s="130"/>
      <c r="I868" s="130"/>
      <c r="J868" s="130"/>
      <c r="K868" s="130"/>
      <c r="L868" s="130"/>
      <c r="M868" s="130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 ht="12.75" customHeight="1">
      <c r="A869" s="129"/>
      <c r="B869" s="129"/>
      <c r="C869" s="129"/>
      <c r="D869" s="129"/>
      <c r="E869" s="130"/>
      <c r="F869" s="130"/>
      <c r="G869" s="130"/>
      <c r="H869" s="130"/>
      <c r="I869" s="130"/>
      <c r="J869" s="130"/>
      <c r="K869" s="130"/>
      <c r="L869" s="130"/>
      <c r="M869" s="130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 ht="12.75" customHeight="1">
      <c r="A870" s="129"/>
      <c r="B870" s="129"/>
      <c r="C870" s="129"/>
      <c r="D870" s="129"/>
      <c r="E870" s="130"/>
      <c r="F870" s="130"/>
      <c r="G870" s="130"/>
      <c r="H870" s="130"/>
      <c r="I870" s="130"/>
      <c r="J870" s="130"/>
      <c r="K870" s="130"/>
      <c r="L870" s="130"/>
      <c r="M870" s="130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 ht="12.75" customHeight="1">
      <c r="A871" s="129"/>
      <c r="B871" s="129"/>
      <c r="C871" s="129"/>
      <c r="D871" s="129"/>
      <c r="E871" s="130"/>
      <c r="F871" s="130"/>
      <c r="G871" s="130"/>
      <c r="H871" s="130"/>
      <c r="I871" s="130"/>
      <c r="J871" s="130"/>
      <c r="K871" s="130"/>
      <c r="L871" s="130"/>
      <c r="M871" s="130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 ht="12.75" customHeight="1">
      <c r="A872" s="129"/>
      <c r="B872" s="129"/>
      <c r="C872" s="129"/>
      <c r="D872" s="129"/>
      <c r="E872" s="130"/>
      <c r="F872" s="130"/>
      <c r="G872" s="130"/>
      <c r="H872" s="130"/>
      <c r="I872" s="130"/>
      <c r="J872" s="130"/>
      <c r="K872" s="130"/>
      <c r="L872" s="130"/>
      <c r="M872" s="130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 ht="12.75" customHeight="1">
      <c r="A873" s="129"/>
      <c r="B873" s="129"/>
      <c r="C873" s="129"/>
      <c r="D873" s="129"/>
      <c r="E873" s="130"/>
      <c r="F873" s="130"/>
      <c r="G873" s="130"/>
      <c r="H873" s="130"/>
      <c r="I873" s="130"/>
      <c r="J873" s="130"/>
      <c r="K873" s="130"/>
      <c r="L873" s="130"/>
      <c r="M873" s="130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 ht="12.75" customHeight="1">
      <c r="A874" s="129"/>
      <c r="B874" s="129"/>
      <c r="C874" s="129"/>
      <c r="D874" s="129"/>
      <c r="E874" s="130"/>
      <c r="F874" s="130"/>
      <c r="G874" s="130"/>
      <c r="H874" s="130"/>
      <c r="I874" s="130"/>
      <c r="J874" s="130"/>
      <c r="K874" s="130"/>
      <c r="L874" s="130"/>
      <c r="M874" s="130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 ht="12.75" customHeight="1">
      <c r="A875" s="129"/>
      <c r="B875" s="129"/>
      <c r="C875" s="129"/>
      <c r="D875" s="129"/>
      <c r="E875" s="130"/>
      <c r="F875" s="130"/>
      <c r="G875" s="130"/>
      <c r="H875" s="130"/>
      <c r="I875" s="130"/>
      <c r="J875" s="130"/>
      <c r="K875" s="130"/>
      <c r="L875" s="130"/>
      <c r="M875" s="130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 ht="12.75" customHeight="1">
      <c r="A876" s="129"/>
      <c r="B876" s="129"/>
      <c r="C876" s="129"/>
      <c r="D876" s="129"/>
      <c r="E876" s="130"/>
      <c r="F876" s="130"/>
      <c r="G876" s="130"/>
      <c r="H876" s="130"/>
      <c r="I876" s="130"/>
      <c r="J876" s="130"/>
      <c r="K876" s="130"/>
      <c r="L876" s="130"/>
      <c r="M876" s="130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 ht="12.75" customHeight="1">
      <c r="A877" s="129"/>
      <c r="B877" s="129"/>
      <c r="C877" s="129"/>
      <c r="D877" s="129"/>
      <c r="E877" s="130"/>
      <c r="F877" s="130"/>
      <c r="G877" s="130"/>
      <c r="H877" s="130"/>
      <c r="I877" s="130"/>
      <c r="J877" s="130"/>
      <c r="K877" s="130"/>
      <c r="L877" s="130"/>
      <c r="M877" s="130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 ht="12.75" customHeight="1">
      <c r="A878" s="129"/>
      <c r="B878" s="129"/>
      <c r="C878" s="129"/>
      <c r="D878" s="129"/>
      <c r="E878" s="130"/>
      <c r="F878" s="130"/>
      <c r="G878" s="130"/>
      <c r="H878" s="130"/>
      <c r="I878" s="130"/>
      <c r="J878" s="130"/>
      <c r="K878" s="130"/>
      <c r="L878" s="130"/>
      <c r="M878" s="130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 ht="12.75" customHeight="1">
      <c r="A879" s="129"/>
      <c r="B879" s="129"/>
      <c r="C879" s="129"/>
      <c r="D879" s="129"/>
      <c r="E879" s="130"/>
      <c r="F879" s="130"/>
      <c r="G879" s="130"/>
      <c r="H879" s="130"/>
      <c r="I879" s="130"/>
      <c r="J879" s="130"/>
      <c r="K879" s="130"/>
      <c r="L879" s="130"/>
      <c r="M879" s="130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 ht="12.75" customHeight="1">
      <c r="A880" s="129"/>
      <c r="B880" s="129"/>
      <c r="C880" s="129"/>
      <c r="D880" s="129"/>
      <c r="E880" s="130"/>
      <c r="F880" s="130"/>
      <c r="G880" s="130"/>
      <c r="H880" s="130"/>
      <c r="I880" s="130"/>
      <c r="J880" s="130"/>
      <c r="K880" s="130"/>
      <c r="L880" s="130"/>
      <c r="M880" s="130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 ht="12.75" customHeight="1">
      <c r="A881" s="129"/>
      <c r="B881" s="129"/>
      <c r="C881" s="129"/>
      <c r="D881" s="129"/>
      <c r="E881" s="130"/>
      <c r="F881" s="130"/>
      <c r="G881" s="130"/>
      <c r="H881" s="130"/>
      <c r="I881" s="130"/>
      <c r="J881" s="130"/>
      <c r="K881" s="130"/>
      <c r="L881" s="130"/>
      <c r="M881" s="130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 ht="12.75" customHeight="1">
      <c r="A882" s="129"/>
      <c r="B882" s="129"/>
      <c r="C882" s="129"/>
      <c r="D882" s="129"/>
      <c r="E882" s="130"/>
      <c r="F882" s="130"/>
      <c r="G882" s="130"/>
      <c r="H882" s="130"/>
      <c r="I882" s="130"/>
      <c r="J882" s="130"/>
      <c r="K882" s="130"/>
      <c r="L882" s="130"/>
      <c r="M882" s="130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 ht="12.75" customHeight="1">
      <c r="A883" s="129"/>
      <c r="B883" s="129"/>
      <c r="C883" s="129"/>
      <c r="D883" s="129"/>
      <c r="E883" s="130"/>
      <c r="F883" s="130"/>
      <c r="G883" s="130"/>
      <c r="H883" s="130"/>
      <c r="I883" s="130"/>
      <c r="J883" s="130"/>
      <c r="K883" s="130"/>
      <c r="L883" s="130"/>
      <c r="M883" s="130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 ht="12.75" customHeight="1">
      <c r="A884" s="129"/>
      <c r="B884" s="129"/>
      <c r="C884" s="129"/>
      <c r="D884" s="129"/>
      <c r="E884" s="130"/>
      <c r="F884" s="130"/>
      <c r="G884" s="130"/>
      <c r="H884" s="130"/>
      <c r="I884" s="130"/>
      <c r="J884" s="130"/>
      <c r="K884" s="130"/>
      <c r="L884" s="130"/>
      <c r="M884" s="130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 ht="12.75" customHeight="1">
      <c r="A885" s="129"/>
      <c r="B885" s="129"/>
      <c r="C885" s="129"/>
      <c r="D885" s="129"/>
      <c r="E885" s="130"/>
      <c r="F885" s="130"/>
      <c r="G885" s="130"/>
      <c r="H885" s="130"/>
      <c r="I885" s="130"/>
      <c r="J885" s="130"/>
      <c r="K885" s="130"/>
      <c r="L885" s="130"/>
      <c r="M885" s="130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 ht="12.75" customHeight="1">
      <c r="A886" s="129"/>
      <c r="B886" s="129"/>
      <c r="C886" s="129"/>
      <c r="D886" s="129"/>
      <c r="E886" s="130"/>
      <c r="F886" s="130"/>
      <c r="G886" s="130"/>
      <c r="H886" s="130"/>
      <c r="I886" s="130"/>
      <c r="J886" s="130"/>
      <c r="K886" s="130"/>
      <c r="L886" s="130"/>
      <c r="M886" s="130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 ht="12.75" customHeight="1">
      <c r="A887" s="129"/>
      <c r="B887" s="129"/>
      <c r="C887" s="129"/>
      <c r="D887" s="129"/>
      <c r="E887" s="130"/>
      <c r="F887" s="130"/>
      <c r="G887" s="130"/>
      <c r="H887" s="130"/>
      <c r="I887" s="130"/>
      <c r="J887" s="130"/>
      <c r="K887" s="130"/>
      <c r="L887" s="130"/>
      <c r="M887" s="130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 ht="12.75" customHeight="1">
      <c r="A888" s="129"/>
      <c r="B888" s="129"/>
      <c r="C888" s="129"/>
      <c r="D888" s="129"/>
      <c r="E888" s="130"/>
      <c r="F888" s="130"/>
      <c r="G888" s="130"/>
      <c r="H888" s="130"/>
      <c r="I888" s="130"/>
      <c r="J888" s="130"/>
      <c r="K888" s="130"/>
      <c r="L888" s="130"/>
      <c r="M888" s="130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 ht="12.75" customHeight="1">
      <c r="A889" s="129"/>
      <c r="B889" s="129"/>
      <c r="C889" s="129"/>
      <c r="D889" s="129"/>
      <c r="E889" s="130"/>
      <c r="F889" s="130"/>
      <c r="G889" s="130"/>
      <c r="H889" s="130"/>
      <c r="I889" s="130"/>
      <c r="J889" s="130"/>
      <c r="K889" s="130"/>
      <c r="L889" s="130"/>
      <c r="M889" s="130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 ht="12.75" customHeight="1">
      <c r="A890" s="129"/>
      <c r="B890" s="129"/>
      <c r="C890" s="129"/>
      <c r="D890" s="129"/>
      <c r="E890" s="130"/>
      <c r="F890" s="130"/>
      <c r="G890" s="130"/>
      <c r="H890" s="130"/>
      <c r="I890" s="130"/>
      <c r="J890" s="130"/>
      <c r="K890" s="130"/>
      <c r="L890" s="130"/>
      <c r="M890" s="130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 ht="12.75" customHeight="1">
      <c r="A891" s="129"/>
      <c r="B891" s="129"/>
      <c r="C891" s="129"/>
      <c r="D891" s="129"/>
      <c r="E891" s="130"/>
      <c r="F891" s="130"/>
      <c r="G891" s="130"/>
      <c r="H891" s="130"/>
      <c r="I891" s="130"/>
      <c r="J891" s="130"/>
      <c r="K891" s="130"/>
      <c r="L891" s="130"/>
      <c r="M891" s="130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 ht="12.75" customHeight="1">
      <c r="A892" s="129"/>
      <c r="B892" s="129"/>
      <c r="C892" s="129"/>
      <c r="D892" s="129"/>
      <c r="E892" s="130"/>
      <c r="F892" s="130"/>
      <c r="G892" s="130"/>
      <c r="H892" s="130"/>
      <c r="I892" s="130"/>
      <c r="J892" s="130"/>
      <c r="K892" s="130"/>
      <c r="L892" s="130"/>
      <c r="M892" s="130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 ht="12.75" customHeight="1">
      <c r="A893" s="129"/>
      <c r="B893" s="129"/>
      <c r="C893" s="129"/>
      <c r="D893" s="129"/>
      <c r="E893" s="130"/>
      <c r="F893" s="130"/>
      <c r="G893" s="130"/>
      <c r="H893" s="130"/>
      <c r="I893" s="130"/>
      <c r="J893" s="130"/>
      <c r="K893" s="130"/>
      <c r="L893" s="130"/>
      <c r="M893" s="130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 ht="12.75" customHeight="1">
      <c r="A894" s="129"/>
      <c r="B894" s="129"/>
      <c r="C894" s="129"/>
      <c r="D894" s="129"/>
      <c r="E894" s="130"/>
      <c r="F894" s="130"/>
      <c r="G894" s="130"/>
      <c r="H894" s="130"/>
      <c r="I894" s="130"/>
      <c r="J894" s="130"/>
      <c r="K894" s="130"/>
      <c r="L894" s="130"/>
      <c r="M894" s="130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 ht="12.75" customHeight="1">
      <c r="A895" s="129"/>
      <c r="B895" s="129"/>
      <c r="C895" s="129"/>
      <c r="D895" s="129"/>
      <c r="E895" s="130"/>
      <c r="F895" s="130"/>
      <c r="G895" s="130"/>
      <c r="H895" s="130"/>
      <c r="I895" s="130"/>
      <c r="J895" s="130"/>
      <c r="K895" s="130"/>
      <c r="L895" s="130"/>
      <c r="M895" s="130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 ht="12.75" customHeight="1">
      <c r="A896" s="129"/>
      <c r="B896" s="129"/>
      <c r="C896" s="129"/>
      <c r="D896" s="129"/>
      <c r="E896" s="130"/>
      <c r="F896" s="130"/>
      <c r="G896" s="130"/>
      <c r="H896" s="130"/>
      <c r="I896" s="130"/>
      <c r="J896" s="130"/>
      <c r="K896" s="130"/>
      <c r="L896" s="130"/>
      <c r="M896" s="130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 ht="12.75" customHeight="1">
      <c r="A897" s="129"/>
      <c r="B897" s="129"/>
      <c r="C897" s="129"/>
      <c r="D897" s="129"/>
      <c r="E897" s="130"/>
      <c r="F897" s="130"/>
      <c r="G897" s="130"/>
      <c r="H897" s="130"/>
      <c r="I897" s="130"/>
      <c r="J897" s="130"/>
      <c r="K897" s="130"/>
      <c r="L897" s="130"/>
      <c r="M897" s="130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 ht="12.75" customHeight="1">
      <c r="A898" s="129"/>
      <c r="B898" s="129"/>
      <c r="C898" s="129"/>
      <c r="D898" s="129"/>
      <c r="E898" s="130"/>
      <c r="F898" s="130"/>
      <c r="G898" s="130"/>
      <c r="H898" s="130"/>
      <c r="I898" s="130"/>
      <c r="J898" s="130"/>
      <c r="K898" s="130"/>
      <c r="L898" s="130"/>
      <c r="M898" s="130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 ht="12.75" customHeight="1">
      <c r="A899" s="129"/>
      <c r="B899" s="129"/>
      <c r="C899" s="129"/>
      <c r="D899" s="129"/>
      <c r="E899" s="130"/>
      <c r="F899" s="130"/>
      <c r="G899" s="130"/>
      <c r="H899" s="130"/>
      <c r="I899" s="130"/>
      <c r="J899" s="130"/>
      <c r="K899" s="130"/>
      <c r="L899" s="130"/>
      <c r="M899" s="130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 ht="12.75" customHeight="1">
      <c r="A900" s="129"/>
      <c r="B900" s="129"/>
      <c r="C900" s="129"/>
      <c r="D900" s="129"/>
      <c r="E900" s="130"/>
      <c r="F900" s="130"/>
      <c r="G900" s="130"/>
      <c r="H900" s="130"/>
      <c r="I900" s="130"/>
      <c r="J900" s="130"/>
      <c r="K900" s="130"/>
      <c r="L900" s="130"/>
      <c r="M900" s="130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 ht="12.75" customHeight="1">
      <c r="A901" s="129"/>
      <c r="B901" s="129"/>
      <c r="C901" s="129"/>
      <c r="D901" s="129"/>
      <c r="E901" s="130"/>
      <c r="F901" s="130"/>
      <c r="G901" s="130"/>
      <c r="H901" s="130"/>
      <c r="I901" s="130"/>
      <c r="J901" s="130"/>
      <c r="K901" s="130"/>
      <c r="L901" s="130"/>
      <c r="M901" s="130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 ht="12.75" customHeight="1">
      <c r="A902" s="129"/>
      <c r="B902" s="129"/>
      <c r="C902" s="129"/>
      <c r="D902" s="129"/>
      <c r="E902" s="130"/>
      <c r="F902" s="130"/>
      <c r="G902" s="130"/>
      <c r="H902" s="130"/>
      <c r="I902" s="130"/>
      <c r="J902" s="130"/>
      <c r="K902" s="130"/>
      <c r="L902" s="130"/>
      <c r="M902" s="130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 ht="12.75" customHeight="1">
      <c r="A903" s="129"/>
      <c r="B903" s="129"/>
      <c r="C903" s="129"/>
      <c r="D903" s="129"/>
      <c r="E903" s="130"/>
      <c r="F903" s="130"/>
      <c r="G903" s="130"/>
      <c r="H903" s="130"/>
      <c r="I903" s="130"/>
      <c r="J903" s="130"/>
      <c r="K903" s="130"/>
      <c r="L903" s="130"/>
      <c r="M903" s="130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 ht="12.75" customHeight="1">
      <c r="A904" s="129"/>
      <c r="B904" s="129"/>
      <c r="C904" s="129"/>
      <c r="D904" s="129"/>
      <c r="E904" s="130"/>
      <c r="F904" s="130"/>
      <c r="G904" s="130"/>
      <c r="H904" s="130"/>
      <c r="I904" s="130"/>
      <c r="J904" s="130"/>
      <c r="K904" s="130"/>
      <c r="L904" s="130"/>
      <c r="M904" s="130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 ht="12.75" customHeight="1">
      <c r="A905" s="129"/>
      <c r="B905" s="129"/>
      <c r="C905" s="129"/>
      <c r="D905" s="129"/>
      <c r="E905" s="130"/>
      <c r="F905" s="130"/>
      <c r="G905" s="130"/>
      <c r="H905" s="130"/>
      <c r="I905" s="130"/>
      <c r="J905" s="130"/>
      <c r="K905" s="130"/>
      <c r="L905" s="130"/>
      <c r="M905" s="130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 ht="12.75" customHeight="1">
      <c r="A906" s="129"/>
      <c r="B906" s="129"/>
      <c r="C906" s="129"/>
      <c r="D906" s="129"/>
      <c r="E906" s="130"/>
      <c r="F906" s="130"/>
      <c r="G906" s="130"/>
      <c r="H906" s="130"/>
      <c r="I906" s="130"/>
      <c r="J906" s="130"/>
      <c r="K906" s="130"/>
      <c r="L906" s="130"/>
      <c r="M906" s="130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 ht="12.75" customHeight="1">
      <c r="A907" s="129"/>
      <c r="B907" s="129"/>
      <c r="C907" s="129"/>
      <c r="D907" s="129"/>
      <c r="E907" s="130"/>
      <c r="F907" s="130"/>
      <c r="G907" s="130"/>
      <c r="H907" s="130"/>
      <c r="I907" s="130"/>
      <c r="J907" s="130"/>
      <c r="K907" s="130"/>
      <c r="L907" s="130"/>
      <c r="M907" s="130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 ht="12.75" customHeight="1">
      <c r="A908" s="129"/>
      <c r="B908" s="129"/>
      <c r="C908" s="129"/>
      <c r="D908" s="129"/>
      <c r="E908" s="130"/>
      <c r="F908" s="130"/>
      <c r="G908" s="130"/>
      <c r="H908" s="130"/>
      <c r="I908" s="130"/>
      <c r="J908" s="130"/>
      <c r="K908" s="130"/>
      <c r="L908" s="130"/>
      <c r="M908" s="130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 ht="12.75" customHeight="1">
      <c r="A909" s="129"/>
      <c r="B909" s="129"/>
      <c r="C909" s="129"/>
      <c r="D909" s="129"/>
      <c r="E909" s="130"/>
      <c r="F909" s="130"/>
      <c r="G909" s="130"/>
      <c r="H909" s="130"/>
      <c r="I909" s="130"/>
      <c r="J909" s="130"/>
      <c r="K909" s="130"/>
      <c r="L909" s="130"/>
      <c r="M909" s="130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 ht="12.75" customHeight="1">
      <c r="A910" s="129"/>
      <c r="B910" s="129"/>
      <c r="C910" s="129"/>
      <c r="D910" s="129"/>
      <c r="E910" s="130"/>
      <c r="F910" s="130"/>
      <c r="G910" s="130"/>
      <c r="H910" s="130"/>
      <c r="I910" s="130"/>
      <c r="J910" s="130"/>
      <c r="K910" s="130"/>
      <c r="L910" s="130"/>
      <c r="M910" s="130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 ht="12.75" customHeight="1">
      <c r="A911" s="129"/>
      <c r="B911" s="129"/>
      <c r="C911" s="129"/>
      <c r="D911" s="129"/>
      <c r="E911" s="130"/>
      <c r="F911" s="130"/>
      <c r="G911" s="130"/>
      <c r="H911" s="130"/>
      <c r="I911" s="130"/>
      <c r="J911" s="130"/>
      <c r="K911" s="130"/>
      <c r="L911" s="130"/>
      <c r="M911" s="130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 ht="12.75" customHeight="1">
      <c r="A912" s="129"/>
      <c r="B912" s="129"/>
      <c r="C912" s="129"/>
      <c r="D912" s="129"/>
      <c r="E912" s="130"/>
      <c r="F912" s="130"/>
      <c r="G912" s="130"/>
      <c r="H912" s="130"/>
      <c r="I912" s="130"/>
      <c r="J912" s="130"/>
      <c r="K912" s="130"/>
      <c r="L912" s="130"/>
      <c r="M912" s="130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 ht="12.75" customHeight="1">
      <c r="A913" s="129"/>
      <c r="B913" s="129"/>
      <c r="C913" s="129"/>
      <c r="D913" s="129"/>
      <c r="E913" s="130"/>
      <c r="F913" s="130"/>
      <c r="G913" s="130"/>
      <c r="H913" s="130"/>
      <c r="I913" s="130"/>
      <c r="J913" s="130"/>
      <c r="K913" s="130"/>
      <c r="L913" s="130"/>
      <c r="M913" s="130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 ht="12.75" customHeight="1">
      <c r="A914" s="129"/>
      <c r="B914" s="129"/>
      <c r="C914" s="129"/>
      <c r="D914" s="129"/>
      <c r="E914" s="130"/>
      <c r="F914" s="130"/>
      <c r="G914" s="130"/>
      <c r="H914" s="130"/>
      <c r="I914" s="130"/>
      <c r="J914" s="130"/>
      <c r="K914" s="130"/>
      <c r="L914" s="130"/>
      <c r="M914" s="130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 ht="12.75" customHeight="1">
      <c r="A915" s="129"/>
      <c r="B915" s="129"/>
      <c r="C915" s="129"/>
      <c r="D915" s="129"/>
      <c r="E915" s="130"/>
      <c r="F915" s="130"/>
      <c r="G915" s="130"/>
      <c r="H915" s="130"/>
      <c r="I915" s="130"/>
      <c r="J915" s="130"/>
      <c r="K915" s="130"/>
      <c r="L915" s="130"/>
      <c r="M915" s="130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 ht="12.75" customHeight="1">
      <c r="A916" s="129"/>
      <c r="B916" s="129"/>
      <c r="C916" s="129"/>
      <c r="D916" s="129"/>
      <c r="E916" s="130"/>
      <c r="F916" s="130"/>
      <c r="G916" s="130"/>
      <c r="H916" s="130"/>
      <c r="I916" s="130"/>
      <c r="J916" s="130"/>
      <c r="K916" s="130"/>
      <c r="L916" s="130"/>
      <c r="M916" s="130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 ht="12.75" customHeight="1">
      <c r="A917" s="129"/>
      <c r="B917" s="129"/>
      <c r="C917" s="129"/>
      <c r="D917" s="129"/>
      <c r="E917" s="130"/>
      <c r="F917" s="130"/>
      <c r="G917" s="130"/>
      <c r="H917" s="130"/>
      <c r="I917" s="130"/>
      <c r="J917" s="130"/>
      <c r="K917" s="130"/>
      <c r="L917" s="130"/>
      <c r="M917" s="130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 ht="12.75" customHeight="1">
      <c r="A918" s="129"/>
      <c r="B918" s="129"/>
      <c r="C918" s="129"/>
      <c r="D918" s="129"/>
      <c r="E918" s="130"/>
      <c r="F918" s="130"/>
      <c r="G918" s="130"/>
      <c r="H918" s="130"/>
      <c r="I918" s="130"/>
      <c r="J918" s="130"/>
      <c r="K918" s="130"/>
      <c r="L918" s="130"/>
      <c r="M918" s="130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 ht="12.75" customHeight="1">
      <c r="A919" s="129"/>
      <c r="B919" s="129"/>
      <c r="C919" s="129"/>
      <c r="D919" s="129"/>
      <c r="E919" s="130"/>
      <c r="F919" s="130"/>
      <c r="G919" s="130"/>
      <c r="H919" s="130"/>
      <c r="I919" s="130"/>
      <c r="J919" s="130"/>
      <c r="K919" s="130"/>
      <c r="L919" s="130"/>
      <c r="M919" s="130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 ht="12.75" customHeight="1">
      <c r="A920" s="129"/>
      <c r="B920" s="129"/>
      <c r="C920" s="129"/>
      <c r="D920" s="129"/>
      <c r="E920" s="130"/>
      <c r="F920" s="130"/>
      <c r="G920" s="130"/>
      <c r="H920" s="130"/>
      <c r="I920" s="130"/>
      <c r="J920" s="130"/>
      <c r="K920" s="130"/>
      <c r="L920" s="130"/>
      <c r="M920" s="130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 ht="12.75" customHeight="1">
      <c r="A921" s="129"/>
      <c r="B921" s="129"/>
      <c r="C921" s="129"/>
      <c r="D921" s="129"/>
      <c r="E921" s="130"/>
      <c r="F921" s="130"/>
      <c r="G921" s="130"/>
      <c r="H921" s="130"/>
      <c r="I921" s="130"/>
      <c r="J921" s="130"/>
      <c r="K921" s="130"/>
      <c r="L921" s="130"/>
      <c r="M921" s="130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 ht="12.75" customHeight="1">
      <c r="A922" s="129"/>
      <c r="B922" s="129"/>
      <c r="C922" s="129"/>
      <c r="D922" s="129"/>
      <c r="E922" s="130"/>
      <c r="F922" s="130"/>
      <c r="G922" s="130"/>
      <c r="H922" s="130"/>
      <c r="I922" s="130"/>
      <c r="J922" s="130"/>
      <c r="K922" s="130"/>
      <c r="L922" s="130"/>
      <c r="M922" s="130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 ht="12.75" customHeight="1">
      <c r="A923" s="129"/>
      <c r="B923" s="129"/>
      <c r="C923" s="129"/>
      <c r="D923" s="129"/>
      <c r="E923" s="130"/>
      <c r="F923" s="130"/>
      <c r="G923" s="130"/>
      <c r="H923" s="130"/>
      <c r="I923" s="130"/>
      <c r="J923" s="130"/>
      <c r="K923" s="130"/>
      <c r="L923" s="130"/>
      <c r="M923" s="130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 ht="12.75" customHeight="1">
      <c r="A924" s="129"/>
      <c r="B924" s="129"/>
      <c r="C924" s="129"/>
      <c r="D924" s="129"/>
      <c r="E924" s="130"/>
      <c r="F924" s="130"/>
      <c r="G924" s="130"/>
      <c r="H924" s="130"/>
      <c r="I924" s="130"/>
      <c r="J924" s="130"/>
      <c r="K924" s="130"/>
      <c r="L924" s="130"/>
      <c r="M924" s="130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 ht="12.75" customHeight="1">
      <c r="A925" s="129"/>
      <c r="B925" s="129"/>
      <c r="C925" s="129"/>
      <c r="D925" s="129"/>
      <c r="E925" s="130"/>
      <c r="F925" s="130"/>
      <c r="G925" s="130"/>
      <c r="H925" s="130"/>
      <c r="I925" s="130"/>
      <c r="J925" s="130"/>
      <c r="K925" s="130"/>
      <c r="L925" s="130"/>
      <c r="M925" s="130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 ht="12.75" customHeight="1">
      <c r="A926" s="129"/>
      <c r="B926" s="129"/>
      <c r="C926" s="129"/>
      <c r="D926" s="129"/>
      <c r="E926" s="130"/>
      <c r="F926" s="130"/>
      <c r="G926" s="130"/>
      <c r="H926" s="130"/>
      <c r="I926" s="130"/>
      <c r="J926" s="130"/>
      <c r="K926" s="130"/>
      <c r="L926" s="130"/>
      <c r="M926" s="130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 ht="12.75" customHeight="1">
      <c r="A927" s="129"/>
      <c r="B927" s="129"/>
      <c r="C927" s="129"/>
      <c r="D927" s="129"/>
      <c r="E927" s="130"/>
      <c r="F927" s="130"/>
      <c r="G927" s="130"/>
      <c r="H927" s="130"/>
      <c r="I927" s="130"/>
      <c r="J927" s="130"/>
      <c r="K927" s="130"/>
      <c r="L927" s="130"/>
      <c r="M927" s="130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 ht="12.75" customHeight="1">
      <c r="A928" s="129"/>
      <c r="B928" s="129"/>
      <c r="C928" s="129"/>
      <c r="D928" s="129"/>
      <c r="E928" s="130"/>
      <c r="F928" s="130"/>
      <c r="G928" s="130"/>
      <c r="H928" s="130"/>
      <c r="I928" s="130"/>
      <c r="J928" s="130"/>
      <c r="K928" s="130"/>
      <c r="L928" s="130"/>
      <c r="M928" s="130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 ht="12.75" customHeight="1">
      <c r="A929" s="129"/>
      <c r="B929" s="129"/>
      <c r="C929" s="129"/>
      <c r="D929" s="129"/>
      <c r="E929" s="130"/>
      <c r="F929" s="130"/>
      <c r="G929" s="130"/>
      <c r="H929" s="130"/>
      <c r="I929" s="130"/>
      <c r="J929" s="130"/>
      <c r="K929" s="130"/>
      <c r="L929" s="130"/>
      <c r="M929" s="130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 ht="12.75" customHeight="1">
      <c r="A930" s="129"/>
      <c r="B930" s="129"/>
      <c r="C930" s="129"/>
      <c r="D930" s="129"/>
      <c r="E930" s="130"/>
      <c r="F930" s="130"/>
      <c r="G930" s="130"/>
      <c r="H930" s="130"/>
      <c r="I930" s="130"/>
      <c r="J930" s="130"/>
      <c r="K930" s="130"/>
      <c r="L930" s="130"/>
      <c r="M930" s="130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 ht="12.75" customHeight="1">
      <c r="A931" s="129"/>
      <c r="B931" s="129"/>
      <c r="C931" s="129"/>
      <c r="D931" s="129"/>
      <c r="E931" s="130"/>
      <c r="F931" s="130"/>
      <c r="G931" s="130"/>
      <c r="H931" s="130"/>
      <c r="I931" s="130"/>
      <c r="J931" s="130"/>
      <c r="K931" s="130"/>
      <c r="L931" s="130"/>
      <c r="M931" s="130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 ht="12.75" customHeight="1">
      <c r="A932" s="129"/>
      <c r="B932" s="129"/>
      <c r="C932" s="129"/>
      <c r="D932" s="129"/>
      <c r="E932" s="130"/>
      <c r="F932" s="130"/>
      <c r="G932" s="130"/>
      <c r="H932" s="130"/>
      <c r="I932" s="130"/>
      <c r="J932" s="130"/>
      <c r="K932" s="130"/>
      <c r="L932" s="130"/>
      <c r="M932" s="130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 ht="12.75" customHeight="1">
      <c r="A933" s="129"/>
      <c r="B933" s="129"/>
      <c r="C933" s="129"/>
      <c r="D933" s="129"/>
      <c r="E933" s="130"/>
      <c r="F933" s="130"/>
      <c r="G933" s="130"/>
      <c r="H933" s="130"/>
      <c r="I933" s="130"/>
      <c r="J933" s="130"/>
      <c r="K933" s="130"/>
      <c r="L933" s="130"/>
      <c r="M933" s="130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 ht="12.75" customHeight="1">
      <c r="A934" s="129"/>
      <c r="B934" s="129"/>
      <c r="C934" s="129"/>
      <c r="D934" s="129"/>
      <c r="E934" s="130"/>
      <c r="F934" s="130"/>
      <c r="G934" s="130"/>
      <c r="H934" s="130"/>
      <c r="I934" s="130"/>
      <c r="J934" s="130"/>
      <c r="K934" s="130"/>
      <c r="L934" s="130"/>
      <c r="M934" s="130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 ht="12.75" customHeight="1">
      <c r="A935" s="129"/>
      <c r="B935" s="129"/>
      <c r="C935" s="129"/>
      <c r="D935" s="129"/>
      <c r="E935" s="130"/>
      <c r="F935" s="130"/>
      <c r="G935" s="130"/>
      <c r="H935" s="130"/>
      <c r="I935" s="130"/>
      <c r="J935" s="130"/>
      <c r="K935" s="130"/>
      <c r="L935" s="130"/>
      <c r="M935" s="130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 ht="12.75" customHeight="1">
      <c r="A936" s="129"/>
      <c r="B936" s="129"/>
      <c r="C936" s="129"/>
      <c r="D936" s="129"/>
      <c r="E936" s="130"/>
      <c r="F936" s="130"/>
      <c r="G936" s="130"/>
      <c r="H936" s="130"/>
      <c r="I936" s="130"/>
      <c r="J936" s="130"/>
      <c r="K936" s="130"/>
      <c r="L936" s="130"/>
      <c r="M936" s="130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 ht="12.75" customHeight="1">
      <c r="A937" s="129"/>
      <c r="B937" s="129"/>
      <c r="C937" s="129"/>
      <c r="D937" s="129"/>
      <c r="E937" s="130"/>
      <c r="F937" s="130"/>
      <c r="G937" s="130"/>
      <c r="H937" s="130"/>
      <c r="I937" s="130"/>
      <c r="J937" s="130"/>
      <c r="K937" s="130"/>
      <c r="L937" s="130"/>
      <c r="M937" s="130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 ht="12.75" customHeight="1">
      <c r="A938" s="129"/>
      <c r="B938" s="129"/>
      <c r="C938" s="129"/>
      <c r="D938" s="129"/>
      <c r="E938" s="130"/>
      <c r="F938" s="130"/>
      <c r="G938" s="130"/>
      <c r="H938" s="130"/>
      <c r="I938" s="130"/>
      <c r="J938" s="130"/>
      <c r="K938" s="130"/>
      <c r="L938" s="130"/>
      <c r="M938" s="130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 ht="12.75" customHeight="1">
      <c r="A939" s="129"/>
      <c r="B939" s="129"/>
      <c r="C939" s="129"/>
      <c r="D939" s="129"/>
      <c r="E939" s="130"/>
      <c r="F939" s="130"/>
      <c r="G939" s="130"/>
      <c r="H939" s="130"/>
      <c r="I939" s="130"/>
      <c r="J939" s="130"/>
      <c r="K939" s="130"/>
      <c r="L939" s="130"/>
      <c r="M939" s="130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 ht="12.75" customHeight="1">
      <c r="A940" s="129"/>
      <c r="B940" s="129"/>
      <c r="C940" s="129"/>
      <c r="D940" s="129"/>
      <c r="E940" s="130"/>
      <c r="F940" s="130"/>
      <c r="G940" s="130"/>
      <c r="H940" s="130"/>
      <c r="I940" s="130"/>
      <c r="J940" s="130"/>
      <c r="K940" s="130"/>
      <c r="L940" s="130"/>
      <c r="M940" s="130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 ht="12.75" customHeight="1">
      <c r="A941" s="129"/>
      <c r="B941" s="129"/>
      <c r="C941" s="129"/>
      <c r="D941" s="129"/>
      <c r="E941" s="130"/>
      <c r="F941" s="130"/>
      <c r="G941" s="130"/>
      <c r="H941" s="130"/>
      <c r="I941" s="130"/>
      <c r="J941" s="130"/>
      <c r="K941" s="130"/>
      <c r="L941" s="130"/>
      <c r="M941" s="130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 ht="12.75" customHeight="1">
      <c r="A942" s="129"/>
      <c r="B942" s="129"/>
      <c r="C942" s="129"/>
      <c r="D942" s="129"/>
      <c r="E942" s="130"/>
      <c r="F942" s="130"/>
      <c r="G942" s="130"/>
      <c r="H942" s="130"/>
      <c r="I942" s="130"/>
      <c r="J942" s="130"/>
      <c r="K942" s="130"/>
      <c r="L942" s="130"/>
      <c r="M942" s="130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 ht="12.75" customHeight="1">
      <c r="A943" s="129"/>
      <c r="B943" s="129"/>
      <c r="C943" s="129"/>
      <c r="D943" s="129"/>
      <c r="E943" s="130"/>
      <c r="F943" s="130"/>
      <c r="G943" s="130"/>
      <c r="H943" s="130"/>
      <c r="I943" s="130"/>
      <c r="J943" s="130"/>
      <c r="K943" s="130"/>
      <c r="L943" s="130"/>
      <c r="M943" s="130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 ht="12.75" customHeight="1">
      <c r="A944" s="129"/>
      <c r="B944" s="129"/>
      <c r="C944" s="129"/>
      <c r="D944" s="129"/>
      <c r="E944" s="130"/>
      <c r="F944" s="130"/>
      <c r="G944" s="130"/>
      <c r="H944" s="130"/>
      <c r="I944" s="130"/>
      <c r="J944" s="130"/>
      <c r="K944" s="130"/>
      <c r="L944" s="130"/>
      <c r="M944" s="130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 ht="12.75" customHeight="1">
      <c r="A945" s="129"/>
      <c r="B945" s="129"/>
      <c r="C945" s="129"/>
      <c r="D945" s="129"/>
      <c r="E945" s="130"/>
      <c r="F945" s="130"/>
      <c r="G945" s="130"/>
      <c r="H945" s="130"/>
      <c r="I945" s="130"/>
      <c r="J945" s="130"/>
      <c r="K945" s="130"/>
      <c r="L945" s="130"/>
      <c r="M945" s="130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 ht="12.75" customHeight="1">
      <c r="A946" s="129"/>
      <c r="B946" s="129"/>
      <c r="C946" s="129"/>
      <c r="D946" s="129"/>
      <c r="E946" s="130"/>
      <c r="F946" s="130"/>
      <c r="G946" s="130"/>
      <c r="H946" s="130"/>
      <c r="I946" s="130"/>
      <c r="J946" s="130"/>
      <c r="K946" s="130"/>
      <c r="L946" s="130"/>
      <c r="M946" s="130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 ht="12.75" customHeight="1">
      <c r="A947" s="129"/>
      <c r="B947" s="129"/>
      <c r="C947" s="129"/>
      <c r="D947" s="129"/>
      <c r="E947" s="130"/>
      <c r="F947" s="130"/>
      <c r="G947" s="130"/>
      <c r="H947" s="130"/>
      <c r="I947" s="130"/>
      <c r="J947" s="130"/>
      <c r="K947" s="130"/>
      <c r="L947" s="130"/>
      <c r="M947" s="130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 ht="12.75" customHeight="1">
      <c r="A948" s="129"/>
      <c r="B948" s="129"/>
      <c r="C948" s="129"/>
      <c r="D948" s="129"/>
      <c r="E948" s="130"/>
      <c r="F948" s="130"/>
      <c r="G948" s="130"/>
      <c r="H948" s="130"/>
      <c r="I948" s="130"/>
      <c r="J948" s="130"/>
      <c r="K948" s="130"/>
      <c r="L948" s="130"/>
      <c r="M948" s="130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 ht="12.75" customHeight="1">
      <c r="A949" s="129"/>
      <c r="B949" s="129"/>
      <c r="C949" s="129"/>
      <c r="D949" s="129"/>
      <c r="E949" s="130"/>
      <c r="F949" s="130"/>
      <c r="G949" s="130"/>
      <c r="H949" s="130"/>
      <c r="I949" s="130"/>
      <c r="J949" s="130"/>
      <c r="K949" s="130"/>
      <c r="L949" s="130"/>
      <c r="M949" s="130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 ht="12.75" customHeight="1">
      <c r="A950" s="129"/>
      <c r="B950" s="129"/>
      <c r="C950" s="129"/>
      <c r="D950" s="129"/>
      <c r="E950" s="130"/>
      <c r="F950" s="130"/>
      <c r="G950" s="130"/>
      <c r="H950" s="130"/>
      <c r="I950" s="130"/>
      <c r="J950" s="130"/>
      <c r="K950" s="130"/>
      <c r="L950" s="130"/>
      <c r="M950" s="130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 ht="12.75" customHeight="1">
      <c r="A951" s="129"/>
      <c r="B951" s="129"/>
      <c r="C951" s="129"/>
      <c r="D951" s="129"/>
      <c r="E951" s="130"/>
      <c r="F951" s="130"/>
      <c r="G951" s="130"/>
      <c r="H951" s="130"/>
      <c r="I951" s="130"/>
      <c r="J951" s="130"/>
      <c r="K951" s="130"/>
      <c r="L951" s="130"/>
      <c r="M951" s="130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 ht="12.75" customHeight="1">
      <c r="A952" s="129"/>
      <c r="B952" s="129"/>
      <c r="C952" s="129"/>
      <c r="D952" s="129"/>
      <c r="E952" s="130"/>
      <c r="F952" s="130"/>
      <c r="G952" s="130"/>
      <c r="H952" s="130"/>
      <c r="I952" s="130"/>
      <c r="J952" s="130"/>
      <c r="K952" s="130"/>
      <c r="L952" s="130"/>
      <c r="M952" s="130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 ht="12.75" customHeight="1">
      <c r="A953" s="129"/>
      <c r="B953" s="129"/>
      <c r="C953" s="129"/>
      <c r="D953" s="129"/>
      <c r="E953" s="130"/>
      <c r="F953" s="130"/>
      <c r="G953" s="130"/>
      <c r="H953" s="130"/>
      <c r="I953" s="130"/>
      <c r="J953" s="130"/>
      <c r="K953" s="130"/>
      <c r="L953" s="130"/>
      <c r="M953" s="130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 ht="12.75" customHeight="1">
      <c r="A954" s="129"/>
      <c r="B954" s="129"/>
      <c r="C954" s="129"/>
      <c r="D954" s="129"/>
      <c r="E954" s="130"/>
      <c r="F954" s="130"/>
      <c r="G954" s="130"/>
      <c r="H954" s="130"/>
      <c r="I954" s="130"/>
      <c r="J954" s="130"/>
      <c r="K954" s="130"/>
      <c r="L954" s="130"/>
      <c r="M954" s="130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 ht="12.75" customHeight="1">
      <c r="A955" s="129"/>
      <c r="B955" s="129"/>
      <c r="C955" s="129"/>
      <c r="D955" s="129"/>
      <c r="E955" s="130"/>
      <c r="F955" s="130"/>
      <c r="G955" s="130"/>
      <c r="H955" s="130"/>
      <c r="I955" s="130"/>
      <c r="J955" s="130"/>
      <c r="K955" s="130"/>
      <c r="L955" s="130"/>
      <c r="M955" s="130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 ht="12.75" customHeight="1">
      <c r="A956" s="129"/>
      <c r="B956" s="129"/>
      <c r="C956" s="129"/>
      <c r="D956" s="129"/>
      <c r="E956" s="130"/>
      <c r="F956" s="130"/>
      <c r="G956" s="130"/>
      <c r="H956" s="130"/>
      <c r="I956" s="130"/>
      <c r="J956" s="130"/>
      <c r="K956" s="130"/>
      <c r="L956" s="130"/>
      <c r="M956" s="130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 ht="12.75" customHeight="1">
      <c r="A957" s="129"/>
      <c r="B957" s="129"/>
      <c r="C957" s="129"/>
      <c r="D957" s="129"/>
      <c r="E957" s="130"/>
      <c r="F957" s="130"/>
      <c r="G957" s="130"/>
      <c r="H957" s="130"/>
      <c r="I957" s="130"/>
      <c r="J957" s="130"/>
      <c r="K957" s="130"/>
      <c r="L957" s="130"/>
      <c r="M957" s="130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 ht="12.75" customHeight="1">
      <c r="A958" s="129"/>
      <c r="B958" s="129"/>
      <c r="C958" s="129"/>
      <c r="D958" s="129"/>
      <c r="E958" s="130"/>
      <c r="F958" s="130"/>
      <c r="G958" s="130"/>
      <c r="H958" s="130"/>
      <c r="I958" s="130"/>
      <c r="J958" s="130"/>
      <c r="K958" s="130"/>
      <c r="L958" s="130"/>
      <c r="M958" s="130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 ht="12.75" customHeight="1">
      <c r="A959" s="129"/>
      <c r="B959" s="129"/>
      <c r="C959" s="129"/>
      <c r="D959" s="129"/>
      <c r="E959" s="130"/>
      <c r="F959" s="130"/>
      <c r="G959" s="130"/>
      <c r="H959" s="130"/>
      <c r="I959" s="130"/>
      <c r="J959" s="130"/>
      <c r="K959" s="130"/>
      <c r="L959" s="130"/>
      <c r="M959" s="130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 ht="12.75" customHeight="1">
      <c r="A960" s="129"/>
      <c r="B960" s="129"/>
      <c r="C960" s="129"/>
      <c r="D960" s="129"/>
      <c r="E960" s="130"/>
      <c r="F960" s="130"/>
      <c r="G960" s="130"/>
      <c r="H960" s="130"/>
      <c r="I960" s="130"/>
      <c r="J960" s="130"/>
      <c r="K960" s="130"/>
      <c r="L960" s="130"/>
      <c r="M960" s="130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 ht="12.75" customHeight="1">
      <c r="A961" s="129"/>
      <c r="B961" s="129"/>
      <c r="C961" s="129"/>
      <c r="D961" s="129"/>
      <c r="E961" s="130"/>
      <c r="F961" s="130"/>
      <c r="G961" s="130"/>
      <c r="H961" s="130"/>
      <c r="I961" s="130"/>
      <c r="J961" s="130"/>
      <c r="K961" s="130"/>
      <c r="L961" s="130"/>
      <c r="M961" s="130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 ht="12.75" customHeight="1">
      <c r="A962" s="129"/>
      <c r="B962" s="129"/>
      <c r="C962" s="129"/>
      <c r="D962" s="129"/>
      <c r="E962" s="130"/>
      <c r="F962" s="130"/>
      <c r="G962" s="130"/>
      <c r="H962" s="130"/>
      <c r="I962" s="130"/>
      <c r="J962" s="130"/>
      <c r="K962" s="130"/>
      <c r="L962" s="130"/>
      <c r="M962" s="130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 ht="12.75" customHeight="1">
      <c r="A963" s="129"/>
      <c r="B963" s="129"/>
      <c r="C963" s="129"/>
      <c r="D963" s="129"/>
      <c r="E963" s="130"/>
      <c r="F963" s="130"/>
      <c r="G963" s="130"/>
      <c r="H963" s="130"/>
      <c r="I963" s="130"/>
      <c r="J963" s="130"/>
      <c r="K963" s="130"/>
      <c r="L963" s="130"/>
      <c r="M963" s="130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 ht="12.75" customHeight="1">
      <c r="A964" s="129"/>
      <c r="B964" s="129"/>
      <c r="C964" s="129"/>
      <c r="D964" s="129"/>
      <c r="E964" s="130"/>
      <c r="F964" s="130"/>
      <c r="G964" s="130"/>
      <c r="H964" s="130"/>
      <c r="I964" s="130"/>
      <c r="J964" s="130"/>
      <c r="K964" s="130"/>
      <c r="L964" s="130"/>
      <c r="M964" s="130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 ht="12.75" customHeight="1">
      <c r="A965" s="129"/>
      <c r="B965" s="129"/>
      <c r="C965" s="129"/>
      <c r="D965" s="129"/>
      <c r="E965" s="130"/>
      <c r="F965" s="130"/>
      <c r="G965" s="130"/>
      <c r="H965" s="130"/>
      <c r="I965" s="130"/>
      <c r="J965" s="130"/>
      <c r="K965" s="130"/>
      <c r="L965" s="130"/>
      <c r="M965" s="130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 ht="12.75" customHeight="1">
      <c r="A966" s="129"/>
      <c r="B966" s="129"/>
      <c r="C966" s="129"/>
      <c r="D966" s="129"/>
      <c r="E966" s="130"/>
      <c r="F966" s="130"/>
      <c r="G966" s="130"/>
      <c r="H966" s="130"/>
      <c r="I966" s="130"/>
      <c r="J966" s="130"/>
      <c r="K966" s="130"/>
      <c r="L966" s="130"/>
      <c r="M966" s="130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 ht="12.75" customHeight="1">
      <c r="A967" s="129"/>
      <c r="B967" s="129"/>
      <c r="C967" s="129"/>
      <c r="D967" s="129"/>
      <c r="E967" s="130"/>
      <c r="F967" s="130"/>
      <c r="G967" s="130"/>
      <c r="H967" s="130"/>
      <c r="I967" s="130"/>
      <c r="J967" s="130"/>
      <c r="K967" s="130"/>
      <c r="L967" s="130"/>
      <c r="M967" s="130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 ht="12.75" customHeight="1">
      <c r="A968" s="129"/>
      <c r="B968" s="129"/>
      <c r="C968" s="129"/>
      <c r="D968" s="129"/>
      <c r="E968" s="130"/>
      <c r="F968" s="130"/>
      <c r="G968" s="130"/>
      <c r="H968" s="130"/>
      <c r="I968" s="130"/>
      <c r="J968" s="130"/>
      <c r="K968" s="130"/>
      <c r="L968" s="130"/>
      <c r="M968" s="130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 ht="12.75" customHeight="1">
      <c r="A969" s="129"/>
      <c r="B969" s="129"/>
      <c r="C969" s="129"/>
      <c r="D969" s="129"/>
      <c r="E969" s="130"/>
      <c r="F969" s="130"/>
      <c r="G969" s="130"/>
      <c r="H969" s="130"/>
      <c r="I969" s="130"/>
      <c r="J969" s="130"/>
      <c r="K969" s="130"/>
      <c r="L969" s="130"/>
      <c r="M969" s="130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 ht="12.75" customHeight="1">
      <c r="A970" s="129"/>
      <c r="B970" s="129"/>
      <c r="C970" s="129"/>
      <c r="D970" s="129"/>
      <c r="E970" s="130"/>
      <c r="F970" s="130"/>
      <c r="G970" s="130"/>
      <c r="H970" s="130"/>
      <c r="I970" s="130"/>
      <c r="J970" s="130"/>
      <c r="K970" s="130"/>
      <c r="L970" s="130"/>
      <c r="M970" s="130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 ht="12.75" customHeight="1">
      <c r="A971" s="129"/>
      <c r="B971" s="129"/>
      <c r="C971" s="129"/>
      <c r="D971" s="129"/>
      <c r="E971" s="130"/>
      <c r="F971" s="130"/>
      <c r="G971" s="130"/>
      <c r="H971" s="130"/>
      <c r="I971" s="130"/>
      <c r="J971" s="130"/>
      <c r="K971" s="130"/>
      <c r="L971" s="130"/>
      <c r="M971" s="130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 ht="12.75" customHeight="1">
      <c r="A972" s="129"/>
      <c r="B972" s="129"/>
      <c r="C972" s="129"/>
      <c r="D972" s="129"/>
      <c r="E972" s="130"/>
      <c r="F972" s="130"/>
      <c r="G972" s="130"/>
      <c r="H972" s="130"/>
      <c r="I972" s="130"/>
      <c r="J972" s="130"/>
      <c r="K972" s="130"/>
      <c r="L972" s="130"/>
      <c r="M972" s="130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 ht="12.75" customHeight="1">
      <c r="A973" s="129"/>
      <c r="B973" s="129"/>
      <c r="C973" s="129"/>
      <c r="D973" s="129"/>
      <c r="E973" s="130"/>
      <c r="F973" s="130"/>
      <c r="G973" s="130"/>
      <c r="H973" s="130"/>
      <c r="I973" s="130"/>
      <c r="J973" s="130"/>
      <c r="K973" s="130"/>
      <c r="L973" s="130"/>
      <c r="M973" s="130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 ht="12.75" customHeight="1">
      <c r="A974" s="129"/>
      <c r="B974" s="129"/>
      <c r="C974" s="129"/>
      <c r="D974" s="129"/>
      <c r="E974" s="130"/>
      <c r="F974" s="130"/>
      <c r="G974" s="130"/>
      <c r="H974" s="130"/>
      <c r="I974" s="130"/>
      <c r="J974" s="130"/>
      <c r="K974" s="130"/>
      <c r="L974" s="130"/>
      <c r="M974" s="130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 ht="12.75" customHeight="1">
      <c r="A975" s="129"/>
      <c r="B975" s="129"/>
      <c r="C975" s="129"/>
      <c r="D975" s="129"/>
      <c r="E975" s="130"/>
      <c r="F975" s="130"/>
      <c r="G975" s="130"/>
      <c r="H975" s="130"/>
      <c r="I975" s="130"/>
      <c r="J975" s="130"/>
      <c r="K975" s="130"/>
      <c r="L975" s="130"/>
      <c r="M975" s="130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 ht="12.75" customHeight="1">
      <c r="A976" s="129"/>
      <c r="B976" s="129"/>
      <c r="C976" s="129"/>
      <c r="D976" s="129"/>
      <c r="E976" s="130"/>
      <c r="F976" s="130"/>
      <c r="G976" s="130"/>
      <c r="H976" s="130"/>
      <c r="I976" s="130"/>
      <c r="J976" s="130"/>
      <c r="K976" s="130"/>
      <c r="L976" s="130"/>
      <c r="M976" s="130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 ht="12.75" customHeight="1">
      <c r="A977" s="129"/>
      <c r="B977" s="129"/>
      <c r="C977" s="129"/>
      <c r="D977" s="129"/>
      <c r="E977" s="130"/>
      <c r="F977" s="130"/>
      <c r="G977" s="130"/>
      <c r="H977" s="130"/>
      <c r="I977" s="130"/>
      <c r="J977" s="130"/>
      <c r="K977" s="130"/>
      <c r="L977" s="130"/>
      <c r="M977" s="130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 ht="12.75" customHeight="1">
      <c r="A978" s="129"/>
      <c r="B978" s="129"/>
      <c r="C978" s="129"/>
      <c r="D978" s="129"/>
      <c r="E978" s="130"/>
      <c r="F978" s="130"/>
      <c r="G978" s="130"/>
      <c r="H978" s="130"/>
      <c r="I978" s="130"/>
      <c r="J978" s="130"/>
      <c r="K978" s="130"/>
      <c r="L978" s="130"/>
      <c r="M978" s="130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 ht="12.75" customHeight="1">
      <c r="A979" s="129"/>
      <c r="B979" s="129"/>
      <c r="C979" s="129"/>
      <c r="D979" s="129"/>
      <c r="E979" s="130"/>
      <c r="F979" s="130"/>
      <c r="G979" s="130"/>
      <c r="H979" s="130"/>
      <c r="I979" s="130"/>
      <c r="J979" s="130"/>
      <c r="K979" s="130"/>
      <c r="L979" s="130"/>
      <c r="M979" s="130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 ht="12.75" customHeight="1">
      <c r="A980" s="129"/>
      <c r="B980" s="129"/>
      <c r="C980" s="129"/>
      <c r="D980" s="129"/>
      <c r="E980" s="130"/>
      <c r="F980" s="130"/>
      <c r="G980" s="130"/>
      <c r="H980" s="130"/>
      <c r="I980" s="130"/>
      <c r="J980" s="130"/>
      <c r="K980" s="130"/>
      <c r="L980" s="130"/>
      <c r="M980" s="130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 ht="12.75" customHeight="1">
      <c r="A981" s="129"/>
      <c r="B981" s="129"/>
      <c r="C981" s="129"/>
      <c r="D981" s="129"/>
      <c r="E981" s="130"/>
      <c r="F981" s="130"/>
      <c r="G981" s="130"/>
      <c r="H981" s="130"/>
      <c r="I981" s="130"/>
      <c r="J981" s="130"/>
      <c r="K981" s="130"/>
      <c r="L981" s="130"/>
      <c r="M981" s="130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 ht="12.75" customHeight="1">
      <c r="A982" s="129"/>
      <c r="B982" s="129"/>
      <c r="C982" s="129"/>
      <c r="D982" s="129"/>
      <c r="E982" s="130"/>
      <c r="F982" s="130"/>
      <c r="G982" s="130"/>
      <c r="H982" s="130"/>
      <c r="I982" s="130"/>
      <c r="J982" s="130"/>
      <c r="K982" s="130"/>
      <c r="L982" s="130"/>
      <c r="M982" s="130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 ht="12.75" customHeight="1">
      <c r="A983" s="129"/>
      <c r="B983" s="129"/>
      <c r="C983" s="129"/>
      <c r="D983" s="129"/>
      <c r="E983" s="130"/>
      <c r="F983" s="130"/>
      <c r="G983" s="130"/>
      <c r="H983" s="130"/>
      <c r="I983" s="130"/>
      <c r="J983" s="130"/>
      <c r="K983" s="130"/>
      <c r="L983" s="130"/>
      <c r="M983" s="130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 ht="12.75" customHeight="1">
      <c r="A984" s="129"/>
      <c r="B984" s="129"/>
      <c r="C984" s="129"/>
      <c r="D984" s="129"/>
      <c r="E984" s="130"/>
      <c r="F984" s="130"/>
      <c r="G984" s="130"/>
      <c r="H984" s="130"/>
      <c r="I984" s="130"/>
      <c r="J984" s="130"/>
      <c r="K984" s="130"/>
      <c r="L984" s="130"/>
      <c r="M984" s="130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 ht="12.75" customHeight="1">
      <c r="A985" s="129"/>
      <c r="B985" s="129"/>
      <c r="C985" s="129"/>
      <c r="D985" s="129"/>
      <c r="E985" s="130"/>
      <c r="F985" s="130"/>
      <c r="G985" s="130"/>
      <c r="H985" s="130"/>
      <c r="I985" s="130"/>
      <c r="J985" s="130"/>
      <c r="K985" s="130"/>
      <c r="L985" s="130"/>
      <c r="M985" s="130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 ht="12.75" customHeight="1">
      <c r="A986" s="129"/>
      <c r="B986" s="129"/>
      <c r="C986" s="129"/>
      <c r="D986" s="129"/>
      <c r="E986" s="130"/>
      <c r="F986" s="130"/>
      <c r="G986" s="130"/>
      <c r="H986" s="130"/>
      <c r="I986" s="130"/>
      <c r="J986" s="130"/>
      <c r="K986" s="130"/>
      <c r="L986" s="130"/>
      <c r="M986" s="130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 ht="12.75" customHeight="1">
      <c r="A987" s="129"/>
      <c r="B987" s="129"/>
      <c r="C987" s="129"/>
      <c r="D987" s="129"/>
      <c r="E987" s="130"/>
      <c r="F987" s="130"/>
      <c r="G987" s="130"/>
      <c r="H987" s="130"/>
      <c r="I987" s="130"/>
      <c r="J987" s="130"/>
      <c r="K987" s="130"/>
      <c r="L987" s="130"/>
      <c r="M987" s="130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 ht="12.75" customHeight="1">
      <c r="A988" s="129"/>
      <c r="B988" s="129"/>
      <c r="C988" s="129"/>
      <c r="D988" s="129"/>
      <c r="E988" s="130"/>
      <c r="F988" s="130"/>
      <c r="G988" s="130"/>
      <c r="H988" s="130"/>
      <c r="I988" s="130"/>
      <c r="J988" s="130"/>
      <c r="K988" s="130"/>
      <c r="L988" s="130"/>
      <c r="M988" s="130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 ht="12.75" customHeight="1">
      <c r="A989" s="129"/>
      <c r="B989" s="129"/>
      <c r="C989" s="129"/>
      <c r="D989" s="129"/>
      <c r="E989" s="130"/>
      <c r="F989" s="130"/>
      <c r="G989" s="130"/>
      <c r="H989" s="130"/>
      <c r="I989" s="130"/>
      <c r="J989" s="130"/>
      <c r="K989" s="130"/>
      <c r="L989" s="130"/>
      <c r="M989" s="130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 ht="12.75" customHeight="1">
      <c r="A990" s="129"/>
      <c r="B990" s="129"/>
      <c r="C990" s="129"/>
      <c r="D990" s="129"/>
      <c r="E990" s="130"/>
      <c r="F990" s="130"/>
      <c r="G990" s="130"/>
      <c r="H990" s="130"/>
      <c r="I990" s="130"/>
      <c r="J990" s="130"/>
      <c r="K990" s="130"/>
      <c r="L990" s="130"/>
      <c r="M990" s="130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 ht="12.75" customHeight="1">
      <c r="A991" s="129"/>
      <c r="B991" s="129"/>
      <c r="C991" s="129"/>
      <c r="D991" s="129"/>
      <c r="E991" s="130"/>
      <c r="F991" s="130"/>
      <c r="G991" s="130"/>
      <c r="H991" s="130"/>
      <c r="I991" s="130"/>
      <c r="J991" s="130"/>
      <c r="K991" s="130"/>
      <c r="L991" s="130"/>
      <c r="M991" s="130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 ht="12.75" customHeight="1">
      <c r="A992" s="129"/>
      <c r="B992" s="129"/>
      <c r="C992" s="129"/>
      <c r="D992" s="129"/>
      <c r="E992" s="130"/>
      <c r="F992" s="130"/>
      <c r="G992" s="130"/>
      <c r="H992" s="130"/>
      <c r="I992" s="130"/>
      <c r="J992" s="130"/>
      <c r="K992" s="130"/>
      <c r="L992" s="130"/>
      <c r="M992" s="130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 ht="12.75" customHeight="1">
      <c r="A993" s="129"/>
      <c r="B993" s="129"/>
      <c r="C993" s="129"/>
      <c r="D993" s="129"/>
      <c r="E993" s="130"/>
      <c r="F993" s="130"/>
      <c r="G993" s="130"/>
      <c r="H993" s="130"/>
      <c r="I993" s="130"/>
      <c r="J993" s="130"/>
      <c r="K993" s="130"/>
      <c r="L993" s="130"/>
      <c r="M993" s="130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 ht="12.75" customHeight="1">
      <c r="A994" s="129"/>
      <c r="B994" s="129"/>
      <c r="C994" s="129"/>
      <c r="D994" s="129"/>
      <c r="E994" s="130"/>
      <c r="F994" s="130"/>
      <c r="G994" s="130"/>
      <c r="H994" s="130"/>
      <c r="I994" s="130"/>
      <c r="J994" s="130"/>
      <c r="K994" s="130"/>
      <c r="L994" s="130"/>
      <c r="M994" s="130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 ht="12.75" customHeight="1">
      <c r="A995" s="129"/>
      <c r="B995" s="129"/>
      <c r="C995" s="129"/>
      <c r="D995" s="129"/>
      <c r="E995" s="130"/>
      <c r="F995" s="130"/>
      <c r="G995" s="130"/>
      <c r="H995" s="130"/>
      <c r="I995" s="130"/>
      <c r="J995" s="130"/>
      <c r="K995" s="130"/>
      <c r="L995" s="130"/>
      <c r="M995" s="130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 ht="12.75" customHeight="1">
      <c r="A996" s="129"/>
      <c r="B996" s="129"/>
      <c r="C996" s="129"/>
      <c r="D996" s="129"/>
      <c r="E996" s="130"/>
      <c r="F996" s="130"/>
      <c r="G996" s="130"/>
      <c r="H996" s="130"/>
      <c r="I996" s="130"/>
      <c r="J996" s="130"/>
      <c r="K996" s="130"/>
      <c r="L996" s="130"/>
      <c r="M996" s="130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 ht="12.75" customHeight="1">
      <c r="A997" s="129"/>
      <c r="B997" s="129"/>
      <c r="C997" s="129"/>
      <c r="D997" s="129"/>
      <c r="E997" s="130"/>
      <c r="F997" s="130"/>
      <c r="G997" s="130"/>
      <c r="H997" s="130"/>
      <c r="I997" s="130"/>
      <c r="J997" s="130"/>
      <c r="K997" s="130"/>
      <c r="L997" s="130"/>
      <c r="M997" s="130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 ht="12.75" customHeight="1">
      <c r="A998" s="129"/>
      <c r="B998" s="129"/>
      <c r="C998" s="129"/>
      <c r="D998" s="129"/>
      <c r="E998" s="130"/>
      <c r="F998" s="130"/>
      <c r="G998" s="130"/>
      <c r="H998" s="130"/>
      <c r="I998" s="130"/>
      <c r="J998" s="130"/>
      <c r="K998" s="130"/>
      <c r="L998" s="130"/>
      <c r="M998" s="130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 ht="12.75" customHeight="1">
      <c r="A999" s="129"/>
      <c r="B999" s="129"/>
      <c r="C999" s="129"/>
      <c r="D999" s="129"/>
      <c r="E999" s="130"/>
      <c r="F999" s="130"/>
      <c r="G999" s="130"/>
      <c r="H999" s="130"/>
      <c r="I999" s="130"/>
      <c r="J999" s="130"/>
      <c r="K999" s="130"/>
      <c r="L999" s="130"/>
      <c r="M999" s="130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 ht="12.75" customHeight="1">
      <c r="A1000" s="129"/>
      <c r="B1000" s="129"/>
      <c r="C1000" s="129"/>
      <c r="D1000" s="129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2.29"/>
    <col customWidth="1" min="3" max="3" width="2.86"/>
    <col customWidth="1" min="4" max="4" width="35.29"/>
    <col customWidth="1" min="5" max="5" width="15.14"/>
    <col customWidth="1" min="6" max="13" width="12.43"/>
    <col customWidth="1" min="14" max="14" width="9.14"/>
    <col customWidth="1" hidden="1" min="15" max="24" width="8.71"/>
    <col customWidth="1" min="25" max="26" width="8.71"/>
  </cols>
  <sheetData>
    <row r="1">
      <c r="A1" s="34"/>
      <c r="B1" s="34"/>
      <c r="C1" s="34"/>
      <c r="D1" s="34"/>
      <c r="E1" s="53"/>
      <c r="F1" s="53"/>
      <c r="G1" s="53"/>
      <c r="H1" s="53"/>
      <c r="I1" s="53"/>
      <c r="J1" s="53"/>
      <c r="K1" s="53"/>
      <c r="L1" s="53"/>
      <c r="M1" s="5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4"/>
      <c r="B2" s="34"/>
      <c r="C2" s="34"/>
      <c r="D2" s="37" t="str">
        <f>Cover!D3</f>
        <v>Elenasy Limited</v>
      </c>
      <c r="E2" s="48"/>
      <c r="F2" s="48"/>
      <c r="G2" s="48"/>
      <c r="H2" s="48"/>
      <c r="I2" s="48"/>
      <c r="J2" s="48"/>
      <c r="K2" s="48"/>
      <c r="L2" s="48"/>
      <c r="M2" s="48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4"/>
      <c r="C3" s="34"/>
      <c r="D3" s="43" t="s">
        <v>381</v>
      </c>
      <c r="E3" s="48"/>
      <c r="F3" s="48"/>
      <c r="G3" s="48"/>
      <c r="H3" s="48"/>
      <c r="I3" s="48"/>
      <c r="J3" s="48"/>
      <c r="K3" s="48"/>
      <c r="L3" s="48"/>
      <c r="M3" s="48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4"/>
      <c r="B4" s="34"/>
      <c r="C4" s="34"/>
      <c r="D4" s="38"/>
      <c r="E4" s="45"/>
      <c r="F4" s="45"/>
      <c r="G4" s="45"/>
      <c r="H4" s="45"/>
      <c r="I4" s="45"/>
      <c r="J4" s="45"/>
      <c r="K4" s="45"/>
      <c r="L4" s="45"/>
      <c r="M4" s="45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34"/>
      <c r="Z4" s="34"/>
    </row>
    <row r="5">
      <c r="A5" s="34"/>
      <c r="B5" s="34"/>
      <c r="C5" s="34"/>
      <c r="D5" s="38"/>
      <c r="E5" s="45"/>
      <c r="F5" s="45"/>
      <c r="G5" s="45"/>
      <c r="H5" s="45"/>
      <c r="I5" s="45"/>
      <c r="J5" s="45"/>
      <c r="K5" s="45"/>
      <c r="L5" s="45"/>
      <c r="M5" s="45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34"/>
      <c r="Z5" s="34"/>
    </row>
    <row r="6">
      <c r="A6" s="34"/>
      <c r="B6" s="34"/>
      <c r="C6" s="34"/>
      <c r="D6" s="38"/>
      <c r="E6" s="232"/>
      <c r="F6" s="232"/>
      <c r="G6" s="232"/>
      <c r="H6" s="232"/>
      <c r="I6" s="232"/>
      <c r="J6" s="233"/>
      <c r="K6" s="233"/>
      <c r="L6" s="233"/>
      <c r="M6" s="233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"/>
      <c r="B7" s="34"/>
      <c r="C7" s="34"/>
      <c r="D7" s="34"/>
      <c r="E7" s="53"/>
      <c r="F7" s="53"/>
      <c r="G7" s="53"/>
      <c r="H7" s="53"/>
      <c r="I7" s="53"/>
      <c r="J7" s="53"/>
      <c r="K7" s="53"/>
      <c r="L7" s="53"/>
      <c r="M7" s="53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234" t="s">
        <v>382</v>
      </c>
      <c r="E8" s="53"/>
      <c r="F8" s="53"/>
      <c r="G8" s="53"/>
      <c r="H8" s="53"/>
      <c r="I8" s="53"/>
      <c r="J8" s="53"/>
      <c r="K8" s="53"/>
      <c r="L8" s="53"/>
      <c r="M8" s="53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 t="s">
        <v>383</v>
      </c>
      <c r="E9" s="89">
        <v>34521.0</v>
      </c>
      <c r="F9" s="235" t="s">
        <v>384</v>
      </c>
      <c r="G9" s="235"/>
      <c r="H9" s="235"/>
      <c r="I9" s="235"/>
      <c r="J9" s="236"/>
      <c r="K9" s="236"/>
      <c r="L9" s="236"/>
      <c r="M9" s="236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 t="s">
        <v>385</v>
      </c>
      <c r="E10" s="89">
        <v>35000.0</v>
      </c>
      <c r="F10" s="235" t="s">
        <v>386</v>
      </c>
      <c r="G10" s="235"/>
      <c r="H10" s="235"/>
      <c r="I10" s="235"/>
      <c r="J10" s="236"/>
      <c r="K10" s="236"/>
      <c r="L10" s="236"/>
      <c r="M10" s="236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 t="s">
        <v>117</v>
      </c>
      <c r="E11" s="89">
        <v>0.0</v>
      </c>
      <c r="F11" s="235"/>
      <c r="G11" s="235"/>
      <c r="H11" s="235"/>
      <c r="I11" s="235"/>
      <c r="J11" s="236"/>
      <c r="K11" s="236"/>
      <c r="L11" s="236"/>
      <c r="M11" s="236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 t="s">
        <v>387</v>
      </c>
      <c r="E12" s="89">
        <v>150000.0</v>
      </c>
      <c r="F12" s="235" t="s">
        <v>388</v>
      </c>
      <c r="G12" s="235"/>
      <c r="H12" s="235"/>
      <c r="I12" s="235"/>
      <c r="J12" s="236"/>
      <c r="K12" s="236"/>
      <c r="L12" s="236"/>
      <c r="M12" s="236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 t="s">
        <v>389</v>
      </c>
      <c r="E13" s="89">
        <v>250000.0</v>
      </c>
      <c r="F13" s="235" t="s">
        <v>390</v>
      </c>
      <c r="G13" s="235"/>
      <c r="H13" s="235"/>
      <c r="I13" s="235"/>
      <c r="J13" s="236"/>
      <c r="K13" s="236"/>
      <c r="L13" s="236"/>
      <c r="M13" s="236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 t="s">
        <v>391</v>
      </c>
      <c r="E14" s="89">
        <v>350000.0</v>
      </c>
      <c r="F14" s="237" t="s">
        <v>392</v>
      </c>
      <c r="G14" s="238"/>
      <c r="H14" s="238"/>
      <c r="I14" s="238"/>
      <c r="J14" s="239"/>
      <c r="K14" s="239"/>
      <c r="L14" s="239"/>
      <c r="M14" s="239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 t="s">
        <v>393</v>
      </c>
      <c r="E15" s="89">
        <v>290000.0</v>
      </c>
      <c r="F15" s="235" t="s">
        <v>394</v>
      </c>
      <c r="G15" s="235"/>
      <c r="H15" s="235"/>
      <c r="I15" s="235"/>
      <c r="J15" s="240"/>
      <c r="K15" s="240"/>
      <c r="L15" s="240"/>
      <c r="M15" s="240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 t="s">
        <v>133</v>
      </c>
      <c r="E16" s="89">
        <v>0.0</v>
      </c>
      <c r="F16" s="235"/>
      <c r="G16" s="235"/>
      <c r="H16" s="235"/>
      <c r="I16" s="235"/>
      <c r="J16" s="240"/>
      <c r="K16" s="240"/>
      <c r="L16" s="240"/>
      <c r="M16" s="240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235"/>
      <c r="G17" s="235"/>
      <c r="H17" s="235"/>
      <c r="I17" s="235"/>
      <c r="J17" s="240"/>
      <c r="K17" s="240"/>
      <c r="L17" s="240"/>
      <c r="M17" s="240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 t="s">
        <v>395</v>
      </c>
      <c r="E18" s="34"/>
      <c r="F18" s="235"/>
      <c r="G18" s="235"/>
      <c r="H18" s="235"/>
      <c r="I18" s="235"/>
      <c r="J18" s="240"/>
      <c r="K18" s="240"/>
      <c r="L18" s="240"/>
      <c r="M18" s="240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235"/>
      <c r="G19" s="235"/>
      <c r="H19" s="235"/>
      <c r="I19" s="235"/>
      <c r="J19" s="240"/>
      <c r="K19" s="240"/>
      <c r="L19" s="240"/>
      <c r="M19" s="240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240"/>
      <c r="E20" s="235"/>
      <c r="F20" s="235"/>
      <c r="G20" s="235"/>
      <c r="H20" s="235"/>
      <c r="I20" s="235"/>
      <c r="J20" s="241"/>
      <c r="K20" s="241"/>
      <c r="L20" s="241"/>
      <c r="M20" s="24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5.75" customHeight="1">
      <c r="A21" s="34"/>
      <c r="B21" s="34"/>
      <c r="C21" s="34"/>
      <c r="D21" s="234" t="s">
        <v>242</v>
      </c>
      <c r="E21" s="235"/>
      <c r="F21" s="235"/>
      <c r="G21" s="235"/>
      <c r="H21" s="235"/>
      <c r="I21" s="235"/>
      <c r="J21" s="241"/>
      <c r="K21" s="241"/>
      <c r="L21" s="241"/>
      <c r="M21" s="24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5.75" customHeight="1">
      <c r="A22" s="34"/>
      <c r="B22" s="34"/>
      <c r="C22" s="34"/>
      <c r="D22" s="240" t="s">
        <v>396</v>
      </c>
      <c r="E22" s="235"/>
      <c r="F22" s="235"/>
      <c r="G22" s="235"/>
      <c r="H22" s="235"/>
      <c r="I22" s="235"/>
      <c r="J22" s="241"/>
      <c r="K22" s="241"/>
      <c r="L22" s="241"/>
      <c r="M22" s="24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5.75" customHeight="1">
      <c r="A23" s="34"/>
      <c r="B23" s="34"/>
      <c r="C23" s="34"/>
      <c r="D23" s="240"/>
      <c r="E23" s="235"/>
      <c r="F23" s="235"/>
      <c r="G23" s="235"/>
      <c r="H23" s="235"/>
      <c r="I23" s="235"/>
      <c r="J23" s="241"/>
      <c r="K23" s="241"/>
      <c r="L23" s="241"/>
      <c r="M23" s="24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5.75" customHeight="1">
      <c r="A24" s="34"/>
      <c r="B24" s="34"/>
      <c r="C24" s="34"/>
      <c r="D24" s="234" t="s">
        <v>397</v>
      </c>
      <c r="E24" s="235"/>
      <c r="F24" s="235"/>
      <c r="G24" s="235"/>
      <c r="H24" s="235"/>
      <c r="I24" s="235"/>
      <c r="J24" s="241"/>
      <c r="K24" s="241"/>
      <c r="L24" s="241"/>
      <c r="M24" s="24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5.75" customHeight="1">
      <c r="A25" s="34"/>
      <c r="B25" s="34"/>
      <c r="C25" s="34"/>
      <c r="D25" s="240" t="s">
        <v>398</v>
      </c>
      <c r="E25" s="235"/>
      <c r="F25" s="235"/>
      <c r="G25" s="235"/>
      <c r="H25" s="235"/>
      <c r="I25" s="235"/>
      <c r="J25" s="241"/>
      <c r="K25" s="241"/>
      <c r="L25" s="241"/>
      <c r="M25" s="24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34"/>
      <c r="B26" s="34"/>
      <c r="C26" s="34"/>
      <c r="D26" s="240"/>
      <c r="E26" s="235"/>
      <c r="F26" s="235"/>
      <c r="G26" s="235"/>
      <c r="H26" s="235"/>
      <c r="I26" s="235"/>
      <c r="J26" s="240"/>
      <c r="K26" s="240"/>
      <c r="L26" s="240"/>
      <c r="M26" s="240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5.75" customHeight="1">
      <c r="A27" s="34"/>
      <c r="B27" s="34"/>
      <c r="C27" s="34"/>
      <c r="D27" s="234" t="s">
        <v>399</v>
      </c>
      <c r="E27" s="235"/>
      <c r="F27" s="235"/>
      <c r="G27" s="235"/>
      <c r="H27" s="235"/>
      <c r="I27" s="235"/>
      <c r="J27" s="240"/>
      <c r="K27" s="240"/>
      <c r="L27" s="240"/>
      <c r="M27" s="240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5.75" customHeight="1">
      <c r="A28" s="34"/>
      <c r="B28" s="34"/>
      <c r="C28" s="34"/>
      <c r="D28" s="240" t="s">
        <v>400</v>
      </c>
      <c r="E28" s="235"/>
      <c r="F28" s="235"/>
      <c r="G28" s="235"/>
      <c r="H28" s="235"/>
      <c r="I28" s="235"/>
      <c r="J28" s="242"/>
      <c r="K28" s="242"/>
      <c r="L28" s="242"/>
      <c r="M28" s="242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5.75" customHeight="1">
      <c r="A29" s="34"/>
      <c r="B29" s="34"/>
      <c r="C29" s="34"/>
      <c r="D29" s="240"/>
      <c r="E29" s="235"/>
      <c r="F29" s="235"/>
      <c r="G29" s="235"/>
      <c r="H29" s="235"/>
      <c r="I29" s="235"/>
      <c r="J29" s="242"/>
      <c r="K29" s="242"/>
      <c r="L29" s="242"/>
      <c r="M29" s="242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5.75" customHeight="1">
      <c r="A30" s="34"/>
      <c r="B30" s="34"/>
      <c r="C30" s="34"/>
      <c r="D30" s="240"/>
      <c r="E30" s="235"/>
      <c r="F30" s="235"/>
      <c r="G30" s="235"/>
      <c r="H30" s="235"/>
      <c r="I30" s="235"/>
      <c r="J30" s="240"/>
      <c r="K30" s="240"/>
      <c r="L30" s="240"/>
      <c r="M30" s="240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5.75" customHeight="1">
      <c r="A31" s="34"/>
      <c r="B31" s="34"/>
      <c r="C31" s="34"/>
      <c r="D31" s="234"/>
      <c r="E31" s="235"/>
      <c r="F31" s="235"/>
      <c r="G31" s="235"/>
      <c r="H31" s="235"/>
      <c r="I31" s="235"/>
      <c r="J31" s="240"/>
      <c r="K31" s="240"/>
      <c r="L31" s="240"/>
      <c r="M31" s="240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34"/>
      <c r="B32" s="34"/>
      <c r="C32" s="34"/>
      <c r="D32" s="240"/>
      <c r="E32" s="235"/>
      <c r="F32" s="235"/>
      <c r="G32" s="235"/>
      <c r="H32" s="235"/>
      <c r="I32" s="235"/>
      <c r="J32" s="242"/>
      <c r="K32" s="242"/>
      <c r="L32" s="242"/>
      <c r="M32" s="242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5.75" customHeight="1">
      <c r="A33" s="34"/>
      <c r="B33" s="34"/>
      <c r="C33" s="34"/>
      <c r="D33" s="240"/>
      <c r="E33" s="235"/>
      <c r="F33" s="235"/>
      <c r="G33" s="235"/>
      <c r="H33" s="235"/>
      <c r="I33" s="235"/>
      <c r="J33" s="242"/>
      <c r="K33" s="242"/>
      <c r="L33" s="242"/>
      <c r="M33" s="242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5.75" customHeight="1">
      <c r="A34" s="34"/>
      <c r="B34" s="34"/>
      <c r="C34" s="34"/>
      <c r="D34" s="240"/>
      <c r="E34" s="235"/>
      <c r="F34" s="235"/>
      <c r="G34" s="235"/>
      <c r="H34" s="235"/>
      <c r="I34" s="235"/>
      <c r="J34" s="240"/>
      <c r="K34" s="240"/>
      <c r="L34" s="240"/>
      <c r="M34" s="240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34"/>
      <c r="B35" s="34"/>
      <c r="C35" s="34"/>
      <c r="D35" s="234"/>
      <c r="E35" s="235"/>
      <c r="F35" s="235"/>
      <c r="G35" s="235"/>
      <c r="H35" s="235"/>
      <c r="I35" s="235"/>
      <c r="J35" s="240"/>
      <c r="K35" s="240"/>
      <c r="L35" s="240"/>
      <c r="M35" s="240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5.75" customHeight="1">
      <c r="A36" s="34"/>
      <c r="B36" s="34"/>
      <c r="C36" s="34"/>
      <c r="D36" s="240"/>
      <c r="E36" s="235"/>
      <c r="F36" s="235"/>
      <c r="G36" s="235"/>
      <c r="H36" s="235"/>
      <c r="I36" s="235"/>
      <c r="J36" s="242"/>
      <c r="K36" s="242"/>
      <c r="L36" s="242"/>
      <c r="M36" s="242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5.75" customHeight="1">
      <c r="A37" s="34"/>
      <c r="B37" s="34"/>
      <c r="C37" s="34"/>
      <c r="D37" s="240"/>
      <c r="E37" s="235"/>
      <c r="F37" s="235"/>
      <c r="G37" s="235"/>
      <c r="H37" s="235"/>
      <c r="I37" s="235"/>
      <c r="J37" s="240"/>
      <c r="K37" s="240"/>
      <c r="L37" s="240"/>
      <c r="M37" s="240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5.75" customHeight="1">
      <c r="A38" s="34"/>
      <c r="B38" s="34"/>
      <c r="C38" s="34"/>
      <c r="D38" s="75"/>
      <c r="E38" s="243"/>
      <c r="F38" s="243"/>
      <c r="G38" s="243"/>
      <c r="H38" s="243"/>
      <c r="I38" s="243"/>
      <c r="J38" s="53"/>
      <c r="K38" s="53"/>
      <c r="L38" s="53"/>
      <c r="M38" s="53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5.75" customHeight="1">
      <c r="A39" s="34"/>
      <c r="B39" s="34"/>
      <c r="C39" s="34"/>
      <c r="D39" s="34"/>
      <c r="E39" s="243"/>
      <c r="F39" s="243"/>
      <c r="G39" s="243"/>
      <c r="H39" s="243"/>
      <c r="I39" s="243"/>
      <c r="J39" s="53"/>
      <c r="K39" s="53"/>
      <c r="L39" s="53"/>
      <c r="M39" s="53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75" customHeight="1">
      <c r="A40" s="34"/>
      <c r="B40" s="34"/>
      <c r="C40" s="34"/>
      <c r="D40" s="75"/>
      <c r="E40" s="243"/>
      <c r="F40" s="243"/>
      <c r="G40" s="243"/>
      <c r="H40" s="243"/>
      <c r="I40" s="243"/>
      <c r="J40" s="53"/>
      <c r="K40" s="53"/>
      <c r="L40" s="53"/>
      <c r="M40" s="53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75" customHeight="1">
      <c r="A41" s="34"/>
      <c r="B41" s="34"/>
      <c r="C41" s="34"/>
      <c r="D41" s="34"/>
      <c r="E41" s="243"/>
      <c r="F41" s="243"/>
      <c r="G41" s="243"/>
      <c r="H41" s="243"/>
      <c r="I41" s="243"/>
      <c r="J41" s="53"/>
      <c r="K41" s="53"/>
      <c r="L41" s="53"/>
      <c r="M41" s="53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75" customHeight="1">
      <c r="A42" s="34"/>
      <c r="B42" s="34"/>
      <c r="C42" s="34"/>
      <c r="D42" s="75"/>
      <c r="E42" s="243"/>
      <c r="F42" s="243"/>
      <c r="G42" s="243"/>
      <c r="H42" s="243"/>
      <c r="I42" s="243"/>
      <c r="J42" s="53"/>
      <c r="K42" s="53"/>
      <c r="L42" s="53"/>
      <c r="M42" s="53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75" customHeight="1">
      <c r="A43" s="34"/>
      <c r="B43" s="34"/>
      <c r="C43" s="34"/>
      <c r="D43" s="34"/>
      <c r="E43" s="53"/>
      <c r="F43" s="53"/>
      <c r="G43" s="53"/>
      <c r="H43" s="53"/>
      <c r="I43" s="53"/>
      <c r="J43" s="53"/>
      <c r="K43" s="53"/>
      <c r="L43" s="53"/>
      <c r="M43" s="53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75" customHeight="1">
      <c r="A44" s="34"/>
      <c r="B44" s="34"/>
      <c r="C44" s="34"/>
      <c r="D44" s="34"/>
      <c r="E44" s="53"/>
      <c r="F44" s="53"/>
      <c r="G44" s="53"/>
      <c r="H44" s="53"/>
      <c r="I44" s="53"/>
      <c r="J44" s="53"/>
      <c r="K44" s="53"/>
      <c r="L44" s="53"/>
      <c r="M44" s="53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5.75" customHeight="1">
      <c r="A45" s="34"/>
      <c r="B45" s="34"/>
      <c r="C45" s="34"/>
      <c r="D45" s="34"/>
      <c r="E45" s="53"/>
      <c r="F45" s="53"/>
      <c r="G45" s="53"/>
      <c r="H45" s="53"/>
      <c r="I45" s="53"/>
      <c r="J45" s="53"/>
      <c r="K45" s="53"/>
      <c r="L45" s="53"/>
      <c r="M45" s="53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5.75" customHeight="1">
      <c r="A46" s="34"/>
      <c r="B46" s="34"/>
      <c r="C46" s="34"/>
      <c r="D46" s="34"/>
      <c r="E46" s="53"/>
      <c r="F46" s="53"/>
      <c r="G46" s="53"/>
      <c r="H46" s="53"/>
      <c r="I46" s="53"/>
      <c r="J46" s="53"/>
      <c r="K46" s="53"/>
      <c r="L46" s="53"/>
      <c r="M46" s="53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5.75" customHeight="1">
      <c r="A47" s="34"/>
      <c r="B47" s="34"/>
      <c r="C47" s="34"/>
      <c r="D47" s="34"/>
      <c r="E47" s="53"/>
      <c r="F47" s="53"/>
      <c r="G47" s="53"/>
      <c r="H47" s="53"/>
      <c r="I47" s="53"/>
      <c r="J47" s="53"/>
      <c r="K47" s="53"/>
      <c r="L47" s="53"/>
      <c r="M47" s="53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75" customHeight="1">
      <c r="A48" s="34"/>
      <c r="B48" s="34"/>
      <c r="C48" s="34"/>
      <c r="D48" s="34"/>
      <c r="E48" s="53"/>
      <c r="F48" s="53"/>
      <c r="G48" s="53"/>
      <c r="H48" s="53"/>
      <c r="I48" s="53"/>
      <c r="J48" s="53"/>
      <c r="K48" s="53"/>
      <c r="L48" s="53"/>
      <c r="M48" s="53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5.75" customHeight="1">
      <c r="A49" s="34"/>
      <c r="B49" s="34"/>
      <c r="C49" s="34"/>
      <c r="D49" s="34"/>
      <c r="E49" s="53"/>
      <c r="F49" s="53"/>
      <c r="G49" s="53"/>
      <c r="H49" s="53"/>
      <c r="I49" s="53"/>
      <c r="J49" s="53"/>
      <c r="K49" s="53"/>
      <c r="L49" s="53"/>
      <c r="M49" s="53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5.75" customHeight="1">
      <c r="A50" s="34"/>
      <c r="B50" s="34"/>
      <c r="C50" s="34"/>
      <c r="D50" s="34"/>
      <c r="E50" s="53"/>
      <c r="F50" s="53"/>
      <c r="G50" s="53"/>
      <c r="H50" s="53"/>
      <c r="I50" s="53"/>
      <c r="J50" s="53"/>
      <c r="K50" s="53"/>
      <c r="L50" s="53"/>
      <c r="M50" s="53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5.75" customHeight="1">
      <c r="A51" s="34"/>
      <c r="B51" s="34"/>
      <c r="C51" s="34"/>
      <c r="D51" s="34"/>
      <c r="E51" s="53"/>
      <c r="F51" s="53"/>
      <c r="G51" s="53"/>
      <c r="H51" s="53"/>
      <c r="I51" s="53"/>
      <c r="J51" s="53"/>
      <c r="K51" s="53"/>
      <c r="L51" s="53"/>
      <c r="M51" s="53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5.75" customHeight="1">
      <c r="A52" s="34"/>
      <c r="B52" s="34"/>
      <c r="C52" s="34"/>
      <c r="D52" s="34"/>
      <c r="E52" s="53"/>
      <c r="F52" s="53"/>
      <c r="G52" s="53"/>
      <c r="H52" s="53"/>
      <c r="I52" s="53"/>
      <c r="J52" s="53"/>
      <c r="K52" s="53"/>
      <c r="L52" s="53"/>
      <c r="M52" s="53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5.75" customHeight="1">
      <c r="A53" s="34"/>
      <c r="B53" s="34"/>
      <c r="C53" s="34"/>
      <c r="D53" s="34"/>
      <c r="E53" s="53"/>
      <c r="F53" s="53"/>
      <c r="G53" s="53"/>
      <c r="H53" s="53"/>
      <c r="I53" s="53"/>
      <c r="J53" s="53"/>
      <c r="K53" s="53"/>
      <c r="L53" s="53"/>
      <c r="M53" s="53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5.75" customHeight="1">
      <c r="A54" s="34"/>
      <c r="B54" s="34"/>
      <c r="C54" s="34"/>
      <c r="D54" s="34"/>
      <c r="E54" s="53"/>
      <c r="F54" s="53"/>
      <c r="G54" s="53"/>
      <c r="H54" s="53"/>
      <c r="I54" s="53"/>
      <c r="J54" s="53"/>
      <c r="K54" s="53"/>
      <c r="L54" s="53"/>
      <c r="M54" s="53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5.75" customHeight="1">
      <c r="A55" s="34"/>
      <c r="B55" s="34"/>
      <c r="C55" s="34"/>
      <c r="D55" s="34"/>
      <c r="E55" s="53"/>
      <c r="F55" s="53"/>
      <c r="G55" s="53"/>
      <c r="H55" s="53"/>
      <c r="I55" s="53"/>
      <c r="J55" s="53"/>
      <c r="K55" s="53"/>
      <c r="L55" s="53"/>
      <c r="M55" s="53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5.75" customHeight="1">
      <c r="A56" s="34"/>
      <c r="B56" s="34"/>
      <c r="C56" s="34"/>
      <c r="D56" s="34"/>
      <c r="E56" s="53"/>
      <c r="F56" s="53"/>
      <c r="G56" s="53"/>
      <c r="H56" s="53"/>
      <c r="I56" s="53"/>
      <c r="J56" s="53"/>
      <c r="K56" s="53"/>
      <c r="L56" s="53"/>
      <c r="M56" s="53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75" customHeight="1">
      <c r="A57" s="34"/>
      <c r="B57" s="34"/>
      <c r="C57" s="34"/>
      <c r="D57" s="34"/>
      <c r="E57" s="53"/>
      <c r="F57" s="53"/>
      <c r="G57" s="53"/>
      <c r="H57" s="53"/>
      <c r="I57" s="53"/>
      <c r="J57" s="53"/>
      <c r="K57" s="53"/>
      <c r="L57" s="53"/>
      <c r="M57" s="53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A58" s="34"/>
      <c r="B58" s="34"/>
      <c r="C58" s="34"/>
      <c r="D58" s="34"/>
      <c r="E58" s="53"/>
      <c r="F58" s="53"/>
      <c r="G58" s="53"/>
      <c r="H58" s="53"/>
      <c r="I58" s="53"/>
      <c r="J58" s="53"/>
      <c r="K58" s="53"/>
      <c r="L58" s="53"/>
      <c r="M58" s="53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5.75" customHeight="1">
      <c r="A59" s="34"/>
      <c r="B59" s="34"/>
      <c r="C59" s="34"/>
      <c r="D59" s="34"/>
      <c r="E59" s="53"/>
      <c r="F59" s="53"/>
      <c r="G59" s="53"/>
      <c r="H59" s="53"/>
      <c r="I59" s="53"/>
      <c r="J59" s="53"/>
      <c r="K59" s="53"/>
      <c r="L59" s="53"/>
      <c r="M59" s="53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5.75" customHeight="1">
      <c r="A60" s="34"/>
      <c r="B60" s="34"/>
      <c r="C60" s="34"/>
      <c r="D60" s="34"/>
      <c r="E60" s="53"/>
      <c r="F60" s="53"/>
      <c r="G60" s="53"/>
      <c r="H60" s="53"/>
      <c r="I60" s="53"/>
      <c r="J60" s="53"/>
      <c r="K60" s="53"/>
      <c r="L60" s="53"/>
      <c r="M60" s="53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5.75" customHeight="1">
      <c r="A61" s="34"/>
      <c r="B61" s="34"/>
      <c r="C61" s="34"/>
      <c r="D61" s="34"/>
      <c r="E61" s="53"/>
      <c r="F61" s="53"/>
      <c r="G61" s="53"/>
      <c r="H61" s="53"/>
      <c r="I61" s="53"/>
      <c r="J61" s="53"/>
      <c r="K61" s="53"/>
      <c r="L61" s="53"/>
      <c r="M61" s="53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5.75" customHeight="1">
      <c r="A62" s="34"/>
      <c r="B62" s="34"/>
      <c r="C62" s="34"/>
      <c r="D62" s="34"/>
      <c r="E62" s="53"/>
      <c r="F62" s="53"/>
      <c r="G62" s="53"/>
      <c r="H62" s="53"/>
      <c r="I62" s="53"/>
      <c r="J62" s="53"/>
      <c r="K62" s="53"/>
      <c r="L62" s="53"/>
      <c r="M62" s="53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5.75" customHeight="1">
      <c r="A63" s="34"/>
      <c r="B63" s="34"/>
      <c r="C63" s="34"/>
      <c r="D63" s="34"/>
      <c r="E63" s="53"/>
      <c r="F63" s="53"/>
      <c r="G63" s="53"/>
      <c r="H63" s="53"/>
      <c r="I63" s="53"/>
      <c r="J63" s="53"/>
      <c r="K63" s="53"/>
      <c r="L63" s="53"/>
      <c r="M63" s="53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5.75" customHeight="1">
      <c r="A64" s="34"/>
      <c r="B64" s="34"/>
      <c r="C64" s="34"/>
      <c r="D64" s="34"/>
      <c r="E64" s="53"/>
      <c r="F64" s="53"/>
      <c r="G64" s="53"/>
      <c r="H64" s="53"/>
      <c r="I64" s="53"/>
      <c r="J64" s="53"/>
      <c r="K64" s="53"/>
      <c r="L64" s="53"/>
      <c r="M64" s="53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5.75" customHeight="1">
      <c r="A65" s="34"/>
      <c r="B65" s="34"/>
      <c r="C65" s="34"/>
      <c r="D65" s="34"/>
      <c r="E65" s="53"/>
      <c r="F65" s="53"/>
      <c r="G65" s="53"/>
      <c r="H65" s="53"/>
      <c r="I65" s="53"/>
      <c r="J65" s="53"/>
      <c r="K65" s="53"/>
      <c r="L65" s="53"/>
      <c r="M65" s="53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5.75" customHeight="1">
      <c r="A66" s="34"/>
      <c r="B66" s="34"/>
      <c r="C66" s="34"/>
      <c r="D66" s="34"/>
      <c r="E66" s="53"/>
      <c r="F66" s="53"/>
      <c r="G66" s="53"/>
      <c r="H66" s="53"/>
      <c r="I66" s="53"/>
      <c r="J66" s="53"/>
      <c r="K66" s="53"/>
      <c r="L66" s="53"/>
      <c r="M66" s="53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5.75" customHeight="1">
      <c r="A67" s="34"/>
      <c r="B67" s="34"/>
      <c r="C67" s="34"/>
      <c r="D67" s="34"/>
      <c r="E67" s="53"/>
      <c r="F67" s="53"/>
      <c r="G67" s="53"/>
      <c r="H67" s="53"/>
      <c r="I67" s="53"/>
      <c r="J67" s="53"/>
      <c r="K67" s="53"/>
      <c r="L67" s="53"/>
      <c r="M67" s="53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5.75" customHeight="1">
      <c r="A68" s="34"/>
      <c r="B68" s="34"/>
      <c r="C68" s="34"/>
      <c r="D68" s="34"/>
      <c r="E68" s="53"/>
      <c r="F68" s="53"/>
      <c r="G68" s="53"/>
      <c r="H68" s="53"/>
      <c r="I68" s="53"/>
      <c r="J68" s="53"/>
      <c r="K68" s="53"/>
      <c r="L68" s="53"/>
      <c r="M68" s="53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5.75" customHeight="1">
      <c r="A69" s="34"/>
      <c r="B69" s="34"/>
      <c r="C69" s="34"/>
      <c r="D69" s="34"/>
      <c r="E69" s="53"/>
      <c r="F69" s="53"/>
      <c r="G69" s="53"/>
      <c r="H69" s="53"/>
      <c r="I69" s="53"/>
      <c r="J69" s="53"/>
      <c r="K69" s="53"/>
      <c r="L69" s="53"/>
      <c r="M69" s="53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75" customHeight="1">
      <c r="A70" s="34"/>
      <c r="B70" s="34"/>
      <c r="C70" s="34"/>
      <c r="D70" s="34"/>
      <c r="E70" s="53"/>
      <c r="F70" s="53"/>
      <c r="G70" s="53"/>
      <c r="H70" s="53"/>
      <c r="I70" s="53"/>
      <c r="J70" s="53"/>
      <c r="K70" s="53"/>
      <c r="L70" s="53"/>
      <c r="M70" s="53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5.75" customHeight="1">
      <c r="A71" s="34"/>
      <c r="B71" s="34"/>
      <c r="C71" s="34"/>
      <c r="D71" s="34"/>
      <c r="E71" s="53"/>
      <c r="F71" s="53"/>
      <c r="G71" s="53"/>
      <c r="H71" s="53"/>
      <c r="I71" s="53"/>
      <c r="J71" s="53"/>
      <c r="K71" s="53"/>
      <c r="L71" s="53"/>
      <c r="M71" s="53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5.75" customHeight="1">
      <c r="A72" s="34"/>
      <c r="B72" s="34"/>
      <c r="C72" s="34"/>
      <c r="D72" s="34"/>
      <c r="E72" s="53"/>
      <c r="F72" s="53"/>
      <c r="G72" s="53"/>
      <c r="H72" s="53"/>
      <c r="I72" s="53"/>
      <c r="J72" s="53"/>
      <c r="K72" s="53"/>
      <c r="L72" s="53"/>
      <c r="M72" s="53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5.75" customHeight="1">
      <c r="A73" s="34"/>
      <c r="B73" s="34"/>
      <c r="C73" s="34"/>
      <c r="D73" s="34"/>
      <c r="E73" s="53"/>
      <c r="F73" s="53"/>
      <c r="G73" s="53"/>
      <c r="H73" s="53"/>
      <c r="I73" s="53"/>
      <c r="J73" s="53"/>
      <c r="K73" s="53"/>
      <c r="L73" s="53"/>
      <c r="M73" s="53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5.75" customHeight="1">
      <c r="A74" s="34"/>
      <c r="B74" s="34"/>
      <c r="C74" s="34"/>
      <c r="D74" s="34"/>
      <c r="E74" s="53"/>
      <c r="F74" s="53"/>
      <c r="G74" s="53"/>
      <c r="H74" s="53"/>
      <c r="I74" s="53"/>
      <c r="J74" s="53"/>
      <c r="K74" s="53"/>
      <c r="L74" s="53"/>
      <c r="M74" s="53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5.75" customHeight="1">
      <c r="A75" s="34"/>
      <c r="B75" s="34"/>
      <c r="C75" s="34"/>
      <c r="D75" s="34"/>
      <c r="E75" s="53"/>
      <c r="F75" s="53"/>
      <c r="G75" s="53"/>
      <c r="H75" s="53"/>
      <c r="I75" s="53"/>
      <c r="J75" s="53"/>
      <c r="K75" s="53"/>
      <c r="L75" s="53"/>
      <c r="M75" s="53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5.75" customHeight="1">
      <c r="A76" s="34"/>
      <c r="B76" s="34"/>
      <c r="C76" s="34"/>
      <c r="D76" s="34"/>
      <c r="E76" s="53"/>
      <c r="F76" s="53"/>
      <c r="G76" s="53"/>
      <c r="H76" s="53"/>
      <c r="I76" s="53"/>
      <c r="J76" s="53"/>
      <c r="K76" s="53"/>
      <c r="L76" s="53"/>
      <c r="M76" s="53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5.75" customHeight="1">
      <c r="A77" s="34"/>
      <c r="B77" s="34"/>
      <c r="C77" s="34"/>
      <c r="D77" s="34"/>
      <c r="E77" s="53"/>
      <c r="F77" s="53"/>
      <c r="G77" s="53"/>
      <c r="H77" s="53"/>
      <c r="I77" s="53"/>
      <c r="J77" s="53"/>
      <c r="K77" s="53"/>
      <c r="L77" s="53"/>
      <c r="M77" s="53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5.75" customHeight="1">
      <c r="A78" s="34"/>
      <c r="B78" s="34"/>
      <c r="C78" s="34"/>
      <c r="D78" s="34"/>
      <c r="E78" s="53"/>
      <c r="F78" s="53"/>
      <c r="G78" s="53"/>
      <c r="H78" s="53"/>
      <c r="I78" s="53"/>
      <c r="J78" s="53"/>
      <c r="K78" s="53"/>
      <c r="L78" s="53"/>
      <c r="M78" s="53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5.75" customHeight="1">
      <c r="A79" s="34"/>
      <c r="B79" s="34"/>
      <c r="C79" s="34"/>
      <c r="D79" s="34"/>
      <c r="E79" s="53"/>
      <c r="F79" s="53"/>
      <c r="G79" s="53"/>
      <c r="H79" s="53"/>
      <c r="I79" s="53"/>
      <c r="J79" s="53"/>
      <c r="K79" s="53"/>
      <c r="L79" s="53"/>
      <c r="M79" s="53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5.75" customHeight="1">
      <c r="A80" s="34"/>
      <c r="B80" s="34"/>
      <c r="C80" s="34"/>
      <c r="D80" s="34"/>
      <c r="E80" s="53"/>
      <c r="F80" s="53"/>
      <c r="G80" s="53"/>
      <c r="H80" s="53"/>
      <c r="I80" s="53"/>
      <c r="J80" s="53"/>
      <c r="K80" s="53"/>
      <c r="L80" s="53"/>
      <c r="M80" s="53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5.75" customHeight="1">
      <c r="A81" s="34"/>
      <c r="B81" s="34"/>
      <c r="C81" s="34"/>
      <c r="D81" s="34"/>
      <c r="E81" s="53"/>
      <c r="F81" s="53"/>
      <c r="G81" s="53"/>
      <c r="H81" s="53"/>
      <c r="I81" s="53"/>
      <c r="J81" s="53"/>
      <c r="K81" s="53"/>
      <c r="L81" s="53"/>
      <c r="M81" s="53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5.75" customHeight="1">
      <c r="A82" s="34"/>
      <c r="B82" s="34"/>
      <c r="C82" s="34"/>
      <c r="D82" s="34"/>
      <c r="E82" s="53"/>
      <c r="F82" s="53"/>
      <c r="G82" s="53"/>
      <c r="H82" s="53"/>
      <c r="I82" s="53"/>
      <c r="J82" s="53"/>
      <c r="K82" s="53"/>
      <c r="L82" s="53"/>
      <c r="M82" s="53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5.75" customHeight="1">
      <c r="A83" s="34"/>
      <c r="B83" s="34"/>
      <c r="C83" s="34"/>
      <c r="D83" s="34"/>
      <c r="E83" s="53"/>
      <c r="F83" s="53"/>
      <c r="G83" s="53"/>
      <c r="H83" s="53"/>
      <c r="I83" s="53"/>
      <c r="J83" s="53"/>
      <c r="K83" s="53"/>
      <c r="L83" s="53"/>
      <c r="M83" s="53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5.75" customHeight="1">
      <c r="A84" s="34"/>
      <c r="B84" s="34"/>
      <c r="C84" s="34"/>
      <c r="D84" s="34"/>
      <c r="E84" s="53"/>
      <c r="F84" s="53"/>
      <c r="G84" s="53"/>
      <c r="H84" s="53"/>
      <c r="I84" s="53"/>
      <c r="J84" s="53"/>
      <c r="K84" s="53"/>
      <c r="L84" s="53"/>
      <c r="M84" s="53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5.75" customHeight="1">
      <c r="A85" s="34"/>
      <c r="B85" s="34"/>
      <c r="C85" s="34"/>
      <c r="D85" s="34"/>
      <c r="E85" s="53"/>
      <c r="F85" s="53"/>
      <c r="G85" s="53"/>
      <c r="H85" s="53"/>
      <c r="I85" s="53"/>
      <c r="J85" s="53"/>
      <c r="K85" s="53"/>
      <c r="L85" s="53"/>
      <c r="M85" s="53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5.75" customHeight="1">
      <c r="A86" s="34"/>
      <c r="B86" s="34"/>
      <c r="C86" s="34"/>
      <c r="D86" s="34"/>
      <c r="E86" s="53"/>
      <c r="F86" s="53"/>
      <c r="G86" s="53"/>
      <c r="H86" s="53"/>
      <c r="I86" s="53"/>
      <c r="J86" s="53"/>
      <c r="K86" s="53"/>
      <c r="L86" s="53"/>
      <c r="M86" s="53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5.75" customHeight="1">
      <c r="A87" s="34"/>
      <c r="B87" s="34"/>
      <c r="C87" s="34"/>
      <c r="D87" s="34"/>
      <c r="E87" s="53"/>
      <c r="F87" s="53"/>
      <c r="G87" s="53"/>
      <c r="H87" s="53"/>
      <c r="I87" s="53"/>
      <c r="J87" s="53"/>
      <c r="K87" s="53"/>
      <c r="L87" s="53"/>
      <c r="M87" s="53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5.75" customHeight="1">
      <c r="A88" s="34"/>
      <c r="B88" s="34"/>
      <c r="C88" s="34"/>
      <c r="D88" s="34"/>
      <c r="E88" s="53"/>
      <c r="F88" s="53"/>
      <c r="G88" s="53"/>
      <c r="H88" s="53"/>
      <c r="I88" s="53"/>
      <c r="J88" s="53"/>
      <c r="K88" s="53"/>
      <c r="L88" s="53"/>
      <c r="M88" s="53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5.75" customHeight="1">
      <c r="A89" s="34"/>
      <c r="B89" s="34"/>
      <c r="C89" s="34"/>
      <c r="D89" s="34"/>
      <c r="E89" s="53"/>
      <c r="F89" s="53"/>
      <c r="G89" s="53"/>
      <c r="H89" s="53"/>
      <c r="I89" s="53"/>
      <c r="J89" s="53"/>
      <c r="K89" s="53"/>
      <c r="L89" s="53"/>
      <c r="M89" s="53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5.75" customHeight="1">
      <c r="A90" s="34"/>
      <c r="B90" s="34"/>
      <c r="C90" s="34"/>
      <c r="D90" s="34"/>
      <c r="E90" s="53"/>
      <c r="F90" s="53"/>
      <c r="G90" s="53"/>
      <c r="H90" s="53"/>
      <c r="I90" s="53"/>
      <c r="J90" s="53"/>
      <c r="K90" s="53"/>
      <c r="L90" s="53"/>
      <c r="M90" s="53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5.75" customHeight="1">
      <c r="A91" s="34"/>
      <c r="B91" s="34"/>
      <c r="C91" s="34"/>
      <c r="D91" s="34"/>
      <c r="E91" s="53"/>
      <c r="F91" s="53"/>
      <c r="G91" s="53"/>
      <c r="H91" s="53"/>
      <c r="I91" s="53"/>
      <c r="J91" s="53"/>
      <c r="K91" s="53"/>
      <c r="L91" s="53"/>
      <c r="M91" s="53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5.75" customHeight="1">
      <c r="A92" s="34"/>
      <c r="B92" s="34"/>
      <c r="C92" s="34"/>
      <c r="D92" s="34"/>
      <c r="E92" s="53"/>
      <c r="F92" s="53"/>
      <c r="G92" s="53"/>
      <c r="H92" s="53"/>
      <c r="I92" s="53"/>
      <c r="J92" s="53"/>
      <c r="K92" s="53"/>
      <c r="L92" s="53"/>
      <c r="M92" s="53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5.75" customHeight="1">
      <c r="A93" s="34"/>
      <c r="B93" s="34"/>
      <c r="C93" s="34"/>
      <c r="D93" s="34"/>
      <c r="E93" s="53"/>
      <c r="F93" s="53"/>
      <c r="G93" s="53"/>
      <c r="H93" s="53"/>
      <c r="I93" s="53"/>
      <c r="J93" s="53"/>
      <c r="K93" s="53"/>
      <c r="L93" s="53"/>
      <c r="M93" s="53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5.75" customHeight="1">
      <c r="A94" s="34"/>
      <c r="B94" s="34"/>
      <c r="C94" s="34"/>
      <c r="D94" s="34"/>
      <c r="E94" s="53"/>
      <c r="F94" s="53"/>
      <c r="G94" s="53"/>
      <c r="H94" s="53"/>
      <c r="I94" s="53"/>
      <c r="J94" s="53"/>
      <c r="K94" s="53"/>
      <c r="L94" s="53"/>
      <c r="M94" s="53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5.75" customHeight="1">
      <c r="A95" s="34"/>
      <c r="B95" s="34"/>
      <c r="C95" s="34"/>
      <c r="D95" s="34"/>
      <c r="E95" s="53"/>
      <c r="F95" s="53"/>
      <c r="G95" s="53"/>
      <c r="H95" s="53"/>
      <c r="I95" s="53"/>
      <c r="J95" s="53"/>
      <c r="K95" s="53"/>
      <c r="L95" s="53"/>
      <c r="M95" s="53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5.75" customHeight="1">
      <c r="A96" s="34"/>
      <c r="B96" s="34"/>
      <c r="C96" s="34"/>
      <c r="D96" s="34"/>
      <c r="E96" s="53"/>
      <c r="F96" s="53"/>
      <c r="G96" s="53"/>
      <c r="H96" s="53"/>
      <c r="I96" s="53"/>
      <c r="J96" s="53"/>
      <c r="K96" s="53"/>
      <c r="L96" s="53"/>
      <c r="M96" s="53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5.75" customHeight="1">
      <c r="A97" s="34"/>
      <c r="B97" s="34"/>
      <c r="C97" s="34"/>
      <c r="D97" s="34"/>
      <c r="E97" s="53"/>
      <c r="F97" s="53"/>
      <c r="G97" s="53"/>
      <c r="H97" s="53"/>
      <c r="I97" s="53"/>
      <c r="J97" s="53"/>
      <c r="K97" s="53"/>
      <c r="L97" s="53"/>
      <c r="M97" s="53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5.75" customHeight="1">
      <c r="A98" s="34"/>
      <c r="B98" s="34"/>
      <c r="C98" s="34"/>
      <c r="D98" s="34"/>
      <c r="E98" s="53"/>
      <c r="F98" s="53"/>
      <c r="G98" s="53"/>
      <c r="H98" s="53"/>
      <c r="I98" s="53"/>
      <c r="J98" s="53"/>
      <c r="K98" s="53"/>
      <c r="L98" s="53"/>
      <c r="M98" s="53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5.75" customHeight="1">
      <c r="A99" s="34"/>
      <c r="B99" s="34"/>
      <c r="C99" s="34"/>
      <c r="D99" s="34"/>
      <c r="E99" s="53"/>
      <c r="F99" s="53"/>
      <c r="G99" s="53"/>
      <c r="H99" s="53"/>
      <c r="I99" s="53"/>
      <c r="J99" s="53"/>
      <c r="K99" s="53"/>
      <c r="L99" s="53"/>
      <c r="M99" s="53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5.75" customHeight="1">
      <c r="A100" s="34"/>
      <c r="B100" s="34"/>
      <c r="C100" s="34"/>
      <c r="D100" s="34"/>
      <c r="E100" s="53"/>
      <c r="F100" s="53"/>
      <c r="G100" s="53"/>
      <c r="H100" s="53"/>
      <c r="I100" s="53"/>
      <c r="J100" s="53"/>
      <c r="K100" s="53"/>
      <c r="L100" s="53"/>
      <c r="M100" s="53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5.75" customHeight="1">
      <c r="A101" s="34"/>
      <c r="B101" s="34"/>
      <c r="C101" s="34"/>
      <c r="D101" s="34"/>
      <c r="E101" s="53"/>
      <c r="F101" s="53"/>
      <c r="G101" s="53"/>
      <c r="H101" s="53"/>
      <c r="I101" s="53"/>
      <c r="J101" s="53"/>
      <c r="K101" s="53"/>
      <c r="L101" s="53"/>
      <c r="M101" s="53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5.75" customHeight="1">
      <c r="A102" s="34"/>
      <c r="B102" s="34"/>
      <c r="C102" s="34"/>
      <c r="D102" s="34"/>
      <c r="E102" s="53"/>
      <c r="F102" s="53"/>
      <c r="G102" s="53"/>
      <c r="H102" s="53"/>
      <c r="I102" s="53"/>
      <c r="J102" s="53"/>
      <c r="K102" s="53"/>
      <c r="L102" s="53"/>
      <c r="M102" s="53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5.75" customHeight="1">
      <c r="A103" s="34"/>
      <c r="B103" s="34"/>
      <c r="C103" s="34"/>
      <c r="D103" s="34"/>
      <c r="E103" s="53"/>
      <c r="F103" s="53"/>
      <c r="G103" s="53"/>
      <c r="H103" s="53"/>
      <c r="I103" s="53"/>
      <c r="J103" s="53"/>
      <c r="K103" s="53"/>
      <c r="L103" s="53"/>
      <c r="M103" s="53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5.75" customHeight="1">
      <c r="A104" s="34"/>
      <c r="B104" s="34"/>
      <c r="C104" s="34"/>
      <c r="D104" s="34"/>
      <c r="E104" s="53"/>
      <c r="F104" s="53"/>
      <c r="G104" s="53"/>
      <c r="H104" s="53"/>
      <c r="I104" s="53"/>
      <c r="J104" s="53"/>
      <c r="K104" s="53"/>
      <c r="L104" s="53"/>
      <c r="M104" s="53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5.75" customHeight="1">
      <c r="A105" s="34"/>
      <c r="B105" s="34"/>
      <c r="C105" s="34"/>
      <c r="D105" s="34"/>
      <c r="E105" s="53"/>
      <c r="F105" s="53"/>
      <c r="G105" s="53"/>
      <c r="H105" s="53"/>
      <c r="I105" s="53"/>
      <c r="J105" s="53"/>
      <c r="K105" s="53"/>
      <c r="L105" s="53"/>
      <c r="M105" s="53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5.75" customHeight="1">
      <c r="A106" s="34"/>
      <c r="B106" s="34"/>
      <c r="C106" s="34"/>
      <c r="D106" s="34"/>
      <c r="E106" s="53"/>
      <c r="F106" s="53"/>
      <c r="G106" s="53"/>
      <c r="H106" s="53"/>
      <c r="I106" s="53"/>
      <c r="J106" s="53"/>
      <c r="K106" s="53"/>
      <c r="L106" s="53"/>
      <c r="M106" s="53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5.75" customHeight="1">
      <c r="A107" s="34"/>
      <c r="B107" s="34"/>
      <c r="C107" s="34"/>
      <c r="D107" s="34"/>
      <c r="E107" s="53"/>
      <c r="F107" s="53"/>
      <c r="G107" s="53"/>
      <c r="H107" s="53"/>
      <c r="I107" s="53"/>
      <c r="J107" s="53"/>
      <c r="K107" s="53"/>
      <c r="L107" s="53"/>
      <c r="M107" s="53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5.75" customHeight="1">
      <c r="A108" s="34"/>
      <c r="B108" s="34"/>
      <c r="C108" s="34"/>
      <c r="D108" s="34"/>
      <c r="E108" s="53"/>
      <c r="F108" s="53"/>
      <c r="G108" s="53"/>
      <c r="H108" s="53"/>
      <c r="I108" s="53"/>
      <c r="J108" s="53"/>
      <c r="K108" s="53"/>
      <c r="L108" s="53"/>
      <c r="M108" s="53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5.75" customHeight="1">
      <c r="A109" s="34"/>
      <c r="B109" s="34"/>
      <c r="C109" s="34"/>
      <c r="D109" s="34"/>
      <c r="E109" s="53"/>
      <c r="F109" s="53"/>
      <c r="G109" s="53"/>
      <c r="H109" s="53"/>
      <c r="I109" s="53"/>
      <c r="J109" s="53"/>
      <c r="K109" s="53"/>
      <c r="L109" s="53"/>
      <c r="M109" s="53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5.75" customHeight="1">
      <c r="A110" s="34"/>
      <c r="B110" s="34"/>
      <c r="C110" s="34"/>
      <c r="D110" s="34"/>
      <c r="E110" s="53"/>
      <c r="F110" s="53"/>
      <c r="G110" s="53"/>
      <c r="H110" s="53"/>
      <c r="I110" s="53"/>
      <c r="J110" s="53"/>
      <c r="K110" s="53"/>
      <c r="L110" s="53"/>
      <c r="M110" s="53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5.75" customHeight="1">
      <c r="A111" s="34"/>
      <c r="B111" s="34"/>
      <c r="C111" s="34"/>
      <c r="D111" s="34"/>
      <c r="E111" s="53"/>
      <c r="F111" s="53"/>
      <c r="G111" s="53"/>
      <c r="H111" s="53"/>
      <c r="I111" s="53"/>
      <c r="J111" s="53"/>
      <c r="K111" s="53"/>
      <c r="L111" s="53"/>
      <c r="M111" s="53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5.75" customHeight="1">
      <c r="A112" s="34"/>
      <c r="B112" s="34"/>
      <c r="C112" s="34"/>
      <c r="D112" s="34"/>
      <c r="E112" s="53"/>
      <c r="F112" s="53"/>
      <c r="G112" s="53"/>
      <c r="H112" s="53"/>
      <c r="I112" s="53"/>
      <c r="J112" s="53"/>
      <c r="K112" s="53"/>
      <c r="L112" s="53"/>
      <c r="M112" s="53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5.75" customHeight="1">
      <c r="A113" s="34"/>
      <c r="B113" s="34"/>
      <c r="C113" s="34"/>
      <c r="D113" s="34"/>
      <c r="E113" s="53"/>
      <c r="F113" s="53"/>
      <c r="G113" s="53"/>
      <c r="H113" s="53"/>
      <c r="I113" s="53"/>
      <c r="J113" s="53"/>
      <c r="K113" s="53"/>
      <c r="L113" s="53"/>
      <c r="M113" s="53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5.75" customHeight="1">
      <c r="A114" s="34"/>
      <c r="B114" s="34"/>
      <c r="C114" s="34"/>
      <c r="D114" s="34"/>
      <c r="E114" s="53"/>
      <c r="F114" s="53"/>
      <c r="G114" s="53"/>
      <c r="H114" s="53"/>
      <c r="I114" s="53"/>
      <c r="J114" s="53"/>
      <c r="K114" s="53"/>
      <c r="L114" s="53"/>
      <c r="M114" s="53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5.75" customHeight="1">
      <c r="A115" s="34"/>
      <c r="B115" s="34"/>
      <c r="C115" s="34"/>
      <c r="D115" s="34"/>
      <c r="E115" s="53"/>
      <c r="F115" s="53"/>
      <c r="G115" s="53"/>
      <c r="H115" s="53"/>
      <c r="I115" s="53"/>
      <c r="J115" s="53"/>
      <c r="K115" s="53"/>
      <c r="L115" s="53"/>
      <c r="M115" s="53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5.75" customHeight="1">
      <c r="A116" s="34"/>
      <c r="B116" s="34"/>
      <c r="C116" s="34"/>
      <c r="D116" s="34"/>
      <c r="E116" s="53"/>
      <c r="F116" s="53"/>
      <c r="G116" s="53"/>
      <c r="H116" s="53"/>
      <c r="I116" s="53"/>
      <c r="J116" s="53"/>
      <c r="K116" s="53"/>
      <c r="L116" s="53"/>
      <c r="M116" s="53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5.75" customHeight="1">
      <c r="A117" s="34"/>
      <c r="B117" s="34"/>
      <c r="C117" s="34"/>
      <c r="D117" s="34"/>
      <c r="E117" s="53"/>
      <c r="F117" s="53"/>
      <c r="G117" s="53"/>
      <c r="H117" s="53"/>
      <c r="I117" s="53"/>
      <c r="J117" s="53"/>
      <c r="K117" s="53"/>
      <c r="L117" s="53"/>
      <c r="M117" s="53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5.75" customHeight="1">
      <c r="A118" s="34"/>
      <c r="B118" s="34"/>
      <c r="C118" s="34"/>
      <c r="D118" s="34"/>
      <c r="E118" s="53"/>
      <c r="F118" s="53"/>
      <c r="G118" s="53"/>
      <c r="H118" s="53"/>
      <c r="I118" s="53"/>
      <c r="J118" s="53"/>
      <c r="K118" s="53"/>
      <c r="L118" s="53"/>
      <c r="M118" s="53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5.75" customHeight="1">
      <c r="A119" s="34"/>
      <c r="B119" s="34"/>
      <c r="C119" s="34"/>
      <c r="D119" s="34"/>
      <c r="E119" s="53"/>
      <c r="F119" s="53"/>
      <c r="G119" s="53"/>
      <c r="H119" s="53"/>
      <c r="I119" s="53"/>
      <c r="J119" s="53"/>
      <c r="K119" s="53"/>
      <c r="L119" s="53"/>
      <c r="M119" s="53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5.75" customHeight="1">
      <c r="A120" s="34"/>
      <c r="B120" s="34"/>
      <c r="C120" s="34"/>
      <c r="D120" s="34"/>
      <c r="E120" s="53"/>
      <c r="F120" s="53"/>
      <c r="G120" s="53"/>
      <c r="H120" s="53"/>
      <c r="I120" s="53"/>
      <c r="J120" s="53"/>
      <c r="K120" s="53"/>
      <c r="L120" s="53"/>
      <c r="M120" s="53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5.75" customHeight="1">
      <c r="A121" s="34"/>
      <c r="B121" s="34"/>
      <c r="C121" s="34"/>
      <c r="D121" s="34"/>
      <c r="E121" s="53"/>
      <c r="F121" s="53"/>
      <c r="G121" s="53"/>
      <c r="H121" s="53"/>
      <c r="I121" s="53"/>
      <c r="J121" s="53"/>
      <c r="K121" s="53"/>
      <c r="L121" s="53"/>
      <c r="M121" s="53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5.75" customHeight="1">
      <c r="A122" s="34"/>
      <c r="B122" s="34"/>
      <c r="C122" s="34"/>
      <c r="D122" s="34"/>
      <c r="E122" s="53"/>
      <c r="F122" s="53"/>
      <c r="G122" s="53"/>
      <c r="H122" s="53"/>
      <c r="I122" s="53"/>
      <c r="J122" s="53"/>
      <c r="K122" s="53"/>
      <c r="L122" s="53"/>
      <c r="M122" s="53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5.75" customHeight="1">
      <c r="A123" s="34"/>
      <c r="B123" s="34"/>
      <c r="C123" s="34"/>
      <c r="D123" s="34"/>
      <c r="E123" s="53"/>
      <c r="F123" s="53"/>
      <c r="G123" s="53"/>
      <c r="H123" s="53"/>
      <c r="I123" s="53"/>
      <c r="J123" s="53"/>
      <c r="K123" s="53"/>
      <c r="L123" s="53"/>
      <c r="M123" s="53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5.75" customHeight="1">
      <c r="A124" s="34"/>
      <c r="B124" s="34"/>
      <c r="C124" s="34"/>
      <c r="D124" s="34"/>
      <c r="E124" s="53"/>
      <c r="F124" s="53"/>
      <c r="G124" s="53"/>
      <c r="H124" s="53"/>
      <c r="I124" s="53"/>
      <c r="J124" s="53"/>
      <c r="K124" s="53"/>
      <c r="L124" s="53"/>
      <c r="M124" s="53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5.75" customHeight="1">
      <c r="A125" s="34"/>
      <c r="B125" s="34"/>
      <c r="C125" s="34"/>
      <c r="D125" s="34"/>
      <c r="E125" s="53"/>
      <c r="F125" s="53"/>
      <c r="G125" s="53"/>
      <c r="H125" s="53"/>
      <c r="I125" s="53"/>
      <c r="J125" s="53"/>
      <c r="K125" s="53"/>
      <c r="L125" s="53"/>
      <c r="M125" s="53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5.75" customHeight="1">
      <c r="A126" s="34"/>
      <c r="B126" s="34"/>
      <c r="C126" s="34"/>
      <c r="D126" s="34"/>
      <c r="E126" s="53"/>
      <c r="F126" s="53"/>
      <c r="G126" s="53"/>
      <c r="H126" s="53"/>
      <c r="I126" s="53"/>
      <c r="J126" s="53"/>
      <c r="K126" s="53"/>
      <c r="L126" s="53"/>
      <c r="M126" s="53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5.75" customHeight="1">
      <c r="A127" s="34"/>
      <c r="B127" s="34"/>
      <c r="C127" s="34"/>
      <c r="D127" s="34"/>
      <c r="E127" s="53"/>
      <c r="F127" s="53"/>
      <c r="G127" s="53"/>
      <c r="H127" s="53"/>
      <c r="I127" s="53"/>
      <c r="J127" s="53"/>
      <c r="K127" s="53"/>
      <c r="L127" s="53"/>
      <c r="M127" s="53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5.75" customHeight="1">
      <c r="A128" s="34"/>
      <c r="B128" s="34"/>
      <c r="C128" s="34"/>
      <c r="D128" s="34"/>
      <c r="E128" s="53"/>
      <c r="F128" s="53"/>
      <c r="G128" s="53"/>
      <c r="H128" s="53"/>
      <c r="I128" s="53"/>
      <c r="J128" s="53"/>
      <c r="K128" s="53"/>
      <c r="L128" s="53"/>
      <c r="M128" s="53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5.75" customHeight="1">
      <c r="A129" s="34"/>
      <c r="B129" s="34"/>
      <c r="C129" s="34"/>
      <c r="D129" s="34"/>
      <c r="E129" s="53"/>
      <c r="F129" s="53"/>
      <c r="G129" s="53"/>
      <c r="H129" s="53"/>
      <c r="I129" s="53"/>
      <c r="J129" s="53"/>
      <c r="K129" s="53"/>
      <c r="L129" s="53"/>
      <c r="M129" s="53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5.75" customHeight="1">
      <c r="A130" s="34"/>
      <c r="B130" s="34"/>
      <c r="C130" s="34"/>
      <c r="D130" s="34"/>
      <c r="E130" s="53"/>
      <c r="F130" s="53"/>
      <c r="G130" s="53"/>
      <c r="H130" s="53"/>
      <c r="I130" s="53"/>
      <c r="J130" s="53"/>
      <c r="K130" s="53"/>
      <c r="L130" s="53"/>
      <c r="M130" s="53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5.75" customHeight="1">
      <c r="A131" s="34"/>
      <c r="B131" s="34"/>
      <c r="C131" s="34"/>
      <c r="D131" s="34"/>
      <c r="E131" s="53"/>
      <c r="F131" s="53"/>
      <c r="G131" s="53"/>
      <c r="H131" s="53"/>
      <c r="I131" s="53"/>
      <c r="J131" s="53"/>
      <c r="K131" s="53"/>
      <c r="L131" s="53"/>
      <c r="M131" s="53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5.75" customHeight="1">
      <c r="A132" s="34"/>
      <c r="B132" s="34"/>
      <c r="C132" s="34"/>
      <c r="D132" s="34"/>
      <c r="E132" s="53"/>
      <c r="F132" s="53"/>
      <c r="G132" s="53"/>
      <c r="H132" s="53"/>
      <c r="I132" s="53"/>
      <c r="J132" s="53"/>
      <c r="K132" s="53"/>
      <c r="L132" s="53"/>
      <c r="M132" s="53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5.75" customHeight="1">
      <c r="A133" s="34"/>
      <c r="B133" s="34"/>
      <c r="C133" s="34"/>
      <c r="D133" s="34"/>
      <c r="E133" s="53"/>
      <c r="F133" s="53"/>
      <c r="G133" s="53"/>
      <c r="H133" s="53"/>
      <c r="I133" s="53"/>
      <c r="J133" s="53"/>
      <c r="K133" s="53"/>
      <c r="L133" s="53"/>
      <c r="M133" s="53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5.75" customHeight="1">
      <c r="A134" s="34"/>
      <c r="B134" s="34"/>
      <c r="C134" s="34"/>
      <c r="D134" s="34"/>
      <c r="E134" s="53"/>
      <c r="F134" s="53"/>
      <c r="G134" s="53"/>
      <c r="H134" s="53"/>
      <c r="I134" s="53"/>
      <c r="J134" s="53"/>
      <c r="K134" s="53"/>
      <c r="L134" s="53"/>
      <c r="M134" s="53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5.75" customHeight="1">
      <c r="A135" s="34"/>
      <c r="B135" s="34"/>
      <c r="C135" s="34"/>
      <c r="D135" s="34"/>
      <c r="E135" s="53"/>
      <c r="F135" s="53"/>
      <c r="G135" s="53"/>
      <c r="H135" s="53"/>
      <c r="I135" s="53"/>
      <c r="J135" s="53"/>
      <c r="K135" s="53"/>
      <c r="L135" s="53"/>
      <c r="M135" s="53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5.75" customHeight="1">
      <c r="A136" s="34"/>
      <c r="B136" s="34"/>
      <c r="C136" s="34"/>
      <c r="D136" s="34"/>
      <c r="E136" s="53"/>
      <c r="F136" s="53"/>
      <c r="G136" s="53"/>
      <c r="H136" s="53"/>
      <c r="I136" s="53"/>
      <c r="J136" s="53"/>
      <c r="K136" s="53"/>
      <c r="L136" s="53"/>
      <c r="M136" s="53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5.75" customHeight="1">
      <c r="A137" s="34"/>
      <c r="B137" s="34"/>
      <c r="C137" s="34"/>
      <c r="D137" s="34"/>
      <c r="E137" s="53"/>
      <c r="F137" s="53"/>
      <c r="G137" s="53"/>
      <c r="H137" s="53"/>
      <c r="I137" s="53"/>
      <c r="J137" s="53"/>
      <c r="K137" s="53"/>
      <c r="L137" s="53"/>
      <c r="M137" s="53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5.75" customHeight="1">
      <c r="A138" s="34"/>
      <c r="B138" s="34"/>
      <c r="C138" s="34"/>
      <c r="D138" s="34"/>
      <c r="E138" s="53"/>
      <c r="F138" s="53"/>
      <c r="G138" s="53"/>
      <c r="H138" s="53"/>
      <c r="I138" s="53"/>
      <c r="J138" s="53"/>
      <c r="K138" s="53"/>
      <c r="L138" s="53"/>
      <c r="M138" s="53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5.75" customHeight="1">
      <c r="A139" s="34"/>
      <c r="B139" s="34"/>
      <c r="C139" s="34"/>
      <c r="D139" s="34"/>
      <c r="E139" s="53"/>
      <c r="F139" s="53"/>
      <c r="G139" s="53"/>
      <c r="H139" s="53"/>
      <c r="I139" s="53"/>
      <c r="J139" s="53"/>
      <c r="K139" s="53"/>
      <c r="L139" s="53"/>
      <c r="M139" s="53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5.75" customHeight="1">
      <c r="A140" s="34"/>
      <c r="B140" s="34"/>
      <c r="C140" s="34"/>
      <c r="D140" s="34"/>
      <c r="E140" s="53"/>
      <c r="F140" s="53"/>
      <c r="G140" s="53"/>
      <c r="H140" s="53"/>
      <c r="I140" s="53"/>
      <c r="J140" s="53"/>
      <c r="K140" s="53"/>
      <c r="L140" s="53"/>
      <c r="M140" s="53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5.75" customHeight="1">
      <c r="A141" s="34"/>
      <c r="B141" s="34"/>
      <c r="C141" s="34"/>
      <c r="D141" s="34"/>
      <c r="E141" s="53"/>
      <c r="F141" s="53"/>
      <c r="G141" s="53"/>
      <c r="H141" s="53"/>
      <c r="I141" s="53"/>
      <c r="J141" s="53"/>
      <c r="K141" s="53"/>
      <c r="L141" s="53"/>
      <c r="M141" s="53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5.75" customHeight="1">
      <c r="A142" s="34"/>
      <c r="B142" s="34"/>
      <c r="C142" s="34"/>
      <c r="D142" s="34"/>
      <c r="E142" s="53"/>
      <c r="F142" s="53"/>
      <c r="G142" s="53"/>
      <c r="H142" s="53"/>
      <c r="I142" s="53"/>
      <c r="J142" s="53"/>
      <c r="K142" s="53"/>
      <c r="L142" s="53"/>
      <c r="M142" s="53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5.75" customHeight="1">
      <c r="A143" s="34"/>
      <c r="B143" s="34"/>
      <c r="C143" s="34"/>
      <c r="D143" s="34"/>
      <c r="E143" s="53"/>
      <c r="F143" s="53"/>
      <c r="G143" s="53"/>
      <c r="H143" s="53"/>
      <c r="I143" s="53"/>
      <c r="J143" s="53"/>
      <c r="K143" s="53"/>
      <c r="L143" s="53"/>
      <c r="M143" s="53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5.75" customHeight="1">
      <c r="A144" s="34"/>
      <c r="B144" s="34"/>
      <c r="C144" s="34"/>
      <c r="D144" s="34"/>
      <c r="E144" s="53"/>
      <c r="F144" s="53"/>
      <c r="G144" s="53"/>
      <c r="H144" s="53"/>
      <c r="I144" s="53"/>
      <c r="J144" s="53"/>
      <c r="K144" s="53"/>
      <c r="L144" s="53"/>
      <c r="M144" s="53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5.75" customHeight="1">
      <c r="A145" s="34"/>
      <c r="B145" s="34"/>
      <c r="C145" s="34"/>
      <c r="D145" s="34"/>
      <c r="E145" s="53"/>
      <c r="F145" s="53"/>
      <c r="G145" s="53"/>
      <c r="H145" s="53"/>
      <c r="I145" s="53"/>
      <c r="J145" s="53"/>
      <c r="K145" s="53"/>
      <c r="L145" s="53"/>
      <c r="M145" s="53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5.75" customHeight="1">
      <c r="A146" s="34"/>
      <c r="B146" s="34"/>
      <c r="C146" s="34"/>
      <c r="D146" s="34"/>
      <c r="E146" s="53"/>
      <c r="F146" s="53"/>
      <c r="G146" s="53"/>
      <c r="H146" s="53"/>
      <c r="I146" s="53"/>
      <c r="J146" s="53"/>
      <c r="K146" s="53"/>
      <c r="L146" s="53"/>
      <c r="M146" s="53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5.75" customHeight="1">
      <c r="A147" s="34"/>
      <c r="B147" s="34"/>
      <c r="C147" s="34"/>
      <c r="D147" s="34"/>
      <c r="E147" s="53"/>
      <c r="F147" s="53"/>
      <c r="G147" s="53"/>
      <c r="H147" s="53"/>
      <c r="I147" s="53"/>
      <c r="J147" s="53"/>
      <c r="K147" s="53"/>
      <c r="L147" s="53"/>
      <c r="M147" s="53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5.75" customHeight="1">
      <c r="A148" s="34"/>
      <c r="B148" s="34"/>
      <c r="C148" s="34"/>
      <c r="D148" s="34"/>
      <c r="E148" s="53"/>
      <c r="F148" s="53"/>
      <c r="G148" s="53"/>
      <c r="H148" s="53"/>
      <c r="I148" s="53"/>
      <c r="J148" s="53"/>
      <c r="K148" s="53"/>
      <c r="L148" s="53"/>
      <c r="M148" s="53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5.75" customHeight="1">
      <c r="A149" s="34"/>
      <c r="B149" s="34"/>
      <c r="C149" s="34"/>
      <c r="D149" s="34"/>
      <c r="E149" s="53"/>
      <c r="F149" s="53"/>
      <c r="G149" s="53"/>
      <c r="H149" s="53"/>
      <c r="I149" s="53"/>
      <c r="J149" s="53"/>
      <c r="K149" s="53"/>
      <c r="L149" s="53"/>
      <c r="M149" s="53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5.75" customHeight="1">
      <c r="A150" s="34"/>
      <c r="B150" s="34"/>
      <c r="C150" s="34"/>
      <c r="D150" s="34"/>
      <c r="E150" s="53"/>
      <c r="F150" s="53"/>
      <c r="G150" s="53"/>
      <c r="H150" s="53"/>
      <c r="I150" s="53"/>
      <c r="J150" s="53"/>
      <c r="K150" s="53"/>
      <c r="L150" s="53"/>
      <c r="M150" s="53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5.75" customHeight="1">
      <c r="A151" s="34"/>
      <c r="B151" s="34"/>
      <c r="C151" s="34"/>
      <c r="D151" s="34"/>
      <c r="E151" s="53"/>
      <c r="F151" s="53"/>
      <c r="G151" s="53"/>
      <c r="H151" s="53"/>
      <c r="I151" s="53"/>
      <c r="J151" s="53"/>
      <c r="K151" s="53"/>
      <c r="L151" s="53"/>
      <c r="M151" s="53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5.75" customHeight="1">
      <c r="A152" s="34"/>
      <c r="B152" s="34"/>
      <c r="C152" s="34"/>
      <c r="D152" s="34"/>
      <c r="E152" s="53"/>
      <c r="F152" s="53"/>
      <c r="G152" s="53"/>
      <c r="H152" s="53"/>
      <c r="I152" s="53"/>
      <c r="J152" s="53"/>
      <c r="K152" s="53"/>
      <c r="L152" s="53"/>
      <c r="M152" s="53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5.75" customHeight="1">
      <c r="A153" s="34"/>
      <c r="B153" s="34"/>
      <c r="C153" s="34"/>
      <c r="D153" s="34"/>
      <c r="E153" s="53"/>
      <c r="F153" s="53"/>
      <c r="G153" s="53"/>
      <c r="H153" s="53"/>
      <c r="I153" s="53"/>
      <c r="J153" s="53"/>
      <c r="K153" s="53"/>
      <c r="L153" s="53"/>
      <c r="M153" s="53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5.75" customHeight="1">
      <c r="A154" s="34"/>
      <c r="B154" s="34"/>
      <c r="C154" s="34"/>
      <c r="D154" s="34"/>
      <c r="E154" s="53"/>
      <c r="F154" s="53"/>
      <c r="G154" s="53"/>
      <c r="H154" s="53"/>
      <c r="I154" s="53"/>
      <c r="J154" s="53"/>
      <c r="K154" s="53"/>
      <c r="L154" s="53"/>
      <c r="M154" s="53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5.75" customHeight="1">
      <c r="A155" s="34"/>
      <c r="B155" s="34"/>
      <c r="C155" s="34"/>
      <c r="D155" s="34"/>
      <c r="E155" s="53"/>
      <c r="F155" s="53"/>
      <c r="G155" s="53"/>
      <c r="H155" s="53"/>
      <c r="I155" s="53"/>
      <c r="J155" s="53"/>
      <c r="K155" s="53"/>
      <c r="L155" s="53"/>
      <c r="M155" s="53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5.75" customHeight="1">
      <c r="A156" s="34"/>
      <c r="B156" s="34"/>
      <c r="C156" s="34"/>
      <c r="D156" s="34"/>
      <c r="E156" s="53"/>
      <c r="F156" s="53"/>
      <c r="G156" s="53"/>
      <c r="H156" s="53"/>
      <c r="I156" s="53"/>
      <c r="J156" s="53"/>
      <c r="K156" s="53"/>
      <c r="L156" s="53"/>
      <c r="M156" s="53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5.75" customHeight="1">
      <c r="A157" s="34"/>
      <c r="B157" s="34"/>
      <c r="C157" s="34"/>
      <c r="D157" s="34"/>
      <c r="E157" s="53"/>
      <c r="F157" s="53"/>
      <c r="G157" s="53"/>
      <c r="H157" s="53"/>
      <c r="I157" s="53"/>
      <c r="J157" s="53"/>
      <c r="K157" s="53"/>
      <c r="L157" s="53"/>
      <c r="M157" s="53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5.75" customHeight="1">
      <c r="A158" s="34"/>
      <c r="B158" s="34"/>
      <c r="C158" s="34"/>
      <c r="D158" s="34"/>
      <c r="E158" s="53"/>
      <c r="F158" s="53"/>
      <c r="G158" s="53"/>
      <c r="H158" s="53"/>
      <c r="I158" s="53"/>
      <c r="J158" s="53"/>
      <c r="K158" s="53"/>
      <c r="L158" s="53"/>
      <c r="M158" s="53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5.75" customHeight="1">
      <c r="A159" s="34"/>
      <c r="B159" s="34"/>
      <c r="C159" s="34"/>
      <c r="D159" s="34"/>
      <c r="E159" s="53"/>
      <c r="F159" s="53"/>
      <c r="G159" s="53"/>
      <c r="H159" s="53"/>
      <c r="I159" s="53"/>
      <c r="J159" s="53"/>
      <c r="K159" s="53"/>
      <c r="L159" s="53"/>
      <c r="M159" s="53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5.75" customHeight="1">
      <c r="A160" s="34"/>
      <c r="B160" s="34"/>
      <c r="C160" s="34"/>
      <c r="D160" s="34"/>
      <c r="E160" s="53"/>
      <c r="F160" s="53"/>
      <c r="G160" s="53"/>
      <c r="H160" s="53"/>
      <c r="I160" s="53"/>
      <c r="J160" s="53"/>
      <c r="K160" s="53"/>
      <c r="L160" s="53"/>
      <c r="M160" s="53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5.75" customHeight="1">
      <c r="A161" s="34"/>
      <c r="B161" s="34"/>
      <c r="C161" s="34"/>
      <c r="D161" s="34"/>
      <c r="E161" s="53"/>
      <c r="F161" s="53"/>
      <c r="G161" s="53"/>
      <c r="H161" s="53"/>
      <c r="I161" s="53"/>
      <c r="J161" s="53"/>
      <c r="K161" s="53"/>
      <c r="L161" s="53"/>
      <c r="M161" s="53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5.75" customHeight="1">
      <c r="A162" s="34"/>
      <c r="B162" s="34"/>
      <c r="C162" s="34"/>
      <c r="D162" s="34"/>
      <c r="E162" s="53"/>
      <c r="F162" s="53"/>
      <c r="G162" s="53"/>
      <c r="H162" s="53"/>
      <c r="I162" s="53"/>
      <c r="J162" s="53"/>
      <c r="K162" s="53"/>
      <c r="L162" s="53"/>
      <c r="M162" s="53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5.75" customHeight="1">
      <c r="A163" s="34"/>
      <c r="B163" s="34"/>
      <c r="C163" s="34"/>
      <c r="D163" s="34"/>
      <c r="E163" s="53"/>
      <c r="F163" s="53"/>
      <c r="G163" s="53"/>
      <c r="H163" s="53"/>
      <c r="I163" s="53"/>
      <c r="J163" s="53"/>
      <c r="K163" s="53"/>
      <c r="L163" s="53"/>
      <c r="M163" s="53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5.75" customHeight="1">
      <c r="A164" s="34"/>
      <c r="B164" s="34"/>
      <c r="C164" s="34"/>
      <c r="D164" s="34"/>
      <c r="E164" s="53"/>
      <c r="F164" s="53"/>
      <c r="G164" s="53"/>
      <c r="H164" s="53"/>
      <c r="I164" s="53"/>
      <c r="J164" s="53"/>
      <c r="K164" s="53"/>
      <c r="L164" s="53"/>
      <c r="M164" s="53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5.75" customHeight="1">
      <c r="A165" s="34"/>
      <c r="B165" s="34"/>
      <c r="C165" s="34"/>
      <c r="D165" s="34"/>
      <c r="E165" s="53"/>
      <c r="F165" s="53"/>
      <c r="G165" s="53"/>
      <c r="H165" s="53"/>
      <c r="I165" s="53"/>
      <c r="J165" s="53"/>
      <c r="K165" s="53"/>
      <c r="L165" s="53"/>
      <c r="M165" s="53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5.75" customHeight="1">
      <c r="A166" s="34"/>
      <c r="B166" s="34"/>
      <c r="C166" s="34"/>
      <c r="D166" s="34"/>
      <c r="E166" s="53"/>
      <c r="F166" s="53"/>
      <c r="G166" s="53"/>
      <c r="H166" s="53"/>
      <c r="I166" s="53"/>
      <c r="J166" s="53"/>
      <c r="K166" s="53"/>
      <c r="L166" s="53"/>
      <c r="M166" s="53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5.75" customHeight="1">
      <c r="A167" s="34"/>
      <c r="B167" s="34"/>
      <c r="C167" s="34"/>
      <c r="D167" s="34"/>
      <c r="E167" s="53"/>
      <c r="F167" s="53"/>
      <c r="G167" s="53"/>
      <c r="H167" s="53"/>
      <c r="I167" s="53"/>
      <c r="J167" s="53"/>
      <c r="K167" s="53"/>
      <c r="L167" s="53"/>
      <c r="M167" s="53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5.75" customHeight="1">
      <c r="A168" s="34"/>
      <c r="B168" s="34"/>
      <c r="C168" s="34"/>
      <c r="D168" s="34"/>
      <c r="E168" s="53"/>
      <c r="F168" s="53"/>
      <c r="G168" s="53"/>
      <c r="H168" s="53"/>
      <c r="I168" s="53"/>
      <c r="J168" s="53"/>
      <c r="K168" s="53"/>
      <c r="L168" s="53"/>
      <c r="M168" s="53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5.75" customHeight="1">
      <c r="A169" s="34"/>
      <c r="B169" s="34"/>
      <c r="C169" s="34"/>
      <c r="D169" s="34"/>
      <c r="E169" s="53"/>
      <c r="F169" s="53"/>
      <c r="G169" s="53"/>
      <c r="H169" s="53"/>
      <c r="I169" s="53"/>
      <c r="J169" s="53"/>
      <c r="K169" s="53"/>
      <c r="L169" s="53"/>
      <c r="M169" s="53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5.75" customHeight="1">
      <c r="A170" s="34"/>
      <c r="B170" s="34"/>
      <c r="C170" s="34"/>
      <c r="D170" s="34"/>
      <c r="E170" s="53"/>
      <c r="F170" s="53"/>
      <c r="G170" s="53"/>
      <c r="H170" s="53"/>
      <c r="I170" s="53"/>
      <c r="J170" s="53"/>
      <c r="K170" s="53"/>
      <c r="L170" s="53"/>
      <c r="M170" s="53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5.75" customHeight="1">
      <c r="A171" s="34"/>
      <c r="B171" s="34"/>
      <c r="C171" s="34"/>
      <c r="D171" s="34"/>
      <c r="E171" s="53"/>
      <c r="F171" s="53"/>
      <c r="G171" s="53"/>
      <c r="H171" s="53"/>
      <c r="I171" s="53"/>
      <c r="J171" s="53"/>
      <c r="K171" s="53"/>
      <c r="L171" s="53"/>
      <c r="M171" s="53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5.75" customHeight="1">
      <c r="A172" s="34"/>
      <c r="B172" s="34"/>
      <c r="C172" s="34"/>
      <c r="D172" s="34"/>
      <c r="E172" s="53"/>
      <c r="F172" s="53"/>
      <c r="G172" s="53"/>
      <c r="H172" s="53"/>
      <c r="I172" s="53"/>
      <c r="J172" s="53"/>
      <c r="K172" s="53"/>
      <c r="L172" s="53"/>
      <c r="M172" s="53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5.75" customHeight="1">
      <c r="A173" s="34"/>
      <c r="B173" s="34"/>
      <c r="C173" s="34"/>
      <c r="D173" s="34"/>
      <c r="E173" s="53"/>
      <c r="F173" s="53"/>
      <c r="G173" s="53"/>
      <c r="H173" s="53"/>
      <c r="I173" s="53"/>
      <c r="J173" s="53"/>
      <c r="K173" s="53"/>
      <c r="L173" s="53"/>
      <c r="M173" s="53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5.75" customHeight="1">
      <c r="A174" s="34"/>
      <c r="B174" s="34"/>
      <c r="C174" s="34"/>
      <c r="D174" s="34"/>
      <c r="E174" s="53"/>
      <c r="F174" s="53"/>
      <c r="G174" s="53"/>
      <c r="H174" s="53"/>
      <c r="I174" s="53"/>
      <c r="J174" s="53"/>
      <c r="K174" s="53"/>
      <c r="L174" s="53"/>
      <c r="M174" s="53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5.75" customHeight="1">
      <c r="A175" s="34"/>
      <c r="B175" s="34"/>
      <c r="C175" s="34"/>
      <c r="D175" s="34"/>
      <c r="E175" s="53"/>
      <c r="F175" s="53"/>
      <c r="G175" s="53"/>
      <c r="H175" s="53"/>
      <c r="I175" s="53"/>
      <c r="J175" s="53"/>
      <c r="K175" s="53"/>
      <c r="L175" s="53"/>
      <c r="M175" s="53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5.75" customHeight="1">
      <c r="A176" s="34"/>
      <c r="B176" s="34"/>
      <c r="C176" s="34"/>
      <c r="D176" s="34"/>
      <c r="E176" s="53"/>
      <c r="F176" s="53"/>
      <c r="G176" s="53"/>
      <c r="H176" s="53"/>
      <c r="I176" s="53"/>
      <c r="J176" s="53"/>
      <c r="K176" s="53"/>
      <c r="L176" s="53"/>
      <c r="M176" s="53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5.75" customHeight="1">
      <c r="A177" s="34"/>
      <c r="B177" s="34"/>
      <c r="C177" s="34"/>
      <c r="D177" s="34"/>
      <c r="E177" s="53"/>
      <c r="F177" s="53"/>
      <c r="G177" s="53"/>
      <c r="H177" s="53"/>
      <c r="I177" s="53"/>
      <c r="J177" s="53"/>
      <c r="K177" s="53"/>
      <c r="L177" s="53"/>
      <c r="M177" s="53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5.75" customHeight="1">
      <c r="A178" s="34"/>
      <c r="B178" s="34"/>
      <c r="C178" s="34"/>
      <c r="D178" s="34"/>
      <c r="E178" s="53"/>
      <c r="F178" s="53"/>
      <c r="G178" s="53"/>
      <c r="H178" s="53"/>
      <c r="I178" s="53"/>
      <c r="J178" s="53"/>
      <c r="K178" s="53"/>
      <c r="L178" s="53"/>
      <c r="M178" s="53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5.75" customHeight="1">
      <c r="A179" s="34"/>
      <c r="B179" s="34"/>
      <c r="C179" s="34"/>
      <c r="D179" s="34"/>
      <c r="E179" s="53"/>
      <c r="F179" s="53"/>
      <c r="G179" s="53"/>
      <c r="H179" s="53"/>
      <c r="I179" s="53"/>
      <c r="J179" s="53"/>
      <c r="K179" s="53"/>
      <c r="L179" s="53"/>
      <c r="M179" s="53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5.75" customHeight="1">
      <c r="A180" s="34"/>
      <c r="B180" s="34"/>
      <c r="C180" s="34"/>
      <c r="D180" s="34"/>
      <c r="E180" s="53"/>
      <c r="F180" s="53"/>
      <c r="G180" s="53"/>
      <c r="H180" s="53"/>
      <c r="I180" s="53"/>
      <c r="J180" s="53"/>
      <c r="K180" s="53"/>
      <c r="L180" s="53"/>
      <c r="M180" s="53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5.75" customHeight="1">
      <c r="A181" s="34"/>
      <c r="B181" s="34"/>
      <c r="C181" s="34"/>
      <c r="D181" s="34"/>
      <c r="E181" s="53"/>
      <c r="F181" s="53"/>
      <c r="G181" s="53"/>
      <c r="H181" s="53"/>
      <c r="I181" s="53"/>
      <c r="J181" s="53"/>
      <c r="K181" s="53"/>
      <c r="L181" s="53"/>
      <c r="M181" s="53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5.75" customHeight="1">
      <c r="A182" s="34"/>
      <c r="B182" s="34"/>
      <c r="C182" s="34"/>
      <c r="D182" s="34"/>
      <c r="E182" s="53"/>
      <c r="F182" s="53"/>
      <c r="G182" s="53"/>
      <c r="H182" s="53"/>
      <c r="I182" s="53"/>
      <c r="J182" s="53"/>
      <c r="K182" s="53"/>
      <c r="L182" s="53"/>
      <c r="M182" s="53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5.75" customHeight="1">
      <c r="A183" s="34"/>
      <c r="B183" s="34"/>
      <c r="C183" s="34"/>
      <c r="D183" s="34"/>
      <c r="E183" s="53"/>
      <c r="F183" s="53"/>
      <c r="G183" s="53"/>
      <c r="H183" s="53"/>
      <c r="I183" s="53"/>
      <c r="J183" s="53"/>
      <c r="K183" s="53"/>
      <c r="L183" s="53"/>
      <c r="M183" s="53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5.75" customHeight="1">
      <c r="A184" s="34"/>
      <c r="B184" s="34"/>
      <c r="C184" s="34"/>
      <c r="D184" s="34"/>
      <c r="E184" s="53"/>
      <c r="F184" s="53"/>
      <c r="G184" s="53"/>
      <c r="H184" s="53"/>
      <c r="I184" s="53"/>
      <c r="J184" s="53"/>
      <c r="K184" s="53"/>
      <c r="L184" s="53"/>
      <c r="M184" s="53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5.75" customHeight="1">
      <c r="A185" s="34"/>
      <c r="B185" s="34"/>
      <c r="C185" s="34"/>
      <c r="D185" s="34"/>
      <c r="E185" s="53"/>
      <c r="F185" s="53"/>
      <c r="G185" s="53"/>
      <c r="H185" s="53"/>
      <c r="I185" s="53"/>
      <c r="J185" s="53"/>
      <c r="K185" s="53"/>
      <c r="L185" s="53"/>
      <c r="M185" s="53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5.75" customHeight="1">
      <c r="A186" s="34"/>
      <c r="B186" s="34"/>
      <c r="C186" s="34"/>
      <c r="D186" s="34"/>
      <c r="E186" s="53"/>
      <c r="F186" s="53"/>
      <c r="G186" s="53"/>
      <c r="H186" s="53"/>
      <c r="I186" s="53"/>
      <c r="J186" s="53"/>
      <c r="K186" s="53"/>
      <c r="L186" s="53"/>
      <c r="M186" s="53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5.75" customHeight="1">
      <c r="A187" s="34"/>
      <c r="B187" s="34"/>
      <c r="C187" s="34"/>
      <c r="D187" s="34"/>
      <c r="E187" s="53"/>
      <c r="F187" s="53"/>
      <c r="G187" s="53"/>
      <c r="H187" s="53"/>
      <c r="I187" s="53"/>
      <c r="J187" s="53"/>
      <c r="K187" s="53"/>
      <c r="L187" s="53"/>
      <c r="M187" s="53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5.75" customHeight="1">
      <c r="A188" s="34"/>
      <c r="B188" s="34"/>
      <c r="C188" s="34"/>
      <c r="D188" s="34"/>
      <c r="E188" s="53"/>
      <c r="F188" s="53"/>
      <c r="G188" s="53"/>
      <c r="H188" s="53"/>
      <c r="I188" s="53"/>
      <c r="J188" s="53"/>
      <c r="K188" s="53"/>
      <c r="L188" s="53"/>
      <c r="M188" s="53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5.75" customHeight="1">
      <c r="A189" s="34"/>
      <c r="B189" s="34"/>
      <c r="C189" s="34"/>
      <c r="D189" s="34"/>
      <c r="E189" s="53"/>
      <c r="F189" s="53"/>
      <c r="G189" s="53"/>
      <c r="H189" s="53"/>
      <c r="I189" s="53"/>
      <c r="J189" s="53"/>
      <c r="K189" s="53"/>
      <c r="L189" s="53"/>
      <c r="M189" s="53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5.75" customHeight="1">
      <c r="A190" s="34"/>
      <c r="B190" s="34"/>
      <c r="C190" s="34"/>
      <c r="D190" s="34"/>
      <c r="E190" s="53"/>
      <c r="F190" s="53"/>
      <c r="G190" s="53"/>
      <c r="H190" s="53"/>
      <c r="I190" s="53"/>
      <c r="J190" s="53"/>
      <c r="K190" s="53"/>
      <c r="L190" s="53"/>
      <c r="M190" s="53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5.75" customHeight="1">
      <c r="A191" s="34"/>
      <c r="B191" s="34"/>
      <c r="C191" s="34"/>
      <c r="D191" s="34"/>
      <c r="E191" s="53"/>
      <c r="F191" s="53"/>
      <c r="G191" s="53"/>
      <c r="H191" s="53"/>
      <c r="I191" s="53"/>
      <c r="J191" s="53"/>
      <c r="K191" s="53"/>
      <c r="L191" s="53"/>
      <c r="M191" s="53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5.75" customHeight="1">
      <c r="A192" s="34"/>
      <c r="B192" s="34"/>
      <c r="C192" s="34"/>
      <c r="D192" s="34"/>
      <c r="E192" s="53"/>
      <c r="F192" s="53"/>
      <c r="G192" s="53"/>
      <c r="H192" s="53"/>
      <c r="I192" s="53"/>
      <c r="J192" s="53"/>
      <c r="K192" s="53"/>
      <c r="L192" s="53"/>
      <c r="M192" s="53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5.75" customHeight="1">
      <c r="A193" s="34"/>
      <c r="B193" s="34"/>
      <c r="C193" s="34"/>
      <c r="D193" s="34"/>
      <c r="E193" s="53"/>
      <c r="F193" s="53"/>
      <c r="G193" s="53"/>
      <c r="H193" s="53"/>
      <c r="I193" s="53"/>
      <c r="J193" s="53"/>
      <c r="K193" s="53"/>
      <c r="L193" s="53"/>
      <c r="M193" s="53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5.75" customHeight="1">
      <c r="A194" s="34"/>
      <c r="B194" s="34"/>
      <c r="C194" s="34"/>
      <c r="D194" s="34"/>
      <c r="E194" s="53"/>
      <c r="F194" s="53"/>
      <c r="G194" s="53"/>
      <c r="H194" s="53"/>
      <c r="I194" s="53"/>
      <c r="J194" s="53"/>
      <c r="K194" s="53"/>
      <c r="L194" s="53"/>
      <c r="M194" s="53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5.75" customHeight="1">
      <c r="A195" s="34"/>
      <c r="B195" s="34"/>
      <c r="C195" s="34"/>
      <c r="D195" s="34"/>
      <c r="E195" s="53"/>
      <c r="F195" s="53"/>
      <c r="G195" s="53"/>
      <c r="H195" s="53"/>
      <c r="I195" s="53"/>
      <c r="J195" s="53"/>
      <c r="K195" s="53"/>
      <c r="L195" s="53"/>
      <c r="M195" s="53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5.75" customHeight="1">
      <c r="A196" s="34"/>
      <c r="B196" s="34"/>
      <c r="C196" s="34"/>
      <c r="D196" s="34"/>
      <c r="E196" s="53"/>
      <c r="F196" s="53"/>
      <c r="G196" s="53"/>
      <c r="H196" s="53"/>
      <c r="I196" s="53"/>
      <c r="J196" s="53"/>
      <c r="K196" s="53"/>
      <c r="L196" s="53"/>
      <c r="M196" s="53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5.75" customHeight="1">
      <c r="A197" s="34"/>
      <c r="B197" s="34"/>
      <c r="C197" s="34"/>
      <c r="D197" s="34"/>
      <c r="E197" s="53"/>
      <c r="F197" s="53"/>
      <c r="G197" s="53"/>
      <c r="H197" s="53"/>
      <c r="I197" s="53"/>
      <c r="J197" s="53"/>
      <c r="K197" s="53"/>
      <c r="L197" s="53"/>
      <c r="M197" s="53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5.75" customHeight="1">
      <c r="A198" s="34"/>
      <c r="B198" s="34"/>
      <c r="C198" s="34"/>
      <c r="D198" s="34"/>
      <c r="E198" s="53"/>
      <c r="F198" s="53"/>
      <c r="G198" s="53"/>
      <c r="H198" s="53"/>
      <c r="I198" s="53"/>
      <c r="J198" s="53"/>
      <c r="K198" s="53"/>
      <c r="L198" s="53"/>
      <c r="M198" s="53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5.75" customHeight="1">
      <c r="A199" s="34"/>
      <c r="B199" s="34"/>
      <c r="C199" s="34"/>
      <c r="D199" s="34"/>
      <c r="E199" s="53"/>
      <c r="F199" s="53"/>
      <c r="G199" s="53"/>
      <c r="H199" s="53"/>
      <c r="I199" s="53"/>
      <c r="J199" s="53"/>
      <c r="K199" s="53"/>
      <c r="L199" s="53"/>
      <c r="M199" s="53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5.75" customHeight="1">
      <c r="A200" s="34"/>
      <c r="B200" s="34"/>
      <c r="C200" s="34"/>
      <c r="D200" s="34"/>
      <c r="E200" s="53"/>
      <c r="F200" s="53"/>
      <c r="G200" s="53"/>
      <c r="H200" s="53"/>
      <c r="I200" s="53"/>
      <c r="J200" s="53"/>
      <c r="K200" s="53"/>
      <c r="L200" s="53"/>
      <c r="M200" s="53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5.75" customHeight="1">
      <c r="A201" s="34"/>
      <c r="B201" s="34"/>
      <c r="C201" s="34"/>
      <c r="D201" s="34"/>
      <c r="E201" s="53"/>
      <c r="F201" s="53"/>
      <c r="G201" s="53"/>
      <c r="H201" s="53"/>
      <c r="I201" s="53"/>
      <c r="J201" s="53"/>
      <c r="K201" s="53"/>
      <c r="L201" s="53"/>
      <c r="M201" s="53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5.75" customHeight="1">
      <c r="A202" s="34"/>
      <c r="B202" s="34"/>
      <c r="C202" s="34"/>
      <c r="D202" s="34"/>
      <c r="E202" s="53"/>
      <c r="F202" s="53"/>
      <c r="G202" s="53"/>
      <c r="H202" s="53"/>
      <c r="I202" s="53"/>
      <c r="J202" s="53"/>
      <c r="K202" s="53"/>
      <c r="L202" s="53"/>
      <c r="M202" s="53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5.75" customHeight="1">
      <c r="A203" s="34"/>
      <c r="B203" s="34"/>
      <c r="C203" s="34"/>
      <c r="D203" s="34"/>
      <c r="E203" s="53"/>
      <c r="F203" s="53"/>
      <c r="G203" s="53"/>
      <c r="H203" s="53"/>
      <c r="I203" s="53"/>
      <c r="J203" s="53"/>
      <c r="K203" s="53"/>
      <c r="L203" s="53"/>
      <c r="M203" s="53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5.75" customHeight="1">
      <c r="A204" s="34"/>
      <c r="B204" s="34"/>
      <c r="C204" s="34"/>
      <c r="D204" s="34"/>
      <c r="E204" s="53"/>
      <c r="F204" s="53"/>
      <c r="G204" s="53"/>
      <c r="H204" s="53"/>
      <c r="I204" s="53"/>
      <c r="J204" s="53"/>
      <c r="K204" s="53"/>
      <c r="L204" s="53"/>
      <c r="M204" s="53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5.75" customHeight="1">
      <c r="A205" s="34"/>
      <c r="B205" s="34"/>
      <c r="C205" s="34"/>
      <c r="D205" s="34"/>
      <c r="E205" s="53"/>
      <c r="F205" s="53"/>
      <c r="G205" s="53"/>
      <c r="H205" s="53"/>
      <c r="I205" s="53"/>
      <c r="J205" s="53"/>
      <c r="K205" s="53"/>
      <c r="L205" s="53"/>
      <c r="M205" s="53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5.75" customHeight="1">
      <c r="A206" s="34"/>
      <c r="B206" s="34"/>
      <c r="C206" s="34"/>
      <c r="D206" s="34"/>
      <c r="E206" s="53"/>
      <c r="F206" s="53"/>
      <c r="G206" s="53"/>
      <c r="H206" s="53"/>
      <c r="I206" s="53"/>
      <c r="J206" s="53"/>
      <c r="K206" s="53"/>
      <c r="L206" s="53"/>
      <c r="M206" s="53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5.75" customHeight="1">
      <c r="A207" s="34"/>
      <c r="B207" s="34"/>
      <c r="C207" s="34"/>
      <c r="D207" s="34"/>
      <c r="E207" s="53"/>
      <c r="F207" s="53"/>
      <c r="G207" s="53"/>
      <c r="H207" s="53"/>
      <c r="I207" s="53"/>
      <c r="J207" s="53"/>
      <c r="K207" s="53"/>
      <c r="L207" s="53"/>
      <c r="M207" s="53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5.75" customHeight="1">
      <c r="A208" s="34"/>
      <c r="B208" s="34"/>
      <c r="C208" s="34"/>
      <c r="D208" s="34"/>
      <c r="E208" s="53"/>
      <c r="F208" s="53"/>
      <c r="G208" s="53"/>
      <c r="H208" s="53"/>
      <c r="I208" s="53"/>
      <c r="J208" s="53"/>
      <c r="K208" s="53"/>
      <c r="L208" s="53"/>
      <c r="M208" s="53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5.75" customHeight="1">
      <c r="A209" s="34"/>
      <c r="B209" s="34"/>
      <c r="C209" s="34"/>
      <c r="D209" s="34"/>
      <c r="E209" s="53"/>
      <c r="F209" s="53"/>
      <c r="G209" s="53"/>
      <c r="H209" s="53"/>
      <c r="I209" s="53"/>
      <c r="J209" s="53"/>
      <c r="K209" s="53"/>
      <c r="L209" s="53"/>
      <c r="M209" s="53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5.75" customHeight="1">
      <c r="A210" s="34"/>
      <c r="B210" s="34"/>
      <c r="C210" s="34"/>
      <c r="D210" s="34"/>
      <c r="E210" s="53"/>
      <c r="F210" s="53"/>
      <c r="G210" s="53"/>
      <c r="H210" s="53"/>
      <c r="I210" s="53"/>
      <c r="J210" s="53"/>
      <c r="K210" s="53"/>
      <c r="L210" s="53"/>
      <c r="M210" s="53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5.75" customHeight="1">
      <c r="A211" s="34"/>
      <c r="B211" s="34"/>
      <c r="C211" s="34"/>
      <c r="D211" s="34"/>
      <c r="E211" s="53"/>
      <c r="F211" s="53"/>
      <c r="G211" s="53"/>
      <c r="H211" s="53"/>
      <c r="I211" s="53"/>
      <c r="J211" s="53"/>
      <c r="K211" s="53"/>
      <c r="L211" s="53"/>
      <c r="M211" s="53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5.75" customHeight="1">
      <c r="A212" s="34"/>
      <c r="B212" s="34"/>
      <c r="C212" s="34"/>
      <c r="D212" s="34"/>
      <c r="E212" s="53"/>
      <c r="F212" s="53"/>
      <c r="G212" s="53"/>
      <c r="H212" s="53"/>
      <c r="I212" s="53"/>
      <c r="J212" s="53"/>
      <c r="K212" s="53"/>
      <c r="L212" s="53"/>
      <c r="M212" s="53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5.75" customHeight="1">
      <c r="A213" s="34"/>
      <c r="B213" s="34"/>
      <c r="C213" s="34"/>
      <c r="D213" s="34"/>
      <c r="E213" s="53"/>
      <c r="F213" s="53"/>
      <c r="G213" s="53"/>
      <c r="H213" s="53"/>
      <c r="I213" s="53"/>
      <c r="J213" s="53"/>
      <c r="K213" s="53"/>
      <c r="L213" s="53"/>
      <c r="M213" s="53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5.75" customHeight="1">
      <c r="A214" s="34"/>
      <c r="B214" s="34"/>
      <c r="C214" s="34"/>
      <c r="D214" s="34"/>
      <c r="E214" s="53"/>
      <c r="F214" s="53"/>
      <c r="G214" s="53"/>
      <c r="H214" s="53"/>
      <c r="I214" s="53"/>
      <c r="J214" s="53"/>
      <c r="K214" s="53"/>
      <c r="L214" s="53"/>
      <c r="M214" s="53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5.75" customHeight="1">
      <c r="A215" s="34"/>
      <c r="B215" s="34"/>
      <c r="C215" s="34"/>
      <c r="D215" s="34"/>
      <c r="E215" s="53"/>
      <c r="F215" s="53"/>
      <c r="G215" s="53"/>
      <c r="H215" s="53"/>
      <c r="I215" s="53"/>
      <c r="J215" s="53"/>
      <c r="K215" s="53"/>
      <c r="L215" s="53"/>
      <c r="M215" s="53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5.75" customHeight="1">
      <c r="A216" s="34"/>
      <c r="B216" s="34"/>
      <c r="C216" s="34"/>
      <c r="D216" s="34"/>
      <c r="E216" s="53"/>
      <c r="F216" s="53"/>
      <c r="G216" s="53"/>
      <c r="H216" s="53"/>
      <c r="I216" s="53"/>
      <c r="J216" s="53"/>
      <c r="K216" s="53"/>
      <c r="L216" s="53"/>
      <c r="M216" s="53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5.75" customHeight="1">
      <c r="A217" s="34"/>
      <c r="B217" s="34"/>
      <c r="C217" s="34"/>
      <c r="D217" s="34"/>
      <c r="E217" s="53"/>
      <c r="F217" s="53"/>
      <c r="G217" s="53"/>
      <c r="H217" s="53"/>
      <c r="I217" s="53"/>
      <c r="J217" s="53"/>
      <c r="K217" s="53"/>
      <c r="L217" s="53"/>
      <c r="M217" s="53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5.75" customHeight="1">
      <c r="A218" s="34"/>
      <c r="B218" s="34"/>
      <c r="C218" s="34"/>
      <c r="D218" s="34"/>
      <c r="E218" s="53"/>
      <c r="F218" s="53"/>
      <c r="G218" s="53"/>
      <c r="H218" s="53"/>
      <c r="I218" s="53"/>
      <c r="J218" s="53"/>
      <c r="K218" s="53"/>
      <c r="L218" s="53"/>
      <c r="M218" s="53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5.75" customHeight="1">
      <c r="A219" s="34"/>
      <c r="B219" s="34"/>
      <c r="C219" s="34"/>
      <c r="D219" s="34"/>
      <c r="E219" s="53"/>
      <c r="F219" s="53"/>
      <c r="G219" s="53"/>
      <c r="H219" s="53"/>
      <c r="I219" s="53"/>
      <c r="J219" s="53"/>
      <c r="K219" s="53"/>
      <c r="L219" s="53"/>
      <c r="M219" s="53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5.75" customHeight="1">
      <c r="A220" s="34"/>
      <c r="B220" s="34"/>
      <c r="C220" s="34"/>
      <c r="D220" s="34"/>
      <c r="E220" s="53"/>
      <c r="F220" s="53"/>
      <c r="G220" s="53"/>
      <c r="H220" s="53"/>
      <c r="I220" s="53"/>
      <c r="J220" s="53"/>
      <c r="K220" s="53"/>
      <c r="L220" s="53"/>
      <c r="M220" s="53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5.75" customHeight="1">
      <c r="A221" s="34"/>
      <c r="B221" s="34"/>
      <c r="C221" s="34"/>
      <c r="D221" s="34"/>
      <c r="E221" s="53"/>
      <c r="F221" s="53"/>
      <c r="G221" s="53"/>
      <c r="H221" s="53"/>
      <c r="I221" s="53"/>
      <c r="J221" s="53"/>
      <c r="K221" s="53"/>
      <c r="L221" s="53"/>
      <c r="M221" s="53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5.75" customHeight="1">
      <c r="A222" s="34"/>
      <c r="B222" s="34"/>
      <c r="C222" s="34"/>
      <c r="D222" s="34"/>
      <c r="E222" s="53"/>
      <c r="F222" s="53"/>
      <c r="G222" s="53"/>
      <c r="H222" s="53"/>
      <c r="I222" s="53"/>
      <c r="J222" s="53"/>
      <c r="K222" s="53"/>
      <c r="L222" s="53"/>
      <c r="M222" s="53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5.75" customHeight="1">
      <c r="A223" s="34"/>
      <c r="B223" s="34"/>
      <c r="C223" s="34"/>
      <c r="D223" s="34"/>
      <c r="E223" s="53"/>
      <c r="F223" s="53"/>
      <c r="G223" s="53"/>
      <c r="H223" s="53"/>
      <c r="I223" s="53"/>
      <c r="J223" s="53"/>
      <c r="K223" s="53"/>
      <c r="L223" s="53"/>
      <c r="M223" s="53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5.75" customHeight="1">
      <c r="A224" s="34"/>
      <c r="B224" s="34"/>
      <c r="C224" s="34"/>
      <c r="D224" s="34"/>
      <c r="E224" s="53"/>
      <c r="F224" s="53"/>
      <c r="G224" s="53"/>
      <c r="H224" s="53"/>
      <c r="I224" s="53"/>
      <c r="J224" s="53"/>
      <c r="K224" s="53"/>
      <c r="L224" s="53"/>
      <c r="M224" s="53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5.75" customHeight="1">
      <c r="A225" s="34"/>
      <c r="B225" s="34"/>
      <c r="C225" s="34"/>
      <c r="D225" s="34"/>
      <c r="E225" s="53"/>
      <c r="F225" s="53"/>
      <c r="G225" s="53"/>
      <c r="H225" s="53"/>
      <c r="I225" s="53"/>
      <c r="J225" s="53"/>
      <c r="K225" s="53"/>
      <c r="L225" s="53"/>
      <c r="M225" s="53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5.75" customHeight="1">
      <c r="A226" s="34"/>
      <c r="B226" s="34"/>
      <c r="C226" s="34"/>
      <c r="D226" s="34"/>
      <c r="E226" s="53"/>
      <c r="F226" s="53"/>
      <c r="G226" s="53"/>
      <c r="H226" s="53"/>
      <c r="I226" s="53"/>
      <c r="J226" s="53"/>
      <c r="K226" s="53"/>
      <c r="L226" s="53"/>
      <c r="M226" s="53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5.75" customHeight="1">
      <c r="A227" s="34"/>
      <c r="B227" s="34"/>
      <c r="C227" s="34"/>
      <c r="D227" s="34"/>
      <c r="E227" s="53"/>
      <c r="F227" s="53"/>
      <c r="G227" s="53"/>
      <c r="H227" s="53"/>
      <c r="I227" s="53"/>
      <c r="J227" s="53"/>
      <c r="K227" s="53"/>
      <c r="L227" s="53"/>
      <c r="M227" s="53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5.75" customHeight="1">
      <c r="A228" s="34"/>
      <c r="B228" s="34"/>
      <c r="C228" s="34"/>
      <c r="D228" s="34"/>
      <c r="E228" s="53"/>
      <c r="F228" s="53"/>
      <c r="G228" s="53"/>
      <c r="H228" s="53"/>
      <c r="I228" s="53"/>
      <c r="J228" s="53"/>
      <c r="K228" s="53"/>
      <c r="L228" s="53"/>
      <c r="M228" s="53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5.75" customHeight="1">
      <c r="A229" s="34"/>
      <c r="B229" s="34"/>
      <c r="C229" s="34"/>
      <c r="D229" s="34"/>
      <c r="E229" s="53"/>
      <c r="F229" s="53"/>
      <c r="G229" s="53"/>
      <c r="H229" s="53"/>
      <c r="I229" s="53"/>
      <c r="J229" s="53"/>
      <c r="K229" s="53"/>
      <c r="L229" s="53"/>
      <c r="M229" s="53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5.75" customHeight="1">
      <c r="A230" s="34"/>
      <c r="B230" s="34"/>
      <c r="C230" s="34"/>
      <c r="D230" s="34"/>
      <c r="E230" s="53"/>
      <c r="F230" s="53"/>
      <c r="G230" s="53"/>
      <c r="H230" s="53"/>
      <c r="I230" s="53"/>
      <c r="J230" s="53"/>
      <c r="K230" s="53"/>
      <c r="L230" s="53"/>
      <c r="M230" s="53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5.75" customHeight="1">
      <c r="A231" s="34"/>
      <c r="B231" s="34"/>
      <c r="C231" s="34"/>
      <c r="D231" s="34"/>
      <c r="E231" s="53"/>
      <c r="F231" s="53"/>
      <c r="G231" s="53"/>
      <c r="H231" s="53"/>
      <c r="I231" s="53"/>
      <c r="J231" s="53"/>
      <c r="K231" s="53"/>
      <c r="L231" s="53"/>
      <c r="M231" s="53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5.75" customHeight="1">
      <c r="A232" s="34"/>
      <c r="B232" s="34"/>
      <c r="C232" s="34"/>
      <c r="D232" s="34"/>
      <c r="E232" s="53"/>
      <c r="F232" s="53"/>
      <c r="G232" s="53"/>
      <c r="H232" s="53"/>
      <c r="I232" s="53"/>
      <c r="J232" s="53"/>
      <c r="K232" s="53"/>
      <c r="L232" s="53"/>
      <c r="M232" s="53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5.75" customHeight="1">
      <c r="A233" s="34"/>
      <c r="B233" s="34"/>
      <c r="C233" s="34"/>
      <c r="D233" s="34"/>
      <c r="E233" s="53"/>
      <c r="F233" s="53"/>
      <c r="G233" s="53"/>
      <c r="H233" s="53"/>
      <c r="I233" s="53"/>
      <c r="J233" s="53"/>
      <c r="K233" s="53"/>
      <c r="L233" s="53"/>
      <c r="M233" s="53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5.75" customHeight="1">
      <c r="A234" s="34"/>
      <c r="B234" s="34"/>
      <c r="C234" s="34"/>
      <c r="D234" s="34"/>
      <c r="E234" s="53"/>
      <c r="F234" s="53"/>
      <c r="G234" s="53"/>
      <c r="H234" s="53"/>
      <c r="I234" s="53"/>
      <c r="J234" s="53"/>
      <c r="K234" s="53"/>
      <c r="L234" s="53"/>
      <c r="M234" s="53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5.75" customHeight="1">
      <c r="A235" s="34"/>
      <c r="B235" s="34"/>
      <c r="C235" s="34"/>
      <c r="D235" s="34"/>
      <c r="E235" s="53"/>
      <c r="F235" s="53"/>
      <c r="G235" s="53"/>
      <c r="H235" s="53"/>
      <c r="I235" s="53"/>
      <c r="J235" s="53"/>
      <c r="K235" s="53"/>
      <c r="L235" s="53"/>
      <c r="M235" s="53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5.75" customHeight="1">
      <c r="A236" s="34"/>
      <c r="B236" s="34"/>
      <c r="C236" s="34"/>
      <c r="D236" s="34"/>
      <c r="E236" s="53"/>
      <c r="F236" s="53"/>
      <c r="G236" s="53"/>
      <c r="H236" s="53"/>
      <c r="I236" s="53"/>
      <c r="J236" s="53"/>
      <c r="K236" s="53"/>
      <c r="L236" s="53"/>
      <c r="M236" s="53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5.75" customHeight="1">
      <c r="A237" s="34"/>
      <c r="B237" s="34"/>
      <c r="C237" s="34"/>
      <c r="D237" s="34"/>
      <c r="E237" s="53"/>
      <c r="F237" s="53"/>
      <c r="G237" s="53"/>
      <c r="H237" s="53"/>
      <c r="I237" s="53"/>
      <c r="J237" s="53"/>
      <c r="K237" s="53"/>
      <c r="L237" s="53"/>
      <c r="M237" s="53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5.75" customHeight="1">
      <c r="A238" s="34"/>
      <c r="B238" s="34"/>
      <c r="C238" s="34"/>
      <c r="D238" s="34"/>
      <c r="E238" s="53"/>
      <c r="F238" s="53"/>
      <c r="G238" s="53"/>
      <c r="H238" s="53"/>
      <c r="I238" s="53"/>
      <c r="J238" s="53"/>
      <c r="K238" s="53"/>
      <c r="L238" s="53"/>
      <c r="M238" s="53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5.75" customHeight="1">
      <c r="A239" s="34"/>
      <c r="B239" s="34"/>
      <c r="C239" s="34"/>
      <c r="D239" s="34"/>
      <c r="E239" s="53"/>
      <c r="F239" s="53"/>
      <c r="G239" s="53"/>
      <c r="H239" s="53"/>
      <c r="I239" s="53"/>
      <c r="J239" s="53"/>
      <c r="K239" s="53"/>
      <c r="L239" s="53"/>
      <c r="M239" s="53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5.75" customHeight="1">
      <c r="A240" s="34"/>
      <c r="B240" s="34"/>
      <c r="C240" s="34"/>
      <c r="D240" s="34"/>
      <c r="E240" s="53"/>
      <c r="F240" s="53"/>
      <c r="G240" s="53"/>
      <c r="H240" s="53"/>
      <c r="I240" s="53"/>
      <c r="J240" s="53"/>
      <c r="K240" s="53"/>
      <c r="L240" s="53"/>
      <c r="M240" s="53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5.75" customHeight="1">
      <c r="A241" s="34"/>
      <c r="B241" s="34"/>
      <c r="C241" s="34"/>
      <c r="D241" s="34"/>
      <c r="E241" s="53"/>
      <c r="F241" s="53"/>
      <c r="G241" s="53"/>
      <c r="H241" s="53"/>
      <c r="I241" s="53"/>
      <c r="J241" s="53"/>
      <c r="K241" s="53"/>
      <c r="L241" s="53"/>
      <c r="M241" s="53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5.75" customHeight="1">
      <c r="A242" s="34"/>
      <c r="B242" s="34"/>
      <c r="C242" s="34"/>
      <c r="D242" s="34"/>
      <c r="E242" s="53"/>
      <c r="F242" s="53"/>
      <c r="G242" s="53"/>
      <c r="H242" s="53"/>
      <c r="I242" s="53"/>
      <c r="J242" s="53"/>
      <c r="K242" s="53"/>
      <c r="L242" s="53"/>
      <c r="M242" s="53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5.75" customHeight="1">
      <c r="A243" s="34"/>
      <c r="B243" s="34"/>
      <c r="C243" s="34"/>
      <c r="D243" s="34"/>
      <c r="E243" s="53"/>
      <c r="F243" s="53"/>
      <c r="G243" s="53"/>
      <c r="H243" s="53"/>
      <c r="I243" s="53"/>
      <c r="J243" s="53"/>
      <c r="K243" s="53"/>
      <c r="L243" s="53"/>
      <c r="M243" s="53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5.75" customHeight="1">
      <c r="A244" s="34"/>
      <c r="B244" s="34"/>
      <c r="C244" s="34"/>
      <c r="D244" s="34"/>
      <c r="E244" s="53"/>
      <c r="F244" s="53"/>
      <c r="G244" s="53"/>
      <c r="H244" s="53"/>
      <c r="I244" s="53"/>
      <c r="J244" s="53"/>
      <c r="K244" s="53"/>
      <c r="L244" s="53"/>
      <c r="M244" s="53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5.75" customHeight="1">
      <c r="A245" s="34"/>
      <c r="B245" s="34"/>
      <c r="C245" s="34"/>
      <c r="D245" s="34"/>
      <c r="E245" s="53"/>
      <c r="F245" s="53"/>
      <c r="G245" s="53"/>
      <c r="H245" s="53"/>
      <c r="I245" s="53"/>
      <c r="J245" s="53"/>
      <c r="K245" s="53"/>
      <c r="L245" s="53"/>
      <c r="M245" s="53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5.75" customHeight="1">
      <c r="A246" s="34"/>
      <c r="B246" s="34"/>
      <c r="C246" s="34"/>
      <c r="D246" s="34"/>
      <c r="E246" s="53"/>
      <c r="F246" s="53"/>
      <c r="G246" s="53"/>
      <c r="H246" s="53"/>
      <c r="I246" s="53"/>
      <c r="J246" s="53"/>
      <c r="K246" s="53"/>
      <c r="L246" s="53"/>
      <c r="M246" s="53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5.75" customHeight="1">
      <c r="A247" s="34"/>
      <c r="B247" s="34"/>
      <c r="C247" s="34"/>
      <c r="D247" s="34"/>
      <c r="E247" s="53"/>
      <c r="F247" s="53"/>
      <c r="G247" s="53"/>
      <c r="H247" s="53"/>
      <c r="I247" s="53"/>
      <c r="J247" s="53"/>
      <c r="K247" s="53"/>
      <c r="L247" s="53"/>
      <c r="M247" s="53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5.75" customHeight="1">
      <c r="A248" s="34"/>
      <c r="B248" s="34"/>
      <c r="C248" s="34"/>
      <c r="D248" s="34"/>
      <c r="E248" s="53"/>
      <c r="F248" s="53"/>
      <c r="G248" s="53"/>
      <c r="H248" s="53"/>
      <c r="I248" s="53"/>
      <c r="J248" s="53"/>
      <c r="K248" s="53"/>
      <c r="L248" s="53"/>
      <c r="M248" s="53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5.75" customHeight="1">
      <c r="A249" s="34"/>
      <c r="B249" s="34"/>
      <c r="C249" s="34"/>
      <c r="D249" s="34"/>
      <c r="E249" s="53"/>
      <c r="F249" s="53"/>
      <c r="G249" s="53"/>
      <c r="H249" s="53"/>
      <c r="I249" s="53"/>
      <c r="J249" s="53"/>
      <c r="K249" s="53"/>
      <c r="L249" s="53"/>
      <c r="M249" s="53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5.75" customHeight="1">
      <c r="A250" s="34"/>
      <c r="B250" s="34"/>
      <c r="C250" s="34"/>
      <c r="D250" s="34"/>
      <c r="E250" s="53"/>
      <c r="F250" s="53"/>
      <c r="G250" s="53"/>
      <c r="H250" s="53"/>
      <c r="I250" s="53"/>
      <c r="J250" s="53"/>
      <c r="K250" s="53"/>
      <c r="L250" s="53"/>
      <c r="M250" s="53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5.75" customHeight="1">
      <c r="A251" s="34"/>
      <c r="B251" s="34"/>
      <c r="C251" s="34"/>
      <c r="D251" s="34"/>
      <c r="E251" s="53"/>
      <c r="F251" s="53"/>
      <c r="G251" s="53"/>
      <c r="H251" s="53"/>
      <c r="I251" s="53"/>
      <c r="J251" s="53"/>
      <c r="K251" s="53"/>
      <c r="L251" s="53"/>
      <c r="M251" s="53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5.75" customHeight="1">
      <c r="A252" s="34"/>
      <c r="B252" s="34"/>
      <c r="C252" s="34"/>
      <c r="D252" s="34"/>
      <c r="E252" s="53"/>
      <c r="F252" s="53"/>
      <c r="G252" s="53"/>
      <c r="H252" s="53"/>
      <c r="I252" s="53"/>
      <c r="J252" s="53"/>
      <c r="K252" s="53"/>
      <c r="L252" s="53"/>
      <c r="M252" s="53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5.75" customHeight="1">
      <c r="A253" s="34"/>
      <c r="B253" s="34"/>
      <c r="C253" s="34"/>
      <c r="D253" s="34"/>
      <c r="E253" s="53"/>
      <c r="F253" s="53"/>
      <c r="G253" s="53"/>
      <c r="H253" s="53"/>
      <c r="I253" s="53"/>
      <c r="J253" s="53"/>
      <c r="K253" s="53"/>
      <c r="L253" s="53"/>
      <c r="M253" s="53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5.75" customHeight="1">
      <c r="A254" s="34"/>
      <c r="B254" s="34"/>
      <c r="C254" s="34"/>
      <c r="D254" s="34"/>
      <c r="E254" s="53"/>
      <c r="F254" s="53"/>
      <c r="G254" s="53"/>
      <c r="H254" s="53"/>
      <c r="I254" s="53"/>
      <c r="J254" s="53"/>
      <c r="K254" s="53"/>
      <c r="L254" s="53"/>
      <c r="M254" s="53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5.75" customHeight="1">
      <c r="A255" s="34"/>
      <c r="B255" s="34"/>
      <c r="C255" s="34"/>
      <c r="D255" s="34"/>
      <c r="E255" s="53"/>
      <c r="F255" s="53"/>
      <c r="G255" s="53"/>
      <c r="H255" s="53"/>
      <c r="I255" s="53"/>
      <c r="J255" s="53"/>
      <c r="K255" s="53"/>
      <c r="L255" s="53"/>
      <c r="M255" s="53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5.75" customHeight="1">
      <c r="A256" s="34"/>
      <c r="B256" s="34"/>
      <c r="C256" s="34"/>
      <c r="D256" s="34"/>
      <c r="E256" s="53"/>
      <c r="F256" s="53"/>
      <c r="G256" s="53"/>
      <c r="H256" s="53"/>
      <c r="I256" s="53"/>
      <c r="J256" s="53"/>
      <c r="K256" s="53"/>
      <c r="L256" s="53"/>
      <c r="M256" s="53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5.75" customHeight="1">
      <c r="A257" s="34"/>
      <c r="B257" s="34"/>
      <c r="C257" s="34"/>
      <c r="D257" s="34"/>
      <c r="E257" s="53"/>
      <c r="F257" s="53"/>
      <c r="G257" s="53"/>
      <c r="H257" s="53"/>
      <c r="I257" s="53"/>
      <c r="J257" s="53"/>
      <c r="K257" s="53"/>
      <c r="L257" s="53"/>
      <c r="M257" s="53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5.75" customHeight="1">
      <c r="A258" s="34"/>
      <c r="B258" s="34"/>
      <c r="C258" s="34"/>
      <c r="D258" s="34"/>
      <c r="E258" s="53"/>
      <c r="F258" s="53"/>
      <c r="G258" s="53"/>
      <c r="H258" s="53"/>
      <c r="I258" s="53"/>
      <c r="J258" s="53"/>
      <c r="K258" s="53"/>
      <c r="L258" s="53"/>
      <c r="M258" s="53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5.75" customHeight="1">
      <c r="A259" s="34"/>
      <c r="B259" s="34"/>
      <c r="C259" s="34"/>
      <c r="D259" s="34"/>
      <c r="E259" s="53"/>
      <c r="F259" s="53"/>
      <c r="G259" s="53"/>
      <c r="H259" s="53"/>
      <c r="I259" s="53"/>
      <c r="J259" s="53"/>
      <c r="K259" s="53"/>
      <c r="L259" s="53"/>
      <c r="M259" s="53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5.75" customHeight="1">
      <c r="A260" s="34"/>
      <c r="B260" s="34"/>
      <c r="C260" s="34"/>
      <c r="D260" s="34"/>
      <c r="E260" s="53"/>
      <c r="F260" s="53"/>
      <c r="G260" s="53"/>
      <c r="H260" s="53"/>
      <c r="I260" s="53"/>
      <c r="J260" s="53"/>
      <c r="K260" s="53"/>
      <c r="L260" s="53"/>
      <c r="M260" s="53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5.75" customHeight="1">
      <c r="A261" s="34"/>
      <c r="B261" s="34"/>
      <c r="C261" s="34"/>
      <c r="D261" s="34"/>
      <c r="E261" s="53"/>
      <c r="F261" s="53"/>
      <c r="G261" s="53"/>
      <c r="H261" s="53"/>
      <c r="I261" s="53"/>
      <c r="J261" s="53"/>
      <c r="K261" s="53"/>
      <c r="L261" s="53"/>
      <c r="M261" s="53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5.75" customHeight="1">
      <c r="A262" s="34"/>
      <c r="B262" s="34"/>
      <c r="C262" s="34"/>
      <c r="D262" s="34"/>
      <c r="E262" s="53"/>
      <c r="F262" s="53"/>
      <c r="G262" s="53"/>
      <c r="H262" s="53"/>
      <c r="I262" s="53"/>
      <c r="J262" s="53"/>
      <c r="K262" s="53"/>
      <c r="L262" s="53"/>
      <c r="M262" s="53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5.75" customHeight="1">
      <c r="A263" s="34"/>
      <c r="B263" s="34"/>
      <c r="C263" s="34"/>
      <c r="D263" s="34"/>
      <c r="E263" s="53"/>
      <c r="F263" s="53"/>
      <c r="G263" s="53"/>
      <c r="H263" s="53"/>
      <c r="I263" s="53"/>
      <c r="J263" s="53"/>
      <c r="K263" s="53"/>
      <c r="L263" s="53"/>
      <c r="M263" s="53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5.75" customHeight="1">
      <c r="A264" s="34"/>
      <c r="B264" s="34"/>
      <c r="C264" s="34"/>
      <c r="D264" s="34"/>
      <c r="E264" s="53"/>
      <c r="F264" s="53"/>
      <c r="G264" s="53"/>
      <c r="H264" s="53"/>
      <c r="I264" s="53"/>
      <c r="J264" s="53"/>
      <c r="K264" s="53"/>
      <c r="L264" s="53"/>
      <c r="M264" s="53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5.75" customHeight="1">
      <c r="A265" s="34"/>
      <c r="B265" s="34"/>
      <c r="C265" s="34"/>
      <c r="D265" s="34"/>
      <c r="E265" s="53"/>
      <c r="F265" s="53"/>
      <c r="G265" s="53"/>
      <c r="H265" s="53"/>
      <c r="I265" s="53"/>
      <c r="J265" s="53"/>
      <c r="K265" s="53"/>
      <c r="L265" s="53"/>
      <c r="M265" s="53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5.75" customHeight="1">
      <c r="A266" s="34"/>
      <c r="B266" s="34"/>
      <c r="C266" s="34"/>
      <c r="D266" s="34"/>
      <c r="E266" s="53"/>
      <c r="F266" s="53"/>
      <c r="G266" s="53"/>
      <c r="H266" s="53"/>
      <c r="I266" s="53"/>
      <c r="J266" s="53"/>
      <c r="K266" s="53"/>
      <c r="L266" s="53"/>
      <c r="M266" s="53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5.75" customHeight="1">
      <c r="A267" s="34"/>
      <c r="B267" s="34"/>
      <c r="C267" s="34"/>
      <c r="D267" s="34"/>
      <c r="E267" s="53"/>
      <c r="F267" s="53"/>
      <c r="G267" s="53"/>
      <c r="H267" s="53"/>
      <c r="I267" s="53"/>
      <c r="J267" s="53"/>
      <c r="K267" s="53"/>
      <c r="L267" s="53"/>
      <c r="M267" s="53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5.75" customHeight="1">
      <c r="A268" s="34"/>
      <c r="B268" s="34"/>
      <c r="C268" s="34"/>
      <c r="D268" s="34"/>
      <c r="E268" s="53"/>
      <c r="F268" s="53"/>
      <c r="G268" s="53"/>
      <c r="H268" s="53"/>
      <c r="I268" s="53"/>
      <c r="J268" s="53"/>
      <c r="K268" s="53"/>
      <c r="L268" s="53"/>
      <c r="M268" s="53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5.75" customHeight="1">
      <c r="A269" s="34"/>
      <c r="B269" s="34"/>
      <c r="C269" s="34"/>
      <c r="D269" s="34"/>
      <c r="E269" s="53"/>
      <c r="F269" s="53"/>
      <c r="G269" s="53"/>
      <c r="H269" s="53"/>
      <c r="I269" s="53"/>
      <c r="J269" s="53"/>
      <c r="K269" s="53"/>
      <c r="L269" s="53"/>
      <c r="M269" s="53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5.75" customHeight="1">
      <c r="A270" s="34"/>
      <c r="B270" s="34"/>
      <c r="C270" s="34"/>
      <c r="D270" s="34"/>
      <c r="E270" s="53"/>
      <c r="F270" s="53"/>
      <c r="G270" s="53"/>
      <c r="H270" s="53"/>
      <c r="I270" s="53"/>
      <c r="J270" s="53"/>
      <c r="K270" s="53"/>
      <c r="L270" s="53"/>
      <c r="M270" s="53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5.75" customHeight="1">
      <c r="A271" s="34"/>
      <c r="B271" s="34"/>
      <c r="C271" s="34"/>
      <c r="D271" s="34"/>
      <c r="E271" s="53"/>
      <c r="F271" s="53"/>
      <c r="G271" s="53"/>
      <c r="H271" s="53"/>
      <c r="I271" s="53"/>
      <c r="J271" s="53"/>
      <c r="K271" s="53"/>
      <c r="L271" s="53"/>
      <c r="M271" s="53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5.75" customHeight="1">
      <c r="A272" s="34"/>
      <c r="B272" s="34"/>
      <c r="C272" s="34"/>
      <c r="D272" s="34"/>
      <c r="E272" s="53"/>
      <c r="F272" s="53"/>
      <c r="G272" s="53"/>
      <c r="H272" s="53"/>
      <c r="I272" s="53"/>
      <c r="J272" s="53"/>
      <c r="K272" s="53"/>
      <c r="L272" s="53"/>
      <c r="M272" s="53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5.75" customHeight="1">
      <c r="A273" s="34"/>
      <c r="B273" s="34"/>
      <c r="C273" s="34"/>
      <c r="D273" s="34"/>
      <c r="E273" s="53"/>
      <c r="F273" s="53"/>
      <c r="G273" s="53"/>
      <c r="H273" s="53"/>
      <c r="I273" s="53"/>
      <c r="J273" s="53"/>
      <c r="K273" s="53"/>
      <c r="L273" s="53"/>
      <c r="M273" s="53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5.75" customHeight="1">
      <c r="A274" s="34"/>
      <c r="B274" s="34"/>
      <c r="C274" s="34"/>
      <c r="D274" s="34"/>
      <c r="E274" s="53"/>
      <c r="F274" s="53"/>
      <c r="G274" s="53"/>
      <c r="H274" s="53"/>
      <c r="I274" s="53"/>
      <c r="J274" s="53"/>
      <c r="K274" s="53"/>
      <c r="L274" s="53"/>
      <c r="M274" s="53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5.75" customHeight="1">
      <c r="A275" s="34"/>
      <c r="B275" s="34"/>
      <c r="C275" s="34"/>
      <c r="D275" s="34"/>
      <c r="E275" s="53"/>
      <c r="F275" s="53"/>
      <c r="G275" s="53"/>
      <c r="H275" s="53"/>
      <c r="I275" s="53"/>
      <c r="J275" s="53"/>
      <c r="K275" s="53"/>
      <c r="L275" s="53"/>
      <c r="M275" s="53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5.75" customHeight="1">
      <c r="A276" s="34"/>
      <c r="B276" s="34"/>
      <c r="C276" s="34"/>
      <c r="D276" s="34"/>
      <c r="E276" s="53"/>
      <c r="F276" s="53"/>
      <c r="G276" s="53"/>
      <c r="H276" s="53"/>
      <c r="I276" s="53"/>
      <c r="J276" s="53"/>
      <c r="K276" s="53"/>
      <c r="L276" s="53"/>
      <c r="M276" s="53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5.75" customHeight="1">
      <c r="A277" s="34"/>
      <c r="B277" s="34"/>
      <c r="C277" s="34"/>
      <c r="D277" s="34"/>
      <c r="E277" s="53"/>
      <c r="F277" s="53"/>
      <c r="G277" s="53"/>
      <c r="H277" s="53"/>
      <c r="I277" s="53"/>
      <c r="J277" s="53"/>
      <c r="K277" s="53"/>
      <c r="L277" s="53"/>
      <c r="M277" s="53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5.75" customHeight="1">
      <c r="A278" s="34"/>
      <c r="B278" s="34"/>
      <c r="C278" s="34"/>
      <c r="D278" s="34"/>
      <c r="E278" s="53"/>
      <c r="F278" s="53"/>
      <c r="G278" s="53"/>
      <c r="H278" s="53"/>
      <c r="I278" s="53"/>
      <c r="J278" s="53"/>
      <c r="K278" s="53"/>
      <c r="L278" s="53"/>
      <c r="M278" s="53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5.75" customHeight="1">
      <c r="A279" s="34"/>
      <c r="B279" s="34"/>
      <c r="C279" s="34"/>
      <c r="D279" s="34"/>
      <c r="E279" s="53"/>
      <c r="F279" s="53"/>
      <c r="G279" s="53"/>
      <c r="H279" s="53"/>
      <c r="I279" s="53"/>
      <c r="J279" s="53"/>
      <c r="K279" s="53"/>
      <c r="L279" s="53"/>
      <c r="M279" s="53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5.75" customHeight="1">
      <c r="A280" s="34"/>
      <c r="B280" s="34"/>
      <c r="C280" s="34"/>
      <c r="D280" s="34"/>
      <c r="E280" s="53"/>
      <c r="F280" s="53"/>
      <c r="G280" s="53"/>
      <c r="H280" s="53"/>
      <c r="I280" s="53"/>
      <c r="J280" s="53"/>
      <c r="K280" s="53"/>
      <c r="L280" s="53"/>
      <c r="M280" s="53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5.75" customHeight="1">
      <c r="A281" s="34"/>
      <c r="B281" s="34"/>
      <c r="C281" s="34"/>
      <c r="D281" s="34"/>
      <c r="E281" s="53"/>
      <c r="F281" s="53"/>
      <c r="G281" s="53"/>
      <c r="H281" s="53"/>
      <c r="I281" s="53"/>
      <c r="J281" s="53"/>
      <c r="K281" s="53"/>
      <c r="L281" s="53"/>
      <c r="M281" s="53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5.75" customHeight="1">
      <c r="A282" s="34"/>
      <c r="B282" s="34"/>
      <c r="C282" s="34"/>
      <c r="D282" s="34"/>
      <c r="E282" s="53"/>
      <c r="F282" s="53"/>
      <c r="G282" s="53"/>
      <c r="H282" s="53"/>
      <c r="I282" s="53"/>
      <c r="J282" s="53"/>
      <c r="K282" s="53"/>
      <c r="L282" s="53"/>
      <c r="M282" s="53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5.75" customHeight="1">
      <c r="A283" s="34"/>
      <c r="B283" s="34"/>
      <c r="C283" s="34"/>
      <c r="D283" s="34"/>
      <c r="E283" s="53"/>
      <c r="F283" s="53"/>
      <c r="G283" s="53"/>
      <c r="H283" s="53"/>
      <c r="I283" s="53"/>
      <c r="J283" s="53"/>
      <c r="K283" s="53"/>
      <c r="L283" s="53"/>
      <c r="M283" s="53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5.75" customHeight="1">
      <c r="A284" s="34"/>
      <c r="B284" s="34"/>
      <c r="C284" s="34"/>
      <c r="D284" s="34"/>
      <c r="E284" s="53"/>
      <c r="F284" s="53"/>
      <c r="G284" s="53"/>
      <c r="H284" s="53"/>
      <c r="I284" s="53"/>
      <c r="J284" s="53"/>
      <c r="K284" s="53"/>
      <c r="L284" s="53"/>
      <c r="M284" s="53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5.75" customHeight="1">
      <c r="A285" s="34"/>
      <c r="B285" s="34"/>
      <c r="C285" s="34"/>
      <c r="D285" s="34"/>
      <c r="E285" s="53"/>
      <c r="F285" s="53"/>
      <c r="G285" s="53"/>
      <c r="H285" s="53"/>
      <c r="I285" s="53"/>
      <c r="J285" s="53"/>
      <c r="K285" s="53"/>
      <c r="L285" s="53"/>
      <c r="M285" s="53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5.75" customHeight="1">
      <c r="A286" s="34"/>
      <c r="B286" s="34"/>
      <c r="C286" s="34"/>
      <c r="D286" s="34"/>
      <c r="E286" s="53"/>
      <c r="F286" s="53"/>
      <c r="G286" s="53"/>
      <c r="H286" s="53"/>
      <c r="I286" s="53"/>
      <c r="J286" s="53"/>
      <c r="K286" s="53"/>
      <c r="L286" s="53"/>
      <c r="M286" s="53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5.75" customHeight="1">
      <c r="A287" s="34"/>
      <c r="B287" s="34"/>
      <c r="C287" s="34"/>
      <c r="D287" s="34"/>
      <c r="E287" s="53"/>
      <c r="F287" s="53"/>
      <c r="G287" s="53"/>
      <c r="H287" s="53"/>
      <c r="I287" s="53"/>
      <c r="J287" s="53"/>
      <c r="K287" s="53"/>
      <c r="L287" s="53"/>
      <c r="M287" s="53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5.75" customHeight="1">
      <c r="A288" s="34"/>
      <c r="B288" s="34"/>
      <c r="C288" s="34"/>
      <c r="D288" s="34"/>
      <c r="E288" s="53"/>
      <c r="F288" s="53"/>
      <c r="G288" s="53"/>
      <c r="H288" s="53"/>
      <c r="I288" s="53"/>
      <c r="J288" s="53"/>
      <c r="K288" s="53"/>
      <c r="L288" s="53"/>
      <c r="M288" s="53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5.75" customHeight="1">
      <c r="A289" s="34"/>
      <c r="B289" s="34"/>
      <c r="C289" s="34"/>
      <c r="D289" s="34"/>
      <c r="E289" s="53"/>
      <c r="F289" s="53"/>
      <c r="G289" s="53"/>
      <c r="H289" s="53"/>
      <c r="I289" s="53"/>
      <c r="J289" s="53"/>
      <c r="K289" s="53"/>
      <c r="L289" s="53"/>
      <c r="M289" s="53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5.75" customHeight="1">
      <c r="A290" s="34"/>
      <c r="B290" s="34"/>
      <c r="C290" s="34"/>
      <c r="D290" s="34"/>
      <c r="E290" s="53"/>
      <c r="F290" s="53"/>
      <c r="G290" s="53"/>
      <c r="H290" s="53"/>
      <c r="I290" s="53"/>
      <c r="J290" s="53"/>
      <c r="K290" s="53"/>
      <c r="L290" s="53"/>
      <c r="M290" s="53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5.75" customHeight="1">
      <c r="A291" s="34"/>
      <c r="B291" s="34"/>
      <c r="C291" s="34"/>
      <c r="D291" s="34"/>
      <c r="E291" s="53"/>
      <c r="F291" s="53"/>
      <c r="G291" s="53"/>
      <c r="H291" s="53"/>
      <c r="I291" s="53"/>
      <c r="J291" s="53"/>
      <c r="K291" s="53"/>
      <c r="L291" s="53"/>
      <c r="M291" s="53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5.75" customHeight="1">
      <c r="A292" s="34"/>
      <c r="B292" s="34"/>
      <c r="C292" s="34"/>
      <c r="D292" s="34"/>
      <c r="E292" s="53"/>
      <c r="F292" s="53"/>
      <c r="G292" s="53"/>
      <c r="H292" s="53"/>
      <c r="I292" s="53"/>
      <c r="J292" s="53"/>
      <c r="K292" s="53"/>
      <c r="L292" s="53"/>
      <c r="M292" s="53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5.75" customHeight="1">
      <c r="A293" s="34"/>
      <c r="B293" s="34"/>
      <c r="C293" s="34"/>
      <c r="D293" s="34"/>
      <c r="E293" s="53"/>
      <c r="F293" s="53"/>
      <c r="G293" s="53"/>
      <c r="H293" s="53"/>
      <c r="I293" s="53"/>
      <c r="J293" s="53"/>
      <c r="K293" s="53"/>
      <c r="L293" s="53"/>
      <c r="M293" s="53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5.75" customHeight="1">
      <c r="A294" s="34"/>
      <c r="B294" s="34"/>
      <c r="C294" s="34"/>
      <c r="D294" s="34"/>
      <c r="E294" s="53"/>
      <c r="F294" s="53"/>
      <c r="G294" s="53"/>
      <c r="H294" s="53"/>
      <c r="I294" s="53"/>
      <c r="J294" s="53"/>
      <c r="K294" s="53"/>
      <c r="L294" s="53"/>
      <c r="M294" s="53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5.75" customHeight="1">
      <c r="A295" s="34"/>
      <c r="B295" s="34"/>
      <c r="C295" s="34"/>
      <c r="D295" s="34"/>
      <c r="E295" s="53"/>
      <c r="F295" s="53"/>
      <c r="G295" s="53"/>
      <c r="H295" s="53"/>
      <c r="I295" s="53"/>
      <c r="J295" s="53"/>
      <c r="K295" s="53"/>
      <c r="L295" s="53"/>
      <c r="M295" s="53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5.75" customHeight="1">
      <c r="A296" s="34"/>
      <c r="B296" s="34"/>
      <c r="C296" s="34"/>
      <c r="D296" s="34"/>
      <c r="E296" s="53"/>
      <c r="F296" s="53"/>
      <c r="G296" s="53"/>
      <c r="H296" s="53"/>
      <c r="I296" s="53"/>
      <c r="J296" s="53"/>
      <c r="K296" s="53"/>
      <c r="L296" s="53"/>
      <c r="M296" s="53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5.75" customHeight="1">
      <c r="A297" s="34"/>
      <c r="B297" s="34"/>
      <c r="C297" s="34"/>
      <c r="D297" s="34"/>
      <c r="E297" s="53"/>
      <c r="F297" s="53"/>
      <c r="G297" s="53"/>
      <c r="H297" s="53"/>
      <c r="I297" s="53"/>
      <c r="J297" s="53"/>
      <c r="K297" s="53"/>
      <c r="L297" s="53"/>
      <c r="M297" s="53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5.75" customHeight="1">
      <c r="A298" s="34"/>
      <c r="B298" s="34"/>
      <c r="C298" s="34"/>
      <c r="D298" s="34"/>
      <c r="E298" s="53"/>
      <c r="F298" s="53"/>
      <c r="G298" s="53"/>
      <c r="H298" s="53"/>
      <c r="I298" s="53"/>
      <c r="J298" s="53"/>
      <c r="K298" s="53"/>
      <c r="L298" s="53"/>
      <c r="M298" s="53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5.75" customHeight="1">
      <c r="A299" s="34"/>
      <c r="B299" s="34"/>
      <c r="C299" s="34"/>
      <c r="D299" s="34"/>
      <c r="E299" s="53"/>
      <c r="F299" s="53"/>
      <c r="G299" s="53"/>
      <c r="H299" s="53"/>
      <c r="I299" s="53"/>
      <c r="J299" s="53"/>
      <c r="K299" s="53"/>
      <c r="L299" s="53"/>
      <c r="M299" s="53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5.75" customHeight="1">
      <c r="A300" s="34"/>
      <c r="B300" s="34"/>
      <c r="C300" s="34"/>
      <c r="D300" s="34"/>
      <c r="E300" s="53"/>
      <c r="F300" s="53"/>
      <c r="G300" s="53"/>
      <c r="H300" s="53"/>
      <c r="I300" s="53"/>
      <c r="J300" s="53"/>
      <c r="K300" s="53"/>
      <c r="L300" s="53"/>
      <c r="M300" s="53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5.75" customHeight="1">
      <c r="A301" s="34"/>
      <c r="B301" s="34"/>
      <c r="C301" s="34"/>
      <c r="D301" s="34"/>
      <c r="E301" s="53"/>
      <c r="F301" s="53"/>
      <c r="G301" s="53"/>
      <c r="H301" s="53"/>
      <c r="I301" s="53"/>
      <c r="J301" s="53"/>
      <c r="K301" s="53"/>
      <c r="L301" s="53"/>
      <c r="M301" s="53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5.75" customHeight="1">
      <c r="A302" s="34"/>
      <c r="B302" s="34"/>
      <c r="C302" s="34"/>
      <c r="D302" s="34"/>
      <c r="E302" s="53"/>
      <c r="F302" s="53"/>
      <c r="G302" s="53"/>
      <c r="H302" s="53"/>
      <c r="I302" s="53"/>
      <c r="J302" s="53"/>
      <c r="K302" s="53"/>
      <c r="L302" s="53"/>
      <c r="M302" s="53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5.75" customHeight="1">
      <c r="A303" s="34"/>
      <c r="B303" s="34"/>
      <c r="C303" s="34"/>
      <c r="D303" s="34"/>
      <c r="E303" s="53"/>
      <c r="F303" s="53"/>
      <c r="G303" s="53"/>
      <c r="H303" s="53"/>
      <c r="I303" s="53"/>
      <c r="J303" s="53"/>
      <c r="K303" s="53"/>
      <c r="L303" s="53"/>
      <c r="M303" s="53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5.75" customHeight="1">
      <c r="A304" s="34"/>
      <c r="B304" s="34"/>
      <c r="C304" s="34"/>
      <c r="D304" s="34"/>
      <c r="E304" s="53"/>
      <c r="F304" s="53"/>
      <c r="G304" s="53"/>
      <c r="H304" s="53"/>
      <c r="I304" s="53"/>
      <c r="J304" s="53"/>
      <c r="K304" s="53"/>
      <c r="L304" s="53"/>
      <c r="M304" s="53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5.75" customHeight="1">
      <c r="A305" s="34"/>
      <c r="B305" s="34"/>
      <c r="C305" s="34"/>
      <c r="D305" s="34"/>
      <c r="E305" s="53"/>
      <c r="F305" s="53"/>
      <c r="G305" s="53"/>
      <c r="H305" s="53"/>
      <c r="I305" s="53"/>
      <c r="J305" s="53"/>
      <c r="K305" s="53"/>
      <c r="L305" s="53"/>
      <c r="M305" s="53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5.75" customHeight="1">
      <c r="A306" s="34"/>
      <c r="B306" s="34"/>
      <c r="C306" s="34"/>
      <c r="D306" s="34"/>
      <c r="E306" s="53"/>
      <c r="F306" s="53"/>
      <c r="G306" s="53"/>
      <c r="H306" s="53"/>
      <c r="I306" s="53"/>
      <c r="J306" s="53"/>
      <c r="K306" s="53"/>
      <c r="L306" s="53"/>
      <c r="M306" s="53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5.75" customHeight="1">
      <c r="A307" s="34"/>
      <c r="B307" s="34"/>
      <c r="C307" s="34"/>
      <c r="D307" s="34"/>
      <c r="E307" s="53"/>
      <c r="F307" s="53"/>
      <c r="G307" s="53"/>
      <c r="H307" s="53"/>
      <c r="I307" s="53"/>
      <c r="J307" s="53"/>
      <c r="K307" s="53"/>
      <c r="L307" s="53"/>
      <c r="M307" s="53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5.75" customHeight="1">
      <c r="A308" s="34"/>
      <c r="B308" s="34"/>
      <c r="C308" s="34"/>
      <c r="D308" s="34"/>
      <c r="E308" s="53"/>
      <c r="F308" s="53"/>
      <c r="G308" s="53"/>
      <c r="H308" s="53"/>
      <c r="I308" s="53"/>
      <c r="J308" s="53"/>
      <c r="K308" s="53"/>
      <c r="L308" s="53"/>
      <c r="M308" s="53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5.75" customHeight="1">
      <c r="A309" s="34"/>
      <c r="B309" s="34"/>
      <c r="C309" s="34"/>
      <c r="D309" s="34"/>
      <c r="E309" s="53"/>
      <c r="F309" s="53"/>
      <c r="G309" s="53"/>
      <c r="H309" s="53"/>
      <c r="I309" s="53"/>
      <c r="J309" s="53"/>
      <c r="K309" s="53"/>
      <c r="L309" s="53"/>
      <c r="M309" s="53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5.75" customHeight="1">
      <c r="A310" s="34"/>
      <c r="B310" s="34"/>
      <c r="C310" s="34"/>
      <c r="D310" s="34"/>
      <c r="E310" s="53"/>
      <c r="F310" s="53"/>
      <c r="G310" s="53"/>
      <c r="H310" s="53"/>
      <c r="I310" s="53"/>
      <c r="J310" s="53"/>
      <c r="K310" s="53"/>
      <c r="L310" s="53"/>
      <c r="M310" s="53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5.75" customHeight="1">
      <c r="A311" s="34"/>
      <c r="B311" s="34"/>
      <c r="C311" s="34"/>
      <c r="D311" s="34"/>
      <c r="E311" s="53"/>
      <c r="F311" s="53"/>
      <c r="G311" s="53"/>
      <c r="H311" s="53"/>
      <c r="I311" s="53"/>
      <c r="J311" s="53"/>
      <c r="K311" s="53"/>
      <c r="L311" s="53"/>
      <c r="M311" s="53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5.75" customHeight="1">
      <c r="A312" s="34"/>
      <c r="B312" s="34"/>
      <c r="C312" s="34"/>
      <c r="D312" s="34"/>
      <c r="E312" s="53"/>
      <c r="F312" s="53"/>
      <c r="G312" s="53"/>
      <c r="H312" s="53"/>
      <c r="I312" s="53"/>
      <c r="J312" s="53"/>
      <c r="K312" s="53"/>
      <c r="L312" s="53"/>
      <c r="M312" s="53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5.75" customHeight="1">
      <c r="A313" s="34"/>
      <c r="B313" s="34"/>
      <c r="C313" s="34"/>
      <c r="D313" s="34"/>
      <c r="E313" s="53"/>
      <c r="F313" s="53"/>
      <c r="G313" s="53"/>
      <c r="H313" s="53"/>
      <c r="I313" s="53"/>
      <c r="J313" s="53"/>
      <c r="K313" s="53"/>
      <c r="L313" s="53"/>
      <c r="M313" s="53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5.75" customHeight="1">
      <c r="A314" s="34"/>
      <c r="B314" s="34"/>
      <c r="C314" s="34"/>
      <c r="D314" s="34"/>
      <c r="E314" s="53"/>
      <c r="F314" s="53"/>
      <c r="G314" s="53"/>
      <c r="H314" s="53"/>
      <c r="I314" s="53"/>
      <c r="J314" s="53"/>
      <c r="K314" s="53"/>
      <c r="L314" s="53"/>
      <c r="M314" s="53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5.75" customHeight="1">
      <c r="A315" s="34"/>
      <c r="B315" s="34"/>
      <c r="C315" s="34"/>
      <c r="D315" s="34"/>
      <c r="E315" s="53"/>
      <c r="F315" s="53"/>
      <c r="G315" s="53"/>
      <c r="H315" s="53"/>
      <c r="I315" s="53"/>
      <c r="J315" s="53"/>
      <c r="K315" s="53"/>
      <c r="L315" s="53"/>
      <c r="M315" s="53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5.75" customHeight="1">
      <c r="A316" s="34"/>
      <c r="B316" s="34"/>
      <c r="C316" s="34"/>
      <c r="D316" s="34"/>
      <c r="E316" s="53"/>
      <c r="F316" s="53"/>
      <c r="G316" s="53"/>
      <c r="H316" s="53"/>
      <c r="I316" s="53"/>
      <c r="J316" s="53"/>
      <c r="K316" s="53"/>
      <c r="L316" s="53"/>
      <c r="M316" s="53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5.75" customHeight="1">
      <c r="A317" s="34"/>
      <c r="B317" s="34"/>
      <c r="C317" s="34"/>
      <c r="D317" s="34"/>
      <c r="E317" s="53"/>
      <c r="F317" s="53"/>
      <c r="G317" s="53"/>
      <c r="H317" s="53"/>
      <c r="I317" s="53"/>
      <c r="J317" s="53"/>
      <c r="K317" s="53"/>
      <c r="L317" s="53"/>
      <c r="M317" s="53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5.75" customHeight="1">
      <c r="A318" s="34"/>
      <c r="B318" s="34"/>
      <c r="C318" s="34"/>
      <c r="D318" s="34"/>
      <c r="E318" s="53"/>
      <c r="F318" s="53"/>
      <c r="G318" s="53"/>
      <c r="H318" s="53"/>
      <c r="I318" s="53"/>
      <c r="J318" s="53"/>
      <c r="K318" s="53"/>
      <c r="L318" s="53"/>
      <c r="M318" s="53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5.75" customHeight="1">
      <c r="A319" s="34"/>
      <c r="B319" s="34"/>
      <c r="C319" s="34"/>
      <c r="D319" s="34"/>
      <c r="E319" s="53"/>
      <c r="F319" s="53"/>
      <c r="G319" s="53"/>
      <c r="H319" s="53"/>
      <c r="I319" s="53"/>
      <c r="J319" s="53"/>
      <c r="K319" s="53"/>
      <c r="L319" s="53"/>
      <c r="M319" s="53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5.75" customHeight="1">
      <c r="A320" s="34"/>
      <c r="B320" s="34"/>
      <c r="C320" s="34"/>
      <c r="D320" s="34"/>
      <c r="E320" s="53"/>
      <c r="F320" s="53"/>
      <c r="G320" s="53"/>
      <c r="H320" s="53"/>
      <c r="I320" s="53"/>
      <c r="J320" s="53"/>
      <c r="K320" s="53"/>
      <c r="L320" s="53"/>
      <c r="M320" s="53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5.75" customHeight="1">
      <c r="A321" s="34"/>
      <c r="B321" s="34"/>
      <c r="C321" s="34"/>
      <c r="D321" s="34"/>
      <c r="E321" s="53"/>
      <c r="F321" s="53"/>
      <c r="G321" s="53"/>
      <c r="H321" s="53"/>
      <c r="I321" s="53"/>
      <c r="J321" s="53"/>
      <c r="K321" s="53"/>
      <c r="L321" s="53"/>
      <c r="M321" s="53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5.75" customHeight="1">
      <c r="A322" s="34"/>
      <c r="B322" s="34"/>
      <c r="C322" s="34"/>
      <c r="D322" s="34"/>
      <c r="E322" s="53"/>
      <c r="F322" s="53"/>
      <c r="G322" s="53"/>
      <c r="H322" s="53"/>
      <c r="I322" s="53"/>
      <c r="J322" s="53"/>
      <c r="K322" s="53"/>
      <c r="L322" s="53"/>
      <c r="M322" s="53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5.75" customHeight="1">
      <c r="A323" s="34"/>
      <c r="B323" s="34"/>
      <c r="C323" s="34"/>
      <c r="D323" s="34"/>
      <c r="E323" s="53"/>
      <c r="F323" s="53"/>
      <c r="G323" s="53"/>
      <c r="H323" s="53"/>
      <c r="I323" s="53"/>
      <c r="J323" s="53"/>
      <c r="K323" s="53"/>
      <c r="L323" s="53"/>
      <c r="M323" s="53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5.75" customHeight="1">
      <c r="A324" s="34"/>
      <c r="B324" s="34"/>
      <c r="C324" s="34"/>
      <c r="D324" s="34"/>
      <c r="E324" s="53"/>
      <c r="F324" s="53"/>
      <c r="G324" s="53"/>
      <c r="H324" s="53"/>
      <c r="I324" s="53"/>
      <c r="J324" s="53"/>
      <c r="K324" s="53"/>
      <c r="L324" s="53"/>
      <c r="M324" s="53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5.75" customHeight="1">
      <c r="A325" s="34"/>
      <c r="B325" s="34"/>
      <c r="C325" s="34"/>
      <c r="D325" s="34"/>
      <c r="E325" s="53"/>
      <c r="F325" s="53"/>
      <c r="G325" s="53"/>
      <c r="H325" s="53"/>
      <c r="I325" s="53"/>
      <c r="J325" s="53"/>
      <c r="K325" s="53"/>
      <c r="L325" s="53"/>
      <c r="M325" s="53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5.75" customHeight="1">
      <c r="A326" s="34"/>
      <c r="B326" s="34"/>
      <c r="C326" s="34"/>
      <c r="D326" s="34"/>
      <c r="E326" s="53"/>
      <c r="F326" s="53"/>
      <c r="G326" s="53"/>
      <c r="H326" s="53"/>
      <c r="I326" s="53"/>
      <c r="J326" s="53"/>
      <c r="K326" s="53"/>
      <c r="L326" s="53"/>
      <c r="M326" s="53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5.75" customHeight="1">
      <c r="A327" s="34"/>
      <c r="B327" s="34"/>
      <c r="C327" s="34"/>
      <c r="D327" s="34"/>
      <c r="E327" s="53"/>
      <c r="F327" s="53"/>
      <c r="G327" s="53"/>
      <c r="H327" s="53"/>
      <c r="I327" s="53"/>
      <c r="J327" s="53"/>
      <c r="K327" s="53"/>
      <c r="L327" s="53"/>
      <c r="M327" s="53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5.75" customHeight="1">
      <c r="A328" s="34"/>
      <c r="B328" s="34"/>
      <c r="C328" s="34"/>
      <c r="D328" s="34"/>
      <c r="E328" s="53"/>
      <c r="F328" s="53"/>
      <c r="G328" s="53"/>
      <c r="H328" s="53"/>
      <c r="I328" s="53"/>
      <c r="J328" s="53"/>
      <c r="K328" s="53"/>
      <c r="L328" s="53"/>
      <c r="M328" s="53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5.75" customHeight="1">
      <c r="A329" s="34"/>
      <c r="B329" s="34"/>
      <c r="C329" s="34"/>
      <c r="D329" s="34"/>
      <c r="E329" s="53"/>
      <c r="F329" s="53"/>
      <c r="G329" s="53"/>
      <c r="H329" s="53"/>
      <c r="I329" s="53"/>
      <c r="J329" s="53"/>
      <c r="K329" s="53"/>
      <c r="L329" s="53"/>
      <c r="M329" s="53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5.75" customHeight="1">
      <c r="A330" s="34"/>
      <c r="B330" s="34"/>
      <c r="C330" s="34"/>
      <c r="D330" s="34"/>
      <c r="E330" s="53"/>
      <c r="F330" s="53"/>
      <c r="G330" s="53"/>
      <c r="H330" s="53"/>
      <c r="I330" s="53"/>
      <c r="J330" s="53"/>
      <c r="K330" s="53"/>
      <c r="L330" s="53"/>
      <c r="M330" s="53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5.75" customHeight="1">
      <c r="A331" s="34"/>
      <c r="B331" s="34"/>
      <c r="C331" s="34"/>
      <c r="D331" s="34"/>
      <c r="E331" s="53"/>
      <c r="F331" s="53"/>
      <c r="G331" s="53"/>
      <c r="H331" s="53"/>
      <c r="I331" s="53"/>
      <c r="J331" s="53"/>
      <c r="K331" s="53"/>
      <c r="L331" s="53"/>
      <c r="M331" s="53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5.75" customHeight="1">
      <c r="A332" s="34"/>
      <c r="B332" s="34"/>
      <c r="C332" s="34"/>
      <c r="D332" s="34"/>
      <c r="E332" s="53"/>
      <c r="F332" s="53"/>
      <c r="G332" s="53"/>
      <c r="H332" s="53"/>
      <c r="I332" s="53"/>
      <c r="J332" s="53"/>
      <c r="K332" s="53"/>
      <c r="L332" s="53"/>
      <c r="M332" s="53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5.75" customHeight="1">
      <c r="A333" s="34"/>
      <c r="B333" s="34"/>
      <c r="C333" s="34"/>
      <c r="D333" s="34"/>
      <c r="E333" s="53"/>
      <c r="F333" s="53"/>
      <c r="G333" s="53"/>
      <c r="H333" s="53"/>
      <c r="I333" s="53"/>
      <c r="J333" s="53"/>
      <c r="K333" s="53"/>
      <c r="L333" s="53"/>
      <c r="M333" s="53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5.75" customHeight="1">
      <c r="A334" s="34"/>
      <c r="B334" s="34"/>
      <c r="C334" s="34"/>
      <c r="D334" s="34"/>
      <c r="E334" s="53"/>
      <c r="F334" s="53"/>
      <c r="G334" s="53"/>
      <c r="H334" s="53"/>
      <c r="I334" s="53"/>
      <c r="J334" s="53"/>
      <c r="K334" s="53"/>
      <c r="L334" s="53"/>
      <c r="M334" s="53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5.75" customHeight="1">
      <c r="A335" s="34"/>
      <c r="B335" s="34"/>
      <c r="C335" s="34"/>
      <c r="D335" s="34"/>
      <c r="E335" s="53"/>
      <c r="F335" s="53"/>
      <c r="G335" s="53"/>
      <c r="H335" s="53"/>
      <c r="I335" s="53"/>
      <c r="J335" s="53"/>
      <c r="K335" s="53"/>
      <c r="L335" s="53"/>
      <c r="M335" s="53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5.75" customHeight="1">
      <c r="A336" s="34"/>
      <c r="B336" s="34"/>
      <c r="C336" s="34"/>
      <c r="D336" s="34"/>
      <c r="E336" s="53"/>
      <c r="F336" s="53"/>
      <c r="G336" s="53"/>
      <c r="H336" s="53"/>
      <c r="I336" s="53"/>
      <c r="J336" s="53"/>
      <c r="K336" s="53"/>
      <c r="L336" s="53"/>
      <c r="M336" s="53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5.75" customHeight="1">
      <c r="A337" s="34"/>
      <c r="B337" s="34"/>
      <c r="C337" s="34"/>
      <c r="D337" s="34"/>
      <c r="E337" s="53"/>
      <c r="F337" s="53"/>
      <c r="G337" s="53"/>
      <c r="H337" s="53"/>
      <c r="I337" s="53"/>
      <c r="J337" s="53"/>
      <c r="K337" s="53"/>
      <c r="L337" s="53"/>
      <c r="M337" s="53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5.75" customHeight="1">
      <c r="A338" s="34"/>
      <c r="B338" s="34"/>
      <c r="C338" s="34"/>
      <c r="D338" s="34"/>
      <c r="E338" s="53"/>
      <c r="F338" s="53"/>
      <c r="G338" s="53"/>
      <c r="H338" s="53"/>
      <c r="I338" s="53"/>
      <c r="J338" s="53"/>
      <c r="K338" s="53"/>
      <c r="L338" s="53"/>
      <c r="M338" s="53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5.75" customHeight="1">
      <c r="A339" s="34"/>
      <c r="B339" s="34"/>
      <c r="C339" s="34"/>
      <c r="D339" s="34"/>
      <c r="E339" s="53"/>
      <c r="F339" s="53"/>
      <c r="G339" s="53"/>
      <c r="H339" s="53"/>
      <c r="I339" s="53"/>
      <c r="J339" s="53"/>
      <c r="K339" s="53"/>
      <c r="L339" s="53"/>
      <c r="M339" s="53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5.75" customHeight="1">
      <c r="A340" s="34"/>
      <c r="B340" s="34"/>
      <c r="C340" s="34"/>
      <c r="D340" s="34"/>
      <c r="E340" s="53"/>
      <c r="F340" s="53"/>
      <c r="G340" s="53"/>
      <c r="H340" s="53"/>
      <c r="I340" s="53"/>
      <c r="J340" s="53"/>
      <c r="K340" s="53"/>
      <c r="L340" s="53"/>
      <c r="M340" s="53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5.75" customHeight="1">
      <c r="A341" s="34"/>
      <c r="B341" s="34"/>
      <c r="C341" s="34"/>
      <c r="D341" s="34"/>
      <c r="E341" s="53"/>
      <c r="F341" s="53"/>
      <c r="G341" s="53"/>
      <c r="H341" s="53"/>
      <c r="I341" s="53"/>
      <c r="J341" s="53"/>
      <c r="K341" s="53"/>
      <c r="L341" s="53"/>
      <c r="M341" s="53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5.75" customHeight="1">
      <c r="A342" s="34"/>
      <c r="B342" s="34"/>
      <c r="C342" s="34"/>
      <c r="D342" s="34"/>
      <c r="E342" s="53"/>
      <c r="F342" s="53"/>
      <c r="G342" s="53"/>
      <c r="H342" s="53"/>
      <c r="I342" s="53"/>
      <c r="J342" s="53"/>
      <c r="K342" s="53"/>
      <c r="L342" s="53"/>
      <c r="M342" s="53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5.75" customHeight="1">
      <c r="A343" s="34"/>
      <c r="B343" s="34"/>
      <c r="C343" s="34"/>
      <c r="D343" s="34"/>
      <c r="E343" s="53"/>
      <c r="F343" s="53"/>
      <c r="G343" s="53"/>
      <c r="H343" s="53"/>
      <c r="I343" s="53"/>
      <c r="J343" s="53"/>
      <c r="K343" s="53"/>
      <c r="L343" s="53"/>
      <c r="M343" s="53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5.75" customHeight="1">
      <c r="A344" s="34"/>
      <c r="B344" s="34"/>
      <c r="C344" s="34"/>
      <c r="D344" s="34"/>
      <c r="E344" s="53"/>
      <c r="F344" s="53"/>
      <c r="G344" s="53"/>
      <c r="H344" s="53"/>
      <c r="I344" s="53"/>
      <c r="J344" s="53"/>
      <c r="K344" s="53"/>
      <c r="L344" s="53"/>
      <c r="M344" s="53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5.75" customHeight="1">
      <c r="A345" s="34"/>
      <c r="B345" s="34"/>
      <c r="C345" s="34"/>
      <c r="D345" s="34"/>
      <c r="E345" s="53"/>
      <c r="F345" s="53"/>
      <c r="G345" s="53"/>
      <c r="H345" s="53"/>
      <c r="I345" s="53"/>
      <c r="J345" s="53"/>
      <c r="K345" s="53"/>
      <c r="L345" s="53"/>
      <c r="M345" s="53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5.75" customHeight="1">
      <c r="A346" s="34"/>
      <c r="B346" s="34"/>
      <c r="C346" s="34"/>
      <c r="D346" s="34"/>
      <c r="E346" s="53"/>
      <c r="F346" s="53"/>
      <c r="G346" s="53"/>
      <c r="H346" s="53"/>
      <c r="I346" s="53"/>
      <c r="J346" s="53"/>
      <c r="K346" s="53"/>
      <c r="L346" s="53"/>
      <c r="M346" s="53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5.75" customHeight="1">
      <c r="A347" s="34"/>
      <c r="B347" s="34"/>
      <c r="C347" s="34"/>
      <c r="D347" s="34"/>
      <c r="E347" s="53"/>
      <c r="F347" s="53"/>
      <c r="G347" s="53"/>
      <c r="H347" s="53"/>
      <c r="I347" s="53"/>
      <c r="J347" s="53"/>
      <c r="K347" s="53"/>
      <c r="L347" s="53"/>
      <c r="M347" s="53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5.75" customHeight="1">
      <c r="A348" s="34"/>
      <c r="B348" s="34"/>
      <c r="C348" s="34"/>
      <c r="D348" s="34"/>
      <c r="E348" s="53"/>
      <c r="F348" s="53"/>
      <c r="G348" s="53"/>
      <c r="H348" s="53"/>
      <c r="I348" s="53"/>
      <c r="J348" s="53"/>
      <c r="K348" s="53"/>
      <c r="L348" s="53"/>
      <c r="M348" s="53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5.75" customHeight="1">
      <c r="A349" s="34"/>
      <c r="B349" s="34"/>
      <c r="C349" s="34"/>
      <c r="D349" s="34"/>
      <c r="E349" s="53"/>
      <c r="F349" s="53"/>
      <c r="G349" s="53"/>
      <c r="H349" s="53"/>
      <c r="I349" s="53"/>
      <c r="J349" s="53"/>
      <c r="K349" s="53"/>
      <c r="L349" s="53"/>
      <c r="M349" s="53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5.75" customHeight="1">
      <c r="A350" s="34"/>
      <c r="B350" s="34"/>
      <c r="C350" s="34"/>
      <c r="D350" s="34"/>
      <c r="E350" s="53"/>
      <c r="F350" s="53"/>
      <c r="G350" s="53"/>
      <c r="H350" s="53"/>
      <c r="I350" s="53"/>
      <c r="J350" s="53"/>
      <c r="K350" s="53"/>
      <c r="L350" s="53"/>
      <c r="M350" s="53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5.75" customHeight="1">
      <c r="A351" s="34"/>
      <c r="B351" s="34"/>
      <c r="C351" s="34"/>
      <c r="D351" s="34"/>
      <c r="E351" s="53"/>
      <c r="F351" s="53"/>
      <c r="G351" s="53"/>
      <c r="H351" s="53"/>
      <c r="I351" s="53"/>
      <c r="J351" s="53"/>
      <c r="K351" s="53"/>
      <c r="L351" s="53"/>
      <c r="M351" s="53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5.75" customHeight="1">
      <c r="A352" s="34"/>
      <c r="B352" s="34"/>
      <c r="C352" s="34"/>
      <c r="D352" s="34"/>
      <c r="E352" s="53"/>
      <c r="F352" s="53"/>
      <c r="G352" s="53"/>
      <c r="H352" s="53"/>
      <c r="I352" s="53"/>
      <c r="J352" s="53"/>
      <c r="K352" s="53"/>
      <c r="L352" s="53"/>
      <c r="M352" s="53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5.75" customHeight="1">
      <c r="A353" s="34"/>
      <c r="B353" s="34"/>
      <c r="C353" s="34"/>
      <c r="D353" s="34"/>
      <c r="E353" s="53"/>
      <c r="F353" s="53"/>
      <c r="G353" s="53"/>
      <c r="H353" s="53"/>
      <c r="I353" s="53"/>
      <c r="J353" s="53"/>
      <c r="K353" s="53"/>
      <c r="L353" s="53"/>
      <c r="M353" s="53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5.75" customHeight="1">
      <c r="A354" s="34"/>
      <c r="B354" s="34"/>
      <c r="C354" s="34"/>
      <c r="D354" s="34"/>
      <c r="E354" s="53"/>
      <c r="F354" s="53"/>
      <c r="G354" s="53"/>
      <c r="H354" s="53"/>
      <c r="I354" s="53"/>
      <c r="J354" s="53"/>
      <c r="K354" s="53"/>
      <c r="L354" s="53"/>
      <c r="M354" s="53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5.75" customHeight="1">
      <c r="A355" s="34"/>
      <c r="B355" s="34"/>
      <c r="C355" s="34"/>
      <c r="D355" s="34"/>
      <c r="E355" s="53"/>
      <c r="F355" s="53"/>
      <c r="G355" s="53"/>
      <c r="H355" s="53"/>
      <c r="I355" s="53"/>
      <c r="J355" s="53"/>
      <c r="K355" s="53"/>
      <c r="L355" s="53"/>
      <c r="M355" s="53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5.75" customHeight="1">
      <c r="A356" s="34"/>
      <c r="B356" s="34"/>
      <c r="C356" s="34"/>
      <c r="D356" s="34"/>
      <c r="E356" s="53"/>
      <c r="F356" s="53"/>
      <c r="G356" s="53"/>
      <c r="H356" s="53"/>
      <c r="I356" s="53"/>
      <c r="J356" s="53"/>
      <c r="K356" s="53"/>
      <c r="L356" s="53"/>
      <c r="M356" s="53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5.75" customHeight="1">
      <c r="A357" s="34"/>
      <c r="B357" s="34"/>
      <c r="C357" s="34"/>
      <c r="D357" s="34"/>
      <c r="E357" s="53"/>
      <c r="F357" s="53"/>
      <c r="G357" s="53"/>
      <c r="H357" s="53"/>
      <c r="I357" s="53"/>
      <c r="J357" s="53"/>
      <c r="K357" s="53"/>
      <c r="L357" s="53"/>
      <c r="M357" s="53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5.75" customHeight="1">
      <c r="A358" s="34"/>
      <c r="B358" s="34"/>
      <c r="C358" s="34"/>
      <c r="D358" s="34"/>
      <c r="E358" s="53"/>
      <c r="F358" s="53"/>
      <c r="G358" s="53"/>
      <c r="H358" s="53"/>
      <c r="I358" s="53"/>
      <c r="J358" s="53"/>
      <c r="K358" s="53"/>
      <c r="L358" s="53"/>
      <c r="M358" s="53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5.75" customHeight="1">
      <c r="A359" s="34"/>
      <c r="B359" s="34"/>
      <c r="C359" s="34"/>
      <c r="D359" s="34"/>
      <c r="E359" s="53"/>
      <c r="F359" s="53"/>
      <c r="G359" s="53"/>
      <c r="H359" s="53"/>
      <c r="I359" s="53"/>
      <c r="J359" s="53"/>
      <c r="K359" s="53"/>
      <c r="L359" s="53"/>
      <c r="M359" s="53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5.75" customHeight="1">
      <c r="A360" s="34"/>
      <c r="B360" s="34"/>
      <c r="C360" s="34"/>
      <c r="D360" s="34"/>
      <c r="E360" s="53"/>
      <c r="F360" s="53"/>
      <c r="G360" s="53"/>
      <c r="H360" s="53"/>
      <c r="I360" s="53"/>
      <c r="J360" s="53"/>
      <c r="K360" s="53"/>
      <c r="L360" s="53"/>
      <c r="M360" s="53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5.75" customHeight="1">
      <c r="A361" s="34"/>
      <c r="B361" s="34"/>
      <c r="C361" s="34"/>
      <c r="D361" s="34"/>
      <c r="E361" s="53"/>
      <c r="F361" s="53"/>
      <c r="G361" s="53"/>
      <c r="H361" s="53"/>
      <c r="I361" s="53"/>
      <c r="J361" s="53"/>
      <c r="K361" s="53"/>
      <c r="L361" s="53"/>
      <c r="M361" s="53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5.75" customHeight="1">
      <c r="A362" s="34"/>
      <c r="B362" s="34"/>
      <c r="C362" s="34"/>
      <c r="D362" s="34"/>
      <c r="E362" s="53"/>
      <c r="F362" s="53"/>
      <c r="G362" s="53"/>
      <c r="H362" s="53"/>
      <c r="I362" s="53"/>
      <c r="J362" s="53"/>
      <c r="K362" s="53"/>
      <c r="L362" s="53"/>
      <c r="M362" s="53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5.75" customHeight="1">
      <c r="A363" s="34"/>
      <c r="B363" s="34"/>
      <c r="C363" s="34"/>
      <c r="D363" s="34"/>
      <c r="E363" s="53"/>
      <c r="F363" s="53"/>
      <c r="G363" s="53"/>
      <c r="H363" s="53"/>
      <c r="I363" s="53"/>
      <c r="J363" s="53"/>
      <c r="K363" s="53"/>
      <c r="L363" s="53"/>
      <c r="M363" s="53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5.75" customHeight="1">
      <c r="A364" s="34"/>
      <c r="B364" s="34"/>
      <c r="C364" s="34"/>
      <c r="D364" s="34"/>
      <c r="E364" s="53"/>
      <c r="F364" s="53"/>
      <c r="G364" s="53"/>
      <c r="H364" s="53"/>
      <c r="I364" s="53"/>
      <c r="J364" s="53"/>
      <c r="K364" s="53"/>
      <c r="L364" s="53"/>
      <c r="M364" s="53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5.75" customHeight="1">
      <c r="A365" s="34"/>
      <c r="B365" s="34"/>
      <c r="C365" s="34"/>
      <c r="D365" s="34"/>
      <c r="E365" s="53"/>
      <c r="F365" s="53"/>
      <c r="G365" s="53"/>
      <c r="H365" s="53"/>
      <c r="I365" s="53"/>
      <c r="J365" s="53"/>
      <c r="K365" s="53"/>
      <c r="L365" s="53"/>
      <c r="M365" s="53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5.75" customHeight="1">
      <c r="A366" s="34"/>
      <c r="B366" s="34"/>
      <c r="C366" s="34"/>
      <c r="D366" s="34"/>
      <c r="E366" s="53"/>
      <c r="F366" s="53"/>
      <c r="G366" s="53"/>
      <c r="H366" s="53"/>
      <c r="I366" s="53"/>
      <c r="J366" s="53"/>
      <c r="K366" s="53"/>
      <c r="L366" s="53"/>
      <c r="M366" s="53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5.75" customHeight="1">
      <c r="A367" s="34"/>
      <c r="B367" s="34"/>
      <c r="C367" s="34"/>
      <c r="D367" s="34"/>
      <c r="E367" s="53"/>
      <c r="F367" s="53"/>
      <c r="G367" s="53"/>
      <c r="H367" s="53"/>
      <c r="I367" s="53"/>
      <c r="J367" s="53"/>
      <c r="K367" s="53"/>
      <c r="L367" s="53"/>
      <c r="M367" s="53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5.75" customHeight="1">
      <c r="A368" s="34"/>
      <c r="B368" s="34"/>
      <c r="C368" s="34"/>
      <c r="D368" s="34"/>
      <c r="E368" s="53"/>
      <c r="F368" s="53"/>
      <c r="G368" s="53"/>
      <c r="H368" s="53"/>
      <c r="I368" s="53"/>
      <c r="J368" s="53"/>
      <c r="K368" s="53"/>
      <c r="L368" s="53"/>
      <c r="M368" s="53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5.75" customHeight="1">
      <c r="A369" s="34"/>
      <c r="B369" s="34"/>
      <c r="C369" s="34"/>
      <c r="D369" s="34"/>
      <c r="E369" s="53"/>
      <c r="F369" s="53"/>
      <c r="G369" s="53"/>
      <c r="H369" s="53"/>
      <c r="I369" s="53"/>
      <c r="J369" s="53"/>
      <c r="K369" s="53"/>
      <c r="L369" s="53"/>
      <c r="M369" s="53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5.75" customHeight="1">
      <c r="A370" s="34"/>
      <c r="B370" s="34"/>
      <c r="C370" s="34"/>
      <c r="D370" s="34"/>
      <c r="E370" s="53"/>
      <c r="F370" s="53"/>
      <c r="G370" s="53"/>
      <c r="H370" s="53"/>
      <c r="I370" s="53"/>
      <c r="J370" s="53"/>
      <c r="K370" s="53"/>
      <c r="L370" s="53"/>
      <c r="M370" s="53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5.75" customHeight="1">
      <c r="A371" s="34"/>
      <c r="B371" s="34"/>
      <c r="C371" s="34"/>
      <c r="D371" s="34"/>
      <c r="E371" s="53"/>
      <c r="F371" s="53"/>
      <c r="G371" s="53"/>
      <c r="H371" s="53"/>
      <c r="I371" s="53"/>
      <c r="J371" s="53"/>
      <c r="K371" s="53"/>
      <c r="L371" s="53"/>
      <c r="M371" s="53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5.75" customHeight="1">
      <c r="A372" s="34"/>
      <c r="B372" s="34"/>
      <c r="C372" s="34"/>
      <c r="D372" s="34"/>
      <c r="E372" s="53"/>
      <c r="F372" s="53"/>
      <c r="G372" s="53"/>
      <c r="H372" s="53"/>
      <c r="I372" s="53"/>
      <c r="J372" s="53"/>
      <c r="K372" s="53"/>
      <c r="L372" s="53"/>
      <c r="M372" s="53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5.75" customHeight="1">
      <c r="A373" s="34"/>
      <c r="B373" s="34"/>
      <c r="C373" s="34"/>
      <c r="D373" s="34"/>
      <c r="E373" s="53"/>
      <c r="F373" s="53"/>
      <c r="G373" s="53"/>
      <c r="H373" s="53"/>
      <c r="I373" s="53"/>
      <c r="J373" s="53"/>
      <c r="K373" s="53"/>
      <c r="L373" s="53"/>
      <c r="M373" s="53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5.75" customHeight="1">
      <c r="A374" s="34"/>
      <c r="B374" s="34"/>
      <c r="C374" s="34"/>
      <c r="D374" s="34"/>
      <c r="E374" s="53"/>
      <c r="F374" s="53"/>
      <c r="G374" s="53"/>
      <c r="H374" s="53"/>
      <c r="I374" s="53"/>
      <c r="J374" s="53"/>
      <c r="K374" s="53"/>
      <c r="L374" s="53"/>
      <c r="M374" s="53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5.75" customHeight="1">
      <c r="A375" s="34"/>
      <c r="B375" s="34"/>
      <c r="C375" s="34"/>
      <c r="D375" s="34"/>
      <c r="E375" s="53"/>
      <c r="F375" s="53"/>
      <c r="G375" s="53"/>
      <c r="H375" s="53"/>
      <c r="I375" s="53"/>
      <c r="J375" s="53"/>
      <c r="K375" s="53"/>
      <c r="L375" s="53"/>
      <c r="M375" s="53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5.75" customHeight="1">
      <c r="A376" s="34"/>
      <c r="B376" s="34"/>
      <c r="C376" s="34"/>
      <c r="D376" s="34"/>
      <c r="E376" s="53"/>
      <c r="F376" s="53"/>
      <c r="G376" s="53"/>
      <c r="H376" s="53"/>
      <c r="I376" s="53"/>
      <c r="J376" s="53"/>
      <c r="K376" s="53"/>
      <c r="L376" s="53"/>
      <c r="M376" s="53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5.75" customHeight="1">
      <c r="A377" s="34"/>
      <c r="B377" s="34"/>
      <c r="C377" s="34"/>
      <c r="D377" s="34"/>
      <c r="E377" s="53"/>
      <c r="F377" s="53"/>
      <c r="G377" s="53"/>
      <c r="H377" s="53"/>
      <c r="I377" s="53"/>
      <c r="J377" s="53"/>
      <c r="K377" s="53"/>
      <c r="L377" s="53"/>
      <c r="M377" s="53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5.75" customHeight="1">
      <c r="A378" s="34"/>
      <c r="B378" s="34"/>
      <c r="C378" s="34"/>
      <c r="D378" s="34"/>
      <c r="E378" s="53"/>
      <c r="F378" s="53"/>
      <c r="G378" s="53"/>
      <c r="H378" s="53"/>
      <c r="I378" s="53"/>
      <c r="J378" s="53"/>
      <c r="K378" s="53"/>
      <c r="L378" s="53"/>
      <c r="M378" s="53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5.75" customHeight="1">
      <c r="A379" s="34"/>
      <c r="B379" s="34"/>
      <c r="C379" s="34"/>
      <c r="D379" s="34"/>
      <c r="E379" s="53"/>
      <c r="F379" s="53"/>
      <c r="G379" s="53"/>
      <c r="H379" s="53"/>
      <c r="I379" s="53"/>
      <c r="J379" s="53"/>
      <c r="K379" s="53"/>
      <c r="L379" s="53"/>
      <c r="M379" s="53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5.75" customHeight="1">
      <c r="A380" s="34"/>
      <c r="B380" s="34"/>
      <c r="C380" s="34"/>
      <c r="D380" s="34"/>
      <c r="E380" s="53"/>
      <c r="F380" s="53"/>
      <c r="G380" s="53"/>
      <c r="H380" s="53"/>
      <c r="I380" s="53"/>
      <c r="J380" s="53"/>
      <c r="K380" s="53"/>
      <c r="L380" s="53"/>
      <c r="M380" s="53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5.75" customHeight="1">
      <c r="A381" s="34"/>
      <c r="B381" s="34"/>
      <c r="C381" s="34"/>
      <c r="D381" s="34"/>
      <c r="E381" s="53"/>
      <c r="F381" s="53"/>
      <c r="G381" s="53"/>
      <c r="H381" s="53"/>
      <c r="I381" s="53"/>
      <c r="J381" s="53"/>
      <c r="K381" s="53"/>
      <c r="L381" s="53"/>
      <c r="M381" s="53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5.75" customHeight="1">
      <c r="A382" s="34"/>
      <c r="B382" s="34"/>
      <c r="C382" s="34"/>
      <c r="D382" s="34"/>
      <c r="E382" s="53"/>
      <c r="F382" s="53"/>
      <c r="G382" s="53"/>
      <c r="H382" s="53"/>
      <c r="I382" s="53"/>
      <c r="J382" s="53"/>
      <c r="K382" s="53"/>
      <c r="L382" s="53"/>
      <c r="M382" s="53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5.75" customHeight="1">
      <c r="A383" s="34"/>
      <c r="B383" s="34"/>
      <c r="C383" s="34"/>
      <c r="D383" s="34"/>
      <c r="E383" s="53"/>
      <c r="F383" s="53"/>
      <c r="G383" s="53"/>
      <c r="H383" s="53"/>
      <c r="I383" s="53"/>
      <c r="J383" s="53"/>
      <c r="K383" s="53"/>
      <c r="L383" s="53"/>
      <c r="M383" s="53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5.75" customHeight="1">
      <c r="A384" s="34"/>
      <c r="B384" s="34"/>
      <c r="C384" s="34"/>
      <c r="D384" s="34"/>
      <c r="E384" s="53"/>
      <c r="F384" s="53"/>
      <c r="G384" s="53"/>
      <c r="H384" s="53"/>
      <c r="I384" s="53"/>
      <c r="J384" s="53"/>
      <c r="K384" s="53"/>
      <c r="L384" s="53"/>
      <c r="M384" s="53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5.75" customHeight="1">
      <c r="A385" s="34"/>
      <c r="B385" s="34"/>
      <c r="C385" s="34"/>
      <c r="D385" s="34"/>
      <c r="E385" s="53"/>
      <c r="F385" s="53"/>
      <c r="G385" s="53"/>
      <c r="H385" s="53"/>
      <c r="I385" s="53"/>
      <c r="J385" s="53"/>
      <c r="K385" s="53"/>
      <c r="L385" s="53"/>
      <c r="M385" s="53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5.75" customHeight="1">
      <c r="A386" s="34"/>
      <c r="B386" s="34"/>
      <c r="C386" s="34"/>
      <c r="D386" s="34"/>
      <c r="E386" s="53"/>
      <c r="F386" s="53"/>
      <c r="G386" s="53"/>
      <c r="H386" s="53"/>
      <c r="I386" s="53"/>
      <c r="J386" s="53"/>
      <c r="K386" s="53"/>
      <c r="L386" s="53"/>
      <c r="M386" s="53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5.75" customHeight="1">
      <c r="A387" s="34"/>
      <c r="B387" s="34"/>
      <c r="C387" s="34"/>
      <c r="D387" s="34"/>
      <c r="E387" s="53"/>
      <c r="F387" s="53"/>
      <c r="G387" s="53"/>
      <c r="H387" s="53"/>
      <c r="I387" s="53"/>
      <c r="J387" s="53"/>
      <c r="K387" s="53"/>
      <c r="L387" s="53"/>
      <c r="M387" s="53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5.75" customHeight="1">
      <c r="A388" s="34"/>
      <c r="B388" s="34"/>
      <c r="C388" s="34"/>
      <c r="D388" s="34"/>
      <c r="E388" s="53"/>
      <c r="F388" s="53"/>
      <c r="G388" s="53"/>
      <c r="H388" s="53"/>
      <c r="I388" s="53"/>
      <c r="J388" s="53"/>
      <c r="K388" s="53"/>
      <c r="L388" s="53"/>
      <c r="M388" s="53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5.75" customHeight="1">
      <c r="A389" s="34"/>
      <c r="B389" s="34"/>
      <c r="C389" s="34"/>
      <c r="D389" s="34"/>
      <c r="E389" s="53"/>
      <c r="F389" s="53"/>
      <c r="G389" s="53"/>
      <c r="H389" s="53"/>
      <c r="I389" s="53"/>
      <c r="J389" s="53"/>
      <c r="K389" s="53"/>
      <c r="L389" s="53"/>
      <c r="M389" s="53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5.75" customHeight="1">
      <c r="A390" s="34"/>
      <c r="B390" s="34"/>
      <c r="C390" s="34"/>
      <c r="D390" s="34"/>
      <c r="E390" s="53"/>
      <c r="F390" s="53"/>
      <c r="G390" s="53"/>
      <c r="H390" s="53"/>
      <c r="I390" s="53"/>
      <c r="J390" s="53"/>
      <c r="K390" s="53"/>
      <c r="L390" s="53"/>
      <c r="M390" s="53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5.75" customHeight="1">
      <c r="A391" s="34"/>
      <c r="B391" s="34"/>
      <c r="C391" s="34"/>
      <c r="D391" s="34"/>
      <c r="E391" s="53"/>
      <c r="F391" s="53"/>
      <c r="G391" s="53"/>
      <c r="H391" s="53"/>
      <c r="I391" s="53"/>
      <c r="J391" s="53"/>
      <c r="K391" s="53"/>
      <c r="L391" s="53"/>
      <c r="M391" s="53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5.75" customHeight="1">
      <c r="A392" s="34"/>
      <c r="B392" s="34"/>
      <c r="C392" s="34"/>
      <c r="D392" s="34"/>
      <c r="E392" s="53"/>
      <c r="F392" s="53"/>
      <c r="G392" s="53"/>
      <c r="H392" s="53"/>
      <c r="I392" s="53"/>
      <c r="J392" s="53"/>
      <c r="K392" s="53"/>
      <c r="L392" s="53"/>
      <c r="M392" s="53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5.75" customHeight="1">
      <c r="A393" s="34"/>
      <c r="B393" s="34"/>
      <c r="C393" s="34"/>
      <c r="D393" s="34"/>
      <c r="E393" s="53"/>
      <c r="F393" s="53"/>
      <c r="G393" s="53"/>
      <c r="H393" s="53"/>
      <c r="I393" s="53"/>
      <c r="J393" s="53"/>
      <c r="K393" s="53"/>
      <c r="L393" s="53"/>
      <c r="M393" s="53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5.75" customHeight="1">
      <c r="A394" s="34"/>
      <c r="B394" s="34"/>
      <c r="C394" s="34"/>
      <c r="D394" s="34"/>
      <c r="E394" s="53"/>
      <c r="F394" s="53"/>
      <c r="G394" s="53"/>
      <c r="H394" s="53"/>
      <c r="I394" s="53"/>
      <c r="J394" s="53"/>
      <c r="K394" s="53"/>
      <c r="L394" s="53"/>
      <c r="M394" s="53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5.75" customHeight="1">
      <c r="A395" s="34"/>
      <c r="B395" s="34"/>
      <c r="C395" s="34"/>
      <c r="D395" s="34"/>
      <c r="E395" s="53"/>
      <c r="F395" s="53"/>
      <c r="G395" s="53"/>
      <c r="H395" s="53"/>
      <c r="I395" s="53"/>
      <c r="J395" s="53"/>
      <c r="K395" s="53"/>
      <c r="L395" s="53"/>
      <c r="M395" s="53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5.75" customHeight="1">
      <c r="A396" s="34"/>
      <c r="B396" s="34"/>
      <c r="C396" s="34"/>
      <c r="D396" s="34"/>
      <c r="E396" s="53"/>
      <c r="F396" s="53"/>
      <c r="G396" s="53"/>
      <c r="H396" s="53"/>
      <c r="I396" s="53"/>
      <c r="J396" s="53"/>
      <c r="K396" s="53"/>
      <c r="L396" s="53"/>
      <c r="M396" s="53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5.75" customHeight="1">
      <c r="A397" s="34"/>
      <c r="B397" s="34"/>
      <c r="C397" s="34"/>
      <c r="D397" s="34"/>
      <c r="E397" s="53"/>
      <c r="F397" s="53"/>
      <c r="G397" s="53"/>
      <c r="H397" s="53"/>
      <c r="I397" s="53"/>
      <c r="J397" s="53"/>
      <c r="K397" s="53"/>
      <c r="L397" s="53"/>
      <c r="M397" s="53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5.75" customHeight="1">
      <c r="A398" s="34"/>
      <c r="B398" s="34"/>
      <c r="C398" s="34"/>
      <c r="D398" s="34"/>
      <c r="E398" s="53"/>
      <c r="F398" s="53"/>
      <c r="G398" s="53"/>
      <c r="H398" s="53"/>
      <c r="I398" s="53"/>
      <c r="J398" s="53"/>
      <c r="K398" s="53"/>
      <c r="L398" s="53"/>
      <c r="M398" s="53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5.75" customHeight="1">
      <c r="A399" s="34"/>
      <c r="B399" s="34"/>
      <c r="C399" s="34"/>
      <c r="D399" s="34"/>
      <c r="E399" s="53"/>
      <c r="F399" s="53"/>
      <c r="G399" s="53"/>
      <c r="H399" s="53"/>
      <c r="I399" s="53"/>
      <c r="J399" s="53"/>
      <c r="K399" s="53"/>
      <c r="L399" s="53"/>
      <c r="M399" s="53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5.75" customHeight="1">
      <c r="A400" s="34"/>
      <c r="B400" s="34"/>
      <c r="C400" s="34"/>
      <c r="D400" s="34"/>
      <c r="E400" s="53"/>
      <c r="F400" s="53"/>
      <c r="G400" s="53"/>
      <c r="H400" s="53"/>
      <c r="I400" s="53"/>
      <c r="J400" s="53"/>
      <c r="K400" s="53"/>
      <c r="L400" s="53"/>
      <c r="M400" s="53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5.75" customHeight="1">
      <c r="A401" s="34"/>
      <c r="B401" s="34"/>
      <c r="C401" s="34"/>
      <c r="D401" s="34"/>
      <c r="E401" s="53"/>
      <c r="F401" s="53"/>
      <c r="G401" s="53"/>
      <c r="H401" s="53"/>
      <c r="I401" s="53"/>
      <c r="J401" s="53"/>
      <c r="K401" s="53"/>
      <c r="L401" s="53"/>
      <c r="M401" s="53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5.75" customHeight="1">
      <c r="A402" s="34"/>
      <c r="B402" s="34"/>
      <c r="C402" s="34"/>
      <c r="D402" s="34"/>
      <c r="E402" s="53"/>
      <c r="F402" s="53"/>
      <c r="G402" s="53"/>
      <c r="H402" s="53"/>
      <c r="I402" s="53"/>
      <c r="J402" s="53"/>
      <c r="K402" s="53"/>
      <c r="L402" s="53"/>
      <c r="M402" s="53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5.75" customHeight="1">
      <c r="A403" s="34"/>
      <c r="B403" s="34"/>
      <c r="C403" s="34"/>
      <c r="D403" s="34"/>
      <c r="E403" s="53"/>
      <c r="F403" s="53"/>
      <c r="G403" s="53"/>
      <c r="H403" s="53"/>
      <c r="I403" s="53"/>
      <c r="J403" s="53"/>
      <c r="K403" s="53"/>
      <c r="L403" s="53"/>
      <c r="M403" s="53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5.75" customHeight="1">
      <c r="A404" s="34"/>
      <c r="B404" s="34"/>
      <c r="C404" s="34"/>
      <c r="D404" s="34"/>
      <c r="E404" s="53"/>
      <c r="F404" s="53"/>
      <c r="G404" s="53"/>
      <c r="H404" s="53"/>
      <c r="I404" s="53"/>
      <c r="J404" s="53"/>
      <c r="K404" s="53"/>
      <c r="L404" s="53"/>
      <c r="M404" s="53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5.75" customHeight="1">
      <c r="A405" s="34"/>
      <c r="B405" s="34"/>
      <c r="C405" s="34"/>
      <c r="D405" s="34"/>
      <c r="E405" s="53"/>
      <c r="F405" s="53"/>
      <c r="G405" s="53"/>
      <c r="H405" s="53"/>
      <c r="I405" s="53"/>
      <c r="J405" s="53"/>
      <c r="K405" s="53"/>
      <c r="L405" s="53"/>
      <c r="M405" s="53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5.75" customHeight="1">
      <c r="A406" s="34"/>
      <c r="B406" s="34"/>
      <c r="C406" s="34"/>
      <c r="D406" s="34"/>
      <c r="E406" s="53"/>
      <c r="F406" s="53"/>
      <c r="G406" s="53"/>
      <c r="H406" s="53"/>
      <c r="I406" s="53"/>
      <c r="J406" s="53"/>
      <c r="K406" s="53"/>
      <c r="L406" s="53"/>
      <c r="M406" s="53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5.75" customHeight="1">
      <c r="A407" s="34"/>
      <c r="B407" s="34"/>
      <c r="C407" s="34"/>
      <c r="D407" s="34"/>
      <c r="E407" s="53"/>
      <c r="F407" s="53"/>
      <c r="G407" s="53"/>
      <c r="H407" s="53"/>
      <c r="I407" s="53"/>
      <c r="J407" s="53"/>
      <c r="K407" s="53"/>
      <c r="L407" s="53"/>
      <c r="M407" s="53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5.75" customHeight="1">
      <c r="A408" s="34"/>
      <c r="B408" s="34"/>
      <c r="C408" s="34"/>
      <c r="D408" s="34"/>
      <c r="E408" s="53"/>
      <c r="F408" s="53"/>
      <c r="G408" s="53"/>
      <c r="H408" s="53"/>
      <c r="I408" s="53"/>
      <c r="J408" s="53"/>
      <c r="K408" s="53"/>
      <c r="L408" s="53"/>
      <c r="M408" s="53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5.75" customHeight="1">
      <c r="A409" s="34"/>
      <c r="B409" s="34"/>
      <c r="C409" s="34"/>
      <c r="D409" s="34"/>
      <c r="E409" s="53"/>
      <c r="F409" s="53"/>
      <c r="G409" s="53"/>
      <c r="H409" s="53"/>
      <c r="I409" s="53"/>
      <c r="J409" s="53"/>
      <c r="K409" s="53"/>
      <c r="L409" s="53"/>
      <c r="M409" s="53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5.75" customHeight="1">
      <c r="A410" s="34"/>
      <c r="B410" s="34"/>
      <c r="C410" s="34"/>
      <c r="D410" s="34"/>
      <c r="E410" s="53"/>
      <c r="F410" s="53"/>
      <c r="G410" s="53"/>
      <c r="H410" s="53"/>
      <c r="I410" s="53"/>
      <c r="J410" s="53"/>
      <c r="K410" s="53"/>
      <c r="L410" s="53"/>
      <c r="M410" s="53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5.75" customHeight="1">
      <c r="A411" s="34"/>
      <c r="B411" s="34"/>
      <c r="C411" s="34"/>
      <c r="D411" s="34"/>
      <c r="E411" s="53"/>
      <c r="F411" s="53"/>
      <c r="G411" s="53"/>
      <c r="H411" s="53"/>
      <c r="I411" s="53"/>
      <c r="J411" s="53"/>
      <c r="K411" s="53"/>
      <c r="L411" s="53"/>
      <c r="M411" s="53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5.75" customHeight="1">
      <c r="A412" s="34"/>
      <c r="B412" s="34"/>
      <c r="C412" s="34"/>
      <c r="D412" s="34"/>
      <c r="E412" s="53"/>
      <c r="F412" s="53"/>
      <c r="G412" s="53"/>
      <c r="H412" s="53"/>
      <c r="I412" s="53"/>
      <c r="J412" s="53"/>
      <c r="K412" s="53"/>
      <c r="L412" s="53"/>
      <c r="M412" s="53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5.75" customHeight="1">
      <c r="A413" s="34"/>
      <c r="B413" s="34"/>
      <c r="C413" s="34"/>
      <c r="D413" s="34"/>
      <c r="E413" s="53"/>
      <c r="F413" s="53"/>
      <c r="G413" s="53"/>
      <c r="H413" s="53"/>
      <c r="I413" s="53"/>
      <c r="J413" s="53"/>
      <c r="K413" s="53"/>
      <c r="L413" s="53"/>
      <c r="M413" s="53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5.75" customHeight="1">
      <c r="A414" s="34"/>
      <c r="B414" s="34"/>
      <c r="C414" s="34"/>
      <c r="D414" s="34"/>
      <c r="E414" s="53"/>
      <c r="F414" s="53"/>
      <c r="G414" s="53"/>
      <c r="H414" s="53"/>
      <c r="I414" s="53"/>
      <c r="J414" s="53"/>
      <c r="K414" s="53"/>
      <c r="L414" s="53"/>
      <c r="M414" s="53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5.75" customHeight="1">
      <c r="A415" s="34"/>
      <c r="B415" s="34"/>
      <c r="C415" s="34"/>
      <c r="D415" s="34"/>
      <c r="E415" s="53"/>
      <c r="F415" s="53"/>
      <c r="G415" s="53"/>
      <c r="H415" s="53"/>
      <c r="I415" s="53"/>
      <c r="J415" s="53"/>
      <c r="K415" s="53"/>
      <c r="L415" s="53"/>
      <c r="M415" s="53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5.75" customHeight="1">
      <c r="A416" s="34"/>
      <c r="B416" s="34"/>
      <c r="C416" s="34"/>
      <c r="D416" s="34"/>
      <c r="E416" s="53"/>
      <c r="F416" s="53"/>
      <c r="G416" s="53"/>
      <c r="H416" s="53"/>
      <c r="I416" s="53"/>
      <c r="J416" s="53"/>
      <c r="K416" s="53"/>
      <c r="L416" s="53"/>
      <c r="M416" s="53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5.75" customHeight="1">
      <c r="A417" s="34"/>
      <c r="B417" s="34"/>
      <c r="C417" s="34"/>
      <c r="D417" s="34"/>
      <c r="E417" s="53"/>
      <c r="F417" s="53"/>
      <c r="G417" s="53"/>
      <c r="H417" s="53"/>
      <c r="I417" s="53"/>
      <c r="J417" s="53"/>
      <c r="K417" s="53"/>
      <c r="L417" s="53"/>
      <c r="M417" s="53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5.75" customHeight="1">
      <c r="A418" s="34"/>
      <c r="B418" s="34"/>
      <c r="C418" s="34"/>
      <c r="D418" s="34"/>
      <c r="E418" s="53"/>
      <c r="F418" s="53"/>
      <c r="G418" s="53"/>
      <c r="H418" s="53"/>
      <c r="I418" s="53"/>
      <c r="J418" s="53"/>
      <c r="K418" s="53"/>
      <c r="L418" s="53"/>
      <c r="M418" s="53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5.75" customHeight="1">
      <c r="A419" s="34"/>
      <c r="B419" s="34"/>
      <c r="C419" s="34"/>
      <c r="D419" s="34"/>
      <c r="E419" s="53"/>
      <c r="F419" s="53"/>
      <c r="G419" s="53"/>
      <c r="H419" s="53"/>
      <c r="I419" s="53"/>
      <c r="J419" s="53"/>
      <c r="K419" s="53"/>
      <c r="L419" s="53"/>
      <c r="M419" s="53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5.75" customHeight="1">
      <c r="A420" s="34"/>
      <c r="B420" s="34"/>
      <c r="C420" s="34"/>
      <c r="D420" s="34"/>
      <c r="E420" s="53"/>
      <c r="F420" s="53"/>
      <c r="G420" s="53"/>
      <c r="H420" s="53"/>
      <c r="I420" s="53"/>
      <c r="J420" s="53"/>
      <c r="K420" s="53"/>
      <c r="L420" s="53"/>
      <c r="M420" s="53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5.75" customHeight="1">
      <c r="A421" s="34"/>
      <c r="B421" s="34"/>
      <c r="C421" s="34"/>
      <c r="D421" s="34"/>
      <c r="E421" s="53"/>
      <c r="F421" s="53"/>
      <c r="G421" s="53"/>
      <c r="H421" s="53"/>
      <c r="I421" s="53"/>
      <c r="J421" s="53"/>
      <c r="K421" s="53"/>
      <c r="L421" s="53"/>
      <c r="M421" s="53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5.75" customHeight="1">
      <c r="A422" s="34"/>
      <c r="B422" s="34"/>
      <c r="C422" s="34"/>
      <c r="D422" s="34"/>
      <c r="E422" s="53"/>
      <c r="F422" s="53"/>
      <c r="G422" s="53"/>
      <c r="H422" s="53"/>
      <c r="I422" s="53"/>
      <c r="J422" s="53"/>
      <c r="K422" s="53"/>
      <c r="L422" s="53"/>
      <c r="M422" s="53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5.75" customHeight="1">
      <c r="A423" s="34"/>
      <c r="B423" s="34"/>
      <c r="C423" s="34"/>
      <c r="D423" s="34"/>
      <c r="E423" s="53"/>
      <c r="F423" s="53"/>
      <c r="G423" s="53"/>
      <c r="H423" s="53"/>
      <c r="I423" s="53"/>
      <c r="J423" s="53"/>
      <c r="K423" s="53"/>
      <c r="L423" s="53"/>
      <c r="M423" s="53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5.75" customHeight="1">
      <c r="A424" s="34"/>
      <c r="B424" s="34"/>
      <c r="C424" s="34"/>
      <c r="D424" s="34"/>
      <c r="E424" s="53"/>
      <c r="F424" s="53"/>
      <c r="G424" s="53"/>
      <c r="H424" s="53"/>
      <c r="I424" s="53"/>
      <c r="J424" s="53"/>
      <c r="K424" s="53"/>
      <c r="L424" s="53"/>
      <c r="M424" s="53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5.75" customHeight="1">
      <c r="A425" s="34"/>
      <c r="B425" s="34"/>
      <c r="C425" s="34"/>
      <c r="D425" s="34"/>
      <c r="E425" s="53"/>
      <c r="F425" s="53"/>
      <c r="G425" s="53"/>
      <c r="H425" s="53"/>
      <c r="I425" s="53"/>
      <c r="J425" s="53"/>
      <c r="K425" s="53"/>
      <c r="L425" s="53"/>
      <c r="M425" s="53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5.75" customHeight="1">
      <c r="A426" s="34"/>
      <c r="B426" s="34"/>
      <c r="C426" s="34"/>
      <c r="D426" s="34"/>
      <c r="E426" s="53"/>
      <c r="F426" s="53"/>
      <c r="G426" s="53"/>
      <c r="H426" s="53"/>
      <c r="I426" s="53"/>
      <c r="J426" s="53"/>
      <c r="K426" s="53"/>
      <c r="L426" s="53"/>
      <c r="M426" s="53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5.75" customHeight="1">
      <c r="A427" s="34"/>
      <c r="B427" s="34"/>
      <c r="C427" s="34"/>
      <c r="D427" s="34"/>
      <c r="E427" s="53"/>
      <c r="F427" s="53"/>
      <c r="G427" s="53"/>
      <c r="H427" s="53"/>
      <c r="I427" s="53"/>
      <c r="J427" s="53"/>
      <c r="K427" s="53"/>
      <c r="L427" s="53"/>
      <c r="M427" s="53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5.75" customHeight="1">
      <c r="A428" s="34"/>
      <c r="B428" s="34"/>
      <c r="C428" s="34"/>
      <c r="D428" s="34"/>
      <c r="E428" s="53"/>
      <c r="F428" s="53"/>
      <c r="G428" s="53"/>
      <c r="H428" s="53"/>
      <c r="I428" s="53"/>
      <c r="J428" s="53"/>
      <c r="K428" s="53"/>
      <c r="L428" s="53"/>
      <c r="M428" s="53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5.75" customHeight="1">
      <c r="A429" s="34"/>
      <c r="B429" s="34"/>
      <c r="C429" s="34"/>
      <c r="D429" s="34"/>
      <c r="E429" s="53"/>
      <c r="F429" s="53"/>
      <c r="G429" s="53"/>
      <c r="H429" s="53"/>
      <c r="I429" s="53"/>
      <c r="J429" s="53"/>
      <c r="K429" s="53"/>
      <c r="L429" s="53"/>
      <c r="M429" s="53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5.75" customHeight="1">
      <c r="A430" s="34"/>
      <c r="B430" s="34"/>
      <c r="C430" s="34"/>
      <c r="D430" s="34"/>
      <c r="E430" s="53"/>
      <c r="F430" s="53"/>
      <c r="G430" s="53"/>
      <c r="H430" s="53"/>
      <c r="I430" s="53"/>
      <c r="J430" s="53"/>
      <c r="K430" s="53"/>
      <c r="L430" s="53"/>
      <c r="M430" s="53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5.75" customHeight="1">
      <c r="A431" s="34"/>
      <c r="B431" s="34"/>
      <c r="C431" s="34"/>
      <c r="D431" s="34"/>
      <c r="E431" s="53"/>
      <c r="F431" s="53"/>
      <c r="G431" s="53"/>
      <c r="H431" s="53"/>
      <c r="I431" s="53"/>
      <c r="J431" s="53"/>
      <c r="K431" s="53"/>
      <c r="L431" s="53"/>
      <c r="M431" s="53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5.75" customHeight="1">
      <c r="A432" s="34"/>
      <c r="B432" s="34"/>
      <c r="C432" s="34"/>
      <c r="D432" s="34"/>
      <c r="E432" s="53"/>
      <c r="F432" s="53"/>
      <c r="G432" s="53"/>
      <c r="H432" s="53"/>
      <c r="I432" s="53"/>
      <c r="J432" s="53"/>
      <c r="K432" s="53"/>
      <c r="L432" s="53"/>
      <c r="M432" s="53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5.75" customHeight="1">
      <c r="A433" s="34"/>
      <c r="B433" s="34"/>
      <c r="C433" s="34"/>
      <c r="D433" s="34"/>
      <c r="E433" s="53"/>
      <c r="F433" s="53"/>
      <c r="G433" s="53"/>
      <c r="H433" s="53"/>
      <c r="I433" s="53"/>
      <c r="J433" s="53"/>
      <c r="K433" s="53"/>
      <c r="L433" s="53"/>
      <c r="M433" s="53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5.75" customHeight="1">
      <c r="A434" s="34"/>
      <c r="B434" s="34"/>
      <c r="C434" s="34"/>
      <c r="D434" s="34"/>
      <c r="E434" s="53"/>
      <c r="F434" s="53"/>
      <c r="G434" s="53"/>
      <c r="H434" s="53"/>
      <c r="I434" s="53"/>
      <c r="J434" s="53"/>
      <c r="K434" s="53"/>
      <c r="L434" s="53"/>
      <c r="M434" s="53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5.75" customHeight="1">
      <c r="A435" s="34"/>
      <c r="B435" s="34"/>
      <c r="C435" s="34"/>
      <c r="D435" s="34"/>
      <c r="E435" s="53"/>
      <c r="F435" s="53"/>
      <c r="G435" s="53"/>
      <c r="H435" s="53"/>
      <c r="I435" s="53"/>
      <c r="J435" s="53"/>
      <c r="K435" s="53"/>
      <c r="L435" s="53"/>
      <c r="M435" s="53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5.75" customHeight="1">
      <c r="A436" s="34"/>
      <c r="B436" s="34"/>
      <c r="C436" s="34"/>
      <c r="D436" s="34"/>
      <c r="E436" s="53"/>
      <c r="F436" s="53"/>
      <c r="G436" s="53"/>
      <c r="H436" s="53"/>
      <c r="I436" s="53"/>
      <c r="J436" s="53"/>
      <c r="K436" s="53"/>
      <c r="L436" s="53"/>
      <c r="M436" s="53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5.75" customHeight="1">
      <c r="A437" s="34"/>
      <c r="B437" s="34"/>
      <c r="C437" s="34"/>
      <c r="D437" s="34"/>
      <c r="E437" s="53"/>
      <c r="F437" s="53"/>
      <c r="G437" s="53"/>
      <c r="H437" s="53"/>
      <c r="I437" s="53"/>
      <c r="J437" s="53"/>
      <c r="K437" s="53"/>
      <c r="L437" s="53"/>
      <c r="M437" s="53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5.75" customHeight="1">
      <c r="A438" s="34"/>
      <c r="B438" s="34"/>
      <c r="C438" s="34"/>
      <c r="D438" s="34"/>
      <c r="E438" s="53"/>
      <c r="F438" s="53"/>
      <c r="G438" s="53"/>
      <c r="H438" s="53"/>
      <c r="I438" s="53"/>
      <c r="J438" s="53"/>
      <c r="K438" s="53"/>
      <c r="L438" s="53"/>
      <c r="M438" s="53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5.75" customHeight="1">
      <c r="A439" s="34"/>
      <c r="B439" s="34"/>
      <c r="C439" s="34"/>
      <c r="D439" s="34"/>
      <c r="E439" s="53"/>
      <c r="F439" s="53"/>
      <c r="G439" s="53"/>
      <c r="H439" s="53"/>
      <c r="I439" s="53"/>
      <c r="J439" s="53"/>
      <c r="K439" s="53"/>
      <c r="L439" s="53"/>
      <c r="M439" s="53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5.75" customHeight="1">
      <c r="A440" s="34"/>
      <c r="B440" s="34"/>
      <c r="C440" s="34"/>
      <c r="D440" s="34"/>
      <c r="E440" s="53"/>
      <c r="F440" s="53"/>
      <c r="G440" s="53"/>
      <c r="H440" s="53"/>
      <c r="I440" s="53"/>
      <c r="J440" s="53"/>
      <c r="K440" s="53"/>
      <c r="L440" s="53"/>
      <c r="M440" s="53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5.75" customHeight="1">
      <c r="A441" s="34"/>
      <c r="B441" s="34"/>
      <c r="C441" s="34"/>
      <c r="D441" s="34"/>
      <c r="E441" s="53"/>
      <c r="F441" s="53"/>
      <c r="G441" s="53"/>
      <c r="H441" s="53"/>
      <c r="I441" s="53"/>
      <c r="J441" s="53"/>
      <c r="K441" s="53"/>
      <c r="L441" s="53"/>
      <c r="M441" s="53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5.75" customHeight="1">
      <c r="A442" s="34"/>
      <c r="B442" s="34"/>
      <c r="C442" s="34"/>
      <c r="D442" s="34"/>
      <c r="E442" s="53"/>
      <c r="F442" s="53"/>
      <c r="G442" s="53"/>
      <c r="H442" s="53"/>
      <c r="I442" s="53"/>
      <c r="J442" s="53"/>
      <c r="K442" s="53"/>
      <c r="L442" s="53"/>
      <c r="M442" s="53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5.75" customHeight="1">
      <c r="A443" s="34"/>
      <c r="B443" s="34"/>
      <c r="C443" s="34"/>
      <c r="D443" s="34"/>
      <c r="E443" s="53"/>
      <c r="F443" s="53"/>
      <c r="G443" s="53"/>
      <c r="H443" s="53"/>
      <c r="I443" s="53"/>
      <c r="J443" s="53"/>
      <c r="K443" s="53"/>
      <c r="L443" s="53"/>
      <c r="M443" s="53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5.75" customHeight="1">
      <c r="A444" s="34"/>
      <c r="B444" s="34"/>
      <c r="C444" s="34"/>
      <c r="D444" s="34"/>
      <c r="E444" s="53"/>
      <c r="F444" s="53"/>
      <c r="G444" s="53"/>
      <c r="H444" s="53"/>
      <c r="I444" s="53"/>
      <c r="J444" s="53"/>
      <c r="K444" s="53"/>
      <c r="L444" s="53"/>
      <c r="M444" s="53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5.75" customHeight="1">
      <c r="A445" s="34"/>
      <c r="B445" s="34"/>
      <c r="C445" s="34"/>
      <c r="D445" s="34"/>
      <c r="E445" s="53"/>
      <c r="F445" s="53"/>
      <c r="G445" s="53"/>
      <c r="H445" s="53"/>
      <c r="I445" s="53"/>
      <c r="J445" s="53"/>
      <c r="K445" s="53"/>
      <c r="L445" s="53"/>
      <c r="M445" s="53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5.75" customHeight="1">
      <c r="A446" s="34"/>
      <c r="B446" s="34"/>
      <c r="C446" s="34"/>
      <c r="D446" s="34"/>
      <c r="E446" s="53"/>
      <c r="F446" s="53"/>
      <c r="G446" s="53"/>
      <c r="H446" s="53"/>
      <c r="I446" s="53"/>
      <c r="J446" s="53"/>
      <c r="K446" s="53"/>
      <c r="L446" s="53"/>
      <c r="M446" s="53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5.75" customHeight="1">
      <c r="A447" s="34"/>
      <c r="B447" s="34"/>
      <c r="C447" s="34"/>
      <c r="D447" s="34"/>
      <c r="E447" s="53"/>
      <c r="F447" s="53"/>
      <c r="G447" s="53"/>
      <c r="H447" s="53"/>
      <c r="I447" s="53"/>
      <c r="J447" s="53"/>
      <c r="K447" s="53"/>
      <c r="L447" s="53"/>
      <c r="M447" s="53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5.75" customHeight="1">
      <c r="A448" s="34"/>
      <c r="B448" s="34"/>
      <c r="C448" s="34"/>
      <c r="D448" s="34"/>
      <c r="E448" s="53"/>
      <c r="F448" s="53"/>
      <c r="G448" s="53"/>
      <c r="H448" s="53"/>
      <c r="I448" s="53"/>
      <c r="J448" s="53"/>
      <c r="K448" s="53"/>
      <c r="L448" s="53"/>
      <c r="M448" s="53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5.75" customHeight="1">
      <c r="A449" s="34"/>
      <c r="B449" s="34"/>
      <c r="C449" s="34"/>
      <c r="D449" s="34"/>
      <c r="E449" s="53"/>
      <c r="F449" s="53"/>
      <c r="G449" s="53"/>
      <c r="H449" s="53"/>
      <c r="I449" s="53"/>
      <c r="J449" s="53"/>
      <c r="K449" s="53"/>
      <c r="L449" s="53"/>
      <c r="M449" s="53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5.75" customHeight="1">
      <c r="A450" s="34"/>
      <c r="B450" s="34"/>
      <c r="C450" s="34"/>
      <c r="D450" s="34"/>
      <c r="E450" s="53"/>
      <c r="F450" s="53"/>
      <c r="G450" s="53"/>
      <c r="H450" s="53"/>
      <c r="I450" s="53"/>
      <c r="J450" s="53"/>
      <c r="K450" s="53"/>
      <c r="L450" s="53"/>
      <c r="M450" s="53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5.75" customHeight="1">
      <c r="A451" s="34"/>
      <c r="B451" s="34"/>
      <c r="C451" s="34"/>
      <c r="D451" s="34"/>
      <c r="E451" s="53"/>
      <c r="F451" s="53"/>
      <c r="G451" s="53"/>
      <c r="H451" s="53"/>
      <c r="I451" s="53"/>
      <c r="J451" s="53"/>
      <c r="K451" s="53"/>
      <c r="L451" s="53"/>
      <c r="M451" s="53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5.75" customHeight="1">
      <c r="A452" s="34"/>
      <c r="B452" s="34"/>
      <c r="C452" s="34"/>
      <c r="D452" s="34"/>
      <c r="E452" s="53"/>
      <c r="F452" s="53"/>
      <c r="G452" s="53"/>
      <c r="H452" s="53"/>
      <c r="I452" s="53"/>
      <c r="J452" s="53"/>
      <c r="K452" s="53"/>
      <c r="L452" s="53"/>
      <c r="M452" s="53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5.75" customHeight="1">
      <c r="A453" s="34"/>
      <c r="B453" s="34"/>
      <c r="C453" s="34"/>
      <c r="D453" s="34"/>
      <c r="E453" s="53"/>
      <c r="F453" s="53"/>
      <c r="G453" s="53"/>
      <c r="H453" s="53"/>
      <c r="I453" s="53"/>
      <c r="J453" s="53"/>
      <c r="K453" s="53"/>
      <c r="L453" s="53"/>
      <c r="M453" s="53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5.75" customHeight="1">
      <c r="A454" s="34"/>
      <c r="B454" s="34"/>
      <c r="C454" s="34"/>
      <c r="D454" s="34"/>
      <c r="E454" s="53"/>
      <c r="F454" s="53"/>
      <c r="G454" s="53"/>
      <c r="H454" s="53"/>
      <c r="I454" s="53"/>
      <c r="J454" s="53"/>
      <c r="K454" s="53"/>
      <c r="L454" s="53"/>
      <c r="M454" s="53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5.75" customHeight="1">
      <c r="A455" s="34"/>
      <c r="B455" s="34"/>
      <c r="C455" s="34"/>
      <c r="D455" s="34"/>
      <c r="E455" s="53"/>
      <c r="F455" s="53"/>
      <c r="G455" s="53"/>
      <c r="H455" s="53"/>
      <c r="I455" s="53"/>
      <c r="J455" s="53"/>
      <c r="K455" s="53"/>
      <c r="L455" s="53"/>
      <c r="M455" s="53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5.75" customHeight="1">
      <c r="A456" s="34"/>
      <c r="B456" s="34"/>
      <c r="C456" s="34"/>
      <c r="D456" s="34"/>
      <c r="E456" s="53"/>
      <c r="F456" s="53"/>
      <c r="G456" s="53"/>
      <c r="H456" s="53"/>
      <c r="I456" s="53"/>
      <c r="J456" s="53"/>
      <c r="K456" s="53"/>
      <c r="L456" s="53"/>
      <c r="M456" s="53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5.75" customHeight="1">
      <c r="A457" s="34"/>
      <c r="B457" s="34"/>
      <c r="C457" s="34"/>
      <c r="D457" s="34"/>
      <c r="E457" s="53"/>
      <c r="F457" s="53"/>
      <c r="G457" s="53"/>
      <c r="H457" s="53"/>
      <c r="I457" s="53"/>
      <c r="J457" s="53"/>
      <c r="K457" s="53"/>
      <c r="L457" s="53"/>
      <c r="M457" s="53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5.75" customHeight="1">
      <c r="A458" s="34"/>
      <c r="B458" s="34"/>
      <c r="C458" s="34"/>
      <c r="D458" s="34"/>
      <c r="E458" s="53"/>
      <c r="F458" s="53"/>
      <c r="G458" s="53"/>
      <c r="H458" s="53"/>
      <c r="I458" s="53"/>
      <c r="J458" s="53"/>
      <c r="K458" s="53"/>
      <c r="L458" s="53"/>
      <c r="M458" s="53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5.75" customHeight="1">
      <c r="A459" s="34"/>
      <c r="B459" s="34"/>
      <c r="C459" s="34"/>
      <c r="D459" s="34"/>
      <c r="E459" s="53"/>
      <c r="F459" s="53"/>
      <c r="G459" s="53"/>
      <c r="H459" s="53"/>
      <c r="I459" s="53"/>
      <c r="J459" s="53"/>
      <c r="K459" s="53"/>
      <c r="L459" s="53"/>
      <c r="M459" s="53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5.75" customHeight="1">
      <c r="A460" s="34"/>
      <c r="B460" s="34"/>
      <c r="C460" s="34"/>
      <c r="D460" s="34"/>
      <c r="E460" s="53"/>
      <c r="F460" s="53"/>
      <c r="G460" s="53"/>
      <c r="H460" s="53"/>
      <c r="I460" s="53"/>
      <c r="J460" s="53"/>
      <c r="K460" s="53"/>
      <c r="L460" s="53"/>
      <c r="M460" s="53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5.75" customHeight="1">
      <c r="A461" s="34"/>
      <c r="B461" s="34"/>
      <c r="C461" s="34"/>
      <c r="D461" s="34"/>
      <c r="E461" s="53"/>
      <c r="F461" s="53"/>
      <c r="G461" s="53"/>
      <c r="H461" s="53"/>
      <c r="I461" s="53"/>
      <c r="J461" s="53"/>
      <c r="K461" s="53"/>
      <c r="L461" s="53"/>
      <c r="M461" s="53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5.75" customHeight="1">
      <c r="A462" s="34"/>
      <c r="B462" s="34"/>
      <c r="C462" s="34"/>
      <c r="D462" s="34"/>
      <c r="E462" s="53"/>
      <c r="F462" s="53"/>
      <c r="G462" s="53"/>
      <c r="H462" s="53"/>
      <c r="I462" s="53"/>
      <c r="J462" s="53"/>
      <c r="K462" s="53"/>
      <c r="L462" s="53"/>
      <c r="M462" s="53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5.75" customHeight="1">
      <c r="A463" s="34"/>
      <c r="B463" s="34"/>
      <c r="C463" s="34"/>
      <c r="D463" s="34"/>
      <c r="E463" s="53"/>
      <c r="F463" s="53"/>
      <c r="G463" s="53"/>
      <c r="H463" s="53"/>
      <c r="I463" s="53"/>
      <c r="J463" s="53"/>
      <c r="K463" s="53"/>
      <c r="L463" s="53"/>
      <c r="M463" s="53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5.75" customHeight="1">
      <c r="A464" s="34"/>
      <c r="B464" s="34"/>
      <c r="C464" s="34"/>
      <c r="D464" s="34"/>
      <c r="E464" s="53"/>
      <c r="F464" s="53"/>
      <c r="G464" s="53"/>
      <c r="H464" s="53"/>
      <c r="I464" s="53"/>
      <c r="J464" s="53"/>
      <c r="K464" s="53"/>
      <c r="L464" s="53"/>
      <c r="M464" s="53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5.75" customHeight="1">
      <c r="A465" s="34"/>
      <c r="B465" s="34"/>
      <c r="C465" s="34"/>
      <c r="D465" s="34"/>
      <c r="E465" s="53"/>
      <c r="F465" s="53"/>
      <c r="G465" s="53"/>
      <c r="H465" s="53"/>
      <c r="I465" s="53"/>
      <c r="J465" s="53"/>
      <c r="K465" s="53"/>
      <c r="L465" s="53"/>
      <c r="M465" s="53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5.75" customHeight="1">
      <c r="A466" s="34"/>
      <c r="B466" s="34"/>
      <c r="C466" s="34"/>
      <c r="D466" s="34"/>
      <c r="E466" s="53"/>
      <c r="F466" s="53"/>
      <c r="G466" s="53"/>
      <c r="H466" s="53"/>
      <c r="I466" s="53"/>
      <c r="J466" s="53"/>
      <c r="K466" s="53"/>
      <c r="L466" s="53"/>
      <c r="M466" s="53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5.75" customHeight="1">
      <c r="A467" s="34"/>
      <c r="B467" s="34"/>
      <c r="C467" s="34"/>
      <c r="D467" s="34"/>
      <c r="E467" s="53"/>
      <c r="F467" s="53"/>
      <c r="G467" s="53"/>
      <c r="H467" s="53"/>
      <c r="I467" s="53"/>
      <c r="J467" s="53"/>
      <c r="K467" s="53"/>
      <c r="L467" s="53"/>
      <c r="M467" s="53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5.75" customHeight="1">
      <c r="A468" s="34"/>
      <c r="B468" s="34"/>
      <c r="C468" s="34"/>
      <c r="D468" s="34"/>
      <c r="E468" s="53"/>
      <c r="F468" s="53"/>
      <c r="G468" s="53"/>
      <c r="H468" s="53"/>
      <c r="I468" s="53"/>
      <c r="J468" s="53"/>
      <c r="K468" s="53"/>
      <c r="L468" s="53"/>
      <c r="M468" s="53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5.75" customHeight="1">
      <c r="A469" s="34"/>
      <c r="B469" s="34"/>
      <c r="C469" s="34"/>
      <c r="D469" s="34"/>
      <c r="E469" s="53"/>
      <c r="F469" s="53"/>
      <c r="G469" s="53"/>
      <c r="H469" s="53"/>
      <c r="I469" s="53"/>
      <c r="J469" s="53"/>
      <c r="K469" s="53"/>
      <c r="L469" s="53"/>
      <c r="M469" s="53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5.75" customHeight="1">
      <c r="A470" s="34"/>
      <c r="B470" s="34"/>
      <c r="C470" s="34"/>
      <c r="D470" s="34"/>
      <c r="E470" s="53"/>
      <c r="F470" s="53"/>
      <c r="G470" s="53"/>
      <c r="H470" s="53"/>
      <c r="I470" s="53"/>
      <c r="J470" s="53"/>
      <c r="K470" s="53"/>
      <c r="L470" s="53"/>
      <c r="M470" s="53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5.75" customHeight="1">
      <c r="A471" s="34"/>
      <c r="B471" s="34"/>
      <c r="C471" s="34"/>
      <c r="D471" s="34"/>
      <c r="E471" s="53"/>
      <c r="F471" s="53"/>
      <c r="G471" s="53"/>
      <c r="H471" s="53"/>
      <c r="I471" s="53"/>
      <c r="J471" s="53"/>
      <c r="K471" s="53"/>
      <c r="L471" s="53"/>
      <c r="M471" s="53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5.75" customHeight="1">
      <c r="A472" s="34"/>
      <c r="B472" s="34"/>
      <c r="C472" s="34"/>
      <c r="D472" s="34"/>
      <c r="E472" s="53"/>
      <c r="F472" s="53"/>
      <c r="G472" s="53"/>
      <c r="H472" s="53"/>
      <c r="I472" s="53"/>
      <c r="J472" s="53"/>
      <c r="K472" s="53"/>
      <c r="L472" s="53"/>
      <c r="M472" s="53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5.75" customHeight="1">
      <c r="A473" s="34"/>
      <c r="B473" s="34"/>
      <c r="C473" s="34"/>
      <c r="D473" s="34"/>
      <c r="E473" s="53"/>
      <c r="F473" s="53"/>
      <c r="G473" s="53"/>
      <c r="H473" s="53"/>
      <c r="I473" s="53"/>
      <c r="J473" s="53"/>
      <c r="K473" s="53"/>
      <c r="L473" s="53"/>
      <c r="M473" s="53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5.75" customHeight="1">
      <c r="A474" s="34"/>
      <c r="B474" s="34"/>
      <c r="C474" s="34"/>
      <c r="D474" s="34"/>
      <c r="E474" s="53"/>
      <c r="F474" s="53"/>
      <c r="G474" s="53"/>
      <c r="H474" s="53"/>
      <c r="I474" s="53"/>
      <c r="J474" s="53"/>
      <c r="K474" s="53"/>
      <c r="L474" s="53"/>
      <c r="M474" s="53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5.75" customHeight="1">
      <c r="A475" s="34"/>
      <c r="B475" s="34"/>
      <c r="C475" s="34"/>
      <c r="D475" s="34"/>
      <c r="E475" s="53"/>
      <c r="F475" s="53"/>
      <c r="G475" s="53"/>
      <c r="H475" s="53"/>
      <c r="I475" s="53"/>
      <c r="J475" s="53"/>
      <c r="K475" s="53"/>
      <c r="L475" s="53"/>
      <c r="M475" s="53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5.75" customHeight="1">
      <c r="A476" s="34"/>
      <c r="B476" s="34"/>
      <c r="C476" s="34"/>
      <c r="D476" s="34"/>
      <c r="E476" s="53"/>
      <c r="F476" s="53"/>
      <c r="G476" s="53"/>
      <c r="H476" s="53"/>
      <c r="I476" s="53"/>
      <c r="J476" s="53"/>
      <c r="K476" s="53"/>
      <c r="L476" s="53"/>
      <c r="M476" s="53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5.75" customHeight="1">
      <c r="A477" s="34"/>
      <c r="B477" s="34"/>
      <c r="C477" s="34"/>
      <c r="D477" s="34"/>
      <c r="E477" s="53"/>
      <c r="F477" s="53"/>
      <c r="G477" s="53"/>
      <c r="H477" s="53"/>
      <c r="I477" s="53"/>
      <c r="J477" s="53"/>
      <c r="K477" s="53"/>
      <c r="L477" s="53"/>
      <c r="M477" s="53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5.75" customHeight="1">
      <c r="A478" s="34"/>
      <c r="B478" s="34"/>
      <c r="C478" s="34"/>
      <c r="D478" s="34"/>
      <c r="E478" s="53"/>
      <c r="F478" s="53"/>
      <c r="G478" s="53"/>
      <c r="H478" s="53"/>
      <c r="I478" s="53"/>
      <c r="J478" s="53"/>
      <c r="K478" s="53"/>
      <c r="L478" s="53"/>
      <c r="M478" s="53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5.75" customHeight="1">
      <c r="A479" s="34"/>
      <c r="B479" s="34"/>
      <c r="C479" s="34"/>
      <c r="D479" s="34"/>
      <c r="E479" s="53"/>
      <c r="F479" s="53"/>
      <c r="G479" s="53"/>
      <c r="H479" s="53"/>
      <c r="I479" s="53"/>
      <c r="J479" s="53"/>
      <c r="K479" s="53"/>
      <c r="L479" s="53"/>
      <c r="M479" s="53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5.75" customHeight="1">
      <c r="A480" s="34"/>
      <c r="B480" s="34"/>
      <c r="C480" s="34"/>
      <c r="D480" s="34"/>
      <c r="E480" s="53"/>
      <c r="F480" s="53"/>
      <c r="G480" s="53"/>
      <c r="H480" s="53"/>
      <c r="I480" s="53"/>
      <c r="J480" s="53"/>
      <c r="K480" s="53"/>
      <c r="L480" s="53"/>
      <c r="M480" s="53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5.75" customHeight="1">
      <c r="A481" s="34"/>
      <c r="B481" s="34"/>
      <c r="C481" s="34"/>
      <c r="D481" s="34"/>
      <c r="E481" s="53"/>
      <c r="F481" s="53"/>
      <c r="G481" s="53"/>
      <c r="H481" s="53"/>
      <c r="I481" s="53"/>
      <c r="J481" s="53"/>
      <c r="K481" s="53"/>
      <c r="L481" s="53"/>
      <c r="M481" s="53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5.75" customHeight="1">
      <c r="A482" s="34"/>
      <c r="B482" s="34"/>
      <c r="C482" s="34"/>
      <c r="D482" s="34"/>
      <c r="E482" s="53"/>
      <c r="F482" s="53"/>
      <c r="G482" s="53"/>
      <c r="H482" s="53"/>
      <c r="I482" s="53"/>
      <c r="J482" s="53"/>
      <c r="K482" s="53"/>
      <c r="L482" s="53"/>
      <c r="M482" s="53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5.75" customHeight="1">
      <c r="A483" s="34"/>
      <c r="B483" s="34"/>
      <c r="C483" s="34"/>
      <c r="D483" s="34"/>
      <c r="E483" s="53"/>
      <c r="F483" s="53"/>
      <c r="G483" s="53"/>
      <c r="H483" s="53"/>
      <c r="I483" s="53"/>
      <c r="J483" s="53"/>
      <c r="K483" s="53"/>
      <c r="L483" s="53"/>
      <c r="M483" s="53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5.75" customHeight="1">
      <c r="A484" s="34"/>
      <c r="B484" s="34"/>
      <c r="C484" s="34"/>
      <c r="D484" s="34"/>
      <c r="E484" s="53"/>
      <c r="F484" s="53"/>
      <c r="G484" s="53"/>
      <c r="H484" s="53"/>
      <c r="I484" s="53"/>
      <c r="J484" s="53"/>
      <c r="K484" s="53"/>
      <c r="L484" s="53"/>
      <c r="M484" s="53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5.75" customHeight="1">
      <c r="A485" s="34"/>
      <c r="B485" s="34"/>
      <c r="C485" s="34"/>
      <c r="D485" s="34"/>
      <c r="E485" s="53"/>
      <c r="F485" s="53"/>
      <c r="G485" s="53"/>
      <c r="H485" s="53"/>
      <c r="I485" s="53"/>
      <c r="J485" s="53"/>
      <c r="K485" s="53"/>
      <c r="L485" s="53"/>
      <c r="M485" s="53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5.75" customHeight="1">
      <c r="A486" s="34"/>
      <c r="B486" s="34"/>
      <c r="C486" s="34"/>
      <c r="D486" s="34"/>
      <c r="E486" s="53"/>
      <c r="F486" s="53"/>
      <c r="G486" s="53"/>
      <c r="H486" s="53"/>
      <c r="I486" s="53"/>
      <c r="J486" s="53"/>
      <c r="K486" s="53"/>
      <c r="L486" s="53"/>
      <c r="M486" s="53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5.75" customHeight="1">
      <c r="A487" s="34"/>
      <c r="B487" s="34"/>
      <c r="C487" s="34"/>
      <c r="D487" s="34"/>
      <c r="E487" s="53"/>
      <c r="F487" s="53"/>
      <c r="G487" s="53"/>
      <c r="H487" s="53"/>
      <c r="I487" s="53"/>
      <c r="J487" s="53"/>
      <c r="K487" s="53"/>
      <c r="L487" s="53"/>
      <c r="M487" s="53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5.75" customHeight="1">
      <c r="A488" s="34"/>
      <c r="B488" s="34"/>
      <c r="C488" s="34"/>
      <c r="D488" s="34"/>
      <c r="E488" s="53"/>
      <c r="F488" s="53"/>
      <c r="G488" s="53"/>
      <c r="H488" s="53"/>
      <c r="I488" s="53"/>
      <c r="J488" s="53"/>
      <c r="K488" s="53"/>
      <c r="L488" s="53"/>
      <c r="M488" s="53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5.75" customHeight="1">
      <c r="A489" s="34"/>
      <c r="B489" s="34"/>
      <c r="C489" s="34"/>
      <c r="D489" s="34"/>
      <c r="E489" s="53"/>
      <c r="F489" s="53"/>
      <c r="G489" s="53"/>
      <c r="H489" s="53"/>
      <c r="I489" s="53"/>
      <c r="J489" s="53"/>
      <c r="K489" s="53"/>
      <c r="L489" s="53"/>
      <c r="M489" s="53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5.75" customHeight="1">
      <c r="A490" s="34"/>
      <c r="B490" s="34"/>
      <c r="C490" s="34"/>
      <c r="D490" s="34"/>
      <c r="E490" s="53"/>
      <c r="F490" s="53"/>
      <c r="G490" s="53"/>
      <c r="H490" s="53"/>
      <c r="I490" s="53"/>
      <c r="J490" s="53"/>
      <c r="K490" s="53"/>
      <c r="L490" s="53"/>
      <c r="M490" s="53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5.75" customHeight="1">
      <c r="A491" s="34"/>
      <c r="B491" s="34"/>
      <c r="C491" s="34"/>
      <c r="D491" s="34"/>
      <c r="E491" s="53"/>
      <c r="F491" s="53"/>
      <c r="G491" s="53"/>
      <c r="H491" s="53"/>
      <c r="I491" s="53"/>
      <c r="J491" s="53"/>
      <c r="K491" s="53"/>
      <c r="L491" s="53"/>
      <c r="M491" s="53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5.75" customHeight="1">
      <c r="A492" s="34"/>
      <c r="B492" s="34"/>
      <c r="C492" s="34"/>
      <c r="D492" s="34"/>
      <c r="E492" s="53"/>
      <c r="F492" s="53"/>
      <c r="G492" s="53"/>
      <c r="H492" s="53"/>
      <c r="I492" s="53"/>
      <c r="J492" s="53"/>
      <c r="K492" s="53"/>
      <c r="L492" s="53"/>
      <c r="M492" s="53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5.75" customHeight="1">
      <c r="A493" s="34"/>
      <c r="B493" s="34"/>
      <c r="C493" s="34"/>
      <c r="D493" s="34"/>
      <c r="E493" s="53"/>
      <c r="F493" s="53"/>
      <c r="G493" s="53"/>
      <c r="H493" s="53"/>
      <c r="I493" s="53"/>
      <c r="J493" s="53"/>
      <c r="K493" s="53"/>
      <c r="L493" s="53"/>
      <c r="M493" s="53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5.75" customHeight="1">
      <c r="A494" s="34"/>
      <c r="B494" s="34"/>
      <c r="C494" s="34"/>
      <c r="D494" s="34"/>
      <c r="E494" s="53"/>
      <c r="F494" s="53"/>
      <c r="G494" s="53"/>
      <c r="H494" s="53"/>
      <c r="I494" s="53"/>
      <c r="J494" s="53"/>
      <c r="K494" s="53"/>
      <c r="L494" s="53"/>
      <c r="M494" s="53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5.75" customHeight="1">
      <c r="A495" s="34"/>
      <c r="B495" s="34"/>
      <c r="C495" s="34"/>
      <c r="D495" s="34"/>
      <c r="E495" s="53"/>
      <c r="F495" s="53"/>
      <c r="G495" s="53"/>
      <c r="H495" s="53"/>
      <c r="I495" s="53"/>
      <c r="J495" s="53"/>
      <c r="K495" s="53"/>
      <c r="L495" s="53"/>
      <c r="M495" s="53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5.75" customHeight="1">
      <c r="A496" s="34"/>
      <c r="B496" s="34"/>
      <c r="C496" s="34"/>
      <c r="D496" s="34"/>
      <c r="E496" s="53"/>
      <c r="F496" s="53"/>
      <c r="G496" s="53"/>
      <c r="H496" s="53"/>
      <c r="I496" s="53"/>
      <c r="J496" s="53"/>
      <c r="K496" s="53"/>
      <c r="L496" s="53"/>
      <c r="M496" s="53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5.75" customHeight="1">
      <c r="A497" s="34"/>
      <c r="B497" s="34"/>
      <c r="C497" s="34"/>
      <c r="D497" s="34"/>
      <c r="E497" s="53"/>
      <c r="F497" s="53"/>
      <c r="G497" s="53"/>
      <c r="H497" s="53"/>
      <c r="I497" s="53"/>
      <c r="J497" s="53"/>
      <c r="K497" s="53"/>
      <c r="L497" s="53"/>
      <c r="M497" s="53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5.75" customHeight="1">
      <c r="A498" s="34"/>
      <c r="B498" s="34"/>
      <c r="C498" s="34"/>
      <c r="D498" s="34"/>
      <c r="E498" s="53"/>
      <c r="F498" s="53"/>
      <c r="G498" s="53"/>
      <c r="H498" s="53"/>
      <c r="I498" s="53"/>
      <c r="J498" s="53"/>
      <c r="K498" s="53"/>
      <c r="L498" s="53"/>
      <c r="M498" s="53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5.75" customHeight="1">
      <c r="A499" s="34"/>
      <c r="B499" s="34"/>
      <c r="C499" s="34"/>
      <c r="D499" s="34"/>
      <c r="E499" s="53"/>
      <c r="F499" s="53"/>
      <c r="G499" s="53"/>
      <c r="H499" s="53"/>
      <c r="I499" s="53"/>
      <c r="J499" s="53"/>
      <c r="K499" s="53"/>
      <c r="L499" s="53"/>
      <c r="M499" s="53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5.75" customHeight="1">
      <c r="A500" s="34"/>
      <c r="B500" s="34"/>
      <c r="C500" s="34"/>
      <c r="D500" s="34"/>
      <c r="E500" s="53"/>
      <c r="F500" s="53"/>
      <c r="G500" s="53"/>
      <c r="H500" s="53"/>
      <c r="I500" s="53"/>
      <c r="J500" s="53"/>
      <c r="K500" s="53"/>
      <c r="L500" s="53"/>
      <c r="M500" s="53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5.75" customHeight="1">
      <c r="A501" s="34"/>
      <c r="B501" s="34"/>
      <c r="C501" s="34"/>
      <c r="D501" s="34"/>
      <c r="E501" s="53"/>
      <c r="F501" s="53"/>
      <c r="G501" s="53"/>
      <c r="H501" s="53"/>
      <c r="I501" s="53"/>
      <c r="J501" s="53"/>
      <c r="K501" s="53"/>
      <c r="L501" s="53"/>
      <c r="M501" s="53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5.75" customHeight="1">
      <c r="A502" s="34"/>
      <c r="B502" s="34"/>
      <c r="C502" s="34"/>
      <c r="D502" s="34"/>
      <c r="E502" s="53"/>
      <c r="F502" s="53"/>
      <c r="G502" s="53"/>
      <c r="H502" s="53"/>
      <c r="I502" s="53"/>
      <c r="J502" s="53"/>
      <c r="K502" s="53"/>
      <c r="L502" s="53"/>
      <c r="M502" s="53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5.75" customHeight="1">
      <c r="A503" s="34"/>
      <c r="B503" s="34"/>
      <c r="C503" s="34"/>
      <c r="D503" s="34"/>
      <c r="E503" s="53"/>
      <c r="F503" s="53"/>
      <c r="G503" s="53"/>
      <c r="H503" s="53"/>
      <c r="I503" s="53"/>
      <c r="J503" s="53"/>
      <c r="K503" s="53"/>
      <c r="L503" s="53"/>
      <c r="M503" s="53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5.75" customHeight="1">
      <c r="A504" s="34"/>
      <c r="B504" s="34"/>
      <c r="C504" s="34"/>
      <c r="D504" s="34"/>
      <c r="E504" s="53"/>
      <c r="F504" s="53"/>
      <c r="G504" s="53"/>
      <c r="H504" s="53"/>
      <c r="I504" s="53"/>
      <c r="J504" s="53"/>
      <c r="K504" s="53"/>
      <c r="L504" s="53"/>
      <c r="M504" s="53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5.75" customHeight="1">
      <c r="A505" s="34"/>
      <c r="B505" s="34"/>
      <c r="C505" s="34"/>
      <c r="D505" s="34"/>
      <c r="E505" s="53"/>
      <c r="F505" s="53"/>
      <c r="G505" s="53"/>
      <c r="H505" s="53"/>
      <c r="I505" s="53"/>
      <c r="J505" s="53"/>
      <c r="K505" s="53"/>
      <c r="L505" s="53"/>
      <c r="M505" s="53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5.75" customHeight="1">
      <c r="A506" s="34"/>
      <c r="B506" s="34"/>
      <c r="C506" s="34"/>
      <c r="D506" s="34"/>
      <c r="E506" s="53"/>
      <c r="F506" s="53"/>
      <c r="G506" s="53"/>
      <c r="H506" s="53"/>
      <c r="I506" s="53"/>
      <c r="J506" s="53"/>
      <c r="K506" s="53"/>
      <c r="L506" s="53"/>
      <c r="M506" s="53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5.75" customHeight="1">
      <c r="A507" s="34"/>
      <c r="B507" s="34"/>
      <c r="C507" s="34"/>
      <c r="D507" s="34"/>
      <c r="E507" s="53"/>
      <c r="F507" s="53"/>
      <c r="G507" s="53"/>
      <c r="H507" s="53"/>
      <c r="I507" s="53"/>
      <c r="J507" s="53"/>
      <c r="K507" s="53"/>
      <c r="L507" s="53"/>
      <c r="M507" s="53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5.75" customHeight="1">
      <c r="A508" s="34"/>
      <c r="B508" s="34"/>
      <c r="C508" s="34"/>
      <c r="D508" s="34"/>
      <c r="E508" s="53"/>
      <c r="F508" s="53"/>
      <c r="G508" s="53"/>
      <c r="H508" s="53"/>
      <c r="I508" s="53"/>
      <c r="J508" s="53"/>
      <c r="K508" s="53"/>
      <c r="L508" s="53"/>
      <c r="M508" s="53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5.75" customHeight="1">
      <c r="A509" s="34"/>
      <c r="B509" s="34"/>
      <c r="C509" s="34"/>
      <c r="D509" s="34"/>
      <c r="E509" s="53"/>
      <c r="F509" s="53"/>
      <c r="G509" s="53"/>
      <c r="H509" s="53"/>
      <c r="I509" s="53"/>
      <c r="J509" s="53"/>
      <c r="K509" s="53"/>
      <c r="L509" s="53"/>
      <c r="M509" s="53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5.75" customHeight="1">
      <c r="A510" s="34"/>
      <c r="B510" s="34"/>
      <c r="C510" s="34"/>
      <c r="D510" s="34"/>
      <c r="E510" s="53"/>
      <c r="F510" s="53"/>
      <c r="G510" s="53"/>
      <c r="H510" s="53"/>
      <c r="I510" s="53"/>
      <c r="J510" s="53"/>
      <c r="K510" s="53"/>
      <c r="L510" s="53"/>
      <c r="M510" s="53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5.75" customHeight="1">
      <c r="A511" s="34"/>
      <c r="B511" s="34"/>
      <c r="C511" s="34"/>
      <c r="D511" s="34"/>
      <c r="E511" s="53"/>
      <c r="F511" s="53"/>
      <c r="G511" s="53"/>
      <c r="H511" s="53"/>
      <c r="I511" s="53"/>
      <c r="J511" s="53"/>
      <c r="K511" s="53"/>
      <c r="L511" s="53"/>
      <c r="M511" s="53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5.75" customHeight="1">
      <c r="A512" s="34"/>
      <c r="B512" s="34"/>
      <c r="C512" s="34"/>
      <c r="D512" s="34"/>
      <c r="E512" s="53"/>
      <c r="F512" s="53"/>
      <c r="G512" s="53"/>
      <c r="H512" s="53"/>
      <c r="I512" s="53"/>
      <c r="J512" s="53"/>
      <c r="K512" s="53"/>
      <c r="L512" s="53"/>
      <c r="M512" s="53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5.75" customHeight="1">
      <c r="A513" s="34"/>
      <c r="B513" s="34"/>
      <c r="C513" s="34"/>
      <c r="D513" s="34"/>
      <c r="E513" s="53"/>
      <c r="F513" s="53"/>
      <c r="G513" s="53"/>
      <c r="H513" s="53"/>
      <c r="I513" s="53"/>
      <c r="J513" s="53"/>
      <c r="K513" s="53"/>
      <c r="L513" s="53"/>
      <c r="M513" s="53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5.75" customHeight="1">
      <c r="A514" s="34"/>
      <c r="B514" s="34"/>
      <c r="C514" s="34"/>
      <c r="D514" s="34"/>
      <c r="E514" s="53"/>
      <c r="F514" s="53"/>
      <c r="G514" s="53"/>
      <c r="H514" s="53"/>
      <c r="I514" s="53"/>
      <c r="J514" s="53"/>
      <c r="K514" s="53"/>
      <c r="L514" s="53"/>
      <c r="M514" s="53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5.75" customHeight="1">
      <c r="A515" s="34"/>
      <c r="B515" s="34"/>
      <c r="C515" s="34"/>
      <c r="D515" s="34"/>
      <c r="E515" s="53"/>
      <c r="F515" s="53"/>
      <c r="G515" s="53"/>
      <c r="H515" s="53"/>
      <c r="I515" s="53"/>
      <c r="J515" s="53"/>
      <c r="K515" s="53"/>
      <c r="L515" s="53"/>
      <c r="M515" s="53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5.75" customHeight="1">
      <c r="A516" s="34"/>
      <c r="B516" s="34"/>
      <c r="C516" s="34"/>
      <c r="D516" s="34"/>
      <c r="E516" s="53"/>
      <c r="F516" s="53"/>
      <c r="G516" s="53"/>
      <c r="H516" s="53"/>
      <c r="I516" s="53"/>
      <c r="J516" s="53"/>
      <c r="K516" s="53"/>
      <c r="L516" s="53"/>
      <c r="M516" s="53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5.75" customHeight="1">
      <c r="A517" s="34"/>
      <c r="B517" s="34"/>
      <c r="C517" s="34"/>
      <c r="D517" s="34"/>
      <c r="E517" s="53"/>
      <c r="F517" s="53"/>
      <c r="G517" s="53"/>
      <c r="H517" s="53"/>
      <c r="I517" s="53"/>
      <c r="J517" s="53"/>
      <c r="K517" s="53"/>
      <c r="L517" s="53"/>
      <c r="M517" s="53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5.75" customHeight="1">
      <c r="A518" s="34"/>
      <c r="B518" s="34"/>
      <c r="C518" s="34"/>
      <c r="D518" s="34"/>
      <c r="E518" s="53"/>
      <c r="F518" s="53"/>
      <c r="G518" s="53"/>
      <c r="H518" s="53"/>
      <c r="I518" s="53"/>
      <c r="J518" s="53"/>
      <c r="K518" s="53"/>
      <c r="L518" s="53"/>
      <c r="M518" s="53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5.75" customHeight="1">
      <c r="A519" s="34"/>
      <c r="B519" s="34"/>
      <c r="C519" s="34"/>
      <c r="D519" s="34"/>
      <c r="E519" s="53"/>
      <c r="F519" s="53"/>
      <c r="G519" s="53"/>
      <c r="H519" s="53"/>
      <c r="I519" s="53"/>
      <c r="J519" s="53"/>
      <c r="K519" s="53"/>
      <c r="L519" s="53"/>
      <c r="M519" s="53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5.75" customHeight="1">
      <c r="A520" s="34"/>
      <c r="B520" s="34"/>
      <c r="C520" s="34"/>
      <c r="D520" s="34"/>
      <c r="E520" s="53"/>
      <c r="F520" s="53"/>
      <c r="G520" s="53"/>
      <c r="H520" s="53"/>
      <c r="I520" s="53"/>
      <c r="J520" s="53"/>
      <c r="K520" s="53"/>
      <c r="L520" s="53"/>
      <c r="M520" s="53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5.75" customHeight="1">
      <c r="A521" s="34"/>
      <c r="B521" s="34"/>
      <c r="C521" s="34"/>
      <c r="D521" s="34"/>
      <c r="E521" s="53"/>
      <c r="F521" s="53"/>
      <c r="G521" s="53"/>
      <c r="H521" s="53"/>
      <c r="I521" s="53"/>
      <c r="J521" s="53"/>
      <c r="K521" s="53"/>
      <c r="L521" s="53"/>
      <c r="M521" s="53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5.75" customHeight="1">
      <c r="A522" s="34"/>
      <c r="B522" s="34"/>
      <c r="C522" s="34"/>
      <c r="D522" s="34"/>
      <c r="E522" s="53"/>
      <c r="F522" s="53"/>
      <c r="G522" s="53"/>
      <c r="H522" s="53"/>
      <c r="I522" s="53"/>
      <c r="J522" s="53"/>
      <c r="K522" s="53"/>
      <c r="L522" s="53"/>
      <c r="M522" s="53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5.75" customHeight="1">
      <c r="A523" s="34"/>
      <c r="B523" s="34"/>
      <c r="C523" s="34"/>
      <c r="D523" s="34"/>
      <c r="E523" s="53"/>
      <c r="F523" s="53"/>
      <c r="G523" s="53"/>
      <c r="H523" s="53"/>
      <c r="I523" s="53"/>
      <c r="J523" s="53"/>
      <c r="K523" s="53"/>
      <c r="L523" s="53"/>
      <c r="M523" s="53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5.75" customHeight="1">
      <c r="A524" s="34"/>
      <c r="B524" s="34"/>
      <c r="C524" s="34"/>
      <c r="D524" s="34"/>
      <c r="E524" s="53"/>
      <c r="F524" s="53"/>
      <c r="G524" s="53"/>
      <c r="H524" s="53"/>
      <c r="I524" s="53"/>
      <c r="J524" s="53"/>
      <c r="K524" s="53"/>
      <c r="L524" s="53"/>
      <c r="M524" s="53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5.75" customHeight="1">
      <c r="A525" s="34"/>
      <c r="B525" s="34"/>
      <c r="C525" s="34"/>
      <c r="D525" s="34"/>
      <c r="E525" s="53"/>
      <c r="F525" s="53"/>
      <c r="G525" s="53"/>
      <c r="H525" s="53"/>
      <c r="I525" s="53"/>
      <c r="J525" s="53"/>
      <c r="K525" s="53"/>
      <c r="L525" s="53"/>
      <c r="M525" s="53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5.75" customHeight="1">
      <c r="A526" s="34"/>
      <c r="B526" s="34"/>
      <c r="C526" s="34"/>
      <c r="D526" s="34"/>
      <c r="E526" s="53"/>
      <c r="F526" s="53"/>
      <c r="G526" s="53"/>
      <c r="H526" s="53"/>
      <c r="I526" s="53"/>
      <c r="J526" s="53"/>
      <c r="K526" s="53"/>
      <c r="L526" s="53"/>
      <c r="M526" s="53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5.75" customHeight="1">
      <c r="A527" s="34"/>
      <c r="B527" s="34"/>
      <c r="C527" s="34"/>
      <c r="D527" s="34"/>
      <c r="E527" s="53"/>
      <c r="F527" s="53"/>
      <c r="G527" s="53"/>
      <c r="H527" s="53"/>
      <c r="I527" s="53"/>
      <c r="J527" s="53"/>
      <c r="K527" s="53"/>
      <c r="L527" s="53"/>
      <c r="M527" s="53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5.75" customHeight="1">
      <c r="A528" s="34"/>
      <c r="B528" s="34"/>
      <c r="C528" s="34"/>
      <c r="D528" s="34"/>
      <c r="E528" s="53"/>
      <c r="F528" s="53"/>
      <c r="G528" s="53"/>
      <c r="H528" s="53"/>
      <c r="I528" s="53"/>
      <c r="J528" s="53"/>
      <c r="K528" s="53"/>
      <c r="L528" s="53"/>
      <c r="M528" s="53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5.75" customHeight="1">
      <c r="A529" s="34"/>
      <c r="B529" s="34"/>
      <c r="C529" s="34"/>
      <c r="D529" s="34"/>
      <c r="E529" s="53"/>
      <c r="F529" s="53"/>
      <c r="G529" s="53"/>
      <c r="H529" s="53"/>
      <c r="I529" s="53"/>
      <c r="J529" s="53"/>
      <c r="K529" s="53"/>
      <c r="L529" s="53"/>
      <c r="M529" s="53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5.75" customHeight="1">
      <c r="A530" s="34"/>
      <c r="B530" s="34"/>
      <c r="C530" s="34"/>
      <c r="D530" s="34"/>
      <c r="E530" s="53"/>
      <c r="F530" s="53"/>
      <c r="G530" s="53"/>
      <c r="H530" s="53"/>
      <c r="I530" s="53"/>
      <c r="J530" s="53"/>
      <c r="K530" s="53"/>
      <c r="L530" s="53"/>
      <c r="M530" s="53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5.75" customHeight="1">
      <c r="A531" s="34"/>
      <c r="B531" s="34"/>
      <c r="C531" s="34"/>
      <c r="D531" s="34"/>
      <c r="E531" s="53"/>
      <c r="F531" s="53"/>
      <c r="G531" s="53"/>
      <c r="H531" s="53"/>
      <c r="I531" s="53"/>
      <c r="J531" s="53"/>
      <c r="K531" s="53"/>
      <c r="L531" s="53"/>
      <c r="M531" s="53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5.75" customHeight="1">
      <c r="A532" s="34"/>
      <c r="B532" s="34"/>
      <c r="C532" s="34"/>
      <c r="D532" s="34"/>
      <c r="E532" s="53"/>
      <c r="F532" s="53"/>
      <c r="G532" s="53"/>
      <c r="H532" s="53"/>
      <c r="I532" s="53"/>
      <c r="J532" s="53"/>
      <c r="K532" s="53"/>
      <c r="L532" s="53"/>
      <c r="M532" s="53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5.75" customHeight="1">
      <c r="A533" s="34"/>
      <c r="B533" s="34"/>
      <c r="C533" s="34"/>
      <c r="D533" s="34"/>
      <c r="E533" s="53"/>
      <c r="F533" s="53"/>
      <c r="G533" s="53"/>
      <c r="H533" s="53"/>
      <c r="I533" s="53"/>
      <c r="J533" s="53"/>
      <c r="K533" s="53"/>
      <c r="L533" s="53"/>
      <c r="M533" s="53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5.75" customHeight="1">
      <c r="A534" s="34"/>
      <c r="B534" s="34"/>
      <c r="C534" s="34"/>
      <c r="D534" s="34"/>
      <c r="E534" s="53"/>
      <c r="F534" s="53"/>
      <c r="G534" s="53"/>
      <c r="H534" s="53"/>
      <c r="I534" s="53"/>
      <c r="J534" s="53"/>
      <c r="K534" s="53"/>
      <c r="L534" s="53"/>
      <c r="M534" s="53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5.75" customHeight="1">
      <c r="A535" s="34"/>
      <c r="B535" s="34"/>
      <c r="C535" s="34"/>
      <c r="D535" s="34"/>
      <c r="E535" s="53"/>
      <c r="F535" s="53"/>
      <c r="G535" s="53"/>
      <c r="H535" s="53"/>
      <c r="I535" s="53"/>
      <c r="J535" s="53"/>
      <c r="K535" s="53"/>
      <c r="L535" s="53"/>
      <c r="M535" s="53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5.75" customHeight="1">
      <c r="A536" s="34"/>
      <c r="B536" s="34"/>
      <c r="C536" s="34"/>
      <c r="D536" s="34"/>
      <c r="E536" s="53"/>
      <c r="F536" s="53"/>
      <c r="G536" s="53"/>
      <c r="H536" s="53"/>
      <c r="I536" s="53"/>
      <c r="J536" s="53"/>
      <c r="K536" s="53"/>
      <c r="L536" s="53"/>
      <c r="M536" s="53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5.75" customHeight="1">
      <c r="A537" s="34"/>
      <c r="B537" s="34"/>
      <c r="C537" s="34"/>
      <c r="D537" s="34"/>
      <c r="E537" s="53"/>
      <c r="F537" s="53"/>
      <c r="G537" s="53"/>
      <c r="H537" s="53"/>
      <c r="I537" s="53"/>
      <c r="J537" s="53"/>
      <c r="K537" s="53"/>
      <c r="L537" s="53"/>
      <c r="M537" s="53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5.75" customHeight="1">
      <c r="A538" s="34"/>
      <c r="B538" s="34"/>
      <c r="C538" s="34"/>
      <c r="D538" s="34"/>
      <c r="E538" s="53"/>
      <c r="F538" s="53"/>
      <c r="G538" s="53"/>
      <c r="H538" s="53"/>
      <c r="I538" s="53"/>
      <c r="J538" s="53"/>
      <c r="K538" s="53"/>
      <c r="L538" s="53"/>
      <c r="M538" s="53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5.75" customHeight="1">
      <c r="A539" s="34"/>
      <c r="B539" s="34"/>
      <c r="C539" s="34"/>
      <c r="D539" s="34"/>
      <c r="E539" s="53"/>
      <c r="F539" s="53"/>
      <c r="G539" s="53"/>
      <c r="H539" s="53"/>
      <c r="I539" s="53"/>
      <c r="J539" s="53"/>
      <c r="K539" s="53"/>
      <c r="L539" s="53"/>
      <c r="M539" s="53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5.75" customHeight="1">
      <c r="A540" s="34"/>
      <c r="B540" s="34"/>
      <c r="C540" s="34"/>
      <c r="D540" s="34"/>
      <c r="E540" s="53"/>
      <c r="F540" s="53"/>
      <c r="G540" s="53"/>
      <c r="H540" s="53"/>
      <c r="I540" s="53"/>
      <c r="J540" s="53"/>
      <c r="K540" s="53"/>
      <c r="L540" s="53"/>
      <c r="M540" s="53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5.75" customHeight="1">
      <c r="A541" s="34"/>
      <c r="B541" s="34"/>
      <c r="C541" s="34"/>
      <c r="D541" s="34"/>
      <c r="E541" s="53"/>
      <c r="F541" s="53"/>
      <c r="G541" s="53"/>
      <c r="H541" s="53"/>
      <c r="I541" s="53"/>
      <c r="J541" s="53"/>
      <c r="K541" s="53"/>
      <c r="L541" s="53"/>
      <c r="M541" s="53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5.75" customHeight="1">
      <c r="A542" s="34"/>
      <c r="B542" s="34"/>
      <c r="C542" s="34"/>
      <c r="D542" s="34"/>
      <c r="E542" s="53"/>
      <c r="F542" s="53"/>
      <c r="G542" s="53"/>
      <c r="H542" s="53"/>
      <c r="I542" s="53"/>
      <c r="J542" s="53"/>
      <c r="K542" s="53"/>
      <c r="L542" s="53"/>
      <c r="M542" s="53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5.75" customHeight="1">
      <c r="A543" s="34"/>
      <c r="B543" s="34"/>
      <c r="C543" s="34"/>
      <c r="D543" s="34"/>
      <c r="E543" s="53"/>
      <c r="F543" s="53"/>
      <c r="G543" s="53"/>
      <c r="H543" s="53"/>
      <c r="I543" s="53"/>
      <c r="J543" s="53"/>
      <c r="K543" s="53"/>
      <c r="L543" s="53"/>
      <c r="M543" s="53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5.75" customHeight="1">
      <c r="A544" s="34"/>
      <c r="B544" s="34"/>
      <c r="C544" s="34"/>
      <c r="D544" s="34"/>
      <c r="E544" s="53"/>
      <c r="F544" s="53"/>
      <c r="G544" s="53"/>
      <c r="H544" s="53"/>
      <c r="I544" s="53"/>
      <c r="J544" s="53"/>
      <c r="K544" s="53"/>
      <c r="L544" s="53"/>
      <c r="M544" s="53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5.75" customHeight="1">
      <c r="A545" s="34"/>
      <c r="B545" s="34"/>
      <c r="C545" s="34"/>
      <c r="D545" s="34"/>
      <c r="E545" s="53"/>
      <c r="F545" s="53"/>
      <c r="G545" s="53"/>
      <c r="H545" s="53"/>
      <c r="I545" s="53"/>
      <c r="J545" s="53"/>
      <c r="K545" s="53"/>
      <c r="L545" s="53"/>
      <c r="M545" s="53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5.75" customHeight="1">
      <c r="A546" s="34"/>
      <c r="B546" s="34"/>
      <c r="C546" s="34"/>
      <c r="D546" s="34"/>
      <c r="E546" s="53"/>
      <c r="F546" s="53"/>
      <c r="G546" s="53"/>
      <c r="H546" s="53"/>
      <c r="I546" s="53"/>
      <c r="J546" s="53"/>
      <c r="K546" s="53"/>
      <c r="L546" s="53"/>
      <c r="M546" s="53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5.75" customHeight="1">
      <c r="A547" s="34"/>
      <c r="B547" s="34"/>
      <c r="C547" s="34"/>
      <c r="D547" s="34"/>
      <c r="E547" s="53"/>
      <c r="F547" s="53"/>
      <c r="G547" s="53"/>
      <c r="H547" s="53"/>
      <c r="I547" s="53"/>
      <c r="J547" s="53"/>
      <c r="K547" s="53"/>
      <c r="L547" s="53"/>
      <c r="M547" s="53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5.75" customHeight="1">
      <c r="A548" s="34"/>
      <c r="B548" s="34"/>
      <c r="C548" s="34"/>
      <c r="D548" s="34"/>
      <c r="E548" s="53"/>
      <c r="F548" s="53"/>
      <c r="G548" s="53"/>
      <c r="H548" s="53"/>
      <c r="I548" s="53"/>
      <c r="J548" s="53"/>
      <c r="K548" s="53"/>
      <c r="L548" s="53"/>
      <c r="M548" s="53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5.75" customHeight="1">
      <c r="A549" s="34"/>
      <c r="B549" s="34"/>
      <c r="C549" s="34"/>
      <c r="D549" s="34"/>
      <c r="E549" s="53"/>
      <c r="F549" s="53"/>
      <c r="G549" s="53"/>
      <c r="H549" s="53"/>
      <c r="I549" s="53"/>
      <c r="J549" s="53"/>
      <c r="K549" s="53"/>
      <c r="L549" s="53"/>
      <c r="M549" s="53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5.75" customHeight="1">
      <c r="A550" s="34"/>
      <c r="B550" s="34"/>
      <c r="C550" s="34"/>
      <c r="D550" s="34"/>
      <c r="E550" s="53"/>
      <c r="F550" s="53"/>
      <c r="G550" s="53"/>
      <c r="H550" s="53"/>
      <c r="I550" s="53"/>
      <c r="J550" s="53"/>
      <c r="K550" s="53"/>
      <c r="L550" s="53"/>
      <c r="M550" s="53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5.75" customHeight="1">
      <c r="A551" s="34"/>
      <c r="B551" s="34"/>
      <c r="C551" s="34"/>
      <c r="D551" s="34"/>
      <c r="E551" s="53"/>
      <c r="F551" s="53"/>
      <c r="G551" s="53"/>
      <c r="H551" s="53"/>
      <c r="I551" s="53"/>
      <c r="J551" s="53"/>
      <c r="K551" s="53"/>
      <c r="L551" s="53"/>
      <c r="M551" s="53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5.75" customHeight="1">
      <c r="A552" s="34"/>
      <c r="B552" s="34"/>
      <c r="C552" s="34"/>
      <c r="D552" s="34"/>
      <c r="E552" s="53"/>
      <c r="F552" s="53"/>
      <c r="G552" s="53"/>
      <c r="H552" s="53"/>
      <c r="I552" s="53"/>
      <c r="J552" s="53"/>
      <c r="K552" s="53"/>
      <c r="L552" s="53"/>
      <c r="M552" s="53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5.75" customHeight="1">
      <c r="A553" s="34"/>
      <c r="B553" s="34"/>
      <c r="C553" s="34"/>
      <c r="D553" s="34"/>
      <c r="E553" s="53"/>
      <c r="F553" s="53"/>
      <c r="G553" s="53"/>
      <c r="H553" s="53"/>
      <c r="I553" s="53"/>
      <c r="J553" s="53"/>
      <c r="K553" s="53"/>
      <c r="L553" s="53"/>
      <c r="M553" s="53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5.75" customHeight="1">
      <c r="A554" s="34"/>
      <c r="B554" s="34"/>
      <c r="C554" s="34"/>
      <c r="D554" s="34"/>
      <c r="E554" s="53"/>
      <c r="F554" s="53"/>
      <c r="G554" s="53"/>
      <c r="H554" s="53"/>
      <c r="I554" s="53"/>
      <c r="J554" s="53"/>
      <c r="K554" s="53"/>
      <c r="L554" s="53"/>
      <c r="M554" s="53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5.75" customHeight="1">
      <c r="A555" s="34"/>
      <c r="B555" s="34"/>
      <c r="C555" s="34"/>
      <c r="D555" s="34"/>
      <c r="E555" s="53"/>
      <c r="F555" s="53"/>
      <c r="G555" s="53"/>
      <c r="H555" s="53"/>
      <c r="I555" s="53"/>
      <c r="J555" s="53"/>
      <c r="K555" s="53"/>
      <c r="L555" s="53"/>
      <c r="M555" s="53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5.75" customHeight="1">
      <c r="A556" s="34"/>
      <c r="B556" s="34"/>
      <c r="C556" s="34"/>
      <c r="D556" s="34"/>
      <c r="E556" s="53"/>
      <c r="F556" s="53"/>
      <c r="G556" s="53"/>
      <c r="H556" s="53"/>
      <c r="I556" s="53"/>
      <c r="J556" s="53"/>
      <c r="K556" s="53"/>
      <c r="L556" s="53"/>
      <c r="M556" s="53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5.75" customHeight="1">
      <c r="A557" s="34"/>
      <c r="B557" s="34"/>
      <c r="C557" s="34"/>
      <c r="D557" s="34"/>
      <c r="E557" s="53"/>
      <c r="F557" s="53"/>
      <c r="G557" s="53"/>
      <c r="H557" s="53"/>
      <c r="I557" s="53"/>
      <c r="J557" s="53"/>
      <c r="K557" s="53"/>
      <c r="L557" s="53"/>
      <c r="M557" s="53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5.75" customHeight="1">
      <c r="A558" s="34"/>
      <c r="B558" s="34"/>
      <c r="C558" s="34"/>
      <c r="D558" s="34"/>
      <c r="E558" s="53"/>
      <c r="F558" s="53"/>
      <c r="G558" s="53"/>
      <c r="H558" s="53"/>
      <c r="I558" s="53"/>
      <c r="J558" s="53"/>
      <c r="K558" s="53"/>
      <c r="L558" s="53"/>
      <c r="M558" s="53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5.75" customHeight="1">
      <c r="A559" s="34"/>
      <c r="B559" s="34"/>
      <c r="C559" s="34"/>
      <c r="D559" s="34"/>
      <c r="E559" s="53"/>
      <c r="F559" s="53"/>
      <c r="G559" s="53"/>
      <c r="H559" s="53"/>
      <c r="I559" s="53"/>
      <c r="J559" s="53"/>
      <c r="K559" s="53"/>
      <c r="L559" s="53"/>
      <c r="M559" s="53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5.75" customHeight="1">
      <c r="A560" s="34"/>
      <c r="B560" s="34"/>
      <c r="C560" s="34"/>
      <c r="D560" s="34"/>
      <c r="E560" s="53"/>
      <c r="F560" s="53"/>
      <c r="G560" s="53"/>
      <c r="H560" s="53"/>
      <c r="I560" s="53"/>
      <c r="J560" s="53"/>
      <c r="K560" s="53"/>
      <c r="L560" s="53"/>
      <c r="M560" s="53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5.75" customHeight="1">
      <c r="A561" s="34"/>
      <c r="B561" s="34"/>
      <c r="C561" s="34"/>
      <c r="D561" s="34"/>
      <c r="E561" s="53"/>
      <c r="F561" s="53"/>
      <c r="G561" s="53"/>
      <c r="H561" s="53"/>
      <c r="I561" s="53"/>
      <c r="J561" s="53"/>
      <c r="K561" s="53"/>
      <c r="L561" s="53"/>
      <c r="M561" s="53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5.75" customHeight="1">
      <c r="A562" s="34"/>
      <c r="B562" s="34"/>
      <c r="C562" s="34"/>
      <c r="D562" s="34"/>
      <c r="E562" s="53"/>
      <c r="F562" s="53"/>
      <c r="G562" s="53"/>
      <c r="H562" s="53"/>
      <c r="I562" s="53"/>
      <c r="J562" s="53"/>
      <c r="K562" s="53"/>
      <c r="L562" s="53"/>
      <c r="M562" s="53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5.75" customHeight="1">
      <c r="A563" s="34"/>
      <c r="B563" s="34"/>
      <c r="C563" s="34"/>
      <c r="D563" s="34"/>
      <c r="E563" s="53"/>
      <c r="F563" s="53"/>
      <c r="G563" s="53"/>
      <c r="H563" s="53"/>
      <c r="I563" s="53"/>
      <c r="J563" s="53"/>
      <c r="K563" s="53"/>
      <c r="L563" s="53"/>
      <c r="M563" s="53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5.75" customHeight="1">
      <c r="A564" s="34"/>
      <c r="B564" s="34"/>
      <c r="C564" s="34"/>
      <c r="D564" s="34"/>
      <c r="E564" s="53"/>
      <c r="F564" s="53"/>
      <c r="G564" s="53"/>
      <c r="H564" s="53"/>
      <c r="I564" s="53"/>
      <c r="J564" s="53"/>
      <c r="K564" s="53"/>
      <c r="L564" s="53"/>
      <c r="M564" s="53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5.75" customHeight="1">
      <c r="A565" s="34"/>
      <c r="B565" s="34"/>
      <c r="C565" s="34"/>
      <c r="D565" s="34"/>
      <c r="E565" s="53"/>
      <c r="F565" s="53"/>
      <c r="G565" s="53"/>
      <c r="H565" s="53"/>
      <c r="I565" s="53"/>
      <c r="J565" s="53"/>
      <c r="K565" s="53"/>
      <c r="L565" s="53"/>
      <c r="M565" s="53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5.75" customHeight="1">
      <c r="A566" s="34"/>
      <c r="B566" s="34"/>
      <c r="C566" s="34"/>
      <c r="D566" s="34"/>
      <c r="E566" s="53"/>
      <c r="F566" s="53"/>
      <c r="G566" s="53"/>
      <c r="H566" s="53"/>
      <c r="I566" s="53"/>
      <c r="J566" s="53"/>
      <c r="K566" s="53"/>
      <c r="L566" s="53"/>
      <c r="M566" s="53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5.75" customHeight="1">
      <c r="A567" s="34"/>
      <c r="B567" s="34"/>
      <c r="C567" s="34"/>
      <c r="D567" s="34"/>
      <c r="E567" s="53"/>
      <c r="F567" s="53"/>
      <c r="G567" s="53"/>
      <c r="H567" s="53"/>
      <c r="I567" s="53"/>
      <c r="J567" s="53"/>
      <c r="K567" s="53"/>
      <c r="L567" s="53"/>
      <c r="M567" s="53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5.75" customHeight="1">
      <c r="A568" s="34"/>
      <c r="B568" s="34"/>
      <c r="C568" s="34"/>
      <c r="D568" s="34"/>
      <c r="E568" s="53"/>
      <c r="F568" s="53"/>
      <c r="G568" s="53"/>
      <c r="H568" s="53"/>
      <c r="I568" s="53"/>
      <c r="J568" s="53"/>
      <c r="K568" s="53"/>
      <c r="L568" s="53"/>
      <c r="M568" s="53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5.75" customHeight="1">
      <c r="A569" s="34"/>
      <c r="B569" s="34"/>
      <c r="C569" s="34"/>
      <c r="D569" s="34"/>
      <c r="E569" s="53"/>
      <c r="F569" s="53"/>
      <c r="G569" s="53"/>
      <c r="H569" s="53"/>
      <c r="I569" s="53"/>
      <c r="J569" s="53"/>
      <c r="K569" s="53"/>
      <c r="L569" s="53"/>
      <c r="M569" s="53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5.75" customHeight="1">
      <c r="A570" s="34"/>
      <c r="B570" s="34"/>
      <c r="C570" s="34"/>
      <c r="D570" s="34"/>
      <c r="E570" s="53"/>
      <c r="F570" s="53"/>
      <c r="G570" s="53"/>
      <c r="H570" s="53"/>
      <c r="I570" s="53"/>
      <c r="J570" s="53"/>
      <c r="K570" s="53"/>
      <c r="L570" s="53"/>
      <c r="M570" s="53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5.75" customHeight="1">
      <c r="A571" s="34"/>
      <c r="B571" s="34"/>
      <c r="C571" s="34"/>
      <c r="D571" s="34"/>
      <c r="E571" s="53"/>
      <c r="F571" s="53"/>
      <c r="G571" s="53"/>
      <c r="H571" s="53"/>
      <c r="I571" s="53"/>
      <c r="J571" s="53"/>
      <c r="K571" s="53"/>
      <c r="L571" s="53"/>
      <c r="M571" s="53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5.75" customHeight="1">
      <c r="A572" s="34"/>
      <c r="B572" s="34"/>
      <c r="C572" s="34"/>
      <c r="D572" s="34"/>
      <c r="E572" s="53"/>
      <c r="F572" s="53"/>
      <c r="G572" s="53"/>
      <c r="H572" s="53"/>
      <c r="I572" s="53"/>
      <c r="J572" s="53"/>
      <c r="K572" s="53"/>
      <c r="L572" s="53"/>
      <c r="M572" s="53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5.75" customHeight="1">
      <c r="A573" s="34"/>
      <c r="B573" s="34"/>
      <c r="C573" s="34"/>
      <c r="D573" s="34"/>
      <c r="E573" s="53"/>
      <c r="F573" s="53"/>
      <c r="G573" s="53"/>
      <c r="H573" s="53"/>
      <c r="I573" s="53"/>
      <c r="J573" s="53"/>
      <c r="K573" s="53"/>
      <c r="L573" s="53"/>
      <c r="M573" s="53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5.75" customHeight="1">
      <c r="A574" s="34"/>
      <c r="B574" s="34"/>
      <c r="C574" s="34"/>
      <c r="D574" s="34"/>
      <c r="E574" s="53"/>
      <c r="F574" s="53"/>
      <c r="G574" s="53"/>
      <c r="H574" s="53"/>
      <c r="I574" s="53"/>
      <c r="J574" s="53"/>
      <c r="K574" s="53"/>
      <c r="L574" s="53"/>
      <c r="M574" s="53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5.75" customHeight="1">
      <c r="A575" s="34"/>
      <c r="B575" s="34"/>
      <c r="C575" s="34"/>
      <c r="D575" s="34"/>
      <c r="E575" s="53"/>
      <c r="F575" s="53"/>
      <c r="G575" s="53"/>
      <c r="H575" s="53"/>
      <c r="I575" s="53"/>
      <c r="J575" s="53"/>
      <c r="K575" s="53"/>
      <c r="L575" s="53"/>
      <c r="M575" s="53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5.75" customHeight="1">
      <c r="A576" s="34"/>
      <c r="B576" s="34"/>
      <c r="C576" s="34"/>
      <c r="D576" s="34"/>
      <c r="E576" s="53"/>
      <c r="F576" s="53"/>
      <c r="G576" s="53"/>
      <c r="H576" s="53"/>
      <c r="I576" s="53"/>
      <c r="J576" s="53"/>
      <c r="K576" s="53"/>
      <c r="L576" s="53"/>
      <c r="M576" s="53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5.75" customHeight="1">
      <c r="A577" s="34"/>
      <c r="B577" s="34"/>
      <c r="C577" s="34"/>
      <c r="D577" s="34"/>
      <c r="E577" s="53"/>
      <c r="F577" s="53"/>
      <c r="G577" s="53"/>
      <c r="H577" s="53"/>
      <c r="I577" s="53"/>
      <c r="J577" s="53"/>
      <c r="K577" s="53"/>
      <c r="L577" s="53"/>
      <c r="M577" s="53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5.75" customHeight="1">
      <c r="A578" s="34"/>
      <c r="B578" s="34"/>
      <c r="C578" s="34"/>
      <c r="D578" s="34"/>
      <c r="E578" s="53"/>
      <c r="F578" s="53"/>
      <c r="G578" s="53"/>
      <c r="H578" s="53"/>
      <c r="I578" s="53"/>
      <c r="J578" s="53"/>
      <c r="K578" s="53"/>
      <c r="L578" s="53"/>
      <c r="M578" s="53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5.75" customHeight="1">
      <c r="A579" s="34"/>
      <c r="B579" s="34"/>
      <c r="C579" s="34"/>
      <c r="D579" s="34"/>
      <c r="E579" s="53"/>
      <c r="F579" s="53"/>
      <c r="G579" s="53"/>
      <c r="H579" s="53"/>
      <c r="I579" s="53"/>
      <c r="J579" s="53"/>
      <c r="K579" s="53"/>
      <c r="L579" s="53"/>
      <c r="M579" s="53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5.75" customHeight="1">
      <c r="A580" s="34"/>
      <c r="B580" s="34"/>
      <c r="C580" s="34"/>
      <c r="D580" s="34"/>
      <c r="E580" s="53"/>
      <c r="F580" s="53"/>
      <c r="G580" s="53"/>
      <c r="H580" s="53"/>
      <c r="I580" s="53"/>
      <c r="J580" s="53"/>
      <c r="K580" s="53"/>
      <c r="L580" s="53"/>
      <c r="M580" s="53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5.75" customHeight="1">
      <c r="A581" s="34"/>
      <c r="B581" s="34"/>
      <c r="C581" s="34"/>
      <c r="D581" s="34"/>
      <c r="E581" s="53"/>
      <c r="F581" s="53"/>
      <c r="G581" s="53"/>
      <c r="H581" s="53"/>
      <c r="I581" s="53"/>
      <c r="J581" s="53"/>
      <c r="K581" s="53"/>
      <c r="L581" s="53"/>
      <c r="M581" s="53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5.75" customHeight="1">
      <c r="A582" s="34"/>
      <c r="B582" s="34"/>
      <c r="C582" s="34"/>
      <c r="D582" s="34"/>
      <c r="E582" s="53"/>
      <c r="F582" s="53"/>
      <c r="G582" s="53"/>
      <c r="H582" s="53"/>
      <c r="I582" s="53"/>
      <c r="J582" s="53"/>
      <c r="K582" s="53"/>
      <c r="L582" s="53"/>
      <c r="M582" s="53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5.75" customHeight="1">
      <c r="A583" s="34"/>
      <c r="B583" s="34"/>
      <c r="C583" s="34"/>
      <c r="D583" s="34"/>
      <c r="E583" s="53"/>
      <c r="F583" s="53"/>
      <c r="G583" s="53"/>
      <c r="H583" s="53"/>
      <c r="I583" s="53"/>
      <c r="J583" s="53"/>
      <c r="K583" s="53"/>
      <c r="L583" s="53"/>
      <c r="M583" s="53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5.75" customHeight="1">
      <c r="A584" s="34"/>
      <c r="B584" s="34"/>
      <c r="C584" s="34"/>
      <c r="D584" s="34"/>
      <c r="E584" s="53"/>
      <c r="F584" s="53"/>
      <c r="G584" s="53"/>
      <c r="H584" s="53"/>
      <c r="I584" s="53"/>
      <c r="J584" s="53"/>
      <c r="K584" s="53"/>
      <c r="L584" s="53"/>
      <c r="M584" s="53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5.75" customHeight="1">
      <c r="A585" s="34"/>
      <c r="B585" s="34"/>
      <c r="C585" s="34"/>
      <c r="D585" s="34"/>
      <c r="E585" s="53"/>
      <c r="F585" s="53"/>
      <c r="G585" s="53"/>
      <c r="H585" s="53"/>
      <c r="I585" s="53"/>
      <c r="J585" s="53"/>
      <c r="K585" s="53"/>
      <c r="L585" s="53"/>
      <c r="M585" s="53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5.75" customHeight="1">
      <c r="A586" s="34"/>
      <c r="B586" s="34"/>
      <c r="C586" s="34"/>
      <c r="D586" s="34"/>
      <c r="E586" s="53"/>
      <c r="F586" s="53"/>
      <c r="G586" s="53"/>
      <c r="H586" s="53"/>
      <c r="I586" s="53"/>
      <c r="J586" s="53"/>
      <c r="K586" s="53"/>
      <c r="L586" s="53"/>
      <c r="M586" s="53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5.75" customHeight="1">
      <c r="A587" s="34"/>
      <c r="B587" s="34"/>
      <c r="C587" s="34"/>
      <c r="D587" s="34"/>
      <c r="E587" s="53"/>
      <c r="F587" s="53"/>
      <c r="G587" s="53"/>
      <c r="H587" s="53"/>
      <c r="I587" s="53"/>
      <c r="J587" s="53"/>
      <c r="K587" s="53"/>
      <c r="L587" s="53"/>
      <c r="M587" s="53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5.75" customHeight="1">
      <c r="A588" s="34"/>
      <c r="B588" s="34"/>
      <c r="C588" s="34"/>
      <c r="D588" s="34"/>
      <c r="E588" s="53"/>
      <c r="F588" s="53"/>
      <c r="G588" s="53"/>
      <c r="H588" s="53"/>
      <c r="I588" s="53"/>
      <c r="J588" s="53"/>
      <c r="K588" s="53"/>
      <c r="L588" s="53"/>
      <c r="M588" s="53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5.75" customHeight="1">
      <c r="A589" s="34"/>
      <c r="B589" s="34"/>
      <c r="C589" s="34"/>
      <c r="D589" s="34"/>
      <c r="E589" s="53"/>
      <c r="F589" s="53"/>
      <c r="G589" s="53"/>
      <c r="H589" s="53"/>
      <c r="I589" s="53"/>
      <c r="J589" s="53"/>
      <c r="K589" s="53"/>
      <c r="L589" s="53"/>
      <c r="M589" s="53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5.75" customHeight="1">
      <c r="A590" s="34"/>
      <c r="B590" s="34"/>
      <c r="C590" s="34"/>
      <c r="D590" s="34"/>
      <c r="E590" s="53"/>
      <c r="F590" s="53"/>
      <c r="G590" s="53"/>
      <c r="H590" s="53"/>
      <c r="I590" s="53"/>
      <c r="J590" s="53"/>
      <c r="K590" s="53"/>
      <c r="L590" s="53"/>
      <c r="M590" s="53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5.75" customHeight="1">
      <c r="A591" s="34"/>
      <c r="B591" s="34"/>
      <c r="C591" s="34"/>
      <c r="D591" s="34"/>
      <c r="E591" s="53"/>
      <c r="F591" s="53"/>
      <c r="G591" s="53"/>
      <c r="H591" s="53"/>
      <c r="I591" s="53"/>
      <c r="J591" s="53"/>
      <c r="K591" s="53"/>
      <c r="L591" s="53"/>
      <c r="M591" s="53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5.75" customHeight="1">
      <c r="A592" s="34"/>
      <c r="B592" s="34"/>
      <c r="C592" s="34"/>
      <c r="D592" s="34"/>
      <c r="E592" s="53"/>
      <c r="F592" s="53"/>
      <c r="G592" s="53"/>
      <c r="H592" s="53"/>
      <c r="I592" s="53"/>
      <c r="J592" s="53"/>
      <c r="K592" s="53"/>
      <c r="L592" s="53"/>
      <c r="M592" s="53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5.75" customHeight="1">
      <c r="A593" s="34"/>
      <c r="B593" s="34"/>
      <c r="C593" s="34"/>
      <c r="D593" s="34"/>
      <c r="E593" s="53"/>
      <c r="F593" s="53"/>
      <c r="G593" s="53"/>
      <c r="H593" s="53"/>
      <c r="I593" s="53"/>
      <c r="J593" s="53"/>
      <c r="K593" s="53"/>
      <c r="L593" s="53"/>
      <c r="M593" s="53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5.75" customHeight="1">
      <c r="A594" s="34"/>
      <c r="B594" s="34"/>
      <c r="C594" s="34"/>
      <c r="D594" s="34"/>
      <c r="E594" s="53"/>
      <c r="F594" s="53"/>
      <c r="G594" s="53"/>
      <c r="H594" s="53"/>
      <c r="I594" s="53"/>
      <c r="J594" s="53"/>
      <c r="K594" s="53"/>
      <c r="L594" s="53"/>
      <c r="M594" s="53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5.75" customHeight="1">
      <c r="A595" s="34"/>
      <c r="B595" s="34"/>
      <c r="C595" s="34"/>
      <c r="D595" s="34"/>
      <c r="E595" s="53"/>
      <c r="F595" s="53"/>
      <c r="G595" s="53"/>
      <c r="H595" s="53"/>
      <c r="I595" s="53"/>
      <c r="J595" s="53"/>
      <c r="K595" s="53"/>
      <c r="L595" s="53"/>
      <c r="M595" s="53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5.75" customHeight="1">
      <c r="A596" s="34"/>
      <c r="B596" s="34"/>
      <c r="C596" s="34"/>
      <c r="D596" s="34"/>
      <c r="E596" s="53"/>
      <c r="F596" s="53"/>
      <c r="G596" s="53"/>
      <c r="H596" s="53"/>
      <c r="I596" s="53"/>
      <c r="J596" s="53"/>
      <c r="K596" s="53"/>
      <c r="L596" s="53"/>
      <c r="M596" s="53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5.75" customHeight="1">
      <c r="A597" s="34"/>
      <c r="B597" s="34"/>
      <c r="C597" s="34"/>
      <c r="D597" s="34"/>
      <c r="E597" s="53"/>
      <c r="F597" s="53"/>
      <c r="G597" s="53"/>
      <c r="H597" s="53"/>
      <c r="I597" s="53"/>
      <c r="J597" s="53"/>
      <c r="K597" s="53"/>
      <c r="L597" s="53"/>
      <c r="M597" s="53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5.75" customHeight="1">
      <c r="A598" s="34"/>
      <c r="B598" s="34"/>
      <c r="C598" s="34"/>
      <c r="D598" s="34"/>
      <c r="E598" s="53"/>
      <c r="F598" s="53"/>
      <c r="G598" s="53"/>
      <c r="H598" s="53"/>
      <c r="I598" s="53"/>
      <c r="J598" s="53"/>
      <c r="K598" s="53"/>
      <c r="L598" s="53"/>
      <c r="M598" s="53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5.75" customHeight="1">
      <c r="A599" s="34"/>
      <c r="B599" s="34"/>
      <c r="C599" s="34"/>
      <c r="D599" s="34"/>
      <c r="E599" s="53"/>
      <c r="F599" s="53"/>
      <c r="G599" s="53"/>
      <c r="H599" s="53"/>
      <c r="I599" s="53"/>
      <c r="J599" s="53"/>
      <c r="K599" s="53"/>
      <c r="L599" s="53"/>
      <c r="M599" s="53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5.75" customHeight="1">
      <c r="A600" s="34"/>
      <c r="B600" s="34"/>
      <c r="C600" s="34"/>
      <c r="D600" s="34"/>
      <c r="E600" s="53"/>
      <c r="F600" s="53"/>
      <c r="G600" s="53"/>
      <c r="H600" s="53"/>
      <c r="I600" s="53"/>
      <c r="J600" s="53"/>
      <c r="K600" s="53"/>
      <c r="L600" s="53"/>
      <c r="M600" s="53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5.75" customHeight="1">
      <c r="A601" s="34"/>
      <c r="B601" s="34"/>
      <c r="C601" s="34"/>
      <c r="D601" s="34"/>
      <c r="E601" s="53"/>
      <c r="F601" s="53"/>
      <c r="G601" s="53"/>
      <c r="H601" s="53"/>
      <c r="I601" s="53"/>
      <c r="J601" s="53"/>
      <c r="K601" s="53"/>
      <c r="L601" s="53"/>
      <c r="M601" s="53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5.75" customHeight="1">
      <c r="A602" s="34"/>
      <c r="B602" s="34"/>
      <c r="C602" s="34"/>
      <c r="D602" s="34"/>
      <c r="E602" s="53"/>
      <c r="F602" s="53"/>
      <c r="G602" s="53"/>
      <c r="H602" s="53"/>
      <c r="I602" s="53"/>
      <c r="J602" s="53"/>
      <c r="K602" s="53"/>
      <c r="L602" s="53"/>
      <c r="M602" s="53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5.75" customHeight="1">
      <c r="A603" s="34"/>
      <c r="B603" s="34"/>
      <c r="C603" s="34"/>
      <c r="D603" s="34"/>
      <c r="E603" s="53"/>
      <c r="F603" s="53"/>
      <c r="G603" s="53"/>
      <c r="H603" s="53"/>
      <c r="I603" s="53"/>
      <c r="J603" s="53"/>
      <c r="K603" s="53"/>
      <c r="L603" s="53"/>
      <c r="M603" s="53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5.75" customHeight="1">
      <c r="A604" s="34"/>
      <c r="B604" s="34"/>
      <c r="C604" s="34"/>
      <c r="D604" s="34"/>
      <c r="E604" s="53"/>
      <c r="F604" s="53"/>
      <c r="G604" s="53"/>
      <c r="H604" s="53"/>
      <c r="I604" s="53"/>
      <c r="J604" s="53"/>
      <c r="K604" s="53"/>
      <c r="L604" s="53"/>
      <c r="M604" s="53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5.75" customHeight="1">
      <c r="A605" s="34"/>
      <c r="B605" s="34"/>
      <c r="C605" s="34"/>
      <c r="D605" s="34"/>
      <c r="E605" s="53"/>
      <c r="F605" s="53"/>
      <c r="G605" s="53"/>
      <c r="H605" s="53"/>
      <c r="I605" s="53"/>
      <c r="J605" s="53"/>
      <c r="K605" s="53"/>
      <c r="L605" s="53"/>
      <c r="M605" s="53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5.75" customHeight="1">
      <c r="A606" s="34"/>
      <c r="B606" s="34"/>
      <c r="C606" s="34"/>
      <c r="D606" s="34"/>
      <c r="E606" s="53"/>
      <c r="F606" s="53"/>
      <c r="G606" s="53"/>
      <c r="H606" s="53"/>
      <c r="I606" s="53"/>
      <c r="J606" s="53"/>
      <c r="K606" s="53"/>
      <c r="L606" s="53"/>
      <c r="M606" s="53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5.75" customHeight="1">
      <c r="A607" s="34"/>
      <c r="B607" s="34"/>
      <c r="C607" s="34"/>
      <c r="D607" s="34"/>
      <c r="E607" s="53"/>
      <c r="F607" s="53"/>
      <c r="G607" s="53"/>
      <c r="H607" s="53"/>
      <c r="I607" s="53"/>
      <c r="J607" s="53"/>
      <c r="K607" s="53"/>
      <c r="L607" s="53"/>
      <c r="M607" s="53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5.75" customHeight="1">
      <c r="A608" s="34"/>
      <c r="B608" s="34"/>
      <c r="C608" s="34"/>
      <c r="D608" s="34"/>
      <c r="E608" s="53"/>
      <c r="F608" s="53"/>
      <c r="G608" s="53"/>
      <c r="H608" s="53"/>
      <c r="I608" s="53"/>
      <c r="J608" s="53"/>
      <c r="K608" s="53"/>
      <c r="L608" s="53"/>
      <c r="M608" s="53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5.75" customHeight="1">
      <c r="A609" s="34"/>
      <c r="B609" s="34"/>
      <c r="C609" s="34"/>
      <c r="D609" s="34"/>
      <c r="E609" s="53"/>
      <c r="F609" s="53"/>
      <c r="G609" s="53"/>
      <c r="H609" s="53"/>
      <c r="I609" s="53"/>
      <c r="J609" s="53"/>
      <c r="K609" s="53"/>
      <c r="L609" s="53"/>
      <c r="M609" s="53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5.75" customHeight="1">
      <c r="A610" s="34"/>
      <c r="B610" s="34"/>
      <c r="C610" s="34"/>
      <c r="D610" s="34"/>
      <c r="E610" s="53"/>
      <c r="F610" s="53"/>
      <c r="G610" s="53"/>
      <c r="H610" s="53"/>
      <c r="I610" s="53"/>
      <c r="J610" s="53"/>
      <c r="K610" s="53"/>
      <c r="L610" s="53"/>
      <c r="M610" s="53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5.75" customHeight="1">
      <c r="A611" s="34"/>
      <c r="B611" s="34"/>
      <c r="C611" s="34"/>
      <c r="D611" s="34"/>
      <c r="E611" s="53"/>
      <c r="F611" s="53"/>
      <c r="G611" s="53"/>
      <c r="H611" s="53"/>
      <c r="I611" s="53"/>
      <c r="J611" s="53"/>
      <c r="K611" s="53"/>
      <c r="L611" s="53"/>
      <c r="M611" s="53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5.75" customHeight="1">
      <c r="A612" s="34"/>
      <c r="B612" s="34"/>
      <c r="C612" s="34"/>
      <c r="D612" s="34"/>
      <c r="E612" s="53"/>
      <c r="F612" s="53"/>
      <c r="G612" s="53"/>
      <c r="H612" s="53"/>
      <c r="I612" s="53"/>
      <c r="J612" s="53"/>
      <c r="K612" s="53"/>
      <c r="L612" s="53"/>
      <c r="M612" s="53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5.75" customHeight="1">
      <c r="A613" s="34"/>
      <c r="B613" s="34"/>
      <c r="C613" s="34"/>
      <c r="D613" s="34"/>
      <c r="E613" s="53"/>
      <c r="F613" s="53"/>
      <c r="G613" s="53"/>
      <c r="H613" s="53"/>
      <c r="I613" s="53"/>
      <c r="J613" s="53"/>
      <c r="K613" s="53"/>
      <c r="L613" s="53"/>
      <c r="M613" s="53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5.75" customHeight="1">
      <c r="A614" s="34"/>
      <c r="B614" s="34"/>
      <c r="C614" s="34"/>
      <c r="D614" s="34"/>
      <c r="E614" s="53"/>
      <c r="F614" s="53"/>
      <c r="G614" s="53"/>
      <c r="H614" s="53"/>
      <c r="I614" s="53"/>
      <c r="J614" s="53"/>
      <c r="K614" s="53"/>
      <c r="L614" s="53"/>
      <c r="M614" s="53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5.75" customHeight="1">
      <c r="A615" s="34"/>
      <c r="B615" s="34"/>
      <c r="C615" s="34"/>
      <c r="D615" s="34"/>
      <c r="E615" s="53"/>
      <c r="F615" s="53"/>
      <c r="G615" s="53"/>
      <c r="H615" s="53"/>
      <c r="I615" s="53"/>
      <c r="J615" s="53"/>
      <c r="K615" s="53"/>
      <c r="L615" s="53"/>
      <c r="M615" s="53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5.75" customHeight="1">
      <c r="A616" s="34"/>
      <c r="B616" s="34"/>
      <c r="C616" s="34"/>
      <c r="D616" s="34"/>
      <c r="E616" s="53"/>
      <c r="F616" s="53"/>
      <c r="G616" s="53"/>
      <c r="H616" s="53"/>
      <c r="I616" s="53"/>
      <c r="J616" s="53"/>
      <c r="K616" s="53"/>
      <c r="L616" s="53"/>
      <c r="M616" s="53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5.75" customHeight="1">
      <c r="A617" s="34"/>
      <c r="B617" s="34"/>
      <c r="C617" s="34"/>
      <c r="D617" s="34"/>
      <c r="E617" s="53"/>
      <c r="F617" s="53"/>
      <c r="G617" s="53"/>
      <c r="H617" s="53"/>
      <c r="I617" s="53"/>
      <c r="J617" s="53"/>
      <c r="K617" s="53"/>
      <c r="L617" s="53"/>
      <c r="M617" s="53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5.75" customHeight="1">
      <c r="A618" s="34"/>
      <c r="B618" s="34"/>
      <c r="C618" s="34"/>
      <c r="D618" s="34"/>
      <c r="E618" s="53"/>
      <c r="F618" s="53"/>
      <c r="G618" s="53"/>
      <c r="H618" s="53"/>
      <c r="I618" s="53"/>
      <c r="J618" s="53"/>
      <c r="K618" s="53"/>
      <c r="L618" s="53"/>
      <c r="M618" s="53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5.75" customHeight="1">
      <c r="A619" s="34"/>
      <c r="B619" s="34"/>
      <c r="C619" s="34"/>
      <c r="D619" s="34"/>
      <c r="E619" s="53"/>
      <c r="F619" s="53"/>
      <c r="G619" s="53"/>
      <c r="H619" s="53"/>
      <c r="I619" s="53"/>
      <c r="J619" s="53"/>
      <c r="K619" s="53"/>
      <c r="L619" s="53"/>
      <c r="M619" s="53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5.75" customHeight="1">
      <c r="A620" s="34"/>
      <c r="B620" s="34"/>
      <c r="C620" s="34"/>
      <c r="D620" s="34"/>
      <c r="E620" s="53"/>
      <c r="F620" s="53"/>
      <c r="G620" s="53"/>
      <c r="H620" s="53"/>
      <c r="I620" s="53"/>
      <c r="J620" s="53"/>
      <c r="K620" s="53"/>
      <c r="L620" s="53"/>
      <c r="M620" s="53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5.75" customHeight="1">
      <c r="A621" s="34"/>
      <c r="B621" s="34"/>
      <c r="C621" s="34"/>
      <c r="D621" s="34"/>
      <c r="E621" s="53"/>
      <c r="F621" s="53"/>
      <c r="G621" s="53"/>
      <c r="H621" s="53"/>
      <c r="I621" s="53"/>
      <c r="J621" s="53"/>
      <c r="K621" s="53"/>
      <c r="L621" s="53"/>
      <c r="M621" s="53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5.75" customHeight="1">
      <c r="A622" s="34"/>
      <c r="B622" s="34"/>
      <c r="C622" s="34"/>
      <c r="D622" s="34"/>
      <c r="E622" s="53"/>
      <c r="F622" s="53"/>
      <c r="G622" s="53"/>
      <c r="H622" s="53"/>
      <c r="I622" s="53"/>
      <c r="J622" s="53"/>
      <c r="K622" s="53"/>
      <c r="L622" s="53"/>
      <c r="M622" s="53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5.75" customHeight="1">
      <c r="A623" s="34"/>
      <c r="B623" s="34"/>
      <c r="C623" s="34"/>
      <c r="D623" s="34"/>
      <c r="E623" s="53"/>
      <c r="F623" s="53"/>
      <c r="G623" s="53"/>
      <c r="H623" s="53"/>
      <c r="I623" s="53"/>
      <c r="J623" s="53"/>
      <c r="K623" s="53"/>
      <c r="L623" s="53"/>
      <c r="M623" s="53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5.75" customHeight="1">
      <c r="A624" s="34"/>
      <c r="B624" s="34"/>
      <c r="C624" s="34"/>
      <c r="D624" s="34"/>
      <c r="E624" s="53"/>
      <c r="F624" s="53"/>
      <c r="G624" s="53"/>
      <c r="H624" s="53"/>
      <c r="I624" s="53"/>
      <c r="J624" s="53"/>
      <c r="K624" s="53"/>
      <c r="L624" s="53"/>
      <c r="M624" s="53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5.75" customHeight="1">
      <c r="A625" s="34"/>
      <c r="B625" s="34"/>
      <c r="C625" s="34"/>
      <c r="D625" s="34"/>
      <c r="E625" s="53"/>
      <c r="F625" s="53"/>
      <c r="G625" s="53"/>
      <c r="H625" s="53"/>
      <c r="I625" s="53"/>
      <c r="J625" s="53"/>
      <c r="K625" s="53"/>
      <c r="L625" s="53"/>
      <c r="M625" s="53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5.75" customHeight="1">
      <c r="A626" s="34"/>
      <c r="B626" s="34"/>
      <c r="C626" s="34"/>
      <c r="D626" s="34"/>
      <c r="E626" s="53"/>
      <c r="F626" s="53"/>
      <c r="G626" s="53"/>
      <c r="H626" s="53"/>
      <c r="I626" s="53"/>
      <c r="J626" s="53"/>
      <c r="K626" s="53"/>
      <c r="L626" s="53"/>
      <c r="M626" s="53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5.75" customHeight="1">
      <c r="A627" s="34"/>
      <c r="B627" s="34"/>
      <c r="C627" s="34"/>
      <c r="D627" s="34"/>
      <c r="E627" s="53"/>
      <c r="F627" s="53"/>
      <c r="G627" s="53"/>
      <c r="H627" s="53"/>
      <c r="I627" s="53"/>
      <c r="J627" s="53"/>
      <c r="K627" s="53"/>
      <c r="L627" s="53"/>
      <c r="M627" s="53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5.75" customHeight="1">
      <c r="A628" s="34"/>
      <c r="B628" s="34"/>
      <c r="C628" s="34"/>
      <c r="D628" s="34"/>
      <c r="E628" s="53"/>
      <c r="F628" s="53"/>
      <c r="G628" s="53"/>
      <c r="H628" s="53"/>
      <c r="I628" s="53"/>
      <c r="J628" s="53"/>
      <c r="K628" s="53"/>
      <c r="L628" s="53"/>
      <c r="M628" s="53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5.75" customHeight="1">
      <c r="A629" s="34"/>
      <c r="B629" s="34"/>
      <c r="C629" s="34"/>
      <c r="D629" s="34"/>
      <c r="E629" s="53"/>
      <c r="F629" s="53"/>
      <c r="G629" s="53"/>
      <c r="H629" s="53"/>
      <c r="I629" s="53"/>
      <c r="J629" s="53"/>
      <c r="K629" s="53"/>
      <c r="L629" s="53"/>
      <c r="M629" s="53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5.75" customHeight="1">
      <c r="A630" s="34"/>
      <c r="B630" s="34"/>
      <c r="C630" s="34"/>
      <c r="D630" s="34"/>
      <c r="E630" s="53"/>
      <c r="F630" s="53"/>
      <c r="G630" s="53"/>
      <c r="H630" s="53"/>
      <c r="I630" s="53"/>
      <c r="J630" s="53"/>
      <c r="K630" s="53"/>
      <c r="L630" s="53"/>
      <c r="M630" s="53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5.75" customHeight="1">
      <c r="A631" s="34"/>
      <c r="B631" s="34"/>
      <c r="C631" s="34"/>
      <c r="D631" s="34"/>
      <c r="E631" s="53"/>
      <c r="F631" s="53"/>
      <c r="G631" s="53"/>
      <c r="H631" s="53"/>
      <c r="I631" s="53"/>
      <c r="J631" s="53"/>
      <c r="K631" s="53"/>
      <c r="L631" s="53"/>
      <c r="M631" s="53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5.75" customHeight="1">
      <c r="A632" s="34"/>
      <c r="B632" s="34"/>
      <c r="C632" s="34"/>
      <c r="D632" s="34"/>
      <c r="E632" s="53"/>
      <c r="F632" s="53"/>
      <c r="G632" s="53"/>
      <c r="H632" s="53"/>
      <c r="I632" s="53"/>
      <c r="J632" s="53"/>
      <c r="K632" s="53"/>
      <c r="L632" s="53"/>
      <c r="M632" s="53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5.75" customHeight="1">
      <c r="A633" s="34"/>
      <c r="B633" s="34"/>
      <c r="C633" s="34"/>
      <c r="D633" s="34"/>
      <c r="E633" s="53"/>
      <c r="F633" s="53"/>
      <c r="G633" s="53"/>
      <c r="H633" s="53"/>
      <c r="I633" s="53"/>
      <c r="J633" s="53"/>
      <c r="K633" s="53"/>
      <c r="L633" s="53"/>
      <c r="M633" s="53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5.75" customHeight="1">
      <c r="A634" s="34"/>
      <c r="B634" s="34"/>
      <c r="C634" s="34"/>
      <c r="D634" s="34"/>
      <c r="E634" s="53"/>
      <c r="F634" s="53"/>
      <c r="G634" s="53"/>
      <c r="H634" s="53"/>
      <c r="I634" s="53"/>
      <c r="J634" s="53"/>
      <c r="K634" s="53"/>
      <c r="L634" s="53"/>
      <c r="M634" s="53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5.75" customHeight="1">
      <c r="A635" s="34"/>
      <c r="B635" s="34"/>
      <c r="C635" s="34"/>
      <c r="D635" s="34"/>
      <c r="E635" s="53"/>
      <c r="F635" s="53"/>
      <c r="G635" s="53"/>
      <c r="H635" s="53"/>
      <c r="I635" s="53"/>
      <c r="J635" s="53"/>
      <c r="K635" s="53"/>
      <c r="L635" s="53"/>
      <c r="M635" s="53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5.75" customHeight="1">
      <c r="A636" s="34"/>
      <c r="B636" s="34"/>
      <c r="C636" s="34"/>
      <c r="D636" s="34"/>
      <c r="E636" s="53"/>
      <c r="F636" s="53"/>
      <c r="G636" s="53"/>
      <c r="H636" s="53"/>
      <c r="I636" s="53"/>
      <c r="J636" s="53"/>
      <c r="K636" s="53"/>
      <c r="L636" s="53"/>
      <c r="M636" s="53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5.75" customHeight="1">
      <c r="A637" s="34"/>
      <c r="B637" s="34"/>
      <c r="C637" s="34"/>
      <c r="D637" s="34"/>
      <c r="E637" s="53"/>
      <c r="F637" s="53"/>
      <c r="G637" s="53"/>
      <c r="H637" s="53"/>
      <c r="I637" s="53"/>
      <c r="J637" s="53"/>
      <c r="K637" s="53"/>
      <c r="L637" s="53"/>
      <c r="M637" s="53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5.75" customHeight="1">
      <c r="A638" s="34"/>
      <c r="B638" s="34"/>
      <c r="C638" s="34"/>
      <c r="D638" s="34"/>
      <c r="E638" s="53"/>
      <c r="F638" s="53"/>
      <c r="G638" s="53"/>
      <c r="H638" s="53"/>
      <c r="I638" s="53"/>
      <c r="J638" s="53"/>
      <c r="K638" s="53"/>
      <c r="L638" s="53"/>
      <c r="M638" s="53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5.75" customHeight="1">
      <c r="A639" s="34"/>
      <c r="B639" s="34"/>
      <c r="C639" s="34"/>
      <c r="D639" s="34"/>
      <c r="E639" s="53"/>
      <c r="F639" s="53"/>
      <c r="G639" s="53"/>
      <c r="H639" s="53"/>
      <c r="I639" s="53"/>
      <c r="J639" s="53"/>
      <c r="K639" s="53"/>
      <c r="L639" s="53"/>
      <c r="M639" s="53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5.75" customHeight="1">
      <c r="A640" s="34"/>
      <c r="B640" s="34"/>
      <c r="C640" s="34"/>
      <c r="D640" s="34"/>
      <c r="E640" s="53"/>
      <c r="F640" s="53"/>
      <c r="G640" s="53"/>
      <c r="H640" s="53"/>
      <c r="I640" s="53"/>
      <c r="J640" s="53"/>
      <c r="K640" s="53"/>
      <c r="L640" s="53"/>
      <c r="M640" s="53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5.75" customHeight="1">
      <c r="A641" s="34"/>
      <c r="B641" s="34"/>
      <c r="C641" s="34"/>
      <c r="D641" s="34"/>
      <c r="E641" s="53"/>
      <c r="F641" s="53"/>
      <c r="G641" s="53"/>
      <c r="H641" s="53"/>
      <c r="I641" s="53"/>
      <c r="J641" s="53"/>
      <c r="K641" s="53"/>
      <c r="L641" s="53"/>
      <c r="M641" s="53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5.75" customHeight="1">
      <c r="A642" s="34"/>
      <c r="B642" s="34"/>
      <c r="C642" s="34"/>
      <c r="D642" s="34"/>
      <c r="E642" s="53"/>
      <c r="F642" s="53"/>
      <c r="G642" s="53"/>
      <c r="H642" s="53"/>
      <c r="I642" s="53"/>
      <c r="J642" s="53"/>
      <c r="K642" s="53"/>
      <c r="L642" s="53"/>
      <c r="M642" s="53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5.75" customHeight="1">
      <c r="A643" s="34"/>
      <c r="B643" s="34"/>
      <c r="C643" s="34"/>
      <c r="D643" s="34"/>
      <c r="E643" s="53"/>
      <c r="F643" s="53"/>
      <c r="G643" s="53"/>
      <c r="H643" s="53"/>
      <c r="I643" s="53"/>
      <c r="J643" s="53"/>
      <c r="K643" s="53"/>
      <c r="L643" s="53"/>
      <c r="M643" s="53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5.75" customHeight="1">
      <c r="A644" s="34"/>
      <c r="B644" s="34"/>
      <c r="C644" s="34"/>
      <c r="D644" s="34"/>
      <c r="E644" s="53"/>
      <c r="F644" s="53"/>
      <c r="G644" s="53"/>
      <c r="H644" s="53"/>
      <c r="I644" s="53"/>
      <c r="J644" s="53"/>
      <c r="K644" s="53"/>
      <c r="L644" s="53"/>
      <c r="M644" s="53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5.75" customHeight="1">
      <c r="A645" s="34"/>
      <c r="B645" s="34"/>
      <c r="C645" s="34"/>
      <c r="D645" s="34"/>
      <c r="E645" s="53"/>
      <c r="F645" s="53"/>
      <c r="G645" s="53"/>
      <c r="H645" s="53"/>
      <c r="I645" s="53"/>
      <c r="J645" s="53"/>
      <c r="K645" s="53"/>
      <c r="L645" s="53"/>
      <c r="M645" s="53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5.75" customHeight="1">
      <c r="A646" s="34"/>
      <c r="B646" s="34"/>
      <c r="C646" s="34"/>
      <c r="D646" s="34"/>
      <c r="E646" s="53"/>
      <c r="F646" s="53"/>
      <c r="G646" s="53"/>
      <c r="H646" s="53"/>
      <c r="I646" s="53"/>
      <c r="J646" s="53"/>
      <c r="K646" s="53"/>
      <c r="L646" s="53"/>
      <c r="M646" s="53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5.75" customHeight="1">
      <c r="A647" s="34"/>
      <c r="B647" s="34"/>
      <c r="C647" s="34"/>
      <c r="D647" s="34"/>
      <c r="E647" s="53"/>
      <c r="F647" s="53"/>
      <c r="G647" s="53"/>
      <c r="H647" s="53"/>
      <c r="I647" s="53"/>
      <c r="J647" s="53"/>
      <c r="K647" s="53"/>
      <c r="L647" s="53"/>
      <c r="M647" s="53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5.75" customHeight="1">
      <c r="A648" s="34"/>
      <c r="B648" s="34"/>
      <c r="C648" s="34"/>
      <c r="D648" s="34"/>
      <c r="E648" s="53"/>
      <c r="F648" s="53"/>
      <c r="G648" s="53"/>
      <c r="H648" s="53"/>
      <c r="I648" s="53"/>
      <c r="J648" s="53"/>
      <c r="K648" s="53"/>
      <c r="L648" s="53"/>
      <c r="M648" s="53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5.75" customHeight="1">
      <c r="A649" s="34"/>
      <c r="B649" s="34"/>
      <c r="C649" s="34"/>
      <c r="D649" s="34"/>
      <c r="E649" s="53"/>
      <c r="F649" s="53"/>
      <c r="G649" s="53"/>
      <c r="H649" s="53"/>
      <c r="I649" s="53"/>
      <c r="J649" s="53"/>
      <c r="K649" s="53"/>
      <c r="L649" s="53"/>
      <c r="M649" s="53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5.75" customHeight="1">
      <c r="A650" s="34"/>
      <c r="B650" s="34"/>
      <c r="C650" s="34"/>
      <c r="D650" s="34"/>
      <c r="E650" s="53"/>
      <c r="F650" s="53"/>
      <c r="G650" s="53"/>
      <c r="H650" s="53"/>
      <c r="I650" s="53"/>
      <c r="J650" s="53"/>
      <c r="K650" s="53"/>
      <c r="L650" s="53"/>
      <c r="M650" s="53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5.75" customHeight="1">
      <c r="A651" s="34"/>
      <c r="B651" s="34"/>
      <c r="C651" s="34"/>
      <c r="D651" s="34"/>
      <c r="E651" s="53"/>
      <c r="F651" s="53"/>
      <c r="G651" s="53"/>
      <c r="H651" s="53"/>
      <c r="I651" s="53"/>
      <c r="J651" s="53"/>
      <c r="K651" s="53"/>
      <c r="L651" s="53"/>
      <c r="M651" s="53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5.75" customHeight="1">
      <c r="A652" s="34"/>
      <c r="B652" s="34"/>
      <c r="C652" s="34"/>
      <c r="D652" s="34"/>
      <c r="E652" s="53"/>
      <c r="F652" s="53"/>
      <c r="G652" s="53"/>
      <c r="H652" s="53"/>
      <c r="I652" s="53"/>
      <c r="J652" s="53"/>
      <c r="K652" s="53"/>
      <c r="L652" s="53"/>
      <c r="M652" s="53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5.75" customHeight="1">
      <c r="A653" s="34"/>
      <c r="B653" s="34"/>
      <c r="C653" s="34"/>
      <c r="D653" s="34"/>
      <c r="E653" s="53"/>
      <c r="F653" s="53"/>
      <c r="G653" s="53"/>
      <c r="H653" s="53"/>
      <c r="I653" s="53"/>
      <c r="J653" s="53"/>
      <c r="K653" s="53"/>
      <c r="L653" s="53"/>
      <c r="M653" s="53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5.75" customHeight="1">
      <c r="A654" s="34"/>
      <c r="B654" s="34"/>
      <c r="C654" s="34"/>
      <c r="D654" s="34"/>
      <c r="E654" s="53"/>
      <c r="F654" s="53"/>
      <c r="G654" s="53"/>
      <c r="H654" s="53"/>
      <c r="I654" s="53"/>
      <c r="J654" s="53"/>
      <c r="K654" s="53"/>
      <c r="L654" s="53"/>
      <c r="M654" s="53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5.75" customHeight="1">
      <c r="A655" s="34"/>
      <c r="B655" s="34"/>
      <c r="C655" s="34"/>
      <c r="D655" s="34"/>
      <c r="E655" s="53"/>
      <c r="F655" s="53"/>
      <c r="G655" s="53"/>
      <c r="H655" s="53"/>
      <c r="I655" s="53"/>
      <c r="J655" s="53"/>
      <c r="K655" s="53"/>
      <c r="L655" s="53"/>
      <c r="M655" s="53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5.75" customHeight="1">
      <c r="A656" s="34"/>
      <c r="B656" s="34"/>
      <c r="C656" s="34"/>
      <c r="D656" s="34"/>
      <c r="E656" s="53"/>
      <c r="F656" s="53"/>
      <c r="G656" s="53"/>
      <c r="H656" s="53"/>
      <c r="I656" s="53"/>
      <c r="J656" s="53"/>
      <c r="K656" s="53"/>
      <c r="L656" s="53"/>
      <c r="M656" s="53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5.75" customHeight="1">
      <c r="A657" s="34"/>
      <c r="B657" s="34"/>
      <c r="C657" s="34"/>
      <c r="D657" s="34"/>
      <c r="E657" s="53"/>
      <c r="F657" s="53"/>
      <c r="G657" s="53"/>
      <c r="H657" s="53"/>
      <c r="I657" s="53"/>
      <c r="J657" s="53"/>
      <c r="K657" s="53"/>
      <c r="L657" s="53"/>
      <c r="M657" s="53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5.75" customHeight="1">
      <c r="A658" s="34"/>
      <c r="B658" s="34"/>
      <c r="C658" s="34"/>
      <c r="D658" s="34"/>
      <c r="E658" s="53"/>
      <c r="F658" s="53"/>
      <c r="G658" s="53"/>
      <c r="H658" s="53"/>
      <c r="I658" s="53"/>
      <c r="J658" s="53"/>
      <c r="K658" s="53"/>
      <c r="L658" s="53"/>
      <c r="M658" s="53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5.75" customHeight="1">
      <c r="A659" s="34"/>
      <c r="B659" s="34"/>
      <c r="C659" s="34"/>
      <c r="D659" s="34"/>
      <c r="E659" s="53"/>
      <c r="F659" s="53"/>
      <c r="G659" s="53"/>
      <c r="H659" s="53"/>
      <c r="I659" s="53"/>
      <c r="J659" s="53"/>
      <c r="K659" s="53"/>
      <c r="L659" s="53"/>
      <c r="M659" s="53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5.75" customHeight="1">
      <c r="A660" s="34"/>
      <c r="B660" s="34"/>
      <c r="C660" s="34"/>
      <c r="D660" s="34"/>
      <c r="E660" s="53"/>
      <c r="F660" s="53"/>
      <c r="G660" s="53"/>
      <c r="H660" s="53"/>
      <c r="I660" s="53"/>
      <c r="J660" s="53"/>
      <c r="K660" s="53"/>
      <c r="L660" s="53"/>
      <c r="M660" s="53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5.75" customHeight="1">
      <c r="A661" s="34"/>
      <c r="B661" s="34"/>
      <c r="C661" s="34"/>
      <c r="D661" s="34"/>
      <c r="E661" s="53"/>
      <c r="F661" s="53"/>
      <c r="G661" s="53"/>
      <c r="H661" s="53"/>
      <c r="I661" s="53"/>
      <c r="J661" s="53"/>
      <c r="K661" s="53"/>
      <c r="L661" s="53"/>
      <c r="M661" s="53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5.75" customHeight="1">
      <c r="A662" s="34"/>
      <c r="B662" s="34"/>
      <c r="C662" s="34"/>
      <c r="D662" s="34"/>
      <c r="E662" s="53"/>
      <c r="F662" s="53"/>
      <c r="G662" s="53"/>
      <c r="H662" s="53"/>
      <c r="I662" s="53"/>
      <c r="J662" s="53"/>
      <c r="K662" s="53"/>
      <c r="L662" s="53"/>
      <c r="M662" s="53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5.75" customHeight="1">
      <c r="A663" s="34"/>
      <c r="B663" s="34"/>
      <c r="C663" s="34"/>
      <c r="D663" s="34"/>
      <c r="E663" s="53"/>
      <c r="F663" s="53"/>
      <c r="G663" s="53"/>
      <c r="H663" s="53"/>
      <c r="I663" s="53"/>
      <c r="J663" s="53"/>
      <c r="K663" s="53"/>
      <c r="L663" s="53"/>
      <c r="M663" s="53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5.75" customHeight="1">
      <c r="A664" s="34"/>
      <c r="B664" s="34"/>
      <c r="C664" s="34"/>
      <c r="D664" s="34"/>
      <c r="E664" s="53"/>
      <c r="F664" s="53"/>
      <c r="G664" s="53"/>
      <c r="H664" s="53"/>
      <c r="I664" s="53"/>
      <c r="J664" s="53"/>
      <c r="K664" s="53"/>
      <c r="L664" s="53"/>
      <c r="M664" s="53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5.75" customHeight="1">
      <c r="A665" s="34"/>
      <c r="B665" s="34"/>
      <c r="C665" s="34"/>
      <c r="D665" s="34"/>
      <c r="E665" s="53"/>
      <c r="F665" s="53"/>
      <c r="G665" s="53"/>
      <c r="H665" s="53"/>
      <c r="I665" s="53"/>
      <c r="J665" s="53"/>
      <c r="K665" s="53"/>
      <c r="L665" s="53"/>
      <c r="M665" s="53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5.75" customHeight="1">
      <c r="A666" s="34"/>
      <c r="B666" s="34"/>
      <c r="C666" s="34"/>
      <c r="D666" s="34"/>
      <c r="E666" s="53"/>
      <c r="F666" s="53"/>
      <c r="G666" s="53"/>
      <c r="H666" s="53"/>
      <c r="I666" s="53"/>
      <c r="J666" s="53"/>
      <c r="K666" s="53"/>
      <c r="L666" s="53"/>
      <c r="M666" s="53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5.75" customHeight="1">
      <c r="A667" s="34"/>
      <c r="B667" s="34"/>
      <c r="C667" s="34"/>
      <c r="D667" s="34"/>
      <c r="E667" s="53"/>
      <c r="F667" s="53"/>
      <c r="G667" s="53"/>
      <c r="H667" s="53"/>
      <c r="I667" s="53"/>
      <c r="J667" s="53"/>
      <c r="K667" s="53"/>
      <c r="L667" s="53"/>
      <c r="M667" s="53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5.75" customHeight="1">
      <c r="A668" s="34"/>
      <c r="B668" s="34"/>
      <c r="C668" s="34"/>
      <c r="D668" s="34"/>
      <c r="E668" s="53"/>
      <c r="F668" s="53"/>
      <c r="G668" s="53"/>
      <c r="H668" s="53"/>
      <c r="I668" s="53"/>
      <c r="J668" s="53"/>
      <c r="K668" s="53"/>
      <c r="L668" s="53"/>
      <c r="M668" s="53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5.75" customHeight="1">
      <c r="A669" s="34"/>
      <c r="B669" s="34"/>
      <c r="C669" s="34"/>
      <c r="D669" s="34"/>
      <c r="E669" s="53"/>
      <c r="F669" s="53"/>
      <c r="G669" s="53"/>
      <c r="H669" s="53"/>
      <c r="I669" s="53"/>
      <c r="J669" s="53"/>
      <c r="K669" s="53"/>
      <c r="L669" s="53"/>
      <c r="M669" s="53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5.75" customHeight="1">
      <c r="A670" s="34"/>
      <c r="B670" s="34"/>
      <c r="C670" s="34"/>
      <c r="D670" s="34"/>
      <c r="E670" s="53"/>
      <c r="F670" s="53"/>
      <c r="G670" s="53"/>
      <c r="H670" s="53"/>
      <c r="I670" s="53"/>
      <c r="J670" s="53"/>
      <c r="K670" s="53"/>
      <c r="L670" s="53"/>
      <c r="M670" s="53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5.75" customHeight="1">
      <c r="A671" s="34"/>
      <c r="B671" s="34"/>
      <c r="C671" s="34"/>
      <c r="D671" s="34"/>
      <c r="E671" s="53"/>
      <c r="F671" s="53"/>
      <c r="G671" s="53"/>
      <c r="H671" s="53"/>
      <c r="I671" s="53"/>
      <c r="J671" s="53"/>
      <c r="K671" s="53"/>
      <c r="L671" s="53"/>
      <c r="M671" s="53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5.75" customHeight="1">
      <c r="A672" s="34"/>
      <c r="B672" s="34"/>
      <c r="C672" s="34"/>
      <c r="D672" s="34"/>
      <c r="E672" s="53"/>
      <c r="F672" s="53"/>
      <c r="G672" s="53"/>
      <c r="H672" s="53"/>
      <c r="I672" s="53"/>
      <c r="J672" s="53"/>
      <c r="K672" s="53"/>
      <c r="L672" s="53"/>
      <c r="M672" s="53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5.75" customHeight="1">
      <c r="A673" s="34"/>
      <c r="B673" s="34"/>
      <c r="C673" s="34"/>
      <c r="D673" s="34"/>
      <c r="E673" s="53"/>
      <c r="F673" s="53"/>
      <c r="G673" s="53"/>
      <c r="H673" s="53"/>
      <c r="I673" s="53"/>
      <c r="J673" s="53"/>
      <c r="K673" s="53"/>
      <c r="L673" s="53"/>
      <c r="M673" s="53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5.75" customHeight="1">
      <c r="A674" s="34"/>
      <c r="B674" s="34"/>
      <c r="C674" s="34"/>
      <c r="D674" s="34"/>
      <c r="E674" s="53"/>
      <c r="F674" s="53"/>
      <c r="G674" s="53"/>
      <c r="H674" s="53"/>
      <c r="I674" s="53"/>
      <c r="J674" s="53"/>
      <c r="K674" s="53"/>
      <c r="L674" s="53"/>
      <c r="M674" s="53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5.75" customHeight="1">
      <c r="A675" s="34"/>
      <c r="B675" s="34"/>
      <c r="C675" s="34"/>
      <c r="D675" s="34"/>
      <c r="E675" s="53"/>
      <c r="F675" s="53"/>
      <c r="G675" s="53"/>
      <c r="H675" s="53"/>
      <c r="I675" s="53"/>
      <c r="J675" s="53"/>
      <c r="K675" s="53"/>
      <c r="L675" s="53"/>
      <c r="M675" s="53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5.75" customHeight="1">
      <c r="A676" s="34"/>
      <c r="B676" s="34"/>
      <c r="C676" s="34"/>
      <c r="D676" s="34"/>
      <c r="E676" s="53"/>
      <c r="F676" s="53"/>
      <c r="G676" s="53"/>
      <c r="H676" s="53"/>
      <c r="I676" s="53"/>
      <c r="J676" s="53"/>
      <c r="K676" s="53"/>
      <c r="L676" s="53"/>
      <c r="M676" s="53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5.75" customHeight="1">
      <c r="A677" s="34"/>
      <c r="B677" s="34"/>
      <c r="C677" s="34"/>
      <c r="D677" s="34"/>
      <c r="E677" s="53"/>
      <c r="F677" s="53"/>
      <c r="G677" s="53"/>
      <c r="H677" s="53"/>
      <c r="I677" s="53"/>
      <c r="J677" s="53"/>
      <c r="K677" s="53"/>
      <c r="L677" s="53"/>
      <c r="M677" s="53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5.75" customHeight="1">
      <c r="A678" s="34"/>
      <c r="B678" s="34"/>
      <c r="C678" s="34"/>
      <c r="D678" s="34"/>
      <c r="E678" s="53"/>
      <c r="F678" s="53"/>
      <c r="G678" s="53"/>
      <c r="H678" s="53"/>
      <c r="I678" s="53"/>
      <c r="J678" s="53"/>
      <c r="K678" s="53"/>
      <c r="L678" s="53"/>
      <c r="M678" s="53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5.75" customHeight="1">
      <c r="A679" s="34"/>
      <c r="B679" s="34"/>
      <c r="C679" s="34"/>
      <c r="D679" s="34"/>
      <c r="E679" s="53"/>
      <c r="F679" s="53"/>
      <c r="G679" s="53"/>
      <c r="H679" s="53"/>
      <c r="I679" s="53"/>
      <c r="J679" s="53"/>
      <c r="K679" s="53"/>
      <c r="L679" s="53"/>
      <c r="M679" s="53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5.75" customHeight="1">
      <c r="A680" s="34"/>
      <c r="B680" s="34"/>
      <c r="C680" s="34"/>
      <c r="D680" s="34"/>
      <c r="E680" s="53"/>
      <c r="F680" s="53"/>
      <c r="G680" s="53"/>
      <c r="H680" s="53"/>
      <c r="I680" s="53"/>
      <c r="J680" s="53"/>
      <c r="K680" s="53"/>
      <c r="L680" s="53"/>
      <c r="M680" s="53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5.75" customHeight="1">
      <c r="A681" s="34"/>
      <c r="B681" s="34"/>
      <c r="C681" s="34"/>
      <c r="D681" s="34"/>
      <c r="E681" s="53"/>
      <c r="F681" s="53"/>
      <c r="G681" s="53"/>
      <c r="H681" s="53"/>
      <c r="I681" s="53"/>
      <c r="J681" s="53"/>
      <c r="K681" s="53"/>
      <c r="L681" s="53"/>
      <c r="M681" s="53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5.75" customHeight="1">
      <c r="A682" s="34"/>
      <c r="B682" s="34"/>
      <c r="C682" s="34"/>
      <c r="D682" s="34"/>
      <c r="E682" s="53"/>
      <c r="F682" s="53"/>
      <c r="G682" s="53"/>
      <c r="H682" s="53"/>
      <c r="I682" s="53"/>
      <c r="J682" s="53"/>
      <c r="K682" s="53"/>
      <c r="L682" s="53"/>
      <c r="M682" s="53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5.75" customHeight="1">
      <c r="A683" s="34"/>
      <c r="B683" s="34"/>
      <c r="C683" s="34"/>
      <c r="D683" s="34"/>
      <c r="E683" s="53"/>
      <c r="F683" s="53"/>
      <c r="G683" s="53"/>
      <c r="H683" s="53"/>
      <c r="I683" s="53"/>
      <c r="J683" s="53"/>
      <c r="K683" s="53"/>
      <c r="L683" s="53"/>
      <c r="M683" s="53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5.75" customHeight="1">
      <c r="A684" s="34"/>
      <c r="B684" s="34"/>
      <c r="C684" s="34"/>
      <c r="D684" s="34"/>
      <c r="E684" s="53"/>
      <c r="F684" s="53"/>
      <c r="G684" s="53"/>
      <c r="H684" s="53"/>
      <c r="I684" s="53"/>
      <c r="J684" s="53"/>
      <c r="K684" s="53"/>
      <c r="L684" s="53"/>
      <c r="M684" s="53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5.75" customHeight="1">
      <c r="A685" s="34"/>
      <c r="B685" s="34"/>
      <c r="C685" s="34"/>
      <c r="D685" s="34"/>
      <c r="E685" s="53"/>
      <c r="F685" s="53"/>
      <c r="G685" s="53"/>
      <c r="H685" s="53"/>
      <c r="I685" s="53"/>
      <c r="J685" s="53"/>
      <c r="K685" s="53"/>
      <c r="L685" s="53"/>
      <c r="M685" s="53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5.75" customHeight="1">
      <c r="A686" s="34"/>
      <c r="B686" s="34"/>
      <c r="C686" s="34"/>
      <c r="D686" s="34"/>
      <c r="E686" s="53"/>
      <c r="F686" s="53"/>
      <c r="G686" s="53"/>
      <c r="H686" s="53"/>
      <c r="I686" s="53"/>
      <c r="J686" s="53"/>
      <c r="K686" s="53"/>
      <c r="L686" s="53"/>
      <c r="M686" s="53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5.75" customHeight="1">
      <c r="A687" s="34"/>
      <c r="B687" s="34"/>
      <c r="C687" s="34"/>
      <c r="D687" s="34"/>
      <c r="E687" s="53"/>
      <c r="F687" s="53"/>
      <c r="G687" s="53"/>
      <c r="H687" s="53"/>
      <c r="I687" s="53"/>
      <c r="J687" s="53"/>
      <c r="K687" s="53"/>
      <c r="L687" s="53"/>
      <c r="M687" s="53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5.75" customHeight="1">
      <c r="A688" s="34"/>
      <c r="B688" s="34"/>
      <c r="C688" s="34"/>
      <c r="D688" s="34"/>
      <c r="E688" s="53"/>
      <c r="F688" s="53"/>
      <c r="G688" s="53"/>
      <c r="H688" s="53"/>
      <c r="I688" s="53"/>
      <c r="J688" s="53"/>
      <c r="K688" s="53"/>
      <c r="L688" s="53"/>
      <c r="M688" s="53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5.75" customHeight="1">
      <c r="A689" s="34"/>
      <c r="B689" s="34"/>
      <c r="C689" s="34"/>
      <c r="D689" s="34"/>
      <c r="E689" s="53"/>
      <c r="F689" s="53"/>
      <c r="G689" s="53"/>
      <c r="H689" s="53"/>
      <c r="I689" s="53"/>
      <c r="J689" s="53"/>
      <c r="K689" s="53"/>
      <c r="L689" s="53"/>
      <c r="M689" s="53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5.75" customHeight="1">
      <c r="A690" s="34"/>
      <c r="B690" s="34"/>
      <c r="C690" s="34"/>
      <c r="D690" s="34"/>
      <c r="E690" s="53"/>
      <c r="F690" s="53"/>
      <c r="G690" s="53"/>
      <c r="H690" s="53"/>
      <c r="I690" s="53"/>
      <c r="J690" s="53"/>
      <c r="K690" s="53"/>
      <c r="L690" s="53"/>
      <c r="M690" s="53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5.75" customHeight="1">
      <c r="A691" s="34"/>
      <c r="B691" s="34"/>
      <c r="C691" s="34"/>
      <c r="D691" s="34"/>
      <c r="E691" s="53"/>
      <c r="F691" s="53"/>
      <c r="G691" s="53"/>
      <c r="H691" s="53"/>
      <c r="I691" s="53"/>
      <c r="J691" s="53"/>
      <c r="K691" s="53"/>
      <c r="L691" s="53"/>
      <c r="M691" s="53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5.75" customHeight="1">
      <c r="A692" s="34"/>
      <c r="B692" s="34"/>
      <c r="C692" s="34"/>
      <c r="D692" s="34"/>
      <c r="E692" s="53"/>
      <c r="F692" s="53"/>
      <c r="G692" s="53"/>
      <c r="H692" s="53"/>
      <c r="I692" s="53"/>
      <c r="J692" s="53"/>
      <c r="K692" s="53"/>
      <c r="L692" s="53"/>
      <c r="M692" s="53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5.75" customHeight="1">
      <c r="A693" s="34"/>
      <c r="B693" s="34"/>
      <c r="C693" s="34"/>
      <c r="D693" s="34"/>
      <c r="E693" s="53"/>
      <c r="F693" s="53"/>
      <c r="G693" s="53"/>
      <c r="H693" s="53"/>
      <c r="I693" s="53"/>
      <c r="J693" s="53"/>
      <c r="K693" s="53"/>
      <c r="L693" s="53"/>
      <c r="M693" s="53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5.75" customHeight="1">
      <c r="A694" s="34"/>
      <c r="B694" s="34"/>
      <c r="C694" s="34"/>
      <c r="D694" s="34"/>
      <c r="E694" s="53"/>
      <c r="F694" s="53"/>
      <c r="G694" s="53"/>
      <c r="H694" s="53"/>
      <c r="I694" s="53"/>
      <c r="J694" s="53"/>
      <c r="K694" s="53"/>
      <c r="L694" s="53"/>
      <c r="M694" s="53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5.75" customHeight="1">
      <c r="A695" s="34"/>
      <c r="B695" s="34"/>
      <c r="C695" s="34"/>
      <c r="D695" s="34"/>
      <c r="E695" s="53"/>
      <c r="F695" s="53"/>
      <c r="G695" s="53"/>
      <c r="H695" s="53"/>
      <c r="I695" s="53"/>
      <c r="J695" s="53"/>
      <c r="K695" s="53"/>
      <c r="L695" s="53"/>
      <c r="M695" s="53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5.75" customHeight="1">
      <c r="A696" s="34"/>
      <c r="B696" s="34"/>
      <c r="C696" s="34"/>
      <c r="D696" s="34"/>
      <c r="E696" s="53"/>
      <c r="F696" s="53"/>
      <c r="G696" s="53"/>
      <c r="H696" s="53"/>
      <c r="I696" s="53"/>
      <c r="J696" s="53"/>
      <c r="K696" s="53"/>
      <c r="L696" s="53"/>
      <c r="M696" s="53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5.75" customHeight="1">
      <c r="A697" s="34"/>
      <c r="B697" s="34"/>
      <c r="C697" s="34"/>
      <c r="D697" s="34"/>
      <c r="E697" s="53"/>
      <c r="F697" s="53"/>
      <c r="G697" s="53"/>
      <c r="H697" s="53"/>
      <c r="I697" s="53"/>
      <c r="J697" s="53"/>
      <c r="K697" s="53"/>
      <c r="L697" s="53"/>
      <c r="M697" s="53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5.75" customHeight="1">
      <c r="A698" s="34"/>
      <c r="B698" s="34"/>
      <c r="C698" s="34"/>
      <c r="D698" s="34"/>
      <c r="E698" s="53"/>
      <c r="F698" s="53"/>
      <c r="G698" s="53"/>
      <c r="H698" s="53"/>
      <c r="I698" s="53"/>
      <c r="J698" s="53"/>
      <c r="K698" s="53"/>
      <c r="L698" s="53"/>
      <c r="M698" s="53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5.75" customHeight="1">
      <c r="A699" s="34"/>
      <c r="B699" s="34"/>
      <c r="C699" s="34"/>
      <c r="D699" s="34"/>
      <c r="E699" s="53"/>
      <c r="F699" s="53"/>
      <c r="G699" s="53"/>
      <c r="H699" s="53"/>
      <c r="I699" s="53"/>
      <c r="J699" s="53"/>
      <c r="K699" s="53"/>
      <c r="L699" s="53"/>
      <c r="M699" s="53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5.75" customHeight="1">
      <c r="A700" s="34"/>
      <c r="B700" s="34"/>
      <c r="C700" s="34"/>
      <c r="D700" s="34"/>
      <c r="E700" s="53"/>
      <c r="F700" s="53"/>
      <c r="G700" s="53"/>
      <c r="H700" s="53"/>
      <c r="I700" s="53"/>
      <c r="J700" s="53"/>
      <c r="K700" s="53"/>
      <c r="L700" s="53"/>
      <c r="M700" s="53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5.75" customHeight="1">
      <c r="A701" s="34"/>
      <c r="B701" s="34"/>
      <c r="C701" s="34"/>
      <c r="D701" s="34"/>
      <c r="E701" s="53"/>
      <c r="F701" s="53"/>
      <c r="G701" s="53"/>
      <c r="H701" s="53"/>
      <c r="I701" s="53"/>
      <c r="J701" s="53"/>
      <c r="K701" s="53"/>
      <c r="L701" s="53"/>
      <c r="M701" s="53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5.75" customHeight="1">
      <c r="A702" s="34"/>
      <c r="B702" s="34"/>
      <c r="C702" s="34"/>
      <c r="D702" s="34"/>
      <c r="E702" s="53"/>
      <c r="F702" s="53"/>
      <c r="G702" s="53"/>
      <c r="H702" s="53"/>
      <c r="I702" s="53"/>
      <c r="J702" s="53"/>
      <c r="K702" s="53"/>
      <c r="L702" s="53"/>
      <c r="M702" s="53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5.75" customHeight="1">
      <c r="A703" s="34"/>
      <c r="B703" s="34"/>
      <c r="C703" s="34"/>
      <c r="D703" s="34"/>
      <c r="E703" s="53"/>
      <c r="F703" s="53"/>
      <c r="G703" s="53"/>
      <c r="H703" s="53"/>
      <c r="I703" s="53"/>
      <c r="J703" s="53"/>
      <c r="K703" s="53"/>
      <c r="L703" s="53"/>
      <c r="M703" s="53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5.75" customHeight="1">
      <c r="A704" s="34"/>
      <c r="B704" s="34"/>
      <c r="C704" s="34"/>
      <c r="D704" s="34"/>
      <c r="E704" s="53"/>
      <c r="F704" s="53"/>
      <c r="G704" s="53"/>
      <c r="H704" s="53"/>
      <c r="I704" s="53"/>
      <c r="J704" s="53"/>
      <c r="K704" s="53"/>
      <c r="L704" s="53"/>
      <c r="M704" s="53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5.75" customHeight="1">
      <c r="A705" s="34"/>
      <c r="B705" s="34"/>
      <c r="C705" s="34"/>
      <c r="D705" s="34"/>
      <c r="E705" s="53"/>
      <c r="F705" s="53"/>
      <c r="G705" s="53"/>
      <c r="H705" s="53"/>
      <c r="I705" s="53"/>
      <c r="J705" s="53"/>
      <c r="K705" s="53"/>
      <c r="L705" s="53"/>
      <c r="M705" s="53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5.75" customHeight="1">
      <c r="A706" s="34"/>
      <c r="B706" s="34"/>
      <c r="C706" s="34"/>
      <c r="D706" s="34"/>
      <c r="E706" s="53"/>
      <c r="F706" s="53"/>
      <c r="G706" s="53"/>
      <c r="H706" s="53"/>
      <c r="I706" s="53"/>
      <c r="J706" s="53"/>
      <c r="K706" s="53"/>
      <c r="L706" s="53"/>
      <c r="M706" s="53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5.75" customHeight="1">
      <c r="A707" s="34"/>
      <c r="B707" s="34"/>
      <c r="C707" s="34"/>
      <c r="D707" s="34"/>
      <c r="E707" s="53"/>
      <c r="F707" s="53"/>
      <c r="G707" s="53"/>
      <c r="H707" s="53"/>
      <c r="I707" s="53"/>
      <c r="J707" s="53"/>
      <c r="K707" s="53"/>
      <c r="L707" s="53"/>
      <c r="M707" s="53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5.75" customHeight="1">
      <c r="A708" s="34"/>
      <c r="B708" s="34"/>
      <c r="C708" s="34"/>
      <c r="D708" s="34"/>
      <c r="E708" s="53"/>
      <c r="F708" s="53"/>
      <c r="G708" s="53"/>
      <c r="H708" s="53"/>
      <c r="I708" s="53"/>
      <c r="J708" s="53"/>
      <c r="K708" s="53"/>
      <c r="L708" s="53"/>
      <c r="M708" s="53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5.75" customHeight="1">
      <c r="A709" s="34"/>
      <c r="B709" s="34"/>
      <c r="C709" s="34"/>
      <c r="D709" s="34"/>
      <c r="E709" s="53"/>
      <c r="F709" s="53"/>
      <c r="G709" s="53"/>
      <c r="H709" s="53"/>
      <c r="I709" s="53"/>
      <c r="J709" s="53"/>
      <c r="K709" s="53"/>
      <c r="L709" s="53"/>
      <c r="M709" s="53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5.75" customHeight="1">
      <c r="A710" s="34"/>
      <c r="B710" s="34"/>
      <c r="C710" s="34"/>
      <c r="D710" s="34"/>
      <c r="E710" s="53"/>
      <c r="F710" s="53"/>
      <c r="G710" s="53"/>
      <c r="H710" s="53"/>
      <c r="I710" s="53"/>
      <c r="J710" s="53"/>
      <c r="K710" s="53"/>
      <c r="L710" s="53"/>
      <c r="M710" s="53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5.75" customHeight="1">
      <c r="A711" s="34"/>
      <c r="B711" s="34"/>
      <c r="C711" s="34"/>
      <c r="D711" s="34"/>
      <c r="E711" s="53"/>
      <c r="F711" s="53"/>
      <c r="G711" s="53"/>
      <c r="H711" s="53"/>
      <c r="I711" s="53"/>
      <c r="J711" s="53"/>
      <c r="K711" s="53"/>
      <c r="L711" s="53"/>
      <c r="M711" s="53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5.75" customHeight="1">
      <c r="A712" s="34"/>
      <c r="B712" s="34"/>
      <c r="C712" s="34"/>
      <c r="D712" s="34"/>
      <c r="E712" s="53"/>
      <c r="F712" s="53"/>
      <c r="G712" s="53"/>
      <c r="H712" s="53"/>
      <c r="I712" s="53"/>
      <c r="J712" s="53"/>
      <c r="K712" s="53"/>
      <c r="L712" s="53"/>
      <c r="M712" s="53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5.75" customHeight="1">
      <c r="A713" s="34"/>
      <c r="B713" s="34"/>
      <c r="C713" s="34"/>
      <c r="D713" s="34"/>
      <c r="E713" s="53"/>
      <c r="F713" s="53"/>
      <c r="G713" s="53"/>
      <c r="H713" s="53"/>
      <c r="I713" s="53"/>
      <c r="J713" s="53"/>
      <c r="K713" s="53"/>
      <c r="L713" s="53"/>
      <c r="M713" s="53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5.75" customHeight="1">
      <c r="A714" s="34"/>
      <c r="B714" s="34"/>
      <c r="C714" s="34"/>
      <c r="D714" s="34"/>
      <c r="E714" s="53"/>
      <c r="F714" s="53"/>
      <c r="G714" s="53"/>
      <c r="H714" s="53"/>
      <c r="I714" s="53"/>
      <c r="J714" s="53"/>
      <c r="K714" s="53"/>
      <c r="L714" s="53"/>
      <c r="M714" s="53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5.75" customHeight="1">
      <c r="A715" s="34"/>
      <c r="B715" s="34"/>
      <c r="C715" s="34"/>
      <c r="D715" s="34"/>
      <c r="E715" s="53"/>
      <c r="F715" s="53"/>
      <c r="G715" s="53"/>
      <c r="H715" s="53"/>
      <c r="I715" s="53"/>
      <c r="J715" s="53"/>
      <c r="K715" s="53"/>
      <c r="L715" s="53"/>
      <c r="M715" s="53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5.75" customHeight="1">
      <c r="A716" s="34"/>
      <c r="B716" s="34"/>
      <c r="C716" s="34"/>
      <c r="D716" s="34"/>
      <c r="E716" s="53"/>
      <c r="F716" s="53"/>
      <c r="G716" s="53"/>
      <c r="H716" s="53"/>
      <c r="I716" s="53"/>
      <c r="J716" s="53"/>
      <c r="K716" s="53"/>
      <c r="L716" s="53"/>
      <c r="M716" s="53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5.75" customHeight="1">
      <c r="A717" s="34"/>
      <c r="B717" s="34"/>
      <c r="C717" s="34"/>
      <c r="D717" s="34"/>
      <c r="E717" s="53"/>
      <c r="F717" s="53"/>
      <c r="G717" s="53"/>
      <c r="H717" s="53"/>
      <c r="I717" s="53"/>
      <c r="J717" s="53"/>
      <c r="K717" s="53"/>
      <c r="L717" s="53"/>
      <c r="M717" s="53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5.75" customHeight="1">
      <c r="A718" s="34"/>
      <c r="B718" s="34"/>
      <c r="C718" s="34"/>
      <c r="D718" s="34"/>
      <c r="E718" s="53"/>
      <c r="F718" s="53"/>
      <c r="G718" s="53"/>
      <c r="H718" s="53"/>
      <c r="I718" s="53"/>
      <c r="J718" s="53"/>
      <c r="K718" s="53"/>
      <c r="L718" s="53"/>
      <c r="M718" s="53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5.75" customHeight="1">
      <c r="A719" s="34"/>
      <c r="B719" s="34"/>
      <c r="C719" s="34"/>
      <c r="D719" s="34"/>
      <c r="E719" s="53"/>
      <c r="F719" s="53"/>
      <c r="G719" s="53"/>
      <c r="H719" s="53"/>
      <c r="I719" s="53"/>
      <c r="J719" s="53"/>
      <c r="K719" s="53"/>
      <c r="L719" s="53"/>
      <c r="M719" s="53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5.75" customHeight="1">
      <c r="A720" s="34"/>
      <c r="B720" s="34"/>
      <c r="C720" s="34"/>
      <c r="D720" s="34"/>
      <c r="E720" s="53"/>
      <c r="F720" s="53"/>
      <c r="G720" s="53"/>
      <c r="H720" s="53"/>
      <c r="I720" s="53"/>
      <c r="J720" s="53"/>
      <c r="K720" s="53"/>
      <c r="L720" s="53"/>
      <c r="M720" s="53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5.75" customHeight="1">
      <c r="A721" s="34"/>
      <c r="B721" s="34"/>
      <c r="C721" s="34"/>
      <c r="D721" s="34"/>
      <c r="E721" s="53"/>
      <c r="F721" s="53"/>
      <c r="G721" s="53"/>
      <c r="H721" s="53"/>
      <c r="I721" s="53"/>
      <c r="J721" s="53"/>
      <c r="K721" s="53"/>
      <c r="L721" s="53"/>
      <c r="M721" s="53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5.75" customHeight="1">
      <c r="A722" s="34"/>
      <c r="B722" s="34"/>
      <c r="C722" s="34"/>
      <c r="D722" s="34"/>
      <c r="E722" s="53"/>
      <c r="F722" s="53"/>
      <c r="G722" s="53"/>
      <c r="H722" s="53"/>
      <c r="I722" s="53"/>
      <c r="J722" s="53"/>
      <c r="K722" s="53"/>
      <c r="L722" s="53"/>
      <c r="M722" s="53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5.75" customHeight="1">
      <c r="A723" s="34"/>
      <c r="B723" s="34"/>
      <c r="C723" s="34"/>
      <c r="D723" s="34"/>
      <c r="E723" s="53"/>
      <c r="F723" s="53"/>
      <c r="G723" s="53"/>
      <c r="H723" s="53"/>
      <c r="I723" s="53"/>
      <c r="J723" s="53"/>
      <c r="K723" s="53"/>
      <c r="L723" s="53"/>
      <c r="M723" s="53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5.75" customHeight="1">
      <c r="A724" s="34"/>
      <c r="B724" s="34"/>
      <c r="C724" s="34"/>
      <c r="D724" s="34"/>
      <c r="E724" s="53"/>
      <c r="F724" s="53"/>
      <c r="G724" s="53"/>
      <c r="H724" s="53"/>
      <c r="I724" s="53"/>
      <c r="J724" s="53"/>
      <c r="K724" s="53"/>
      <c r="L724" s="53"/>
      <c r="M724" s="53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5.75" customHeight="1">
      <c r="A725" s="34"/>
      <c r="B725" s="34"/>
      <c r="C725" s="34"/>
      <c r="D725" s="34"/>
      <c r="E725" s="53"/>
      <c r="F725" s="53"/>
      <c r="G725" s="53"/>
      <c r="H725" s="53"/>
      <c r="I725" s="53"/>
      <c r="J725" s="53"/>
      <c r="K725" s="53"/>
      <c r="L725" s="53"/>
      <c r="M725" s="53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5.75" customHeight="1">
      <c r="A726" s="34"/>
      <c r="B726" s="34"/>
      <c r="C726" s="34"/>
      <c r="D726" s="34"/>
      <c r="E726" s="53"/>
      <c r="F726" s="53"/>
      <c r="G726" s="53"/>
      <c r="H726" s="53"/>
      <c r="I726" s="53"/>
      <c r="J726" s="53"/>
      <c r="K726" s="53"/>
      <c r="L726" s="53"/>
      <c r="M726" s="53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5.75" customHeight="1">
      <c r="A727" s="34"/>
      <c r="B727" s="34"/>
      <c r="C727" s="34"/>
      <c r="D727" s="34"/>
      <c r="E727" s="53"/>
      <c r="F727" s="53"/>
      <c r="G727" s="53"/>
      <c r="H727" s="53"/>
      <c r="I727" s="53"/>
      <c r="J727" s="53"/>
      <c r="K727" s="53"/>
      <c r="L727" s="53"/>
      <c r="M727" s="53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5.75" customHeight="1">
      <c r="A728" s="34"/>
      <c r="B728" s="34"/>
      <c r="C728" s="34"/>
      <c r="D728" s="34"/>
      <c r="E728" s="53"/>
      <c r="F728" s="53"/>
      <c r="G728" s="53"/>
      <c r="H728" s="53"/>
      <c r="I728" s="53"/>
      <c r="J728" s="53"/>
      <c r="K728" s="53"/>
      <c r="L728" s="53"/>
      <c r="M728" s="53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5.75" customHeight="1">
      <c r="A729" s="34"/>
      <c r="B729" s="34"/>
      <c r="C729" s="34"/>
      <c r="D729" s="34"/>
      <c r="E729" s="53"/>
      <c r="F729" s="53"/>
      <c r="G729" s="53"/>
      <c r="H729" s="53"/>
      <c r="I729" s="53"/>
      <c r="J729" s="53"/>
      <c r="K729" s="53"/>
      <c r="L729" s="53"/>
      <c r="M729" s="53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5.75" customHeight="1">
      <c r="A730" s="34"/>
      <c r="B730" s="34"/>
      <c r="C730" s="34"/>
      <c r="D730" s="34"/>
      <c r="E730" s="53"/>
      <c r="F730" s="53"/>
      <c r="G730" s="53"/>
      <c r="H730" s="53"/>
      <c r="I730" s="53"/>
      <c r="J730" s="53"/>
      <c r="K730" s="53"/>
      <c r="L730" s="53"/>
      <c r="M730" s="53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5.75" customHeight="1">
      <c r="A731" s="34"/>
      <c r="B731" s="34"/>
      <c r="C731" s="34"/>
      <c r="D731" s="34"/>
      <c r="E731" s="53"/>
      <c r="F731" s="53"/>
      <c r="G731" s="53"/>
      <c r="H731" s="53"/>
      <c r="I731" s="53"/>
      <c r="J731" s="53"/>
      <c r="K731" s="53"/>
      <c r="L731" s="53"/>
      <c r="M731" s="53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5.75" customHeight="1">
      <c r="A732" s="34"/>
      <c r="B732" s="34"/>
      <c r="C732" s="34"/>
      <c r="D732" s="34"/>
      <c r="E732" s="53"/>
      <c r="F732" s="53"/>
      <c r="G732" s="53"/>
      <c r="H732" s="53"/>
      <c r="I732" s="53"/>
      <c r="J732" s="53"/>
      <c r="K732" s="53"/>
      <c r="L732" s="53"/>
      <c r="M732" s="53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5.75" customHeight="1">
      <c r="A733" s="34"/>
      <c r="B733" s="34"/>
      <c r="C733" s="34"/>
      <c r="D733" s="34"/>
      <c r="E733" s="53"/>
      <c r="F733" s="53"/>
      <c r="G733" s="53"/>
      <c r="H733" s="53"/>
      <c r="I733" s="53"/>
      <c r="J733" s="53"/>
      <c r="K733" s="53"/>
      <c r="L733" s="53"/>
      <c r="M733" s="53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5.75" customHeight="1">
      <c r="A734" s="34"/>
      <c r="B734" s="34"/>
      <c r="C734" s="34"/>
      <c r="D734" s="34"/>
      <c r="E734" s="53"/>
      <c r="F734" s="53"/>
      <c r="G734" s="53"/>
      <c r="H734" s="53"/>
      <c r="I734" s="53"/>
      <c r="J734" s="53"/>
      <c r="K734" s="53"/>
      <c r="L734" s="53"/>
      <c r="M734" s="53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5.75" customHeight="1">
      <c r="A735" s="34"/>
      <c r="B735" s="34"/>
      <c r="C735" s="34"/>
      <c r="D735" s="34"/>
      <c r="E735" s="53"/>
      <c r="F735" s="53"/>
      <c r="G735" s="53"/>
      <c r="H735" s="53"/>
      <c r="I735" s="53"/>
      <c r="J735" s="53"/>
      <c r="K735" s="53"/>
      <c r="L735" s="53"/>
      <c r="M735" s="53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5.75" customHeight="1">
      <c r="A736" s="34"/>
      <c r="B736" s="34"/>
      <c r="C736" s="34"/>
      <c r="D736" s="34"/>
      <c r="E736" s="53"/>
      <c r="F736" s="53"/>
      <c r="G736" s="53"/>
      <c r="H736" s="53"/>
      <c r="I736" s="53"/>
      <c r="J736" s="53"/>
      <c r="K736" s="53"/>
      <c r="L736" s="53"/>
      <c r="M736" s="53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5.75" customHeight="1">
      <c r="A737" s="34"/>
      <c r="B737" s="34"/>
      <c r="C737" s="34"/>
      <c r="D737" s="34"/>
      <c r="E737" s="53"/>
      <c r="F737" s="53"/>
      <c r="G737" s="53"/>
      <c r="H737" s="53"/>
      <c r="I737" s="53"/>
      <c r="J737" s="53"/>
      <c r="K737" s="53"/>
      <c r="L737" s="53"/>
      <c r="M737" s="53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5.75" customHeight="1">
      <c r="A738" s="34"/>
      <c r="B738" s="34"/>
      <c r="C738" s="34"/>
      <c r="D738" s="34"/>
      <c r="E738" s="53"/>
      <c r="F738" s="53"/>
      <c r="G738" s="53"/>
      <c r="H738" s="53"/>
      <c r="I738" s="53"/>
      <c r="J738" s="53"/>
      <c r="K738" s="53"/>
      <c r="L738" s="53"/>
      <c r="M738" s="53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5.75" customHeight="1">
      <c r="A739" s="34"/>
      <c r="B739" s="34"/>
      <c r="C739" s="34"/>
      <c r="D739" s="34"/>
      <c r="E739" s="53"/>
      <c r="F739" s="53"/>
      <c r="G739" s="53"/>
      <c r="H739" s="53"/>
      <c r="I739" s="53"/>
      <c r="J739" s="53"/>
      <c r="K739" s="53"/>
      <c r="L739" s="53"/>
      <c r="M739" s="53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5.75" customHeight="1">
      <c r="A740" s="34"/>
      <c r="B740" s="34"/>
      <c r="C740" s="34"/>
      <c r="D740" s="34"/>
      <c r="E740" s="53"/>
      <c r="F740" s="53"/>
      <c r="G740" s="53"/>
      <c r="H740" s="53"/>
      <c r="I740" s="53"/>
      <c r="J740" s="53"/>
      <c r="K740" s="53"/>
      <c r="L740" s="53"/>
      <c r="M740" s="53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5.75" customHeight="1">
      <c r="A741" s="34"/>
      <c r="B741" s="34"/>
      <c r="C741" s="34"/>
      <c r="D741" s="34"/>
      <c r="E741" s="53"/>
      <c r="F741" s="53"/>
      <c r="G741" s="53"/>
      <c r="H741" s="53"/>
      <c r="I741" s="53"/>
      <c r="J741" s="53"/>
      <c r="K741" s="53"/>
      <c r="L741" s="53"/>
      <c r="M741" s="53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5.75" customHeight="1">
      <c r="A742" s="34"/>
      <c r="B742" s="34"/>
      <c r="C742" s="34"/>
      <c r="D742" s="34"/>
      <c r="E742" s="53"/>
      <c r="F742" s="53"/>
      <c r="G742" s="53"/>
      <c r="H742" s="53"/>
      <c r="I742" s="53"/>
      <c r="J742" s="53"/>
      <c r="K742" s="53"/>
      <c r="L742" s="53"/>
      <c r="M742" s="53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5.75" customHeight="1">
      <c r="A743" s="34"/>
      <c r="B743" s="34"/>
      <c r="C743" s="34"/>
      <c r="D743" s="34"/>
      <c r="E743" s="53"/>
      <c r="F743" s="53"/>
      <c r="G743" s="53"/>
      <c r="H743" s="53"/>
      <c r="I743" s="53"/>
      <c r="J743" s="53"/>
      <c r="K743" s="53"/>
      <c r="L743" s="53"/>
      <c r="M743" s="53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5.75" customHeight="1">
      <c r="A744" s="34"/>
      <c r="B744" s="34"/>
      <c r="C744" s="34"/>
      <c r="D744" s="34"/>
      <c r="E744" s="53"/>
      <c r="F744" s="53"/>
      <c r="G744" s="53"/>
      <c r="H744" s="53"/>
      <c r="I744" s="53"/>
      <c r="J744" s="53"/>
      <c r="K744" s="53"/>
      <c r="L744" s="53"/>
      <c r="M744" s="53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5.75" customHeight="1">
      <c r="A745" s="34"/>
      <c r="B745" s="34"/>
      <c r="C745" s="34"/>
      <c r="D745" s="34"/>
      <c r="E745" s="53"/>
      <c r="F745" s="53"/>
      <c r="G745" s="53"/>
      <c r="H745" s="53"/>
      <c r="I745" s="53"/>
      <c r="J745" s="53"/>
      <c r="K745" s="53"/>
      <c r="L745" s="53"/>
      <c r="M745" s="53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5.75" customHeight="1">
      <c r="A746" s="34"/>
      <c r="B746" s="34"/>
      <c r="C746" s="34"/>
      <c r="D746" s="34"/>
      <c r="E746" s="53"/>
      <c r="F746" s="53"/>
      <c r="G746" s="53"/>
      <c r="H746" s="53"/>
      <c r="I746" s="53"/>
      <c r="J746" s="53"/>
      <c r="K746" s="53"/>
      <c r="L746" s="53"/>
      <c r="M746" s="53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5.75" customHeight="1">
      <c r="A747" s="34"/>
      <c r="B747" s="34"/>
      <c r="C747" s="34"/>
      <c r="D747" s="34"/>
      <c r="E747" s="53"/>
      <c r="F747" s="53"/>
      <c r="G747" s="53"/>
      <c r="H747" s="53"/>
      <c r="I747" s="53"/>
      <c r="J747" s="53"/>
      <c r="K747" s="53"/>
      <c r="L747" s="53"/>
      <c r="M747" s="53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5.75" customHeight="1">
      <c r="A748" s="34"/>
      <c r="B748" s="34"/>
      <c r="C748" s="34"/>
      <c r="D748" s="34"/>
      <c r="E748" s="53"/>
      <c r="F748" s="53"/>
      <c r="G748" s="53"/>
      <c r="H748" s="53"/>
      <c r="I748" s="53"/>
      <c r="J748" s="53"/>
      <c r="K748" s="53"/>
      <c r="L748" s="53"/>
      <c r="M748" s="53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5.75" customHeight="1">
      <c r="A749" s="34"/>
      <c r="B749" s="34"/>
      <c r="C749" s="34"/>
      <c r="D749" s="34"/>
      <c r="E749" s="53"/>
      <c r="F749" s="53"/>
      <c r="G749" s="53"/>
      <c r="H749" s="53"/>
      <c r="I749" s="53"/>
      <c r="J749" s="53"/>
      <c r="K749" s="53"/>
      <c r="L749" s="53"/>
      <c r="M749" s="53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5.75" customHeight="1">
      <c r="A750" s="34"/>
      <c r="B750" s="34"/>
      <c r="C750" s="34"/>
      <c r="D750" s="34"/>
      <c r="E750" s="53"/>
      <c r="F750" s="53"/>
      <c r="G750" s="53"/>
      <c r="H750" s="53"/>
      <c r="I750" s="53"/>
      <c r="J750" s="53"/>
      <c r="K750" s="53"/>
      <c r="L750" s="53"/>
      <c r="M750" s="53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5.75" customHeight="1">
      <c r="A751" s="34"/>
      <c r="B751" s="34"/>
      <c r="C751" s="34"/>
      <c r="D751" s="34"/>
      <c r="E751" s="53"/>
      <c r="F751" s="53"/>
      <c r="G751" s="53"/>
      <c r="H751" s="53"/>
      <c r="I751" s="53"/>
      <c r="J751" s="53"/>
      <c r="K751" s="53"/>
      <c r="L751" s="53"/>
      <c r="M751" s="53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5.75" customHeight="1">
      <c r="A752" s="34"/>
      <c r="B752" s="34"/>
      <c r="C752" s="34"/>
      <c r="D752" s="34"/>
      <c r="E752" s="53"/>
      <c r="F752" s="53"/>
      <c r="G752" s="53"/>
      <c r="H752" s="53"/>
      <c r="I752" s="53"/>
      <c r="J752" s="53"/>
      <c r="K752" s="53"/>
      <c r="L752" s="53"/>
      <c r="M752" s="53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5.75" customHeight="1">
      <c r="A753" s="34"/>
      <c r="B753" s="34"/>
      <c r="C753" s="34"/>
      <c r="D753" s="34"/>
      <c r="E753" s="53"/>
      <c r="F753" s="53"/>
      <c r="G753" s="53"/>
      <c r="H753" s="53"/>
      <c r="I753" s="53"/>
      <c r="J753" s="53"/>
      <c r="K753" s="53"/>
      <c r="L753" s="53"/>
      <c r="M753" s="53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5.75" customHeight="1">
      <c r="A754" s="34"/>
      <c r="B754" s="34"/>
      <c r="C754" s="34"/>
      <c r="D754" s="34"/>
      <c r="E754" s="53"/>
      <c r="F754" s="53"/>
      <c r="G754" s="53"/>
      <c r="H754" s="53"/>
      <c r="I754" s="53"/>
      <c r="J754" s="53"/>
      <c r="K754" s="53"/>
      <c r="L754" s="53"/>
      <c r="M754" s="53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5.75" customHeight="1">
      <c r="A755" s="34"/>
      <c r="B755" s="34"/>
      <c r="C755" s="34"/>
      <c r="D755" s="34"/>
      <c r="E755" s="53"/>
      <c r="F755" s="53"/>
      <c r="G755" s="53"/>
      <c r="H755" s="53"/>
      <c r="I755" s="53"/>
      <c r="J755" s="53"/>
      <c r="K755" s="53"/>
      <c r="L755" s="53"/>
      <c r="M755" s="53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5.75" customHeight="1">
      <c r="A756" s="34"/>
      <c r="B756" s="34"/>
      <c r="C756" s="34"/>
      <c r="D756" s="34"/>
      <c r="E756" s="53"/>
      <c r="F756" s="53"/>
      <c r="G756" s="53"/>
      <c r="H756" s="53"/>
      <c r="I756" s="53"/>
      <c r="J756" s="53"/>
      <c r="K756" s="53"/>
      <c r="L756" s="53"/>
      <c r="M756" s="53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5.75" customHeight="1">
      <c r="A757" s="34"/>
      <c r="B757" s="34"/>
      <c r="C757" s="34"/>
      <c r="D757" s="34"/>
      <c r="E757" s="53"/>
      <c r="F757" s="53"/>
      <c r="G757" s="53"/>
      <c r="H757" s="53"/>
      <c r="I757" s="53"/>
      <c r="J757" s="53"/>
      <c r="K757" s="53"/>
      <c r="L757" s="53"/>
      <c r="M757" s="53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5.75" customHeight="1">
      <c r="A758" s="34"/>
      <c r="B758" s="34"/>
      <c r="C758" s="34"/>
      <c r="D758" s="34"/>
      <c r="E758" s="53"/>
      <c r="F758" s="53"/>
      <c r="G758" s="53"/>
      <c r="H758" s="53"/>
      <c r="I758" s="53"/>
      <c r="J758" s="53"/>
      <c r="K758" s="53"/>
      <c r="L758" s="53"/>
      <c r="M758" s="53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5.75" customHeight="1">
      <c r="A759" s="34"/>
      <c r="B759" s="34"/>
      <c r="C759" s="34"/>
      <c r="D759" s="34"/>
      <c r="E759" s="53"/>
      <c r="F759" s="53"/>
      <c r="G759" s="53"/>
      <c r="H759" s="53"/>
      <c r="I759" s="53"/>
      <c r="J759" s="53"/>
      <c r="K759" s="53"/>
      <c r="L759" s="53"/>
      <c r="M759" s="53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5.75" customHeight="1">
      <c r="A760" s="34"/>
      <c r="B760" s="34"/>
      <c r="C760" s="34"/>
      <c r="D760" s="34"/>
      <c r="E760" s="53"/>
      <c r="F760" s="53"/>
      <c r="G760" s="53"/>
      <c r="H760" s="53"/>
      <c r="I760" s="53"/>
      <c r="J760" s="53"/>
      <c r="K760" s="53"/>
      <c r="L760" s="53"/>
      <c r="M760" s="53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5.75" customHeight="1">
      <c r="A761" s="34"/>
      <c r="B761" s="34"/>
      <c r="C761" s="34"/>
      <c r="D761" s="34"/>
      <c r="E761" s="53"/>
      <c r="F761" s="53"/>
      <c r="G761" s="53"/>
      <c r="H761" s="53"/>
      <c r="I761" s="53"/>
      <c r="J761" s="53"/>
      <c r="K761" s="53"/>
      <c r="L761" s="53"/>
      <c r="M761" s="53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5.75" customHeight="1">
      <c r="A762" s="34"/>
      <c r="B762" s="34"/>
      <c r="C762" s="34"/>
      <c r="D762" s="34"/>
      <c r="E762" s="53"/>
      <c r="F762" s="53"/>
      <c r="G762" s="53"/>
      <c r="H762" s="53"/>
      <c r="I762" s="53"/>
      <c r="J762" s="53"/>
      <c r="K762" s="53"/>
      <c r="L762" s="53"/>
      <c r="M762" s="53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5.75" customHeight="1">
      <c r="A763" s="34"/>
      <c r="B763" s="34"/>
      <c r="C763" s="34"/>
      <c r="D763" s="34"/>
      <c r="E763" s="53"/>
      <c r="F763" s="53"/>
      <c r="G763" s="53"/>
      <c r="H763" s="53"/>
      <c r="I763" s="53"/>
      <c r="J763" s="53"/>
      <c r="K763" s="53"/>
      <c r="L763" s="53"/>
      <c r="M763" s="53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5.75" customHeight="1">
      <c r="A764" s="34"/>
      <c r="B764" s="34"/>
      <c r="C764" s="34"/>
      <c r="D764" s="34"/>
      <c r="E764" s="53"/>
      <c r="F764" s="53"/>
      <c r="G764" s="53"/>
      <c r="H764" s="53"/>
      <c r="I764" s="53"/>
      <c r="J764" s="53"/>
      <c r="K764" s="53"/>
      <c r="L764" s="53"/>
      <c r="M764" s="53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5.75" customHeight="1">
      <c r="A765" s="34"/>
      <c r="B765" s="34"/>
      <c r="C765" s="34"/>
      <c r="D765" s="34"/>
      <c r="E765" s="53"/>
      <c r="F765" s="53"/>
      <c r="G765" s="53"/>
      <c r="H765" s="53"/>
      <c r="I765" s="53"/>
      <c r="J765" s="53"/>
      <c r="K765" s="53"/>
      <c r="L765" s="53"/>
      <c r="M765" s="53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5.75" customHeight="1">
      <c r="A766" s="34"/>
      <c r="B766" s="34"/>
      <c r="C766" s="34"/>
      <c r="D766" s="34"/>
      <c r="E766" s="53"/>
      <c r="F766" s="53"/>
      <c r="G766" s="53"/>
      <c r="H766" s="53"/>
      <c r="I766" s="53"/>
      <c r="J766" s="53"/>
      <c r="K766" s="53"/>
      <c r="L766" s="53"/>
      <c r="M766" s="53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5.75" customHeight="1">
      <c r="A767" s="34"/>
      <c r="B767" s="34"/>
      <c r="C767" s="34"/>
      <c r="D767" s="34"/>
      <c r="E767" s="53"/>
      <c r="F767" s="53"/>
      <c r="G767" s="53"/>
      <c r="H767" s="53"/>
      <c r="I767" s="53"/>
      <c r="J767" s="53"/>
      <c r="K767" s="53"/>
      <c r="L767" s="53"/>
      <c r="M767" s="53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5.75" customHeight="1">
      <c r="A768" s="34"/>
      <c r="B768" s="34"/>
      <c r="C768" s="34"/>
      <c r="D768" s="34"/>
      <c r="E768" s="53"/>
      <c r="F768" s="53"/>
      <c r="G768" s="53"/>
      <c r="H768" s="53"/>
      <c r="I768" s="53"/>
      <c r="J768" s="53"/>
      <c r="K768" s="53"/>
      <c r="L768" s="53"/>
      <c r="M768" s="53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5.75" customHeight="1">
      <c r="A769" s="34"/>
      <c r="B769" s="34"/>
      <c r="C769" s="34"/>
      <c r="D769" s="34"/>
      <c r="E769" s="53"/>
      <c r="F769" s="53"/>
      <c r="G769" s="53"/>
      <c r="H769" s="53"/>
      <c r="I769" s="53"/>
      <c r="J769" s="53"/>
      <c r="K769" s="53"/>
      <c r="L769" s="53"/>
      <c r="M769" s="53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5.75" customHeight="1">
      <c r="A770" s="34"/>
      <c r="B770" s="34"/>
      <c r="C770" s="34"/>
      <c r="D770" s="34"/>
      <c r="E770" s="53"/>
      <c r="F770" s="53"/>
      <c r="G770" s="53"/>
      <c r="H770" s="53"/>
      <c r="I770" s="53"/>
      <c r="J770" s="53"/>
      <c r="K770" s="53"/>
      <c r="L770" s="53"/>
      <c r="M770" s="53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5.75" customHeight="1">
      <c r="A771" s="34"/>
      <c r="B771" s="34"/>
      <c r="C771" s="34"/>
      <c r="D771" s="34"/>
      <c r="E771" s="53"/>
      <c r="F771" s="53"/>
      <c r="G771" s="53"/>
      <c r="H771" s="53"/>
      <c r="I771" s="53"/>
      <c r="J771" s="53"/>
      <c r="K771" s="53"/>
      <c r="L771" s="53"/>
      <c r="M771" s="53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5.75" customHeight="1">
      <c r="A772" s="34"/>
      <c r="B772" s="34"/>
      <c r="C772" s="34"/>
      <c r="D772" s="34"/>
      <c r="E772" s="53"/>
      <c r="F772" s="53"/>
      <c r="G772" s="53"/>
      <c r="H772" s="53"/>
      <c r="I772" s="53"/>
      <c r="J772" s="53"/>
      <c r="K772" s="53"/>
      <c r="L772" s="53"/>
      <c r="M772" s="53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5.75" customHeight="1">
      <c r="A773" s="34"/>
      <c r="B773" s="34"/>
      <c r="C773" s="34"/>
      <c r="D773" s="34"/>
      <c r="E773" s="53"/>
      <c r="F773" s="53"/>
      <c r="G773" s="53"/>
      <c r="H773" s="53"/>
      <c r="I773" s="53"/>
      <c r="J773" s="53"/>
      <c r="K773" s="53"/>
      <c r="L773" s="53"/>
      <c r="M773" s="53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5.75" customHeight="1">
      <c r="A774" s="34"/>
      <c r="B774" s="34"/>
      <c r="C774" s="34"/>
      <c r="D774" s="34"/>
      <c r="E774" s="53"/>
      <c r="F774" s="53"/>
      <c r="G774" s="53"/>
      <c r="H774" s="53"/>
      <c r="I774" s="53"/>
      <c r="J774" s="53"/>
      <c r="K774" s="53"/>
      <c r="L774" s="53"/>
      <c r="M774" s="53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5.75" customHeight="1">
      <c r="A775" s="34"/>
      <c r="B775" s="34"/>
      <c r="C775" s="34"/>
      <c r="D775" s="34"/>
      <c r="E775" s="53"/>
      <c r="F775" s="53"/>
      <c r="G775" s="53"/>
      <c r="H775" s="53"/>
      <c r="I775" s="53"/>
      <c r="J775" s="53"/>
      <c r="K775" s="53"/>
      <c r="L775" s="53"/>
      <c r="M775" s="53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5.75" customHeight="1">
      <c r="A776" s="34"/>
      <c r="B776" s="34"/>
      <c r="C776" s="34"/>
      <c r="D776" s="34"/>
      <c r="E776" s="53"/>
      <c r="F776" s="53"/>
      <c r="G776" s="53"/>
      <c r="H776" s="53"/>
      <c r="I776" s="53"/>
      <c r="J776" s="53"/>
      <c r="K776" s="53"/>
      <c r="L776" s="53"/>
      <c r="M776" s="53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5.75" customHeight="1">
      <c r="A777" s="34"/>
      <c r="B777" s="34"/>
      <c r="C777" s="34"/>
      <c r="D777" s="34"/>
      <c r="E777" s="53"/>
      <c r="F777" s="53"/>
      <c r="G777" s="53"/>
      <c r="H777" s="53"/>
      <c r="I777" s="53"/>
      <c r="J777" s="53"/>
      <c r="K777" s="53"/>
      <c r="L777" s="53"/>
      <c r="M777" s="53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5.75" customHeight="1">
      <c r="A778" s="34"/>
      <c r="B778" s="34"/>
      <c r="C778" s="34"/>
      <c r="D778" s="34"/>
      <c r="E778" s="53"/>
      <c r="F778" s="53"/>
      <c r="G778" s="53"/>
      <c r="H778" s="53"/>
      <c r="I778" s="53"/>
      <c r="J778" s="53"/>
      <c r="K778" s="53"/>
      <c r="L778" s="53"/>
      <c r="M778" s="53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5.75" customHeight="1">
      <c r="A779" s="34"/>
      <c r="B779" s="34"/>
      <c r="C779" s="34"/>
      <c r="D779" s="34"/>
      <c r="E779" s="53"/>
      <c r="F779" s="53"/>
      <c r="G779" s="53"/>
      <c r="H779" s="53"/>
      <c r="I779" s="53"/>
      <c r="J779" s="53"/>
      <c r="K779" s="53"/>
      <c r="L779" s="53"/>
      <c r="M779" s="53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5.75" customHeight="1">
      <c r="A780" s="34"/>
      <c r="B780" s="34"/>
      <c r="C780" s="34"/>
      <c r="D780" s="34"/>
      <c r="E780" s="53"/>
      <c r="F780" s="53"/>
      <c r="G780" s="53"/>
      <c r="H780" s="53"/>
      <c r="I780" s="53"/>
      <c r="J780" s="53"/>
      <c r="K780" s="53"/>
      <c r="L780" s="53"/>
      <c r="M780" s="53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5.75" customHeight="1">
      <c r="A781" s="34"/>
      <c r="B781" s="34"/>
      <c r="C781" s="34"/>
      <c r="D781" s="34"/>
      <c r="E781" s="53"/>
      <c r="F781" s="53"/>
      <c r="G781" s="53"/>
      <c r="H781" s="53"/>
      <c r="I781" s="53"/>
      <c r="J781" s="53"/>
      <c r="K781" s="53"/>
      <c r="L781" s="53"/>
      <c r="M781" s="53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5.75" customHeight="1">
      <c r="A782" s="34"/>
      <c r="B782" s="34"/>
      <c r="C782" s="34"/>
      <c r="D782" s="34"/>
      <c r="E782" s="53"/>
      <c r="F782" s="53"/>
      <c r="G782" s="53"/>
      <c r="H782" s="53"/>
      <c r="I782" s="53"/>
      <c r="J782" s="53"/>
      <c r="K782" s="53"/>
      <c r="L782" s="53"/>
      <c r="M782" s="53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5.75" customHeight="1">
      <c r="A783" s="34"/>
      <c r="B783" s="34"/>
      <c r="C783" s="34"/>
      <c r="D783" s="34"/>
      <c r="E783" s="53"/>
      <c r="F783" s="53"/>
      <c r="G783" s="53"/>
      <c r="H783" s="53"/>
      <c r="I783" s="53"/>
      <c r="J783" s="53"/>
      <c r="K783" s="53"/>
      <c r="L783" s="53"/>
      <c r="M783" s="53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5.75" customHeight="1">
      <c r="A784" s="34"/>
      <c r="B784" s="34"/>
      <c r="C784" s="34"/>
      <c r="D784" s="34"/>
      <c r="E784" s="53"/>
      <c r="F784" s="53"/>
      <c r="G784" s="53"/>
      <c r="H784" s="53"/>
      <c r="I784" s="53"/>
      <c r="J784" s="53"/>
      <c r="K784" s="53"/>
      <c r="L784" s="53"/>
      <c r="M784" s="53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5.75" customHeight="1">
      <c r="A785" s="34"/>
      <c r="B785" s="34"/>
      <c r="C785" s="34"/>
      <c r="D785" s="34"/>
      <c r="E785" s="53"/>
      <c r="F785" s="53"/>
      <c r="G785" s="53"/>
      <c r="H785" s="53"/>
      <c r="I785" s="53"/>
      <c r="J785" s="53"/>
      <c r="K785" s="53"/>
      <c r="L785" s="53"/>
      <c r="M785" s="53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5.75" customHeight="1">
      <c r="A786" s="34"/>
      <c r="B786" s="34"/>
      <c r="C786" s="34"/>
      <c r="D786" s="34"/>
      <c r="E786" s="53"/>
      <c r="F786" s="53"/>
      <c r="G786" s="53"/>
      <c r="H786" s="53"/>
      <c r="I786" s="53"/>
      <c r="J786" s="53"/>
      <c r="K786" s="53"/>
      <c r="L786" s="53"/>
      <c r="M786" s="53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5.75" customHeight="1">
      <c r="A787" s="34"/>
      <c r="B787" s="34"/>
      <c r="C787" s="34"/>
      <c r="D787" s="34"/>
      <c r="E787" s="53"/>
      <c r="F787" s="53"/>
      <c r="G787" s="53"/>
      <c r="H787" s="53"/>
      <c r="I787" s="53"/>
      <c r="J787" s="53"/>
      <c r="K787" s="53"/>
      <c r="L787" s="53"/>
      <c r="M787" s="53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5.75" customHeight="1">
      <c r="A788" s="34"/>
      <c r="B788" s="34"/>
      <c r="C788" s="34"/>
      <c r="D788" s="34"/>
      <c r="E788" s="53"/>
      <c r="F788" s="53"/>
      <c r="G788" s="53"/>
      <c r="H788" s="53"/>
      <c r="I788" s="53"/>
      <c r="J788" s="53"/>
      <c r="K788" s="53"/>
      <c r="L788" s="53"/>
      <c r="M788" s="53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5.75" customHeight="1">
      <c r="A789" s="34"/>
      <c r="B789" s="34"/>
      <c r="C789" s="34"/>
      <c r="D789" s="34"/>
      <c r="E789" s="53"/>
      <c r="F789" s="53"/>
      <c r="G789" s="53"/>
      <c r="H789" s="53"/>
      <c r="I789" s="53"/>
      <c r="J789" s="53"/>
      <c r="K789" s="53"/>
      <c r="L789" s="53"/>
      <c r="M789" s="53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5.75" customHeight="1">
      <c r="A790" s="34"/>
      <c r="B790" s="34"/>
      <c r="C790" s="34"/>
      <c r="D790" s="34"/>
      <c r="E790" s="53"/>
      <c r="F790" s="53"/>
      <c r="G790" s="53"/>
      <c r="H790" s="53"/>
      <c r="I790" s="53"/>
      <c r="J790" s="53"/>
      <c r="K790" s="53"/>
      <c r="L790" s="53"/>
      <c r="M790" s="53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5.75" customHeight="1">
      <c r="A791" s="34"/>
      <c r="B791" s="34"/>
      <c r="C791" s="34"/>
      <c r="D791" s="34"/>
      <c r="E791" s="53"/>
      <c r="F791" s="53"/>
      <c r="G791" s="53"/>
      <c r="H791" s="53"/>
      <c r="I791" s="53"/>
      <c r="J791" s="53"/>
      <c r="K791" s="53"/>
      <c r="L791" s="53"/>
      <c r="M791" s="53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5.75" customHeight="1">
      <c r="A792" s="34"/>
      <c r="B792" s="34"/>
      <c r="C792" s="34"/>
      <c r="D792" s="34"/>
      <c r="E792" s="53"/>
      <c r="F792" s="53"/>
      <c r="G792" s="53"/>
      <c r="H792" s="53"/>
      <c r="I792" s="53"/>
      <c r="J792" s="53"/>
      <c r="K792" s="53"/>
      <c r="L792" s="53"/>
      <c r="M792" s="53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5.75" customHeight="1">
      <c r="A793" s="34"/>
      <c r="B793" s="34"/>
      <c r="C793" s="34"/>
      <c r="D793" s="34"/>
      <c r="E793" s="53"/>
      <c r="F793" s="53"/>
      <c r="G793" s="53"/>
      <c r="H793" s="53"/>
      <c r="I793" s="53"/>
      <c r="J793" s="53"/>
      <c r="K793" s="53"/>
      <c r="L793" s="53"/>
      <c r="M793" s="53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5.75" customHeight="1">
      <c r="A794" s="34"/>
      <c r="B794" s="34"/>
      <c r="C794" s="34"/>
      <c r="D794" s="34"/>
      <c r="E794" s="53"/>
      <c r="F794" s="53"/>
      <c r="G794" s="53"/>
      <c r="H794" s="53"/>
      <c r="I794" s="53"/>
      <c r="J794" s="53"/>
      <c r="K794" s="53"/>
      <c r="L794" s="53"/>
      <c r="M794" s="53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5.75" customHeight="1">
      <c r="A795" s="34"/>
      <c r="B795" s="34"/>
      <c r="C795" s="34"/>
      <c r="D795" s="34"/>
      <c r="E795" s="53"/>
      <c r="F795" s="53"/>
      <c r="G795" s="53"/>
      <c r="H795" s="53"/>
      <c r="I795" s="53"/>
      <c r="J795" s="53"/>
      <c r="K795" s="53"/>
      <c r="L795" s="53"/>
      <c r="M795" s="53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5.75" customHeight="1">
      <c r="A796" s="34"/>
      <c r="B796" s="34"/>
      <c r="C796" s="34"/>
      <c r="D796" s="34"/>
      <c r="E796" s="53"/>
      <c r="F796" s="53"/>
      <c r="G796" s="53"/>
      <c r="H796" s="53"/>
      <c r="I796" s="53"/>
      <c r="J796" s="53"/>
      <c r="K796" s="53"/>
      <c r="L796" s="53"/>
      <c r="M796" s="53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5.75" customHeight="1">
      <c r="A797" s="34"/>
      <c r="B797" s="34"/>
      <c r="C797" s="34"/>
      <c r="D797" s="34"/>
      <c r="E797" s="53"/>
      <c r="F797" s="53"/>
      <c r="G797" s="53"/>
      <c r="H797" s="53"/>
      <c r="I797" s="53"/>
      <c r="J797" s="53"/>
      <c r="K797" s="53"/>
      <c r="L797" s="53"/>
      <c r="M797" s="53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5.75" customHeight="1">
      <c r="A798" s="34"/>
      <c r="B798" s="34"/>
      <c r="C798" s="34"/>
      <c r="D798" s="34"/>
      <c r="E798" s="53"/>
      <c r="F798" s="53"/>
      <c r="G798" s="53"/>
      <c r="H798" s="53"/>
      <c r="I798" s="53"/>
      <c r="J798" s="53"/>
      <c r="K798" s="53"/>
      <c r="L798" s="53"/>
      <c r="M798" s="53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5.75" customHeight="1">
      <c r="A799" s="34"/>
      <c r="B799" s="34"/>
      <c r="C799" s="34"/>
      <c r="D799" s="34"/>
      <c r="E799" s="53"/>
      <c r="F799" s="53"/>
      <c r="G799" s="53"/>
      <c r="H799" s="53"/>
      <c r="I799" s="53"/>
      <c r="J799" s="53"/>
      <c r="K799" s="53"/>
      <c r="L799" s="53"/>
      <c r="M799" s="53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5.75" customHeight="1">
      <c r="A800" s="34"/>
      <c r="B800" s="34"/>
      <c r="C800" s="34"/>
      <c r="D800" s="34"/>
      <c r="E800" s="53"/>
      <c r="F800" s="53"/>
      <c r="G800" s="53"/>
      <c r="H800" s="53"/>
      <c r="I800" s="53"/>
      <c r="J800" s="53"/>
      <c r="K800" s="53"/>
      <c r="L800" s="53"/>
      <c r="M800" s="53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5.75" customHeight="1">
      <c r="A801" s="34"/>
      <c r="B801" s="34"/>
      <c r="C801" s="34"/>
      <c r="D801" s="34"/>
      <c r="E801" s="53"/>
      <c r="F801" s="53"/>
      <c r="G801" s="53"/>
      <c r="H801" s="53"/>
      <c r="I801" s="53"/>
      <c r="J801" s="53"/>
      <c r="K801" s="53"/>
      <c r="L801" s="53"/>
      <c r="M801" s="53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5.75" customHeight="1">
      <c r="A802" s="34"/>
      <c r="B802" s="34"/>
      <c r="C802" s="34"/>
      <c r="D802" s="34"/>
      <c r="E802" s="53"/>
      <c r="F802" s="53"/>
      <c r="G802" s="53"/>
      <c r="H802" s="53"/>
      <c r="I802" s="53"/>
      <c r="J802" s="53"/>
      <c r="K802" s="53"/>
      <c r="L802" s="53"/>
      <c r="M802" s="53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5.75" customHeight="1">
      <c r="A803" s="34"/>
      <c r="B803" s="34"/>
      <c r="C803" s="34"/>
      <c r="D803" s="34"/>
      <c r="E803" s="53"/>
      <c r="F803" s="53"/>
      <c r="G803" s="53"/>
      <c r="H803" s="53"/>
      <c r="I803" s="53"/>
      <c r="J803" s="53"/>
      <c r="K803" s="53"/>
      <c r="L803" s="53"/>
      <c r="M803" s="53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5.75" customHeight="1">
      <c r="A804" s="34"/>
      <c r="B804" s="34"/>
      <c r="C804" s="34"/>
      <c r="D804" s="34"/>
      <c r="E804" s="53"/>
      <c r="F804" s="53"/>
      <c r="G804" s="53"/>
      <c r="H804" s="53"/>
      <c r="I804" s="53"/>
      <c r="J804" s="53"/>
      <c r="K804" s="53"/>
      <c r="L804" s="53"/>
      <c r="M804" s="53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5.75" customHeight="1">
      <c r="A805" s="34"/>
      <c r="B805" s="34"/>
      <c r="C805" s="34"/>
      <c r="D805" s="34"/>
      <c r="E805" s="53"/>
      <c r="F805" s="53"/>
      <c r="G805" s="53"/>
      <c r="H805" s="53"/>
      <c r="I805" s="53"/>
      <c r="J805" s="53"/>
      <c r="K805" s="53"/>
      <c r="L805" s="53"/>
      <c r="M805" s="53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5.75" customHeight="1">
      <c r="A806" s="34"/>
      <c r="B806" s="34"/>
      <c r="C806" s="34"/>
      <c r="D806" s="34"/>
      <c r="E806" s="53"/>
      <c r="F806" s="53"/>
      <c r="G806" s="53"/>
      <c r="H806" s="53"/>
      <c r="I806" s="53"/>
      <c r="J806" s="53"/>
      <c r="K806" s="53"/>
      <c r="L806" s="53"/>
      <c r="M806" s="53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5.75" customHeight="1">
      <c r="A807" s="34"/>
      <c r="B807" s="34"/>
      <c r="C807" s="34"/>
      <c r="D807" s="34"/>
      <c r="E807" s="53"/>
      <c r="F807" s="53"/>
      <c r="G807" s="53"/>
      <c r="H807" s="53"/>
      <c r="I807" s="53"/>
      <c r="J807" s="53"/>
      <c r="K807" s="53"/>
      <c r="L807" s="53"/>
      <c r="M807" s="53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5.75" customHeight="1">
      <c r="A808" s="34"/>
      <c r="B808" s="34"/>
      <c r="C808" s="34"/>
      <c r="D808" s="34"/>
      <c r="E808" s="53"/>
      <c r="F808" s="53"/>
      <c r="G808" s="53"/>
      <c r="H808" s="53"/>
      <c r="I808" s="53"/>
      <c r="J808" s="53"/>
      <c r="K808" s="53"/>
      <c r="L808" s="53"/>
      <c r="M808" s="53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5.75" customHeight="1">
      <c r="A809" s="34"/>
      <c r="B809" s="34"/>
      <c r="C809" s="34"/>
      <c r="D809" s="34"/>
      <c r="E809" s="53"/>
      <c r="F809" s="53"/>
      <c r="G809" s="53"/>
      <c r="H809" s="53"/>
      <c r="I809" s="53"/>
      <c r="J809" s="53"/>
      <c r="K809" s="53"/>
      <c r="L809" s="53"/>
      <c r="M809" s="53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5.75" customHeight="1">
      <c r="A810" s="34"/>
      <c r="B810" s="34"/>
      <c r="C810" s="34"/>
      <c r="D810" s="34"/>
      <c r="E810" s="53"/>
      <c r="F810" s="53"/>
      <c r="G810" s="53"/>
      <c r="H810" s="53"/>
      <c r="I810" s="53"/>
      <c r="J810" s="53"/>
      <c r="K810" s="53"/>
      <c r="L810" s="53"/>
      <c r="M810" s="53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5.75" customHeight="1">
      <c r="A811" s="34"/>
      <c r="B811" s="34"/>
      <c r="C811" s="34"/>
      <c r="D811" s="34"/>
      <c r="E811" s="53"/>
      <c r="F811" s="53"/>
      <c r="G811" s="53"/>
      <c r="H811" s="53"/>
      <c r="I811" s="53"/>
      <c r="J811" s="53"/>
      <c r="K811" s="53"/>
      <c r="L811" s="53"/>
      <c r="M811" s="53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5.75" customHeight="1">
      <c r="A812" s="34"/>
      <c r="B812" s="34"/>
      <c r="C812" s="34"/>
      <c r="D812" s="34"/>
      <c r="E812" s="53"/>
      <c r="F812" s="53"/>
      <c r="G812" s="53"/>
      <c r="H812" s="53"/>
      <c r="I812" s="53"/>
      <c r="J812" s="53"/>
      <c r="K812" s="53"/>
      <c r="L812" s="53"/>
      <c r="M812" s="53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5.75" customHeight="1">
      <c r="A813" s="34"/>
      <c r="B813" s="34"/>
      <c r="C813" s="34"/>
      <c r="D813" s="34"/>
      <c r="E813" s="53"/>
      <c r="F813" s="53"/>
      <c r="G813" s="53"/>
      <c r="H813" s="53"/>
      <c r="I813" s="53"/>
      <c r="J813" s="53"/>
      <c r="K813" s="53"/>
      <c r="L813" s="53"/>
      <c r="M813" s="53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5.75" customHeight="1">
      <c r="A814" s="34"/>
      <c r="B814" s="34"/>
      <c r="C814" s="34"/>
      <c r="D814" s="34"/>
      <c r="E814" s="53"/>
      <c r="F814" s="53"/>
      <c r="G814" s="53"/>
      <c r="H814" s="53"/>
      <c r="I814" s="53"/>
      <c r="J814" s="53"/>
      <c r="K814" s="53"/>
      <c r="L814" s="53"/>
      <c r="M814" s="53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5.75" customHeight="1">
      <c r="A815" s="34"/>
      <c r="B815" s="34"/>
      <c r="C815" s="34"/>
      <c r="D815" s="34"/>
      <c r="E815" s="53"/>
      <c r="F815" s="53"/>
      <c r="G815" s="53"/>
      <c r="H815" s="53"/>
      <c r="I815" s="53"/>
      <c r="J815" s="53"/>
      <c r="K815" s="53"/>
      <c r="L815" s="53"/>
      <c r="M815" s="53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5.75" customHeight="1">
      <c r="A816" s="34"/>
      <c r="B816" s="34"/>
      <c r="C816" s="34"/>
      <c r="D816" s="34"/>
      <c r="E816" s="53"/>
      <c r="F816" s="53"/>
      <c r="G816" s="53"/>
      <c r="H816" s="53"/>
      <c r="I816" s="53"/>
      <c r="J816" s="53"/>
      <c r="K816" s="53"/>
      <c r="L816" s="53"/>
      <c r="M816" s="53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5.75" customHeight="1">
      <c r="A817" s="34"/>
      <c r="B817" s="34"/>
      <c r="C817" s="34"/>
      <c r="D817" s="34"/>
      <c r="E817" s="53"/>
      <c r="F817" s="53"/>
      <c r="G817" s="53"/>
      <c r="H817" s="53"/>
      <c r="I817" s="53"/>
      <c r="J817" s="53"/>
      <c r="K817" s="53"/>
      <c r="L817" s="53"/>
      <c r="M817" s="53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5.75" customHeight="1">
      <c r="A818" s="34"/>
      <c r="B818" s="34"/>
      <c r="C818" s="34"/>
      <c r="D818" s="34"/>
      <c r="E818" s="53"/>
      <c r="F818" s="53"/>
      <c r="G818" s="53"/>
      <c r="H818" s="53"/>
      <c r="I818" s="53"/>
      <c r="J818" s="53"/>
      <c r="K818" s="53"/>
      <c r="L818" s="53"/>
      <c r="M818" s="53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5.75" customHeight="1">
      <c r="A819" s="34"/>
      <c r="B819" s="34"/>
      <c r="C819" s="34"/>
      <c r="D819" s="34"/>
      <c r="E819" s="53"/>
      <c r="F819" s="53"/>
      <c r="G819" s="53"/>
      <c r="H819" s="53"/>
      <c r="I819" s="53"/>
      <c r="J819" s="53"/>
      <c r="K819" s="53"/>
      <c r="L819" s="53"/>
      <c r="M819" s="53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5.75" customHeight="1">
      <c r="A820" s="34"/>
      <c r="B820" s="34"/>
      <c r="C820" s="34"/>
      <c r="D820" s="34"/>
      <c r="E820" s="53"/>
      <c r="F820" s="53"/>
      <c r="G820" s="53"/>
      <c r="H820" s="53"/>
      <c r="I820" s="53"/>
      <c r="J820" s="53"/>
      <c r="K820" s="53"/>
      <c r="L820" s="53"/>
      <c r="M820" s="53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5.75" customHeight="1">
      <c r="A821" s="34"/>
      <c r="B821" s="34"/>
      <c r="C821" s="34"/>
      <c r="D821" s="34"/>
      <c r="E821" s="53"/>
      <c r="F821" s="53"/>
      <c r="G821" s="53"/>
      <c r="H821" s="53"/>
      <c r="I821" s="53"/>
      <c r="J821" s="53"/>
      <c r="K821" s="53"/>
      <c r="L821" s="53"/>
      <c r="M821" s="53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5.75" customHeight="1">
      <c r="A822" s="34"/>
      <c r="B822" s="34"/>
      <c r="C822" s="34"/>
      <c r="D822" s="34"/>
      <c r="E822" s="53"/>
      <c r="F822" s="53"/>
      <c r="G822" s="53"/>
      <c r="H822" s="53"/>
      <c r="I822" s="53"/>
      <c r="J822" s="53"/>
      <c r="K822" s="53"/>
      <c r="L822" s="53"/>
      <c r="M822" s="53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5.75" customHeight="1">
      <c r="A823" s="34"/>
      <c r="B823" s="34"/>
      <c r="C823" s="34"/>
      <c r="D823" s="34"/>
      <c r="E823" s="53"/>
      <c r="F823" s="53"/>
      <c r="G823" s="53"/>
      <c r="H823" s="53"/>
      <c r="I823" s="53"/>
      <c r="J823" s="53"/>
      <c r="K823" s="53"/>
      <c r="L823" s="53"/>
      <c r="M823" s="53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5.75" customHeight="1">
      <c r="A824" s="34"/>
      <c r="B824" s="34"/>
      <c r="C824" s="34"/>
      <c r="D824" s="34"/>
      <c r="E824" s="53"/>
      <c r="F824" s="53"/>
      <c r="G824" s="53"/>
      <c r="H824" s="53"/>
      <c r="I824" s="53"/>
      <c r="J824" s="53"/>
      <c r="K824" s="53"/>
      <c r="L824" s="53"/>
      <c r="M824" s="53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5.75" customHeight="1">
      <c r="A825" s="34"/>
      <c r="B825" s="34"/>
      <c r="C825" s="34"/>
      <c r="D825" s="34"/>
      <c r="E825" s="53"/>
      <c r="F825" s="53"/>
      <c r="G825" s="53"/>
      <c r="H825" s="53"/>
      <c r="I825" s="53"/>
      <c r="J825" s="53"/>
      <c r="K825" s="53"/>
      <c r="L825" s="53"/>
      <c r="M825" s="53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5.75" customHeight="1">
      <c r="A826" s="34"/>
      <c r="B826" s="34"/>
      <c r="C826" s="34"/>
      <c r="D826" s="34"/>
      <c r="E826" s="53"/>
      <c r="F826" s="53"/>
      <c r="G826" s="53"/>
      <c r="H826" s="53"/>
      <c r="I826" s="53"/>
      <c r="J826" s="53"/>
      <c r="K826" s="53"/>
      <c r="L826" s="53"/>
      <c r="M826" s="53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5.75" customHeight="1">
      <c r="A827" s="34"/>
      <c r="B827" s="34"/>
      <c r="C827" s="34"/>
      <c r="D827" s="34"/>
      <c r="E827" s="53"/>
      <c r="F827" s="53"/>
      <c r="G827" s="53"/>
      <c r="H827" s="53"/>
      <c r="I827" s="53"/>
      <c r="J827" s="53"/>
      <c r="K827" s="53"/>
      <c r="L827" s="53"/>
      <c r="M827" s="53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5.75" customHeight="1">
      <c r="A828" s="34"/>
      <c r="B828" s="34"/>
      <c r="C828" s="34"/>
      <c r="D828" s="34"/>
      <c r="E828" s="53"/>
      <c r="F828" s="53"/>
      <c r="G828" s="53"/>
      <c r="H828" s="53"/>
      <c r="I828" s="53"/>
      <c r="J828" s="53"/>
      <c r="K828" s="53"/>
      <c r="L828" s="53"/>
      <c r="M828" s="53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5.75" customHeight="1">
      <c r="A829" s="34"/>
      <c r="B829" s="34"/>
      <c r="C829" s="34"/>
      <c r="D829" s="34"/>
      <c r="E829" s="53"/>
      <c r="F829" s="53"/>
      <c r="G829" s="53"/>
      <c r="H829" s="53"/>
      <c r="I829" s="53"/>
      <c r="J829" s="53"/>
      <c r="K829" s="53"/>
      <c r="L829" s="53"/>
      <c r="M829" s="53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5.75" customHeight="1">
      <c r="A830" s="34"/>
      <c r="B830" s="34"/>
      <c r="C830" s="34"/>
      <c r="D830" s="34"/>
      <c r="E830" s="53"/>
      <c r="F830" s="53"/>
      <c r="G830" s="53"/>
      <c r="H830" s="53"/>
      <c r="I830" s="53"/>
      <c r="J830" s="53"/>
      <c r="K830" s="53"/>
      <c r="L830" s="53"/>
      <c r="M830" s="53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5.75" customHeight="1">
      <c r="A831" s="34"/>
      <c r="B831" s="34"/>
      <c r="C831" s="34"/>
      <c r="D831" s="34"/>
      <c r="E831" s="53"/>
      <c r="F831" s="53"/>
      <c r="G831" s="53"/>
      <c r="H831" s="53"/>
      <c r="I831" s="53"/>
      <c r="J831" s="53"/>
      <c r="K831" s="53"/>
      <c r="L831" s="53"/>
      <c r="M831" s="53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5.75" customHeight="1">
      <c r="A832" s="34"/>
      <c r="B832" s="34"/>
      <c r="C832" s="34"/>
      <c r="D832" s="34"/>
      <c r="E832" s="53"/>
      <c r="F832" s="53"/>
      <c r="G832" s="53"/>
      <c r="H832" s="53"/>
      <c r="I832" s="53"/>
      <c r="J832" s="53"/>
      <c r="K832" s="53"/>
      <c r="L832" s="53"/>
      <c r="M832" s="53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5.75" customHeight="1">
      <c r="A833" s="34"/>
      <c r="B833" s="34"/>
      <c r="C833" s="34"/>
      <c r="D833" s="34"/>
      <c r="E833" s="53"/>
      <c r="F833" s="53"/>
      <c r="G833" s="53"/>
      <c r="H833" s="53"/>
      <c r="I833" s="53"/>
      <c r="J833" s="53"/>
      <c r="K833" s="53"/>
      <c r="L833" s="53"/>
      <c r="M833" s="53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5.75" customHeight="1">
      <c r="A834" s="34"/>
      <c r="B834" s="34"/>
      <c r="C834" s="34"/>
      <c r="D834" s="34"/>
      <c r="E834" s="53"/>
      <c r="F834" s="53"/>
      <c r="G834" s="53"/>
      <c r="H834" s="53"/>
      <c r="I834" s="53"/>
      <c r="J834" s="53"/>
      <c r="K834" s="53"/>
      <c r="L834" s="53"/>
      <c r="M834" s="53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5.75" customHeight="1">
      <c r="A835" s="34"/>
      <c r="B835" s="34"/>
      <c r="C835" s="34"/>
      <c r="D835" s="34"/>
      <c r="E835" s="53"/>
      <c r="F835" s="53"/>
      <c r="G835" s="53"/>
      <c r="H835" s="53"/>
      <c r="I835" s="53"/>
      <c r="J835" s="53"/>
      <c r="K835" s="53"/>
      <c r="L835" s="53"/>
      <c r="M835" s="53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5.75" customHeight="1">
      <c r="A836" s="34"/>
      <c r="B836" s="34"/>
      <c r="C836" s="34"/>
      <c r="D836" s="34"/>
      <c r="E836" s="53"/>
      <c r="F836" s="53"/>
      <c r="G836" s="53"/>
      <c r="H836" s="53"/>
      <c r="I836" s="53"/>
      <c r="J836" s="53"/>
      <c r="K836" s="53"/>
      <c r="L836" s="53"/>
      <c r="M836" s="53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5.75" customHeight="1">
      <c r="A837" s="34"/>
      <c r="B837" s="34"/>
      <c r="C837" s="34"/>
      <c r="D837" s="34"/>
      <c r="E837" s="53"/>
      <c r="F837" s="53"/>
      <c r="G837" s="53"/>
      <c r="H837" s="53"/>
      <c r="I837" s="53"/>
      <c r="J837" s="53"/>
      <c r="K837" s="53"/>
      <c r="L837" s="53"/>
      <c r="M837" s="53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5.75" customHeight="1">
      <c r="A838" s="34"/>
      <c r="B838" s="34"/>
      <c r="C838" s="34"/>
      <c r="D838" s="34"/>
      <c r="E838" s="53"/>
      <c r="F838" s="53"/>
      <c r="G838" s="53"/>
      <c r="H838" s="53"/>
      <c r="I838" s="53"/>
      <c r="J838" s="53"/>
      <c r="K838" s="53"/>
      <c r="L838" s="53"/>
      <c r="M838" s="53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5.75" customHeight="1">
      <c r="A839" s="34"/>
      <c r="B839" s="34"/>
      <c r="C839" s="34"/>
      <c r="D839" s="34"/>
      <c r="E839" s="53"/>
      <c r="F839" s="53"/>
      <c r="G839" s="53"/>
      <c r="H839" s="53"/>
      <c r="I839" s="53"/>
      <c r="J839" s="53"/>
      <c r="K839" s="53"/>
      <c r="L839" s="53"/>
      <c r="M839" s="53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5.75" customHeight="1">
      <c r="A840" s="34"/>
      <c r="B840" s="34"/>
      <c r="C840" s="34"/>
      <c r="D840" s="34"/>
      <c r="E840" s="53"/>
      <c r="F840" s="53"/>
      <c r="G840" s="53"/>
      <c r="H840" s="53"/>
      <c r="I840" s="53"/>
      <c r="J840" s="53"/>
      <c r="K840" s="53"/>
      <c r="L840" s="53"/>
      <c r="M840" s="53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5.75" customHeight="1">
      <c r="A841" s="34"/>
      <c r="B841" s="34"/>
      <c r="C841" s="34"/>
      <c r="D841" s="34"/>
      <c r="E841" s="53"/>
      <c r="F841" s="53"/>
      <c r="G841" s="53"/>
      <c r="H841" s="53"/>
      <c r="I841" s="53"/>
      <c r="J841" s="53"/>
      <c r="K841" s="53"/>
      <c r="L841" s="53"/>
      <c r="M841" s="53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5.75" customHeight="1">
      <c r="A842" s="34"/>
      <c r="B842" s="34"/>
      <c r="C842" s="34"/>
      <c r="D842" s="34"/>
      <c r="E842" s="53"/>
      <c r="F842" s="53"/>
      <c r="G842" s="53"/>
      <c r="H842" s="53"/>
      <c r="I842" s="53"/>
      <c r="J842" s="53"/>
      <c r="K842" s="53"/>
      <c r="L842" s="53"/>
      <c r="M842" s="53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5.75" customHeight="1">
      <c r="A843" s="34"/>
      <c r="B843" s="34"/>
      <c r="C843" s="34"/>
      <c r="D843" s="34"/>
      <c r="E843" s="53"/>
      <c r="F843" s="53"/>
      <c r="G843" s="53"/>
      <c r="H843" s="53"/>
      <c r="I843" s="53"/>
      <c r="J843" s="53"/>
      <c r="K843" s="53"/>
      <c r="L843" s="53"/>
      <c r="M843" s="53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5.75" customHeight="1">
      <c r="A844" s="34"/>
      <c r="B844" s="34"/>
      <c r="C844" s="34"/>
      <c r="D844" s="34"/>
      <c r="E844" s="53"/>
      <c r="F844" s="53"/>
      <c r="G844" s="53"/>
      <c r="H844" s="53"/>
      <c r="I844" s="53"/>
      <c r="J844" s="53"/>
      <c r="K844" s="53"/>
      <c r="L844" s="53"/>
      <c r="M844" s="53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5.75" customHeight="1">
      <c r="A845" s="34"/>
      <c r="B845" s="34"/>
      <c r="C845" s="34"/>
      <c r="D845" s="34"/>
      <c r="E845" s="53"/>
      <c r="F845" s="53"/>
      <c r="G845" s="53"/>
      <c r="H845" s="53"/>
      <c r="I845" s="53"/>
      <c r="J845" s="53"/>
      <c r="K845" s="53"/>
      <c r="L845" s="53"/>
      <c r="M845" s="53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5.75" customHeight="1">
      <c r="A846" s="34"/>
      <c r="B846" s="34"/>
      <c r="C846" s="34"/>
      <c r="D846" s="34"/>
      <c r="E846" s="53"/>
      <c r="F846" s="53"/>
      <c r="G846" s="53"/>
      <c r="H846" s="53"/>
      <c r="I846" s="53"/>
      <c r="J846" s="53"/>
      <c r="K846" s="53"/>
      <c r="L846" s="53"/>
      <c r="M846" s="53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5.75" customHeight="1">
      <c r="A847" s="34"/>
      <c r="B847" s="34"/>
      <c r="C847" s="34"/>
      <c r="D847" s="34"/>
      <c r="E847" s="53"/>
      <c r="F847" s="53"/>
      <c r="G847" s="53"/>
      <c r="H847" s="53"/>
      <c r="I847" s="53"/>
      <c r="J847" s="53"/>
      <c r="K847" s="53"/>
      <c r="L847" s="53"/>
      <c r="M847" s="53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5.75" customHeight="1">
      <c r="A848" s="34"/>
      <c r="B848" s="34"/>
      <c r="C848" s="34"/>
      <c r="D848" s="34"/>
      <c r="E848" s="53"/>
      <c r="F848" s="53"/>
      <c r="G848" s="53"/>
      <c r="H848" s="53"/>
      <c r="I848" s="53"/>
      <c r="J848" s="53"/>
      <c r="K848" s="53"/>
      <c r="L848" s="53"/>
      <c r="M848" s="53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5.75" customHeight="1">
      <c r="A849" s="34"/>
      <c r="B849" s="34"/>
      <c r="C849" s="34"/>
      <c r="D849" s="34"/>
      <c r="E849" s="53"/>
      <c r="F849" s="53"/>
      <c r="G849" s="53"/>
      <c r="H849" s="53"/>
      <c r="I849" s="53"/>
      <c r="J849" s="53"/>
      <c r="K849" s="53"/>
      <c r="L849" s="53"/>
      <c r="M849" s="53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5.75" customHeight="1">
      <c r="A850" s="34"/>
      <c r="B850" s="34"/>
      <c r="C850" s="34"/>
      <c r="D850" s="34"/>
      <c r="E850" s="53"/>
      <c r="F850" s="53"/>
      <c r="G850" s="53"/>
      <c r="H850" s="53"/>
      <c r="I850" s="53"/>
      <c r="J850" s="53"/>
      <c r="K850" s="53"/>
      <c r="L850" s="53"/>
      <c r="M850" s="53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5.75" customHeight="1">
      <c r="A851" s="34"/>
      <c r="B851" s="34"/>
      <c r="C851" s="34"/>
      <c r="D851" s="34"/>
      <c r="E851" s="53"/>
      <c r="F851" s="53"/>
      <c r="G851" s="53"/>
      <c r="H851" s="53"/>
      <c r="I851" s="53"/>
      <c r="J851" s="53"/>
      <c r="K851" s="53"/>
      <c r="L851" s="53"/>
      <c r="M851" s="53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5.75" customHeight="1">
      <c r="A852" s="34"/>
      <c r="B852" s="34"/>
      <c r="C852" s="34"/>
      <c r="D852" s="34"/>
      <c r="E852" s="53"/>
      <c r="F852" s="53"/>
      <c r="G852" s="53"/>
      <c r="H852" s="53"/>
      <c r="I852" s="53"/>
      <c r="J852" s="53"/>
      <c r="K852" s="53"/>
      <c r="L852" s="53"/>
      <c r="M852" s="53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5.75" customHeight="1">
      <c r="A853" s="34"/>
      <c r="B853" s="34"/>
      <c r="C853" s="34"/>
      <c r="D853" s="34"/>
      <c r="E853" s="53"/>
      <c r="F853" s="53"/>
      <c r="G853" s="53"/>
      <c r="H853" s="53"/>
      <c r="I853" s="53"/>
      <c r="J853" s="53"/>
      <c r="K853" s="53"/>
      <c r="L853" s="53"/>
      <c r="M853" s="53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5.75" customHeight="1">
      <c r="A854" s="34"/>
      <c r="B854" s="34"/>
      <c r="C854" s="34"/>
      <c r="D854" s="34"/>
      <c r="E854" s="53"/>
      <c r="F854" s="53"/>
      <c r="G854" s="53"/>
      <c r="H854" s="53"/>
      <c r="I854" s="53"/>
      <c r="J854" s="53"/>
      <c r="K854" s="53"/>
      <c r="L854" s="53"/>
      <c r="M854" s="53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5.75" customHeight="1">
      <c r="A855" s="34"/>
      <c r="B855" s="34"/>
      <c r="C855" s="34"/>
      <c r="D855" s="34"/>
      <c r="E855" s="53"/>
      <c r="F855" s="53"/>
      <c r="G855" s="53"/>
      <c r="H855" s="53"/>
      <c r="I855" s="53"/>
      <c r="J855" s="53"/>
      <c r="K855" s="53"/>
      <c r="L855" s="53"/>
      <c r="M855" s="53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5.75" customHeight="1">
      <c r="A856" s="34"/>
      <c r="B856" s="34"/>
      <c r="C856" s="34"/>
      <c r="D856" s="34"/>
      <c r="E856" s="53"/>
      <c r="F856" s="53"/>
      <c r="G856" s="53"/>
      <c r="H856" s="53"/>
      <c r="I856" s="53"/>
      <c r="J856" s="53"/>
      <c r="K856" s="53"/>
      <c r="L856" s="53"/>
      <c r="M856" s="53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5.75" customHeight="1">
      <c r="A857" s="34"/>
      <c r="B857" s="34"/>
      <c r="C857" s="34"/>
      <c r="D857" s="34"/>
      <c r="E857" s="53"/>
      <c r="F857" s="53"/>
      <c r="G857" s="53"/>
      <c r="H857" s="53"/>
      <c r="I857" s="53"/>
      <c r="J857" s="53"/>
      <c r="K857" s="53"/>
      <c r="L857" s="53"/>
      <c r="M857" s="53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5.75" customHeight="1">
      <c r="A858" s="34"/>
      <c r="B858" s="34"/>
      <c r="C858" s="34"/>
      <c r="D858" s="34"/>
      <c r="E858" s="53"/>
      <c r="F858" s="53"/>
      <c r="G858" s="53"/>
      <c r="H858" s="53"/>
      <c r="I858" s="53"/>
      <c r="J858" s="53"/>
      <c r="K858" s="53"/>
      <c r="L858" s="53"/>
      <c r="M858" s="53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5.75" customHeight="1">
      <c r="A859" s="34"/>
      <c r="B859" s="34"/>
      <c r="C859" s="34"/>
      <c r="D859" s="34"/>
      <c r="E859" s="53"/>
      <c r="F859" s="53"/>
      <c r="G859" s="53"/>
      <c r="H859" s="53"/>
      <c r="I859" s="53"/>
      <c r="J859" s="53"/>
      <c r="K859" s="53"/>
      <c r="L859" s="53"/>
      <c r="M859" s="53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5.75" customHeight="1">
      <c r="A860" s="34"/>
      <c r="B860" s="34"/>
      <c r="C860" s="34"/>
      <c r="D860" s="34"/>
      <c r="E860" s="53"/>
      <c r="F860" s="53"/>
      <c r="G860" s="53"/>
      <c r="H860" s="53"/>
      <c r="I860" s="53"/>
      <c r="J860" s="53"/>
      <c r="K860" s="53"/>
      <c r="L860" s="53"/>
      <c r="M860" s="53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5.75" customHeight="1">
      <c r="A861" s="34"/>
      <c r="B861" s="34"/>
      <c r="C861" s="34"/>
      <c r="D861" s="34"/>
      <c r="E861" s="53"/>
      <c r="F861" s="53"/>
      <c r="G861" s="53"/>
      <c r="H861" s="53"/>
      <c r="I861" s="53"/>
      <c r="J861" s="53"/>
      <c r="K861" s="53"/>
      <c r="L861" s="53"/>
      <c r="M861" s="53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5.75" customHeight="1">
      <c r="A862" s="34"/>
      <c r="B862" s="34"/>
      <c r="C862" s="34"/>
      <c r="D862" s="34"/>
      <c r="E862" s="53"/>
      <c r="F862" s="53"/>
      <c r="G862" s="53"/>
      <c r="H862" s="53"/>
      <c r="I862" s="53"/>
      <c r="J862" s="53"/>
      <c r="K862" s="53"/>
      <c r="L862" s="53"/>
      <c r="M862" s="53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5.75" customHeight="1">
      <c r="A863" s="34"/>
      <c r="B863" s="34"/>
      <c r="C863" s="34"/>
      <c r="D863" s="34"/>
      <c r="E863" s="53"/>
      <c r="F863" s="53"/>
      <c r="G863" s="53"/>
      <c r="H863" s="53"/>
      <c r="I863" s="53"/>
      <c r="J863" s="53"/>
      <c r="K863" s="53"/>
      <c r="L863" s="53"/>
      <c r="M863" s="53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5.75" customHeight="1">
      <c r="A864" s="34"/>
      <c r="B864" s="34"/>
      <c r="C864" s="34"/>
      <c r="D864" s="34"/>
      <c r="E864" s="53"/>
      <c r="F864" s="53"/>
      <c r="G864" s="53"/>
      <c r="H864" s="53"/>
      <c r="I864" s="53"/>
      <c r="J864" s="53"/>
      <c r="K864" s="53"/>
      <c r="L864" s="53"/>
      <c r="M864" s="53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5.75" customHeight="1">
      <c r="A865" s="34"/>
      <c r="B865" s="34"/>
      <c r="C865" s="34"/>
      <c r="D865" s="34"/>
      <c r="E865" s="53"/>
      <c r="F865" s="53"/>
      <c r="G865" s="53"/>
      <c r="H865" s="53"/>
      <c r="I865" s="53"/>
      <c r="J865" s="53"/>
      <c r="K865" s="53"/>
      <c r="L865" s="53"/>
      <c r="M865" s="53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5.75" customHeight="1">
      <c r="A866" s="34"/>
      <c r="B866" s="34"/>
      <c r="C866" s="34"/>
      <c r="D866" s="34"/>
      <c r="E866" s="53"/>
      <c r="F866" s="53"/>
      <c r="G866" s="53"/>
      <c r="H866" s="53"/>
      <c r="I866" s="53"/>
      <c r="J866" s="53"/>
      <c r="K866" s="53"/>
      <c r="L866" s="53"/>
      <c r="M866" s="53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5.75" customHeight="1">
      <c r="A867" s="34"/>
      <c r="B867" s="34"/>
      <c r="C867" s="34"/>
      <c r="D867" s="34"/>
      <c r="E867" s="53"/>
      <c r="F867" s="53"/>
      <c r="G867" s="53"/>
      <c r="H867" s="53"/>
      <c r="I867" s="53"/>
      <c r="J867" s="53"/>
      <c r="K867" s="53"/>
      <c r="L867" s="53"/>
      <c r="M867" s="53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5.75" customHeight="1">
      <c r="A868" s="34"/>
      <c r="B868" s="34"/>
      <c r="C868" s="34"/>
      <c r="D868" s="34"/>
      <c r="E868" s="53"/>
      <c r="F868" s="53"/>
      <c r="G868" s="53"/>
      <c r="H868" s="53"/>
      <c r="I868" s="53"/>
      <c r="J868" s="53"/>
      <c r="K868" s="53"/>
      <c r="L868" s="53"/>
      <c r="M868" s="53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5.75" customHeight="1">
      <c r="A869" s="34"/>
      <c r="B869" s="34"/>
      <c r="C869" s="34"/>
      <c r="D869" s="34"/>
      <c r="E869" s="53"/>
      <c r="F869" s="53"/>
      <c r="G869" s="53"/>
      <c r="H869" s="53"/>
      <c r="I869" s="53"/>
      <c r="J869" s="53"/>
      <c r="K869" s="53"/>
      <c r="L869" s="53"/>
      <c r="M869" s="53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5.75" customHeight="1">
      <c r="A870" s="34"/>
      <c r="B870" s="34"/>
      <c r="C870" s="34"/>
      <c r="D870" s="34"/>
      <c r="E870" s="53"/>
      <c r="F870" s="53"/>
      <c r="G870" s="53"/>
      <c r="H870" s="53"/>
      <c r="I870" s="53"/>
      <c r="J870" s="53"/>
      <c r="K870" s="53"/>
      <c r="L870" s="53"/>
      <c r="M870" s="53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5.75" customHeight="1">
      <c r="A871" s="34"/>
      <c r="B871" s="34"/>
      <c r="C871" s="34"/>
      <c r="D871" s="34"/>
      <c r="E871" s="53"/>
      <c r="F871" s="53"/>
      <c r="G871" s="53"/>
      <c r="H871" s="53"/>
      <c r="I871" s="53"/>
      <c r="J871" s="53"/>
      <c r="K871" s="53"/>
      <c r="L871" s="53"/>
      <c r="M871" s="53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5.75" customHeight="1">
      <c r="A872" s="34"/>
      <c r="B872" s="34"/>
      <c r="C872" s="34"/>
      <c r="D872" s="34"/>
      <c r="E872" s="53"/>
      <c r="F872" s="53"/>
      <c r="G872" s="53"/>
      <c r="H872" s="53"/>
      <c r="I872" s="53"/>
      <c r="J872" s="53"/>
      <c r="K872" s="53"/>
      <c r="L872" s="53"/>
      <c r="M872" s="53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5.75" customHeight="1">
      <c r="A873" s="34"/>
      <c r="B873" s="34"/>
      <c r="C873" s="34"/>
      <c r="D873" s="34"/>
      <c r="E873" s="53"/>
      <c r="F873" s="53"/>
      <c r="G873" s="53"/>
      <c r="H873" s="53"/>
      <c r="I873" s="53"/>
      <c r="J873" s="53"/>
      <c r="K873" s="53"/>
      <c r="L873" s="53"/>
      <c r="M873" s="53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5.75" customHeight="1">
      <c r="A874" s="34"/>
      <c r="B874" s="34"/>
      <c r="C874" s="34"/>
      <c r="D874" s="34"/>
      <c r="E874" s="53"/>
      <c r="F874" s="53"/>
      <c r="G874" s="53"/>
      <c r="H874" s="53"/>
      <c r="I874" s="53"/>
      <c r="J874" s="53"/>
      <c r="K874" s="53"/>
      <c r="L874" s="53"/>
      <c r="M874" s="53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5.75" customHeight="1">
      <c r="A875" s="34"/>
      <c r="B875" s="34"/>
      <c r="C875" s="34"/>
      <c r="D875" s="34"/>
      <c r="E875" s="53"/>
      <c r="F875" s="53"/>
      <c r="G875" s="53"/>
      <c r="H875" s="53"/>
      <c r="I875" s="53"/>
      <c r="J875" s="53"/>
      <c r="K875" s="53"/>
      <c r="L875" s="53"/>
      <c r="M875" s="53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5.75" customHeight="1">
      <c r="A876" s="34"/>
      <c r="B876" s="34"/>
      <c r="C876" s="34"/>
      <c r="D876" s="34"/>
      <c r="E876" s="53"/>
      <c r="F876" s="53"/>
      <c r="G876" s="53"/>
      <c r="H876" s="53"/>
      <c r="I876" s="53"/>
      <c r="J876" s="53"/>
      <c r="K876" s="53"/>
      <c r="L876" s="53"/>
      <c r="M876" s="53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5.75" customHeight="1">
      <c r="A877" s="34"/>
      <c r="B877" s="34"/>
      <c r="C877" s="34"/>
      <c r="D877" s="34"/>
      <c r="E877" s="53"/>
      <c r="F877" s="53"/>
      <c r="G877" s="53"/>
      <c r="H877" s="53"/>
      <c r="I877" s="53"/>
      <c r="J877" s="53"/>
      <c r="K877" s="53"/>
      <c r="L877" s="53"/>
      <c r="M877" s="53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5.75" customHeight="1">
      <c r="A878" s="34"/>
      <c r="B878" s="34"/>
      <c r="C878" s="34"/>
      <c r="D878" s="34"/>
      <c r="E878" s="53"/>
      <c r="F878" s="53"/>
      <c r="G878" s="53"/>
      <c r="H878" s="53"/>
      <c r="I878" s="53"/>
      <c r="J878" s="53"/>
      <c r="K878" s="53"/>
      <c r="L878" s="53"/>
      <c r="M878" s="53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5.75" customHeight="1">
      <c r="A879" s="34"/>
      <c r="B879" s="34"/>
      <c r="C879" s="34"/>
      <c r="D879" s="34"/>
      <c r="E879" s="53"/>
      <c r="F879" s="53"/>
      <c r="G879" s="53"/>
      <c r="H879" s="53"/>
      <c r="I879" s="53"/>
      <c r="J879" s="53"/>
      <c r="K879" s="53"/>
      <c r="L879" s="53"/>
      <c r="M879" s="53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5.75" customHeight="1">
      <c r="A880" s="34"/>
      <c r="B880" s="34"/>
      <c r="C880" s="34"/>
      <c r="D880" s="34"/>
      <c r="E880" s="53"/>
      <c r="F880" s="53"/>
      <c r="G880" s="53"/>
      <c r="H880" s="53"/>
      <c r="I880" s="53"/>
      <c r="J880" s="53"/>
      <c r="K880" s="53"/>
      <c r="L880" s="53"/>
      <c r="M880" s="53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5.75" customHeight="1">
      <c r="A881" s="34"/>
      <c r="B881" s="34"/>
      <c r="C881" s="34"/>
      <c r="D881" s="34"/>
      <c r="E881" s="53"/>
      <c r="F881" s="53"/>
      <c r="G881" s="53"/>
      <c r="H881" s="53"/>
      <c r="I881" s="53"/>
      <c r="J881" s="53"/>
      <c r="K881" s="53"/>
      <c r="L881" s="53"/>
      <c r="M881" s="53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5.75" customHeight="1">
      <c r="A882" s="34"/>
      <c r="B882" s="34"/>
      <c r="C882" s="34"/>
      <c r="D882" s="34"/>
      <c r="E882" s="53"/>
      <c r="F882" s="53"/>
      <c r="G882" s="53"/>
      <c r="H882" s="53"/>
      <c r="I882" s="53"/>
      <c r="J882" s="53"/>
      <c r="K882" s="53"/>
      <c r="L882" s="53"/>
      <c r="M882" s="53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5.75" customHeight="1">
      <c r="A883" s="34"/>
      <c r="B883" s="34"/>
      <c r="C883" s="34"/>
      <c r="D883" s="34"/>
      <c r="E883" s="53"/>
      <c r="F883" s="53"/>
      <c r="G883" s="53"/>
      <c r="H883" s="53"/>
      <c r="I883" s="53"/>
      <c r="J883" s="53"/>
      <c r="K883" s="53"/>
      <c r="L883" s="53"/>
      <c r="M883" s="53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5.75" customHeight="1">
      <c r="A884" s="34"/>
      <c r="B884" s="34"/>
      <c r="C884" s="34"/>
      <c r="D884" s="34"/>
      <c r="E884" s="53"/>
      <c r="F884" s="53"/>
      <c r="G884" s="53"/>
      <c r="H884" s="53"/>
      <c r="I884" s="53"/>
      <c r="J884" s="53"/>
      <c r="K884" s="53"/>
      <c r="L884" s="53"/>
      <c r="M884" s="53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5.75" customHeight="1">
      <c r="A885" s="34"/>
      <c r="B885" s="34"/>
      <c r="C885" s="34"/>
      <c r="D885" s="34"/>
      <c r="E885" s="53"/>
      <c r="F885" s="53"/>
      <c r="G885" s="53"/>
      <c r="H885" s="53"/>
      <c r="I885" s="53"/>
      <c r="J885" s="53"/>
      <c r="K885" s="53"/>
      <c r="L885" s="53"/>
      <c r="M885" s="53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5.75" customHeight="1">
      <c r="A886" s="34"/>
      <c r="B886" s="34"/>
      <c r="C886" s="34"/>
      <c r="D886" s="34"/>
      <c r="E886" s="53"/>
      <c r="F886" s="53"/>
      <c r="G886" s="53"/>
      <c r="H886" s="53"/>
      <c r="I886" s="53"/>
      <c r="J886" s="53"/>
      <c r="K886" s="53"/>
      <c r="L886" s="53"/>
      <c r="M886" s="53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5.75" customHeight="1">
      <c r="A887" s="34"/>
      <c r="B887" s="34"/>
      <c r="C887" s="34"/>
      <c r="D887" s="34"/>
      <c r="E887" s="53"/>
      <c r="F887" s="53"/>
      <c r="G887" s="53"/>
      <c r="H887" s="53"/>
      <c r="I887" s="53"/>
      <c r="J887" s="53"/>
      <c r="K887" s="53"/>
      <c r="L887" s="53"/>
      <c r="M887" s="53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5.75" customHeight="1">
      <c r="A888" s="34"/>
      <c r="B888" s="34"/>
      <c r="C888" s="34"/>
      <c r="D888" s="34"/>
      <c r="E888" s="53"/>
      <c r="F888" s="53"/>
      <c r="G888" s="53"/>
      <c r="H888" s="53"/>
      <c r="I888" s="53"/>
      <c r="J888" s="53"/>
      <c r="K888" s="53"/>
      <c r="L888" s="53"/>
      <c r="M888" s="53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5.75" customHeight="1">
      <c r="A889" s="34"/>
      <c r="B889" s="34"/>
      <c r="C889" s="34"/>
      <c r="D889" s="34"/>
      <c r="E889" s="53"/>
      <c r="F889" s="53"/>
      <c r="G889" s="53"/>
      <c r="H889" s="53"/>
      <c r="I889" s="53"/>
      <c r="J889" s="53"/>
      <c r="K889" s="53"/>
      <c r="L889" s="53"/>
      <c r="M889" s="53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5.75" customHeight="1">
      <c r="A890" s="34"/>
      <c r="B890" s="34"/>
      <c r="C890" s="34"/>
      <c r="D890" s="34"/>
      <c r="E890" s="53"/>
      <c r="F890" s="53"/>
      <c r="G890" s="53"/>
      <c r="H890" s="53"/>
      <c r="I890" s="53"/>
      <c r="J890" s="53"/>
      <c r="K890" s="53"/>
      <c r="L890" s="53"/>
      <c r="M890" s="53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5.75" customHeight="1">
      <c r="A891" s="34"/>
      <c r="B891" s="34"/>
      <c r="C891" s="34"/>
      <c r="D891" s="34"/>
      <c r="E891" s="53"/>
      <c r="F891" s="53"/>
      <c r="G891" s="53"/>
      <c r="H891" s="53"/>
      <c r="I891" s="53"/>
      <c r="J891" s="53"/>
      <c r="K891" s="53"/>
      <c r="L891" s="53"/>
      <c r="M891" s="53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5.75" customHeight="1">
      <c r="A892" s="34"/>
      <c r="B892" s="34"/>
      <c r="C892" s="34"/>
      <c r="D892" s="34"/>
      <c r="E892" s="53"/>
      <c r="F892" s="53"/>
      <c r="G892" s="53"/>
      <c r="H892" s="53"/>
      <c r="I892" s="53"/>
      <c r="J892" s="53"/>
      <c r="K892" s="53"/>
      <c r="L892" s="53"/>
      <c r="M892" s="53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5.75" customHeight="1">
      <c r="A893" s="34"/>
      <c r="B893" s="34"/>
      <c r="C893" s="34"/>
      <c r="D893" s="34"/>
      <c r="E893" s="53"/>
      <c r="F893" s="53"/>
      <c r="G893" s="53"/>
      <c r="H893" s="53"/>
      <c r="I893" s="53"/>
      <c r="J893" s="53"/>
      <c r="K893" s="53"/>
      <c r="L893" s="53"/>
      <c r="M893" s="53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5.75" customHeight="1">
      <c r="A894" s="34"/>
      <c r="B894" s="34"/>
      <c r="C894" s="34"/>
      <c r="D894" s="34"/>
      <c r="E894" s="53"/>
      <c r="F894" s="53"/>
      <c r="G894" s="53"/>
      <c r="H894" s="53"/>
      <c r="I894" s="53"/>
      <c r="J894" s="53"/>
      <c r="K894" s="53"/>
      <c r="L894" s="53"/>
      <c r="M894" s="53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5.75" customHeight="1">
      <c r="A895" s="34"/>
      <c r="B895" s="34"/>
      <c r="C895" s="34"/>
      <c r="D895" s="34"/>
      <c r="E895" s="53"/>
      <c r="F895" s="53"/>
      <c r="G895" s="53"/>
      <c r="H895" s="53"/>
      <c r="I895" s="53"/>
      <c r="J895" s="53"/>
      <c r="K895" s="53"/>
      <c r="L895" s="53"/>
      <c r="M895" s="53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5.75" customHeight="1">
      <c r="A896" s="34"/>
      <c r="B896" s="34"/>
      <c r="C896" s="34"/>
      <c r="D896" s="34"/>
      <c r="E896" s="53"/>
      <c r="F896" s="53"/>
      <c r="G896" s="53"/>
      <c r="H896" s="53"/>
      <c r="I896" s="53"/>
      <c r="J896" s="53"/>
      <c r="K896" s="53"/>
      <c r="L896" s="53"/>
      <c r="M896" s="53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5.75" customHeight="1">
      <c r="A897" s="34"/>
      <c r="B897" s="34"/>
      <c r="C897" s="34"/>
      <c r="D897" s="34"/>
      <c r="E897" s="53"/>
      <c r="F897" s="53"/>
      <c r="G897" s="53"/>
      <c r="H897" s="53"/>
      <c r="I897" s="53"/>
      <c r="J897" s="53"/>
      <c r="K897" s="53"/>
      <c r="L897" s="53"/>
      <c r="M897" s="53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5.75" customHeight="1">
      <c r="A898" s="34"/>
      <c r="B898" s="34"/>
      <c r="C898" s="34"/>
      <c r="D898" s="34"/>
      <c r="E898" s="53"/>
      <c r="F898" s="53"/>
      <c r="G898" s="53"/>
      <c r="H898" s="53"/>
      <c r="I898" s="53"/>
      <c r="J898" s="53"/>
      <c r="K898" s="53"/>
      <c r="L898" s="53"/>
      <c r="M898" s="53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5.75" customHeight="1">
      <c r="A899" s="34"/>
      <c r="B899" s="34"/>
      <c r="C899" s="34"/>
      <c r="D899" s="34"/>
      <c r="E899" s="53"/>
      <c r="F899" s="53"/>
      <c r="G899" s="53"/>
      <c r="H899" s="53"/>
      <c r="I899" s="53"/>
      <c r="J899" s="53"/>
      <c r="K899" s="53"/>
      <c r="L899" s="53"/>
      <c r="M899" s="53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5.75" customHeight="1">
      <c r="A900" s="34"/>
      <c r="B900" s="34"/>
      <c r="C900" s="34"/>
      <c r="D900" s="34"/>
      <c r="E900" s="53"/>
      <c r="F900" s="53"/>
      <c r="G900" s="53"/>
      <c r="H900" s="53"/>
      <c r="I900" s="53"/>
      <c r="J900" s="53"/>
      <c r="K900" s="53"/>
      <c r="L900" s="53"/>
      <c r="M900" s="53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5.75" customHeight="1">
      <c r="A901" s="34"/>
      <c r="B901" s="34"/>
      <c r="C901" s="34"/>
      <c r="D901" s="34"/>
      <c r="E901" s="53"/>
      <c r="F901" s="53"/>
      <c r="G901" s="53"/>
      <c r="H901" s="53"/>
      <c r="I901" s="53"/>
      <c r="J901" s="53"/>
      <c r="K901" s="53"/>
      <c r="L901" s="53"/>
      <c r="M901" s="53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5.75" customHeight="1">
      <c r="A902" s="34"/>
      <c r="B902" s="34"/>
      <c r="C902" s="34"/>
      <c r="D902" s="34"/>
      <c r="E902" s="53"/>
      <c r="F902" s="53"/>
      <c r="G902" s="53"/>
      <c r="H902" s="53"/>
      <c r="I902" s="53"/>
      <c r="J902" s="53"/>
      <c r="K902" s="53"/>
      <c r="L902" s="53"/>
      <c r="M902" s="53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5.75" customHeight="1">
      <c r="A903" s="34"/>
      <c r="B903" s="34"/>
      <c r="C903" s="34"/>
      <c r="D903" s="34"/>
      <c r="E903" s="53"/>
      <c r="F903" s="53"/>
      <c r="G903" s="53"/>
      <c r="H903" s="53"/>
      <c r="I903" s="53"/>
      <c r="J903" s="53"/>
      <c r="K903" s="53"/>
      <c r="L903" s="53"/>
      <c r="M903" s="53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5.75" customHeight="1">
      <c r="A904" s="34"/>
      <c r="B904" s="34"/>
      <c r="C904" s="34"/>
      <c r="D904" s="34"/>
      <c r="E904" s="53"/>
      <c r="F904" s="53"/>
      <c r="G904" s="53"/>
      <c r="H904" s="53"/>
      <c r="I904" s="53"/>
      <c r="J904" s="53"/>
      <c r="K904" s="53"/>
      <c r="L904" s="53"/>
      <c r="M904" s="53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5.75" customHeight="1">
      <c r="A905" s="34"/>
      <c r="B905" s="34"/>
      <c r="C905" s="34"/>
      <c r="D905" s="34"/>
      <c r="E905" s="53"/>
      <c r="F905" s="53"/>
      <c r="G905" s="53"/>
      <c r="H905" s="53"/>
      <c r="I905" s="53"/>
      <c r="J905" s="53"/>
      <c r="K905" s="53"/>
      <c r="L905" s="53"/>
      <c r="M905" s="53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5.75" customHeight="1">
      <c r="A906" s="34"/>
      <c r="B906" s="34"/>
      <c r="C906" s="34"/>
      <c r="D906" s="34"/>
      <c r="E906" s="53"/>
      <c r="F906" s="53"/>
      <c r="G906" s="53"/>
      <c r="H906" s="53"/>
      <c r="I906" s="53"/>
      <c r="J906" s="53"/>
      <c r="K906" s="53"/>
      <c r="L906" s="53"/>
      <c r="M906" s="53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5.75" customHeight="1">
      <c r="A907" s="34"/>
      <c r="B907" s="34"/>
      <c r="C907" s="34"/>
      <c r="D907" s="34"/>
      <c r="E907" s="53"/>
      <c r="F907" s="53"/>
      <c r="G907" s="53"/>
      <c r="H907" s="53"/>
      <c r="I907" s="53"/>
      <c r="J907" s="53"/>
      <c r="K907" s="53"/>
      <c r="L907" s="53"/>
      <c r="M907" s="53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5.75" customHeight="1">
      <c r="A908" s="34"/>
      <c r="B908" s="34"/>
      <c r="C908" s="34"/>
      <c r="D908" s="34"/>
      <c r="E908" s="53"/>
      <c r="F908" s="53"/>
      <c r="G908" s="53"/>
      <c r="H908" s="53"/>
      <c r="I908" s="53"/>
      <c r="J908" s="53"/>
      <c r="K908" s="53"/>
      <c r="L908" s="53"/>
      <c r="M908" s="53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5.75" customHeight="1">
      <c r="A909" s="34"/>
      <c r="B909" s="34"/>
      <c r="C909" s="34"/>
      <c r="D909" s="34"/>
      <c r="E909" s="53"/>
      <c r="F909" s="53"/>
      <c r="G909" s="53"/>
      <c r="H909" s="53"/>
      <c r="I909" s="53"/>
      <c r="J909" s="53"/>
      <c r="K909" s="53"/>
      <c r="L909" s="53"/>
      <c r="M909" s="53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5.75" customHeight="1">
      <c r="A910" s="34"/>
      <c r="B910" s="34"/>
      <c r="C910" s="34"/>
      <c r="D910" s="34"/>
      <c r="E910" s="53"/>
      <c r="F910" s="53"/>
      <c r="G910" s="53"/>
      <c r="H910" s="53"/>
      <c r="I910" s="53"/>
      <c r="J910" s="53"/>
      <c r="K910" s="53"/>
      <c r="L910" s="53"/>
      <c r="M910" s="53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5.75" customHeight="1">
      <c r="A911" s="34"/>
      <c r="B911" s="34"/>
      <c r="C911" s="34"/>
      <c r="D911" s="34"/>
      <c r="E911" s="53"/>
      <c r="F911" s="53"/>
      <c r="G911" s="53"/>
      <c r="H911" s="53"/>
      <c r="I911" s="53"/>
      <c r="J911" s="53"/>
      <c r="K911" s="53"/>
      <c r="L911" s="53"/>
      <c r="M911" s="53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5.75" customHeight="1">
      <c r="A912" s="34"/>
      <c r="B912" s="34"/>
      <c r="C912" s="34"/>
      <c r="D912" s="34"/>
      <c r="E912" s="53"/>
      <c r="F912" s="53"/>
      <c r="G912" s="53"/>
      <c r="H912" s="53"/>
      <c r="I912" s="53"/>
      <c r="J912" s="53"/>
      <c r="K912" s="53"/>
      <c r="L912" s="53"/>
      <c r="M912" s="53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5.75" customHeight="1">
      <c r="A913" s="34"/>
      <c r="B913" s="34"/>
      <c r="C913" s="34"/>
      <c r="D913" s="34"/>
      <c r="E913" s="53"/>
      <c r="F913" s="53"/>
      <c r="G913" s="53"/>
      <c r="H913" s="53"/>
      <c r="I913" s="53"/>
      <c r="J913" s="53"/>
      <c r="K913" s="53"/>
      <c r="L913" s="53"/>
      <c r="M913" s="53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5.75" customHeight="1">
      <c r="A914" s="34"/>
      <c r="B914" s="34"/>
      <c r="C914" s="34"/>
      <c r="D914" s="34"/>
      <c r="E914" s="53"/>
      <c r="F914" s="53"/>
      <c r="G914" s="53"/>
      <c r="H914" s="53"/>
      <c r="I914" s="53"/>
      <c r="J914" s="53"/>
      <c r="K914" s="53"/>
      <c r="L914" s="53"/>
      <c r="M914" s="53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5.75" customHeight="1">
      <c r="A915" s="34"/>
      <c r="B915" s="34"/>
      <c r="C915" s="34"/>
      <c r="D915" s="34"/>
      <c r="E915" s="53"/>
      <c r="F915" s="53"/>
      <c r="G915" s="53"/>
      <c r="H915" s="53"/>
      <c r="I915" s="53"/>
      <c r="J915" s="53"/>
      <c r="K915" s="53"/>
      <c r="L915" s="53"/>
      <c r="M915" s="53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5.75" customHeight="1">
      <c r="A916" s="34"/>
      <c r="B916" s="34"/>
      <c r="C916" s="34"/>
      <c r="D916" s="34"/>
      <c r="E916" s="53"/>
      <c r="F916" s="53"/>
      <c r="G916" s="53"/>
      <c r="H916" s="53"/>
      <c r="I916" s="53"/>
      <c r="J916" s="53"/>
      <c r="K916" s="53"/>
      <c r="L916" s="53"/>
      <c r="M916" s="53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5.75" customHeight="1">
      <c r="A917" s="34"/>
      <c r="B917" s="34"/>
      <c r="C917" s="34"/>
      <c r="D917" s="34"/>
      <c r="E917" s="53"/>
      <c r="F917" s="53"/>
      <c r="G917" s="53"/>
      <c r="H917" s="53"/>
      <c r="I917" s="53"/>
      <c r="J917" s="53"/>
      <c r="K917" s="53"/>
      <c r="L917" s="53"/>
      <c r="M917" s="53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5.75" customHeight="1">
      <c r="A918" s="34"/>
      <c r="B918" s="34"/>
      <c r="C918" s="34"/>
      <c r="D918" s="34"/>
      <c r="E918" s="53"/>
      <c r="F918" s="53"/>
      <c r="G918" s="53"/>
      <c r="H918" s="53"/>
      <c r="I918" s="53"/>
      <c r="J918" s="53"/>
      <c r="K918" s="53"/>
      <c r="L918" s="53"/>
      <c r="M918" s="53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5.75" customHeight="1">
      <c r="A919" s="34"/>
      <c r="B919" s="34"/>
      <c r="C919" s="34"/>
      <c r="D919" s="34"/>
      <c r="E919" s="53"/>
      <c r="F919" s="53"/>
      <c r="G919" s="53"/>
      <c r="H919" s="53"/>
      <c r="I919" s="53"/>
      <c r="J919" s="53"/>
      <c r="K919" s="53"/>
      <c r="L919" s="53"/>
      <c r="M919" s="53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5.75" customHeight="1">
      <c r="A920" s="34"/>
      <c r="B920" s="34"/>
      <c r="C920" s="34"/>
      <c r="D920" s="34"/>
      <c r="E920" s="53"/>
      <c r="F920" s="53"/>
      <c r="G920" s="53"/>
      <c r="H920" s="53"/>
      <c r="I920" s="53"/>
      <c r="J920" s="53"/>
      <c r="K920" s="53"/>
      <c r="L920" s="53"/>
      <c r="M920" s="53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5.75" customHeight="1">
      <c r="A921" s="34"/>
      <c r="B921" s="34"/>
      <c r="C921" s="34"/>
      <c r="D921" s="34"/>
      <c r="E921" s="53"/>
      <c r="F921" s="53"/>
      <c r="G921" s="53"/>
      <c r="H921" s="53"/>
      <c r="I921" s="53"/>
      <c r="J921" s="53"/>
      <c r="K921" s="53"/>
      <c r="L921" s="53"/>
      <c r="M921" s="53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5.75" customHeight="1">
      <c r="A922" s="34"/>
      <c r="B922" s="34"/>
      <c r="C922" s="34"/>
      <c r="D922" s="34"/>
      <c r="E922" s="53"/>
      <c r="F922" s="53"/>
      <c r="G922" s="53"/>
      <c r="H922" s="53"/>
      <c r="I922" s="53"/>
      <c r="J922" s="53"/>
      <c r="K922" s="53"/>
      <c r="L922" s="53"/>
      <c r="M922" s="53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5.75" customHeight="1">
      <c r="A923" s="34"/>
      <c r="B923" s="34"/>
      <c r="C923" s="34"/>
      <c r="D923" s="34"/>
      <c r="E923" s="53"/>
      <c r="F923" s="53"/>
      <c r="G923" s="53"/>
      <c r="H923" s="53"/>
      <c r="I923" s="53"/>
      <c r="J923" s="53"/>
      <c r="K923" s="53"/>
      <c r="L923" s="53"/>
      <c r="M923" s="53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5.75" customHeight="1">
      <c r="A924" s="34"/>
      <c r="B924" s="34"/>
      <c r="C924" s="34"/>
      <c r="D924" s="34"/>
      <c r="E924" s="53"/>
      <c r="F924" s="53"/>
      <c r="G924" s="53"/>
      <c r="H924" s="53"/>
      <c r="I924" s="53"/>
      <c r="J924" s="53"/>
      <c r="K924" s="53"/>
      <c r="L924" s="53"/>
      <c r="M924" s="53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5.75" customHeight="1">
      <c r="A925" s="34"/>
      <c r="B925" s="34"/>
      <c r="C925" s="34"/>
      <c r="D925" s="34"/>
      <c r="E925" s="53"/>
      <c r="F925" s="53"/>
      <c r="G925" s="53"/>
      <c r="H925" s="53"/>
      <c r="I925" s="53"/>
      <c r="J925" s="53"/>
      <c r="K925" s="53"/>
      <c r="L925" s="53"/>
      <c r="M925" s="53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5.75" customHeight="1">
      <c r="A926" s="34"/>
      <c r="B926" s="34"/>
      <c r="C926" s="34"/>
      <c r="D926" s="34"/>
      <c r="E926" s="53"/>
      <c r="F926" s="53"/>
      <c r="G926" s="53"/>
      <c r="H926" s="53"/>
      <c r="I926" s="53"/>
      <c r="J926" s="53"/>
      <c r="K926" s="53"/>
      <c r="L926" s="53"/>
      <c r="M926" s="53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5.75" customHeight="1">
      <c r="A927" s="34"/>
      <c r="B927" s="34"/>
      <c r="C927" s="34"/>
      <c r="D927" s="34"/>
      <c r="E927" s="53"/>
      <c r="F927" s="53"/>
      <c r="G927" s="53"/>
      <c r="H927" s="53"/>
      <c r="I927" s="53"/>
      <c r="J927" s="53"/>
      <c r="K927" s="53"/>
      <c r="L927" s="53"/>
      <c r="M927" s="53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5.75" customHeight="1">
      <c r="A928" s="34"/>
      <c r="B928" s="34"/>
      <c r="C928" s="34"/>
      <c r="D928" s="34"/>
      <c r="E928" s="53"/>
      <c r="F928" s="53"/>
      <c r="G928" s="53"/>
      <c r="H928" s="53"/>
      <c r="I928" s="53"/>
      <c r="J928" s="53"/>
      <c r="K928" s="53"/>
      <c r="L928" s="53"/>
      <c r="M928" s="53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5.75" customHeight="1">
      <c r="A929" s="34"/>
      <c r="B929" s="34"/>
      <c r="C929" s="34"/>
      <c r="D929" s="34"/>
      <c r="E929" s="53"/>
      <c r="F929" s="53"/>
      <c r="G929" s="53"/>
      <c r="H929" s="53"/>
      <c r="I929" s="53"/>
      <c r="J929" s="53"/>
      <c r="K929" s="53"/>
      <c r="L929" s="53"/>
      <c r="M929" s="53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5.75" customHeight="1">
      <c r="A930" s="34"/>
      <c r="B930" s="34"/>
      <c r="C930" s="34"/>
      <c r="D930" s="34"/>
      <c r="E930" s="53"/>
      <c r="F930" s="53"/>
      <c r="G930" s="53"/>
      <c r="H930" s="53"/>
      <c r="I930" s="53"/>
      <c r="J930" s="53"/>
      <c r="K930" s="53"/>
      <c r="L930" s="53"/>
      <c r="M930" s="53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5.75" customHeight="1">
      <c r="A931" s="34"/>
      <c r="B931" s="34"/>
      <c r="C931" s="34"/>
      <c r="D931" s="34"/>
      <c r="E931" s="53"/>
      <c r="F931" s="53"/>
      <c r="G931" s="53"/>
      <c r="H931" s="53"/>
      <c r="I931" s="53"/>
      <c r="J931" s="53"/>
      <c r="K931" s="53"/>
      <c r="L931" s="53"/>
      <c r="M931" s="53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5.75" customHeight="1">
      <c r="A932" s="34"/>
      <c r="B932" s="34"/>
      <c r="C932" s="34"/>
      <c r="D932" s="34"/>
      <c r="E932" s="53"/>
      <c r="F932" s="53"/>
      <c r="G932" s="53"/>
      <c r="H932" s="53"/>
      <c r="I932" s="53"/>
      <c r="J932" s="53"/>
      <c r="K932" s="53"/>
      <c r="L932" s="53"/>
      <c r="M932" s="53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5.75" customHeight="1">
      <c r="A933" s="34"/>
      <c r="B933" s="34"/>
      <c r="C933" s="34"/>
      <c r="D933" s="34"/>
      <c r="E933" s="53"/>
      <c r="F933" s="53"/>
      <c r="G933" s="53"/>
      <c r="H933" s="53"/>
      <c r="I933" s="53"/>
      <c r="J933" s="53"/>
      <c r="K933" s="53"/>
      <c r="L933" s="53"/>
      <c r="M933" s="53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5.75" customHeight="1">
      <c r="A934" s="34"/>
      <c r="B934" s="34"/>
      <c r="C934" s="34"/>
      <c r="D934" s="34"/>
      <c r="E934" s="53"/>
      <c r="F934" s="53"/>
      <c r="G934" s="53"/>
      <c r="H934" s="53"/>
      <c r="I934" s="53"/>
      <c r="J934" s="53"/>
      <c r="K934" s="53"/>
      <c r="L934" s="53"/>
      <c r="M934" s="53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5.75" customHeight="1">
      <c r="A935" s="34"/>
      <c r="B935" s="34"/>
      <c r="C935" s="34"/>
      <c r="D935" s="34"/>
      <c r="E935" s="53"/>
      <c r="F935" s="53"/>
      <c r="G935" s="53"/>
      <c r="H935" s="53"/>
      <c r="I935" s="53"/>
      <c r="J935" s="53"/>
      <c r="K935" s="53"/>
      <c r="L935" s="53"/>
      <c r="M935" s="53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5.75" customHeight="1">
      <c r="A936" s="34"/>
      <c r="B936" s="34"/>
      <c r="C936" s="34"/>
      <c r="D936" s="34"/>
      <c r="E936" s="53"/>
      <c r="F936" s="53"/>
      <c r="G936" s="53"/>
      <c r="H936" s="53"/>
      <c r="I936" s="53"/>
      <c r="J936" s="53"/>
      <c r="K936" s="53"/>
      <c r="L936" s="53"/>
      <c r="M936" s="53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5.75" customHeight="1">
      <c r="A937" s="34"/>
      <c r="B937" s="34"/>
      <c r="C937" s="34"/>
      <c r="D937" s="34"/>
      <c r="E937" s="53"/>
      <c r="F937" s="53"/>
      <c r="G937" s="53"/>
      <c r="H937" s="53"/>
      <c r="I937" s="53"/>
      <c r="J937" s="53"/>
      <c r="K937" s="53"/>
      <c r="L937" s="53"/>
      <c r="M937" s="53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5.75" customHeight="1">
      <c r="A938" s="34"/>
      <c r="B938" s="34"/>
      <c r="C938" s="34"/>
      <c r="D938" s="34"/>
      <c r="E938" s="53"/>
      <c r="F938" s="53"/>
      <c r="G938" s="53"/>
      <c r="H938" s="53"/>
      <c r="I938" s="53"/>
      <c r="J938" s="53"/>
      <c r="K938" s="53"/>
      <c r="L938" s="53"/>
      <c r="M938" s="53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5.75" customHeight="1">
      <c r="A939" s="34"/>
      <c r="B939" s="34"/>
      <c r="C939" s="34"/>
      <c r="D939" s="34"/>
      <c r="E939" s="53"/>
      <c r="F939" s="53"/>
      <c r="G939" s="53"/>
      <c r="H939" s="53"/>
      <c r="I939" s="53"/>
      <c r="J939" s="53"/>
      <c r="K939" s="53"/>
      <c r="L939" s="53"/>
      <c r="M939" s="53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5.75" customHeight="1">
      <c r="A940" s="34"/>
      <c r="B940" s="34"/>
      <c r="C940" s="34"/>
      <c r="D940" s="34"/>
      <c r="E940" s="53"/>
      <c r="F940" s="53"/>
      <c r="G940" s="53"/>
      <c r="H940" s="53"/>
      <c r="I940" s="53"/>
      <c r="J940" s="53"/>
      <c r="K940" s="53"/>
      <c r="L940" s="53"/>
      <c r="M940" s="53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5.75" customHeight="1">
      <c r="A941" s="34"/>
      <c r="B941" s="34"/>
      <c r="C941" s="34"/>
      <c r="D941" s="34"/>
      <c r="E941" s="53"/>
      <c r="F941" s="53"/>
      <c r="G941" s="53"/>
      <c r="H941" s="53"/>
      <c r="I941" s="53"/>
      <c r="J941" s="53"/>
      <c r="K941" s="53"/>
      <c r="L941" s="53"/>
      <c r="M941" s="53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5.75" customHeight="1">
      <c r="A942" s="34"/>
      <c r="B942" s="34"/>
      <c r="C942" s="34"/>
      <c r="D942" s="34"/>
      <c r="E942" s="53"/>
      <c r="F942" s="53"/>
      <c r="G942" s="53"/>
      <c r="H942" s="53"/>
      <c r="I942" s="53"/>
      <c r="J942" s="53"/>
      <c r="K942" s="53"/>
      <c r="L942" s="53"/>
      <c r="M942" s="53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5.75" customHeight="1">
      <c r="A943" s="34"/>
      <c r="B943" s="34"/>
      <c r="C943" s="34"/>
      <c r="D943" s="34"/>
      <c r="E943" s="53"/>
      <c r="F943" s="53"/>
      <c r="G943" s="53"/>
      <c r="H943" s="53"/>
      <c r="I943" s="53"/>
      <c r="J943" s="53"/>
      <c r="K943" s="53"/>
      <c r="L943" s="53"/>
      <c r="M943" s="53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5.75" customHeight="1">
      <c r="A944" s="34"/>
      <c r="B944" s="34"/>
      <c r="C944" s="34"/>
      <c r="D944" s="34"/>
      <c r="E944" s="53"/>
      <c r="F944" s="53"/>
      <c r="G944" s="53"/>
      <c r="H944" s="53"/>
      <c r="I944" s="53"/>
      <c r="J944" s="53"/>
      <c r="K944" s="53"/>
      <c r="L944" s="53"/>
      <c r="M944" s="53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5.75" customHeight="1">
      <c r="A945" s="34"/>
      <c r="B945" s="34"/>
      <c r="C945" s="34"/>
      <c r="D945" s="34"/>
      <c r="E945" s="53"/>
      <c r="F945" s="53"/>
      <c r="G945" s="53"/>
      <c r="H945" s="53"/>
      <c r="I945" s="53"/>
      <c r="J945" s="53"/>
      <c r="K945" s="53"/>
      <c r="L945" s="53"/>
      <c r="M945" s="53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5.75" customHeight="1">
      <c r="A946" s="34"/>
      <c r="B946" s="34"/>
      <c r="C946" s="34"/>
      <c r="D946" s="34"/>
      <c r="E946" s="53"/>
      <c r="F946" s="53"/>
      <c r="G946" s="53"/>
      <c r="H946" s="53"/>
      <c r="I946" s="53"/>
      <c r="J946" s="53"/>
      <c r="K946" s="53"/>
      <c r="L946" s="53"/>
      <c r="M946" s="53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5.75" customHeight="1">
      <c r="A947" s="34"/>
      <c r="B947" s="34"/>
      <c r="C947" s="34"/>
      <c r="D947" s="34"/>
      <c r="E947" s="53"/>
      <c r="F947" s="53"/>
      <c r="G947" s="53"/>
      <c r="H947" s="53"/>
      <c r="I947" s="53"/>
      <c r="J947" s="53"/>
      <c r="K947" s="53"/>
      <c r="L947" s="53"/>
      <c r="M947" s="53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5.75" customHeight="1">
      <c r="A948" s="34"/>
      <c r="B948" s="34"/>
      <c r="C948" s="34"/>
      <c r="D948" s="34"/>
      <c r="E948" s="53"/>
      <c r="F948" s="53"/>
      <c r="G948" s="53"/>
      <c r="H948" s="53"/>
      <c r="I948" s="53"/>
      <c r="J948" s="53"/>
      <c r="K948" s="53"/>
      <c r="L948" s="53"/>
      <c r="M948" s="53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5.75" customHeight="1">
      <c r="A949" s="34"/>
      <c r="B949" s="34"/>
      <c r="C949" s="34"/>
      <c r="D949" s="34"/>
      <c r="E949" s="53"/>
      <c r="F949" s="53"/>
      <c r="G949" s="53"/>
      <c r="H949" s="53"/>
      <c r="I949" s="53"/>
      <c r="J949" s="53"/>
      <c r="K949" s="53"/>
      <c r="L949" s="53"/>
      <c r="M949" s="53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5.75" customHeight="1">
      <c r="A950" s="34"/>
      <c r="B950" s="34"/>
      <c r="C950" s="34"/>
      <c r="D950" s="34"/>
      <c r="E950" s="53"/>
      <c r="F950" s="53"/>
      <c r="G950" s="53"/>
      <c r="H950" s="53"/>
      <c r="I950" s="53"/>
      <c r="J950" s="53"/>
      <c r="K950" s="53"/>
      <c r="L950" s="53"/>
      <c r="M950" s="53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5.75" customHeight="1">
      <c r="A951" s="34"/>
      <c r="B951" s="34"/>
      <c r="C951" s="34"/>
      <c r="D951" s="34"/>
      <c r="E951" s="53"/>
      <c r="F951" s="53"/>
      <c r="G951" s="53"/>
      <c r="H951" s="53"/>
      <c r="I951" s="53"/>
      <c r="J951" s="53"/>
      <c r="K951" s="53"/>
      <c r="L951" s="53"/>
      <c r="M951" s="53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5.75" customHeight="1">
      <c r="A952" s="34"/>
      <c r="B952" s="34"/>
      <c r="C952" s="34"/>
      <c r="D952" s="34"/>
      <c r="E952" s="53"/>
      <c r="F952" s="53"/>
      <c r="G952" s="53"/>
      <c r="H952" s="53"/>
      <c r="I952" s="53"/>
      <c r="J952" s="53"/>
      <c r="K952" s="53"/>
      <c r="L952" s="53"/>
      <c r="M952" s="53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5.75" customHeight="1">
      <c r="A953" s="34"/>
      <c r="B953" s="34"/>
      <c r="C953" s="34"/>
      <c r="D953" s="34"/>
      <c r="E953" s="53"/>
      <c r="F953" s="53"/>
      <c r="G953" s="53"/>
      <c r="H953" s="53"/>
      <c r="I953" s="53"/>
      <c r="J953" s="53"/>
      <c r="K953" s="53"/>
      <c r="L953" s="53"/>
      <c r="M953" s="53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5.75" customHeight="1">
      <c r="A954" s="34"/>
      <c r="B954" s="34"/>
      <c r="C954" s="34"/>
      <c r="D954" s="34"/>
      <c r="E954" s="53"/>
      <c r="F954" s="53"/>
      <c r="G954" s="53"/>
      <c r="H954" s="53"/>
      <c r="I954" s="53"/>
      <c r="J954" s="53"/>
      <c r="K954" s="53"/>
      <c r="L954" s="53"/>
      <c r="M954" s="53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5.75" customHeight="1">
      <c r="A955" s="34"/>
      <c r="B955" s="34"/>
      <c r="C955" s="34"/>
      <c r="D955" s="34"/>
      <c r="E955" s="53"/>
      <c r="F955" s="53"/>
      <c r="G955" s="53"/>
      <c r="H955" s="53"/>
      <c r="I955" s="53"/>
      <c r="J955" s="53"/>
      <c r="K955" s="53"/>
      <c r="L955" s="53"/>
      <c r="M955" s="53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5.75" customHeight="1">
      <c r="A956" s="34"/>
      <c r="B956" s="34"/>
      <c r="C956" s="34"/>
      <c r="D956" s="34"/>
      <c r="E956" s="53"/>
      <c r="F956" s="53"/>
      <c r="G956" s="53"/>
      <c r="H956" s="53"/>
      <c r="I956" s="53"/>
      <c r="J956" s="53"/>
      <c r="K956" s="53"/>
      <c r="L956" s="53"/>
      <c r="M956" s="53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5.75" customHeight="1">
      <c r="A957" s="34"/>
      <c r="B957" s="34"/>
      <c r="C957" s="34"/>
      <c r="D957" s="34"/>
      <c r="E957" s="53"/>
      <c r="F957" s="53"/>
      <c r="G957" s="53"/>
      <c r="H957" s="53"/>
      <c r="I957" s="53"/>
      <c r="J957" s="53"/>
      <c r="K957" s="53"/>
      <c r="L957" s="53"/>
      <c r="M957" s="53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5.75" customHeight="1">
      <c r="A958" s="34"/>
      <c r="B958" s="34"/>
      <c r="C958" s="34"/>
      <c r="D958" s="34"/>
      <c r="E958" s="53"/>
      <c r="F958" s="53"/>
      <c r="G958" s="53"/>
      <c r="H958" s="53"/>
      <c r="I958" s="53"/>
      <c r="J958" s="53"/>
      <c r="K958" s="53"/>
      <c r="L958" s="53"/>
      <c r="M958" s="53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5.75" customHeight="1">
      <c r="A959" s="34"/>
      <c r="B959" s="34"/>
      <c r="C959" s="34"/>
      <c r="D959" s="34"/>
      <c r="E959" s="53"/>
      <c r="F959" s="53"/>
      <c r="G959" s="53"/>
      <c r="H959" s="53"/>
      <c r="I959" s="53"/>
      <c r="J959" s="53"/>
      <c r="K959" s="53"/>
      <c r="L959" s="53"/>
      <c r="M959" s="53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5.75" customHeight="1">
      <c r="A960" s="34"/>
      <c r="B960" s="34"/>
      <c r="C960" s="34"/>
      <c r="D960" s="34"/>
      <c r="E960" s="53"/>
      <c r="F960" s="53"/>
      <c r="G960" s="53"/>
      <c r="H960" s="53"/>
      <c r="I960" s="53"/>
      <c r="J960" s="53"/>
      <c r="K960" s="53"/>
      <c r="L960" s="53"/>
      <c r="M960" s="53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5.75" customHeight="1">
      <c r="A961" s="34"/>
      <c r="B961" s="34"/>
      <c r="C961" s="34"/>
      <c r="D961" s="34"/>
      <c r="E961" s="53"/>
      <c r="F961" s="53"/>
      <c r="G961" s="53"/>
      <c r="H961" s="53"/>
      <c r="I961" s="53"/>
      <c r="J961" s="53"/>
      <c r="K961" s="53"/>
      <c r="L961" s="53"/>
      <c r="M961" s="53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5.75" customHeight="1">
      <c r="A962" s="34"/>
      <c r="B962" s="34"/>
      <c r="C962" s="34"/>
      <c r="D962" s="34"/>
      <c r="E962" s="53"/>
      <c r="F962" s="53"/>
      <c r="G962" s="53"/>
      <c r="H962" s="53"/>
      <c r="I962" s="53"/>
      <c r="J962" s="53"/>
      <c r="K962" s="53"/>
      <c r="L962" s="53"/>
      <c r="M962" s="53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5.75" customHeight="1">
      <c r="A963" s="34"/>
      <c r="B963" s="34"/>
      <c r="C963" s="34"/>
      <c r="D963" s="34"/>
      <c r="E963" s="53"/>
      <c r="F963" s="53"/>
      <c r="G963" s="53"/>
      <c r="H963" s="53"/>
      <c r="I963" s="53"/>
      <c r="J963" s="53"/>
      <c r="K963" s="53"/>
      <c r="L963" s="53"/>
      <c r="M963" s="53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5.75" customHeight="1">
      <c r="A964" s="34"/>
      <c r="B964" s="34"/>
      <c r="C964" s="34"/>
      <c r="D964" s="34"/>
      <c r="E964" s="53"/>
      <c r="F964" s="53"/>
      <c r="G964" s="53"/>
      <c r="H964" s="53"/>
      <c r="I964" s="53"/>
      <c r="J964" s="53"/>
      <c r="K964" s="53"/>
      <c r="L964" s="53"/>
      <c r="M964" s="53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5.75" customHeight="1">
      <c r="A965" s="34"/>
      <c r="B965" s="34"/>
      <c r="C965" s="34"/>
      <c r="D965" s="34"/>
      <c r="E965" s="53"/>
      <c r="F965" s="53"/>
      <c r="G965" s="53"/>
      <c r="H965" s="53"/>
      <c r="I965" s="53"/>
      <c r="J965" s="53"/>
      <c r="K965" s="53"/>
      <c r="L965" s="53"/>
      <c r="M965" s="53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5.75" customHeight="1">
      <c r="A966" s="34"/>
      <c r="B966" s="34"/>
      <c r="C966" s="34"/>
      <c r="D966" s="34"/>
      <c r="E966" s="53"/>
      <c r="F966" s="53"/>
      <c r="G966" s="53"/>
      <c r="H966" s="53"/>
      <c r="I966" s="53"/>
      <c r="J966" s="53"/>
      <c r="K966" s="53"/>
      <c r="L966" s="53"/>
      <c r="M966" s="53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5.75" customHeight="1">
      <c r="A967" s="34"/>
      <c r="B967" s="34"/>
      <c r="C967" s="34"/>
      <c r="D967" s="34"/>
      <c r="E967" s="53"/>
      <c r="F967" s="53"/>
      <c r="G967" s="53"/>
      <c r="H967" s="53"/>
      <c r="I967" s="53"/>
      <c r="J967" s="53"/>
      <c r="K967" s="53"/>
      <c r="L967" s="53"/>
      <c r="M967" s="53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5.75" customHeight="1">
      <c r="A968" s="34"/>
      <c r="B968" s="34"/>
      <c r="C968" s="34"/>
      <c r="D968" s="34"/>
      <c r="E968" s="53"/>
      <c r="F968" s="53"/>
      <c r="G968" s="53"/>
      <c r="H968" s="53"/>
      <c r="I968" s="53"/>
      <c r="J968" s="53"/>
      <c r="K968" s="53"/>
      <c r="L968" s="53"/>
      <c r="M968" s="53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5.75" customHeight="1">
      <c r="A969" s="34"/>
      <c r="B969" s="34"/>
      <c r="C969" s="34"/>
      <c r="D969" s="34"/>
      <c r="E969" s="53"/>
      <c r="F969" s="53"/>
      <c r="G969" s="53"/>
      <c r="H969" s="53"/>
      <c r="I969" s="53"/>
      <c r="J969" s="53"/>
      <c r="K969" s="53"/>
      <c r="L969" s="53"/>
      <c r="M969" s="53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5.75" customHeight="1">
      <c r="A970" s="34"/>
      <c r="B970" s="34"/>
      <c r="C970" s="34"/>
      <c r="D970" s="34"/>
      <c r="E970" s="53"/>
      <c r="F970" s="53"/>
      <c r="G970" s="53"/>
      <c r="H970" s="53"/>
      <c r="I970" s="53"/>
      <c r="J970" s="53"/>
      <c r="K970" s="53"/>
      <c r="L970" s="53"/>
      <c r="M970" s="53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5.75" customHeight="1">
      <c r="A971" s="34"/>
      <c r="B971" s="34"/>
      <c r="C971" s="34"/>
      <c r="D971" s="34"/>
      <c r="E971" s="53"/>
      <c r="F971" s="53"/>
      <c r="G971" s="53"/>
      <c r="H971" s="53"/>
      <c r="I971" s="53"/>
      <c r="J971" s="53"/>
      <c r="K971" s="53"/>
      <c r="L971" s="53"/>
      <c r="M971" s="53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5.75" customHeight="1">
      <c r="A972" s="34"/>
      <c r="B972" s="34"/>
      <c r="C972" s="34"/>
      <c r="D972" s="34"/>
      <c r="E972" s="53"/>
      <c r="F972" s="53"/>
      <c r="G972" s="53"/>
      <c r="H972" s="53"/>
      <c r="I972" s="53"/>
      <c r="J972" s="53"/>
      <c r="K972" s="53"/>
      <c r="L972" s="53"/>
      <c r="M972" s="53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5.75" customHeight="1">
      <c r="A973" s="34"/>
      <c r="B973" s="34"/>
      <c r="C973" s="34"/>
      <c r="D973" s="34"/>
      <c r="E973" s="53"/>
      <c r="F973" s="53"/>
      <c r="G973" s="53"/>
      <c r="H973" s="53"/>
      <c r="I973" s="53"/>
      <c r="J973" s="53"/>
      <c r="K973" s="53"/>
      <c r="L973" s="53"/>
      <c r="M973" s="53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5.75" customHeight="1">
      <c r="A974" s="34"/>
      <c r="B974" s="34"/>
      <c r="C974" s="34"/>
      <c r="D974" s="34"/>
      <c r="E974" s="53"/>
      <c r="F974" s="53"/>
      <c r="G974" s="53"/>
      <c r="H974" s="53"/>
      <c r="I974" s="53"/>
      <c r="J974" s="53"/>
      <c r="K974" s="53"/>
      <c r="L974" s="53"/>
      <c r="M974" s="53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5.75" customHeight="1">
      <c r="A975" s="34"/>
      <c r="B975" s="34"/>
      <c r="C975" s="34"/>
      <c r="D975" s="34"/>
      <c r="E975" s="53"/>
      <c r="F975" s="53"/>
      <c r="G975" s="53"/>
      <c r="H975" s="53"/>
      <c r="I975" s="53"/>
      <c r="J975" s="53"/>
      <c r="K975" s="53"/>
      <c r="L975" s="53"/>
      <c r="M975" s="53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5.75" customHeight="1">
      <c r="A976" s="34"/>
      <c r="B976" s="34"/>
      <c r="C976" s="34"/>
      <c r="D976" s="34"/>
      <c r="E976" s="53"/>
      <c r="F976" s="53"/>
      <c r="G976" s="53"/>
      <c r="H976" s="53"/>
      <c r="I976" s="53"/>
      <c r="J976" s="53"/>
      <c r="K976" s="53"/>
      <c r="L976" s="53"/>
      <c r="M976" s="53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5.75" customHeight="1">
      <c r="A977" s="34"/>
      <c r="B977" s="34"/>
      <c r="C977" s="34"/>
      <c r="D977" s="34"/>
      <c r="E977" s="53"/>
      <c r="F977" s="53"/>
      <c r="G977" s="53"/>
      <c r="H977" s="53"/>
      <c r="I977" s="53"/>
      <c r="J977" s="53"/>
      <c r="K977" s="53"/>
      <c r="L977" s="53"/>
      <c r="M977" s="53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5.75" customHeight="1">
      <c r="A978" s="34"/>
      <c r="B978" s="34"/>
      <c r="C978" s="34"/>
      <c r="D978" s="34"/>
      <c r="E978" s="53"/>
      <c r="F978" s="53"/>
      <c r="G978" s="53"/>
      <c r="H978" s="53"/>
      <c r="I978" s="53"/>
      <c r="J978" s="53"/>
      <c r="K978" s="53"/>
      <c r="L978" s="53"/>
      <c r="M978" s="53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5.75" customHeight="1">
      <c r="A979" s="34"/>
      <c r="B979" s="34"/>
      <c r="C979" s="34"/>
      <c r="D979" s="34"/>
      <c r="E979" s="53"/>
      <c r="F979" s="53"/>
      <c r="G979" s="53"/>
      <c r="H979" s="53"/>
      <c r="I979" s="53"/>
      <c r="J979" s="53"/>
      <c r="K979" s="53"/>
      <c r="L979" s="53"/>
      <c r="M979" s="53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5.75" customHeight="1">
      <c r="A980" s="34"/>
      <c r="B980" s="34"/>
      <c r="C980" s="34"/>
      <c r="D980" s="34"/>
      <c r="E980" s="53"/>
      <c r="F980" s="53"/>
      <c r="G980" s="53"/>
      <c r="H980" s="53"/>
      <c r="I980" s="53"/>
      <c r="J980" s="53"/>
      <c r="K980" s="53"/>
      <c r="L980" s="53"/>
      <c r="M980" s="53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5.75" customHeight="1">
      <c r="A981" s="34"/>
      <c r="B981" s="34"/>
      <c r="C981" s="34"/>
      <c r="D981" s="34"/>
      <c r="E981" s="53"/>
      <c r="F981" s="53"/>
      <c r="G981" s="53"/>
      <c r="H981" s="53"/>
      <c r="I981" s="53"/>
      <c r="J981" s="53"/>
      <c r="K981" s="53"/>
      <c r="L981" s="53"/>
      <c r="M981" s="53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5.75" customHeight="1">
      <c r="A982" s="34"/>
      <c r="B982" s="34"/>
      <c r="C982" s="34"/>
      <c r="D982" s="34"/>
      <c r="E982" s="53"/>
      <c r="F982" s="53"/>
      <c r="G982" s="53"/>
      <c r="H982" s="53"/>
      <c r="I982" s="53"/>
      <c r="J982" s="53"/>
      <c r="K982" s="53"/>
      <c r="L982" s="53"/>
      <c r="M982" s="53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5.75" customHeight="1">
      <c r="A983" s="34"/>
      <c r="B983" s="34"/>
      <c r="C983" s="34"/>
      <c r="D983" s="34"/>
      <c r="E983" s="53"/>
      <c r="F983" s="53"/>
      <c r="G983" s="53"/>
      <c r="H983" s="53"/>
      <c r="I983" s="53"/>
      <c r="J983" s="53"/>
      <c r="K983" s="53"/>
      <c r="L983" s="53"/>
      <c r="M983" s="53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5.75" customHeight="1">
      <c r="A984" s="34"/>
      <c r="B984" s="34"/>
      <c r="C984" s="34"/>
      <c r="D984" s="34"/>
      <c r="E984" s="53"/>
      <c r="F984" s="53"/>
      <c r="G984" s="53"/>
      <c r="H984" s="53"/>
      <c r="I984" s="53"/>
      <c r="J984" s="53"/>
      <c r="K984" s="53"/>
      <c r="L984" s="53"/>
      <c r="M984" s="53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5.75" customHeight="1">
      <c r="A985" s="34"/>
      <c r="B985" s="34"/>
      <c r="C985" s="34"/>
      <c r="D985" s="34"/>
      <c r="E985" s="53"/>
      <c r="F985" s="53"/>
      <c r="G985" s="53"/>
      <c r="H985" s="53"/>
      <c r="I985" s="53"/>
      <c r="J985" s="53"/>
      <c r="K985" s="53"/>
      <c r="L985" s="53"/>
      <c r="M985" s="53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5.75" customHeight="1">
      <c r="A986" s="34"/>
      <c r="B986" s="34"/>
      <c r="C986" s="34"/>
      <c r="D986" s="34"/>
      <c r="E986" s="53"/>
      <c r="F986" s="53"/>
      <c r="G986" s="53"/>
      <c r="H986" s="53"/>
      <c r="I986" s="53"/>
      <c r="J986" s="53"/>
      <c r="K986" s="53"/>
      <c r="L986" s="53"/>
      <c r="M986" s="53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5.75" customHeight="1">
      <c r="A987" s="34"/>
      <c r="B987" s="34"/>
      <c r="C987" s="34"/>
      <c r="D987" s="34"/>
      <c r="E987" s="53"/>
      <c r="F987" s="53"/>
      <c r="G987" s="53"/>
      <c r="H987" s="53"/>
      <c r="I987" s="53"/>
      <c r="J987" s="53"/>
      <c r="K987" s="53"/>
      <c r="L987" s="53"/>
      <c r="M987" s="53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5.75" customHeight="1">
      <c r="A988" s="34"/>
      <c r="B988" s="34"/>
      <c r="C988" s="34"/>
      <c r="D988" s="34"/>
      <c r="E988" s="53"/>
      <c r="F988" s="53"/>
      <c r="G988" s="53"/>
      <c r="H988" s="53"/>
      <c r="I988" s="53"/>
      <c r="J988" s="53"/>
      <c r="K988" s="53"/>
      <c r="L988" s="53"/>
      <c r="M988" s="53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5.75" customHeight="1">
      <c r="A989" s="34"/>
      <c r="B989" s="34"/>
      <c r="C989" s="34"/>
      <c r="D989" s="34"/>
      <c r="E989" s="53"/>
      <c r="F989" s="53"/>
      <c r="G989" s="53"/>
      <c r="H989" s="53"/>
      <c r="I989" s="53"/>
      <c r="J989" s="53"/>
      <c r="K989" s="53"/>
      <c r="L989" s="53"/>
      <c r="M989" s="53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5.75" customHeight="1">
      <c r="A990" s="34"/>
      <c r="B990" s="34"/>
      <c r="C990" s="34"/>
      <c r="D990" s="34"/>
      <c r="E990" s="53"/>
      <c r="F990" s="53"/>
      <c r="G990" s="53"/>
      <c r="H990" s="53"/>
      <c r="I990" s="53"/>
      <c r="J990" s="53"/>
      <c r="K990" s="53"/>
      <c r="L990" s="53"/>
      <c r="M990" s="53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5.75" customHeight="1">
      <c r="A991" s="34"/>
      <c r="B991" s="34"/>
      <c r="C991" s="34"/>
      <c r="D991" s="34"/>
      <c r="E991" s="53"/>
      <c r="F991" s="53"/>
      <c r="G991" s="53"/>
      <c r="H991" s="53"/>
      <c r="I991" s="53"/>
      <c r="J991" s="53"/>
      <c r="K991" s="53"/>
      <c r="L991" s="53"/>
      <c r="M991" s="53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5.75" customHeight="1">
      <c r="A992" s="34"/>
      <c r="B992" s="34"/>
      <c r="C992" s="34"/>
      <c r="D992" s="34"/>
      <c r="E992" s="53"/>
      <c r="F992" s="53"/>
      <c r="G992" s="53"/>
      <c r="H992" s="53"/>
      <c r="I992" s="53"/>
      <c r="J992" s="53"/>
      <c r="K992" s="53"/>
      <c r="L992" s="53"/>
      <c r="M992" s="53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5.75" customHeight="1">
      <c r="A993" s="34"/>
      <c r="B993" s="34"/>
      <c r="C993" s="34"/>
      <c r="D993" s="34"/>
      <c r="E993" s="53"/>
      <c r="F993" s="53"/>
      <c r="G993" s="53"/>
      <c r="H993" s="53"/>
      <c r="I993" s="53"/>
      <c r="J993" s="53"/>
      <c r="K993" s="53"/>
      <c r="L993" s="53"/>
      <c r="M993" s="53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5.75" customHeight="1">
      <c r="A994" s="34"/>
      <c r="B994" s="34"/>
      <c r="C994" s="34"/>
      <c r="D994" s="34"/>
      <c r="E994" s="53"/>
      <c r="F994" s="53"/>
      <c r="G994" s="53"/>
      <c r="H994" s="53"/>
      <c r="I994" s="53"/>
      <c r="J994" s="53"/>
      <c r="K994" s="53"/>
      <c r="L994" s="53"/>
      <c r="M994" s="53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5.75" customHeight="1">
      <c r="A995" s="34"/>
      <c r="B995" s="34"/>
      <c r="C995" s="34"/>
      <c r="D995" s="34"/>
      <c r="E995" s="53"/>
      <c r="F995" s="53"/>
      <c r="G995" s="53"/>
      <c r="H995" s="53"/>
      <c r="I995" s="53"/>
      <c r="J995" s="53"/>
      <c r="K995" s="53"/>
      <c r="L995" s="53"/>
      <c r="M995" s="53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5.75" customHeight="1">
      <c r="A996" s="34"/>
      <c r="B996" s="34"/>
      <c r="C996" s="34"/>
      <c r="D996" s="34"/>
      <c r="E996" s="53"/>
      <c r="F996" s="53"/>
      <c r="G996" s="53"/>
      <c r="H996" s="53"/>
      <c r="I996" s="53"/>
      <c r="J996" s="53"/>
      <c r="K996" s="53"/>
      <c r="L996" s="53"/>
      <c r="M996" s="53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5.75" customHeight="1">
      <c r="A997" s="34"/>
      <c r="B997" s="34"/>
      <c r="C997" s="34"/>
      <c r="D997" s="34"/>
      <c r="E997" s="53"/>
      <c r="F997" s="53"/>
      <c r="G997" s="53"/>
      <c r="H997" s="53"/>
      <c r="I997" s="53"/>
      <c r="J997" s="53"/>
      <c r="K997" s="53"/>
      <c r="L997" s="53"/>
      <c r="M997" s="53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5.75" customHeight="1">
      <c r="A998" s="34"/>
      <c r="B998" s="34"/>
      <c r="C998" s="34"/>
      <c r="D998" s="34"/>
      <c r="E998" s="53"/>
      <c r="F998" s="53"/>
      <c r="G998" s="53"/>
      <c r="H998" s="53"/>
      <c r="I998" s="53"/>
      <c r="J998" s="53"/>
      <c r="K998" s="53"/>
      <c r="L998" s="53"/>
      <c r="M998" s="53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5.75" customHeight="1">
      <c r="A999" s="34"/>
      <c r="B999" s="34"/>
      <c r="C999" s="34"/>
      <c r="D999" s="34"/>
      <c r="E999" s="53"/>
      <c r="F999" s="53"/>
      <c r="G999" s="53"/>
      <c r="H999" s="53"/>
      <c r="I999" s="53"/>
      <c r="J999" s="53"/>
      <c r="K999" s="53"/>
      <c r="L999" s="53"/>
      <c r="M999" s="53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5.75" customHeight="1">
      <c r="A1000" s="34"/>
      <c r="B1000" s="34"/>
      <c r="C1000" s="34"/>
      <c r="D1000" s="34"/>
      <c r="E1000" s="53"/>
      <c r="F1000" s="53"/>
      <c r="G1000" s="53"/>
      <c r="H1000" s="53"/>
      <c r="I1000" s="53"/>
      <c r="J1000" s="53"/>
      <c r="K1000" s="53"/>
      <c r="L1000" s="53"/>
      <c r="M1000" s="53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hyperlinks>
    <hyperlink r:id="rId1" ref="F1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2022-02-07T06:50:28Z</dcterms:created>
  <dc:creator>Abdulazeez Hussein</dc:creator>
</cp:coreProperties>
</file>