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2/"/>
    </mc:Choice>
  </mc:AlternateContent>
  <xr:revisionPtr revIDLastSave="0" documentId="13_ncr:1_{56608AC6-8E16-844F-B85D-34E7B8C4A44A}" xr6:coauthVersionLast="47" xr6:coauthVersionMax="47" xr10:uidLastSave="{00000000-0000-0000-0000-000000000000}"/>
  <bookViews>
    <workbookView minimized="1" xWindow="0" yWindow="500" windowWidth="28800" windowHeight="16180" activeTab="2" xr2:uid="{77AC8EEE-17AC-B745-96F0-59DC52A3BB6D}"/>
  </bookViews>
  <sheets>
    <sheet name="Stage 1" sheetId="4" r:id="rId1"/>
    <sheet name="Final Run World Plot Data" sheetId="5" r:id="rId2"/>
    <sheet name="Plot" sheetId="2" r:id="rId3"/>
    <sheet name="Data" sheetId="1" r:id="rId4"/>
    <sheet name="Theta of Velocity(Drone R Air)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C3" i="6"/>
  <c r="C7" i="6"/>
  <c r="D7" i="6" s="1"/>
  <c r="C6" i="6"/>
  <c r="D6" i="6" s="1"/>
  <c r="C5" i="6"/>
  <c r="D5" i="6" s="1"/>
  <c r="D4" i="6"/>
  <c r="D2" i="6"/>
  <c r="E20" i="4"/>
  <c r="D20" i="4"/>
  <c r="C20" i="4"/>
  <c r="B20" i="4"/>
  <c r="F16" i="4"/>
  <c r="E16" i="4"/>
  <c r="C16" i="4"/>
  <c r="B16" i="4"/>
  <c r="C11" i="4"/>
  <c r="B11" i="4"/>
  <c r="E11" i="4"/>
  <c r="D11" i="4"/>
  <c r="E10" i="4"/>
  <c r="D10" i="4"/>
  <c r="E9" i="4"/>
  <c r="D9" i="4"/>
  <c r="B9" i="4"/>
  <c r="B2" i="6" l="1"/>
  <c r="D3" i="6" s="1"/>
</calcChain>
</file>

<file path=xl/sharedStrings.xml><?xml version="1.0" encoding="utf-8"?>
<sst xmlns="http://schemas.openxmlformats.org/spreadsheetml/2006/main" count="82" uniqueCount="65">
  <si>
    <t>﻿Team</t>
  </si>
  <si>
    <t>Start Location (x)</t>
  </si>
  <si>
    <t>Start Location (y)</t>
  </si>
  <si>
    <t>Transfer Station</t>
  </si>
  <si>
    <t>Transfer Location (x)</t>
  </si>
  <si>
    <t>Transfer Location (y)</t>
  </si>
  <si>
    <t>A</t>
  </si>
  <si>
    <t>PA</t>
  </si>
  <si>
    <t>B</t>
  </si>
  <si>
    <t>PB</t>
  </si>
  <si>
    <t>C</t>
  </si>
  <si>
    <t>PC</t>
  </si>
  <si>
    <t>D</t>
  </si>
  <si>
    <t>PD</t>
  </si>
  <si>
    <t>E</t>
  </si>
  <si>
    <t>PE</t>
  </si>
  <si>
    <t>F</t>
  </si>
  <si>
    <t>PF</t>
  </si>
  <si>
    <t>X</t>
  </si>
  <si>
    <t>Y</t>
  </si>
  <si>
    <t>Drone Calcc</t>
  </si>
  <si>
    <t>Cx</t>
  </si>
  <si>
    <t>Cy</t>
  </si>
  <si>
    <t>Wind Sp</t>
  </si>
  <si>
    <t>wind dir</t>
  </si>
  <si>
    <t>boat sp</t>
  </si>
  <si>
    <t>boat dir</t>
  </si>
  <si>
    <t xml:space="preserve">px </t>
  </si>
  <si>
    <t>py</t>
  </si>
  <si>
    <t>Table 1: Copy and Paste from the Client</t>
  </si>
  <si>
    <t>This table is the information from the game client. Copy the data in and paste. If you use the values below they should be cell references to this information.</t>
  </si>
  <si>
    <t>Initial X</t>
  </si>
  <si>
    <t>Initial Y</t>
  </si>
  <si>
    <t>Va/g</t>
  </si>
  <si>
    <t>Direction</t>
  </si>
  <si>
    <t>From Game</t>
  </si>
  <si>
    <t>Table 2: Relative Velocity Information</t>
  </si>
  <si>
    <t>This table is used to determine the relative velocity components for the game. Va/g magnitude and direction (yellow cells) should be cell references to the information above. Calculate the components of Va/g. Input values for magnitude and direction of Vd/a and then calculate the components. Lastly, sum the components to determine the resultant vector components of Vd/g. Calculate the magnitude and direction from the components.</t>
  </si>
  <si>
    <t>Velocity</t>
  </si>
  <si>
    <t>Mag (ft/s)</t>
  </si>
  <si>
    <t>Dir (from +x CCW)</t>
  </si>
  <si>
    <t>X-component</t>
  </si>
  <si>
    <t>Y-component</t>
  </si>
  <si>
    <t>Vd/a</t>
  </si>
  <si>
    <t>Vd/g</t>
  </si>
  <si>
    <t>Table 3: Distance Calculations</t>
  </si>
  <si>
    <t>This table is used to determine the distance the drone travels, breaking it into its components. Make sure that you use a formula to calculate the distance and the new positions referencing data in other cells.</t>
  </si>
  <si>
    <t>Distance Drone Travels During Turn</t>
  </si>
  <si>
    <t>New Position of Drone at the End of the Turn</t>
  </si>
  <si>
    <t>X-position</t>
  </si>
  <si>
    <t>Y-position</t>
  </si>
  <si>
    <t>Distance d/g</t>
  </si>
  <si>
    <t>New Location</t>
  </si>
  <si>
    <t>Table 4: Copy and Paste to the Client</t>
  </si>
  <si>
    <t>Lastly, reference your Vd/a magnitude and direction and your new x- and y- positions and copy and paste these values back into the game client.</t>
  </si>
  <si>
    <t>To Game</t>
  </si>
  <si>
    <t>Final Run</t>
  </si>
  <si>
    <t>Magnitude</t>
  </si>
  <si>
    <t>ft/s</t>
  </si>
  <si>
    <t>Angle (deg)</t>
  </si>
  <si>
    <t>Angle (rad)</t>
  </si>
  <si>
    <t>Theta a/d</t>
  </si>
  <si>
    <t>N/A</t>
  </si>
  <si>
    <t>Theta 1</t>
  </si>
  <si>
    <t>Theta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</si>
</sst>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12"/>
      <color rgb="FFFFFFFF"/>
      <name val="Calibri"/>
      <charset val="1"/>
    </font>
    <font>
      <sz val="11"/>
      <color rgb="FFFF0000"/>
      <name val="Calibri"/>
      <charset val="1"/>
    </font>
    <font>
      <sz val="11"/>
      <color rgb="FF000000"/>
      <name val="Inconsolata"/>
      <family val="3"/>
      <charset val="1"/>
    </font>
    <font>
      <sz val="11"/>
      <color theme="1"/>
      <name val="Roboto"/>
      <charset val="1"/>
    </font>
  </fonts>
  <fills count="14">
    <fill>
      <patternFill patternType="none"/>
    </fill>
    <fill>
      <patternFill patternType="gray125"/>
    </fill>
    <fill>
      <patternFill patternType="solid">
        <fgColor rgb="FF7F6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CCCCC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0" fontId="4" fillId="0" borderId="20" xfId="0" applyFont="1" applyBorder="1" applyAlignment="1">
      <alignment readingOrder="1"/>
    </xf>
    <xf numFmtId="0" fontId="4" fillId="0" borderId="19" xfId="0" applyFont="1" applyBorder="1" applyAlignment="1">
      <alignment readingOrder="1"/>
    </xf>
    <xf numFmtId="0" fontId="1" fillId="3" borderId="20" xfId="0" applyFont="1" applyFill="1" applyBorder="1" applyAlignment="1">
      <alignment readingOrder="1"/>
    </xf>
    <xf numFmtId="0" fontId="1" fillId="5" borderId="20" xfId="0" applyFont="1" applyFill="1" applyBorder="1" applyAlignment="1">
      <alignment readingOrder="1"/>
    </xf>
    <xf numFmtId="0" fontId="1" fillId="0" borderId="20" xfId="0" applyFont="1" applyBorder="1" applyAlignment="1">
      <alignment readingOrder="1"/>
    </xf>
    <xf numFmtId="0" fontId="1" fillId="6" borderId="20" xfId="0" applyFont="1" applyFill="1" applyBorder="1" applyAlignment="1">
      <alignment readingOrder="1"/>
    </xf>
    <xf numFmtId="0" fontId="6" fillId="0" borderId="20" xfId="0" applyFont="1" applyBorder="1" applyAlignment="1">
      <alignment readingOrder="1"/>
    </xf>
    <xf numFmtId="0" fontId="3" fillId="10" borderId="20" xfId="0" applyFont="1" applyFill="1" applyBorder="1" applyAlignment="1">
      <alignment readingOrder="1"/>
    </xf>
    <xf numFmtId="0" fontId="7" fillId="0" borderId="0" xfId="0" applyFont="1"/>
    <xf numFmtId="0" fontId="1" fillId="0" borderId="25" xfId="0" applyFont="1" applyBorder="1" applyAlignment="1">
      <alignment readingOrder="1"/>
    </xf>
    <xf numFmtId="0" fontId="4" fillId="0" borderId="26" xfId="0" applyFont="1" applyBorder="1" applyAlignment="1">
      <alignment readingOrder="1"/>
    </xf>
    <xf numFmtId="0" fontId="1" fillId="12" borderId="20" xfId="0" applyFont="1" applyFill="1" applyBorder="1" applyAlignment="1">
      <alignment readingOrder="1"/>
    </xf>
    <xf numFmtId="0" fontId="3" fillId="12" borderId="20" xfId="0" applyFont="1" applyFill="1" applyBorder="1" applyAlignment="1">
      <alignment readingOrder="1"/>
    </xf>
    <xf numFmtId="0" fontId="1" fillId="0" borderId="27" xfId="0" applyFont="1" applyBorder="1" applyAlignment="1">
      <alignment readingOrder="1"/>
    </xf>
    <xf numFmtId="0" fontId="3" fillId="12" borderId="7" xfId="0" applyFont="1" applyFill="1" applyBorder="1" applyAlignment="1">
      <alignment readingOrder="1"/>
    </xf>
    <xf numFmtId="0" fontId="8" fillId="0" borderId="6" xfId="0" applyFont="1" applyBorder="1" applyAlignment="1">
      <alignment readingOrder="1"/>
    </xf>
    <xf numFmtId="0" fontId="3" fillId="13" borderId="20" xfId="0" applyFont="1" applyFill="1" applyBorder="1" applyAlignment="1">
      <alignment readingOrder="1"/>
    </xf>
    <xf numFmtId="0" fontId="1" fillId="0" borderId="28" xfId="0" applyFont="1" applyBorder="1" applyAlignment="1">
      <alignment readingOrder="1"/>
    </xf>
    <xf numFmtId="0" fontId="1" fillId="10" borderId="20" xfId="0" applyFont="1" applyFill="1" applyBorder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3" fillId="0" borderId="27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2" fontId="1" fillId="0" borderId="6" xfId="0" applyNumberFormat="1" applyFont="1" applyBorder="1" applyAlignment="1">
      <alignment readingOrder="1"/>
    </xf>
    <xf numFmtId="2" fontId="1" fillId="0" borderId="7" xfId="0" applyNumberFormat="1" applyFont="1" applyBorder="1" applyAlignment="1">
      <alignment readingOrder="1"/>
    </xf>
    <xf numFmtId="0" fontId="2" fillId="11" borderId="8" xfId="0" applyFont="1" applyFill="1" applyBorder="1" applyAlignment="1">
      <alignment readingOrder="1"/>
    </xf>
    <xf numFmtId="0" fontId="2" fillId="11" borderId="9" xfId="0" applyFont="1" applyFill="1" applyBorder="1" applyAlignment="1">
      <alignment readingOrder="1"/>
    </xf>
    <xf numFmtId="0" fontId="2" fillId="11" borderId="10" xfId="0" applyFont="1" applyFill="1" applyBorder="1" applyAlignment="1">
      <alignment readingOrder="1"/>
    </xf>
    <xf numFmtId="0" fontId="3" fillId="0" borderId="12" xfId="0" applyFont="1" applyBorder="1" applyAlignment="1">
      <alignment wrapText="1" readingOrder="1"/>
    </xf>
    <xf numFmtId="0" fontId="3" fillId="0" borderId="11" xfId="0" applyFont="1" applyBorder="1" applyAlignment="1">
      <alignment wrapText="1" readingOrder="1"/>
    </xf>
    <xf numFmtId="0" fontId="3" fillId="0" borderId="13" xfId="0" applyFont="1" applyBorder="1" applyAlignment="1">
      <alignment wrapText="1" readingOrder="1"/>
    </xf>
    <xf numFmtId="0" fontId="3" fillId="0" borderId="14" xfId="0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3" fillId="0" borderId="15" xfId="0" applyFont="1" applyBorder="1" applyAlignment="1">
      <alignment wrapText="1" readingOrder="1"/>
    </xf>
    <xf numFmtId="0" fontId="3" fillId="0" borderId="22" xfId="0" applyFont="1" applyBorder="1" applyAlignment="1">
      <alignment wrapText="1" readingOrder="1"/>
    </xf>
    <xf numFmtId="0" fontId="3" fillId="0" borderId="23" xfId="0" applyFont="1" applyBorder="1" applyAlignment="1">
      <alignment wrapText="1" readingOrder="1"/>
    </xf>
    <xf numFmtId="0" fontId="3" fillId="0" borderId="24" xfId="0" applyFont="1" applyBorder="1" applyAlignment="1">
      <alignment wrapText="1" readingOrder="1"/>
    </xf>
    <xf numFmtId="0" fontId="2" fillId="2" borderId="8" xfId="0" applyFont="1" applyFill="1" applyBorder="1" applyAlignment="1">
      <alignment readingOrder="1"/>
    </xf>
    <xf numFmtId="0" fontId="2" fillId="2" borderId="9" xfId="0" applyFont="1" applyFill="1" applyBorder="1" applyAlignment="1">
      <alignment readingOrder="1"/>
    </xf>
    <xf numFmtId="0" fontId="2" fillId="2" borderId="10" xfId="0" applyFont="1" applyFill="1" applyBorder="1" applyAlignment="1">
      <alignment readingOrder="1"/>
    </xf>
    <xf numFmtId="0" fontId="3" fillId="0" borderId="16" xfId="0" applyFont="1" applyBorder="1" applyAlignment="1">
      <alignment wrapText="1" readingOrder="1"/>
    </xf>
    <xf numFmtId="0" fontId="3" fillId="0" borderId="17" xfId="0" applyFont="1" applyBorder="1" applyAlignment="1">
      <alignment wrapText="1" readingOrder="1"/>
    </xf>
    <xf numFmtId="0" fontId="3" fillId="0" borderId="18" xfId="0" applyFont="1" applyBorder="1" applyAlignment="1">
      <alignment wrapText="1" readingOrder="1"/>
    </xf>
    <xf numFmtId="0" fontId="5" fillId="4" borderId="8" xfId="0" applyFont="1" applyFill="1" applyBorder="1" applyAlignment="1">
      <alignment readingOrder="1"/>
    </xf>
    <xf numFmtId="0" fontId="5" fillId="4" borderId="9" xfId="0" applyFont="1" applyFill="1" applyBorder="1" applyAlignment="1">
      <alignment readingOrder="1"/>
    </xf>
    <xf numFmtId="0" fontId="5" fillId="4" borderId="10" xfId="0" applyFont="1" applyFill="1" applyBorder="1" applyAlignment="1">
      <alignment readingOrder="1"/>
    </xf>
    <xf numFmtId="0" fontId="1" fillId="0" borderId="12" xfId="0" applyFont="1" applyBorder="1" applyAlignment="1">
      <alignment wrapText="1" readingOrder="1"/>
    </xf>
    <xf numFmtId="0" fontId="1" fillId="0" borderId="11" xfId="0" applyFont="1" applyBorder="1" applyAlignment="1">
      <alignment wrapText="1" readingOrder="1"/>
    </xf>
    <xf numFmtId="0" fontId="1" fillId="0" borderId="13" xfId="0" applyFont="1" applyBorder="1" applyAlignment="1">
      <alignment wrapText="1" readingOrder="1"/>
    </xf>
    <xf numFmtId="0" fontId="1" fillId="0" borderId="14" xfId="0" applyFont="1" applyBorder="1" applyAlignment="1">
      <alignment wrapText="1" readingOrder="1"/>
    </xf>
    <xf numFmtId="0" fontId="1" fillId="0" borderId="0" xfId="0" applyFont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1" fillId="0" borderId="16" xfId="0" applyFont="1" applyBorder="1" applyAlignment="1">
      <alignment wrapText="1" readingOrder="1"/>
    </xf>
    <xf numFmtId="0" fontId="1" fillId="0" borderId="17" xfId="0" applyFont="1" applyBorder="1" applyAlignment="1">
      <alignment wrapText="1" readingOrder="1"/>
    </xf>
    <xf numFmtId="0" fontId="1" fillId="0" borderId="18" xfId="0" applyFont="1" applyBorder="1" applyAlignment="1">
      <alignment wrapText="1" readingOrder="1"/>
    </xf>
    <xf numFmtId="0" fontId="2" fillId="7" borderId="8" xfId="0" applyFont="1" applyFill="1" applyBorder="1" applyAlignment="1">
      <alignment readingOrder="1"/>
    </xf>
    <xf numFmtId="0" fontId="2" fillId="7" borderId="9" xfId="0" applyFont="1" applyFill="1" applyBorder="1" applyAlignment="1">
      <alignment readingOrder="1"/>
    </xf>
    <xf numFmtId="0" fontId="2" fillId="7" borderId="10" xfId="0" applyFont="1" applyFill="1" applyBorder="1" applyAlignment="1">
      <alignment readingOrder="1"/>
    </xf>
    <xf numFmtId="0" fontId="2" fillId="8" borderId="8" xfId="0" applyFont="1" applyFill="1" applyBorder="1" applyAlignment="1">
      <alignment readingOrder="1"/>
    </xf>
    <xf numFmtId="0" fontId="2" fillId="8" borderId="9" xfId="0" applyFont="1" applyFill="1" applyBorder="1" applyAlignment="1">
      <alignment readingOrder="1"/>
    </xf>
    <xf numFmtId="0" fontId="2" fillId="8" borderId="10" xfId="0" applyFont="1" applyFill="1" applyBorder="1" applyAlignment="1">
      <alignment readingOrder="1"/>
    </xf>
    <xf numFmtId="0" fontId="4" fillId="9" borderId="21" xfId="0" applyFont="1" applyFill="1" applyBorder="1" applyAlignment="1">
      <alignment readingOrder="1"/>
    </xf>
    <xf numFmtId="0" fontId="4" fillId="9" borderId="9" xfId="0" applyFont="1" applyFill="1" applyBorder="1" applyAlignment="1">
      <alignment readingOrder="1"/>
    </xf>
    <xf numFmtId="0" fontId="4" fillId="9" borderId="10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VolExpress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Island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Data!$E$2:$E$8</c:f>
              <c:numCache>
                <c:formatCode>General</c:formatCode>
                <c:ptCount val="7"/>
                <c:pt idx="0">
                  <c:v>-1000</c:v>
                </c:pt>
                <c:pt idx="1">
                  <c:v>-500</c:v>
                </c:pt>
                <c:pt idx="2">
                  <c:v>500</c:v>
                </c:pt>
                <c:pt idx="3">
                  <c:v>1000</c:v>
                </c:pt>
                <c:pt idx="4">
                  <c:v>500</c:v>
                </c:pt>
                <c:pt idx="5">
                  <c:v>-500</c:v>
                </c:pt>
                <c:pt idx="6">
                  <c:v>-1000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</c:v>
                </c:pt>
                <c:pt idx="1">
                  <c:v>-900</c:v>
                </c:pt>
                <c:pt idx="2">
                  <c:v>-900</c:v>
                </c:pt>
                <c:pt idx="3">
                  <c:v>0</c:v>
                </c:pt>
                <c:pt idx="4">
                  <c:v>900</c:v>
                </c:pt>
                <c:pt idx="5">
                  <c:v>900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3-9449-B68E-1CC754E75472}"/>
            </c:ext>
          </c:extLst>
        </c:ser>
        <c:ser>
          <c:idx val="1"/>
          <c:order val="1"/>
          <c:tx>
            <c:v>Team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(Data!$B$2,Data!$E$2)</c:f>
              <c:numCache>
                <c:formatCode>General</c:formatCode>
                <c:ptCount val="2"/>
                <c:pt idx="0">
                  <c:v>1500</c:v>
                </c:pt>
                <c:pt idx="1">
                  <c:v>-1000</c:v>
                </c:pt>
              </c:numCache>
            </c:numRef>
          </c:xVal>
          <c:yVal>
            <c:numRef>
              <c:f>(Data!$C$2,Data!$F$2)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3-9449-B68E-1CC754E75472}"/>
            </c:ext>
          </c:extLst>
        </c:ser>
        <c:ser>
          <c:idx val="2"/>
          <c:order val="2"/>
          <c:tx>
            <c:v>Team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(Data!$B$3,Data!$E$3)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(Data!$C$3,Data!$F$3)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7B4A-AD2F-A2333B793763}"/>
            </c:ext>
          </c:extLst>
        </c:ser>
        <c:ser>
          <c:idx val="3"/>
          <c:order val="3"/>
          <c:tx>
            <c:v>Team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(Data!$B$4,Data!$E$4)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(Data!$C$4,Data!$F$4)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C-7B4A-AD2F-A2333B793763}"/>
            </c:ext>
          </c:extLst>
        </c:ser>
        <c:ser>
          <c:idx val="4"/>
          <c:order val="4"/>
          <c:tx>
            <c:v>Team 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(Data!$B$5,Data!$E$5)</c:f>
              <c:numCache>
                <c:formatCode>General</c:formatCode>
                <c:ptCount val="2"/>
                <c:pt idx="0">
                  <c:v>-1500</c:v>
                </c:pt>
                <c:pt idx="1">
                  <c:v>1000</c:v>
                </c:pt>
              </c:numCache>
            </c:numRef>
          </c:xVal>
          <c:yVal>
            <c:numRef>
              <c:f>(Data!$C$5,Data!$F$5)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C-7B4A-AD2F-A2333B793763}"/>
            </c:ext>
          </c:extLst>
        </c:ser>
        <c:ser>
          <c:idx val="5"/>
          <c:order val="5"/>
          <c:tx>
            <c:v>Team 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(Data!$B$6,Data!$E$6)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(Data!$C$6,Data!$F$6)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F-A040-907A-C46B20E2D265}"/>
            </c:ext>
          </c:extLst>
        </c:ser>
        <c:ser>
          <c:idx val="6"/>
          <c:order val="6"/>
          <c:tx>
            <c:v>Team 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(Data!$B$7,Data!$E$7)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(Data!$C$7,Data!$F$7)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F-A040-907A-C46B20E2D265}"/>
            </c:ext>
          </c:extLst>
        </c:ser>
        <c:ser>
          <c:idx val="7"/>
          <c:order val="7"/>
          <c:tx>
            <c:v>path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Plot!$A$2:$A$17</c:f>
              <c:numCache>
                <c:formatCode>General</c:formatCode>
                <c:ptCount val="16"/>
                <c:pt idx="0">
                  <c:v>700</c:v>
                </c:pt>
                <c:pt idx="1">
                  <c:v>-190</c:v>
                </c:pt>
                <c:pt idx="2">
                  <c:v>-191</c:v>
                </c:pt>
                <c:pt idx="3">
                  <c:v>705</c:v>
                </c:pt>
                <c:pt idx="4">
                  <c:v>1394</c:v>
                </c:pt>
                <c:pt idx="5">
                  <c:v>1323</c:v>
                </c:pt>
                <c:pt idx="6">
                  <c:v>486</c:v>
                </c:pt>
                <c:pt idx="7">
                  <c:v>482</c:v>
                </c:pt>
                <c:pt idx="8">
                  <c:v>611</c:v>
                </c:pt>
                <c:pt idx="9">
                  <c:v>-239</c:v>
                </c:pt>
                <c:pt idx="10">
                  <c:v>1378</c:v>
                </c:pt>
                <c:pt idx="11">
                  <c:v>900</c:v>
                </c:pt>
                <c:pt idx="12">
                  <c:v>607</c:v>
                </c:pt>
                <c:pt idx="13">
                  <c:v>498</c:v>
                </c:pt>
              </c:numCache>
            </c:numRef>
          </c:xVal>
          <c:yVal>
            <c:numRef>
              <c:f>Plot!$B$2:$B$17</c:f>
              <c:numCache>
                <c:formatCode>General</c:formatCode>
                <c:ptCount val="16"/>
                <c:pt idx="0">
                  <c:v>-1300</c:v>
                </c:pt>
                <c:pt idx="1">
                  <c:v>-906</c:v>
                </c:pt>
                <c:pt idx="2">
                  <c:v>-909</c:v>
                </c:pt>
                <c:pt idx="3">
                  <c:v>-840</c:v>
                </c:pt>
                <c:pt idx="4">
                  <c:v>-656</c:v>
                </c:pt>
                <c:pt idx="5">
                  <c:v>634</c:v>
                </c:pt>
                <c:pt idx="6">
                  <c:v>1110</c:v>
                </c:pt>
                <c:pt idx="7">
                  <c:v>1099</c:v>
                </c:pt>
                <c:pt idx="8">
                  <c:v>1435</c:v>
                </c:pt>
                <c:pt idx="9">
                  <c:v>1418</c:v>
                </c:pt>
                <c:pt idx="10">
                  <c:v>878</c:v>
                </c:pt>
                <c:pt idx="11">
                  <c:v>198</c:v>
                </c:pt>
                <c:pt idx="12">
                  <c:v>1247</c:v>
                </c:pt>
                <c:pt idx="13">
                  <c:v>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F-BB47-A0D3-B11D5671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7568"/>
        <c:axId val="321239520"/>
      </c:scatterChart>
      <c:valAx>
        <c:axId val="321217568"/>
        <c:scaling>
          <c:orientation val="minMax"/>
          <c:max val="1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9520"/>
        <c:crosses val="autoZero"/>
        <c:crossBetween val="midCat"/>
      </c:valAx>
      <c:valAx>
        <c:axId val="321239520"/>
        <c:scaling>
          <c:orientation val="minMax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243738</xdr:colOff>
      <xdr:row>3</xdr:row>
      <xdr:rowOff>141111</xdr:rowOff>
    </xdr:from>
    <xdr:to>
      <xdr:col>16</xdr:col>
      <xdr:colOff>679899</xdr:colOff>
      <xdr:row>33</xdr:row>
      <xdr:rowOff>153939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8DE5F4C-B918-7562-1E5E-B0F011AC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B53B-BB5A-4CA1-BCF2-D4FF7A7758E3}">
  <dimension ref="A1:N20"/>
  <sheetViews>
    <sheetView workbookViewId="0"/>
  </sheetViews>
  <sheetFormatPr baseColWidth="10" defaultRowHeight="16" x14ac:dyDescent="0.2"/>
  <sheetData>
    <row r="1" spans="1:14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7"/>
    </row>
    <row r="3" spans="1:14" x14ac:dyDescent="0.2">
      <c r="A3" s="46" t="s">
        <v>29</v>
      </c>
      <c r="B3" s="47"/>
      <c r="C3" s="47"/>
      <c r="D3" s="47"/>
      <c r="E3" s="48"/>
      <c r="F3" s="37" t="s">
        <v>30</v>
      </c>
      <c r="G3" s="38"/>
      <c r="H3" s="38"/>
      <c r="I3" s="38"/>
      <c r="J3" s="38"/>
      <c r="K3" s="38"/>
      <c r="L3" s="38"/>
      <c r="M3" s="38"/>
      <c r="N3" s="39"/>
    </row>
    <row r="4" spans="1:14" x14ac:dyDescent="0.2">
      <c r="A4" s="8"/>
      <c r="B4" s="9" t="s">
        <v>31</v>
      </c>
      <c r="C4" s="9" t="s">
        <v>32</v>
      </c>
      <c r="D4" s="9" t="s">
        <v>33</v>
      </c>
      <c r="E4" s="9" t="s">
        <v>34</v>
      </c>
      <c r="F4" s="40"/>
      <c r="G4" s="41"/>
      <c r="H4" s="41"/>
      <c r="I4" s="41"/>
      <c r="J4" s="41"/>
      <c r="K4" s="41"/>
      <c r="L4" s="41"/>
      <c r="M4" s="41"/>
      <c r="N4" s="42"/>
    </row>
    <row r="5" spans="1:14" x14ac:dyDescent="0.2">
      <c r="A5" s="10" t="s">
        <v>35</v>
      </c>
      <c r="B5" s="11">
        <v>-820</v>
      </c>
      <c r="C5" s="11">
        <v>-968.2</v>
      </c>
      <c r="D5" s="11">
        <v>4</v>
      </c>
      <c r="E5" s="11">
        <v>194</v>
      </c>
      <c r="F5" s="49"/>
      <c r="G5" s="50"/>
      <c r="H5" s="50"/>
      <c r="I5" s="50"/>
      <c r="J5" s="50"/>
      <c r="K5" s="50"/>
      <c r="L5" s="50"/>
      <c r="M5" s="50"/>
      <c r="N5" s="51"/>
    </row>
    <row r="6" spans="1:14" x14ac:dyDescent="0.2">
      <c r="A6" s="4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7"/>
    </row>
    <row r="7" spans="1:14" x14ac:dyDescent="0.2">
      <c r="A7" s="52" t="s">
        <v>36</v>
      </c>
      <c r="B7" s="53"/>
      <c r="C7" s="53"/>
      <c r="D7" s="53"/>
      <c r="E7" s="54"/>
      <c r="F7" s="55" t="s">
        <v>37</v>
      </c>
      <c r="G7" s="56"/>
      <c r="H7" s="56"/>
      <c r="I7" s="56"/>
      <c r="J7" s="56"/>
      <c r="K7" s="56"/>
      <c r="L7" s="56"/>
      <c r="M7" s="56"/>
      <c r="N7" s="57"/>
    </row>
    <row r="8" spans="1:14" x14ac:dyDescent="0.2">
      <c r="A8" s="10" t="s">
        <v>38</v>
      </c>
      <c r="B8" s="9" t="s">
        <v>39</v>
      </c>
      <c r="C8" s="9" t="s">
        <v>40</v>
      </c>
      <c r="D8" s="9" t="s">
        <v>41</v>
      </c>
      <c r="E8" s="9" t="s">
        <v>42</v>
      </c>
      <c r="F8" s="58"/>
      <c r="G8" s="59"/>
      <c r="H8" s="59"/>
      <c r="I8" s="59"/>
      <c r="J8" s="59"/>
      <c r="K8" s="59"/>
      <c r="L8" s="59"/>
      <c r="M8" s="59"/>
      <c r="N8" s="60"/>
    </row>
    <row r="9" spans="1:14" x14ac:dyDescent="0.2">
      <c r="A9" s="8" t="s">
        <v>33</v>
      </c>
      <c r="B9" s="12">
        <f>D5</f>
        <v>4</v>
      </c>
      <c r="C9" s="12">
        <v>194</v>
      </c>
      <c r="D9" s="13">
        <f>B9*COS(RADIANS(C9))</f>
        <v>-3.8811829051039859</v>
      </c>
      <c r="E9" s="17">
        <f>B9*SIN(RADIANS(C9))</f>
        <v>-0.96768758239867003</v>
      </c>
      <c r="F9" s="58"/>
      <c r="G9" s="59"/>
      <c r="H9" s="59"/>
      <c r="I9" s="59"/>
      <c r="J9" s="59"/>
      <c r="K9" s="59"/>
      <c r="L9" s="59"/>
      <c r="M9" s="59"/>
      <c r="N9" s="60"/>
    </row>
    <row r="10" spans="1:14" x14ac:dyDescent="0.2">
      <c r="A10" s="8" t="s">
        <v>43</v>
      </c>
      <c r="B10" s="14">
        <v>9</v>
      </c>
      <c r="C10" s="14">
        <v>257</v>
      </c>
      <c r="D10" s="13">
        <f>18*COS(RADIANS(C10))</f>
        <v>-4.0491189781895747</v>
      </c>
      <c r="E10" s="13">
        <f>18*SIN(RADIANS(C10))</f>
        <v>-17.538661166134233</v>
      </c>
      <c r="F10" s="58"/>
      <c r="G10" s="59"/>
      <c r="H10" s="59"/>
      <c r="I10" s="59"/>
      <c r="J10" s="59"/>
      <c r="K10" s="59"/>
      <c r="L10" s="59"/>
      <c r="M10" s="59"/>
      <c r="N10" s="60"/>
    </row>
    <row r="11" spans="1:14" x14ac:dyDescent="0.2">
      <c r="A11" s="8" t="s">
        <v>44</v>
      </c>
      <c r="B11" s="9">
        <f>SQRT((D11)^2+(E11)^2)</f>
        <v>20.133917451963857</v>
      </c>
      <c r="C11" s="13">
        <f>DEGREES(ATAN2(D11,E11))</f>
        <v>-113.19599988317292</v>
      </c>
      <c r="D11" s="15">
        <f>D9+D10</f>
        <v>-7.930301883293561</v>
      </c>
      <c r="E11" s="15">
        <f>E9+E10</f>
        <v>-18.506348748532904</v>
      </c>
      <c r="F11" s="61"/>
      <c r="G11" s="62"/>
      <c r="H11" s="62"/>
      <c r="I11" s="62"/>
      <c r="J11" s="62"/>
      <c r="K11" s="62"/>
      <c r="L11" s="62"/>
      <c r="M11" s="62"/>
      <c r="N11" s="63"/>
    </row>
    <row r="12" spans="1:14" x14ac:dyDescent="0.2">
      <c r="A12" s="4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7"/>
    </row>
    <row r="13" spans="1:14" x14ac:dyDescent="0.2">
      <c r="A13" s="64" t="s">
        <v>45</v>
      </c>
      <c r="B13" s="65"/>
      <c r="C13" s="65"/>
      <c r="D13" s="65"/>
      <c r="E13" s="65"/>
      <c r="F13" s="66"/>
      <c r="G13" s="55" t="s">
        <v>46</v>
      </c>
      <c r="H13" s="56"/>
      <c r="I13" s="56"/>
      <c r="J13" s="56"/>
      <c r="K13" s="56"/>
      <c r="L13" s="56"/>
      <c r="M13" s="56"/>
      <c r="N13" s="57"/>
    </row>
    <row r="14" spans="1:14" x14ac:dyDescent="0.2">
      <c r="A14" s="67" t="s">
        <v>47</v>
      </c>
      <c r="B14" s="68"/>
      <c r="C14" s="69"/>
      <c r="D14" s="70" t="s">
        <v>48</v>
      </c>
      <c r="E14" s="71"/>
      <c r="F14" s="72"/>
      <c r="G14" s="58"/>
      <c r="H14" s="59"/>
      <c r="I14" s="59"/>
      <c r="J14" s="59"/>
      <c r="K14" s="59"/>
      <c r="L14" s="59"/>
      <c r="M14" s="59"/>
      <c r="N14" s="60"/>
    </row>
    <row r="15" spans="1:14" x14ac:dyDescent="0.2">
      <c r="A15" s="8"/>
      <c r="B15" s="9" t="s">
        <v>49</v>
      </c>
      <c r="C15" s="9" t="s">
        <v>50</v>
      </c>
      <c r="D15" s="13"/>
      <c r="E15" s="9" t="s">
        <v>49</v>
      </c>
      <c r="F15" s="9" t="s">
        <v>50</v>
      </c>
      <c r="G15" s="58"/>
      <c r="H15" s="59"/>
      <c r="I15" s="59"/>
      <c r="J15" s="59"/>
      <c r="K15" s="59"/>
      <c r="L15" s="59"/>
      <c r="M15" s="59"/>
      <c r="N15" s="60"/>
    </row>
    <row r="16" spans="1:14" x14ac:dyDescent="0.2">
      <c r="A16" s="10" t="s">
        <v>51</v>
      </c>
      <c r="B16" s="13">
        <f>D11*120</f>
        <v>-951.63622599522728</v>
      </c>
      <c r="C16" s="13">
        <f>E11*120</f>
        <v>-2220.7618498239485</v>
      </c>
      <c r="D16" s="9" t="s">
        <v>52</v>
      </c>
      <c r="E16" s="16">
        <f>B5+B16</f>
        <v>-1771.6362259952273</v>
      </c>
      <c r="F16" s="16">
        <f>C5+C16</f>
        <v>-3188.9618498239488</v>
      </c>
      <c r="G16" s="61"/>
      <c r="H16" s="62"/>
      <c r="I16" s="62"/>
      <c r="J16" s="62"/>
      <c r="K16" s="62"/>
      <c r="L16" s="62"/>
      <c r="M16" s="62"/>
      <c r="N16" s="63"/>
    </row>
    <row r="17" spans="1:14" x14ac:dyDescent="0.2">
      <c r="A17" s="4"/>
      <c r="B17" s="5"/>
      <c r="C17" s="5"/>
      <c r="D17" s="5"/>
      <c r="E17" s="5"/>
      <c r="F17" s="6"/>
      <c r="G17" s="6"/>
      <c r="H17" s="6"/>
      <c r="I17" s="6"/>
      <c r="J17" s="6"/>
      <c r="K17" s="6"/>
      <c r="L17" s="6"/>
      <c r="M17" s="6"/>
      <c r="N17" s="7"/>
    </row>
    <row r="18" spans="1:14" x14ac:dyDescent="0.2">
      <c r="A18" s="34" t="s">
        <v>53</v>
      </c>
      <c r="B18" s="35"/>
      <c r="C18" s="35"/>
      <c r="D18" s="35"/>
      <c r="E18" s="36"/>
      <c r="F18" s="37" t="s">
        <v>54</v>
      </c>
      <c r="G18" s="38"/>
      <c r="H18" s="38"/>
      <c r="I18" s="38"/>
      <c r="J18" s="38"/>
      <c r="K18" s="38"/>
      <c r="L18" s="38"/>
      <c r="M18" s="38"/>
      <c r="N18" s="39"/>
    </row>
    <row r="19" spans="1:14" x14ac:dyDescent="0.2">
      <c r="A19" s="8"/>
      <c r="B19" s="9" t="s">
        <v>43</v>
      </c>
      <c r="C19" s="9" t="s">
        <v>34</v>
      </c>
      <c r="D19" s="9" t="s">
        <v>49</v>
      </c>
      <c r="E19" s="9" t="s">
        <v>50</v>
      </c>
      <c r="F19" s="40"/>
      <c r="G19" s="41"/>
      <c r="H19" s="41"/>
      <c r="I19" s="41"/>
      <c r="J19" s="41"/>
      <c r="K19" s="41"/>
      <c r="L19" s="41"/>
      <c r="M19" s="41"/>
      <c r="N19" s="42"/>
    </row>
    <row r="20" spans="1:14" x14ac:dyDescent="0.2">
      <c r="A20" s="10" t="s">
        <v>55</v>
      </c>
      <c r="B20" s="16">
        <f>B10</f>
        <v>9</v>
      </c>
      <c r="C20" s="16">
        <f>C10</f>
        <v>257</v>
      </c>
      <c r="D20" s="16">
        <f>E16</f>
        <v>-1771.6362259952273</v>
      </c>
      <c r="E20" s="16">
        <f>F16</f>
        <v>-3188.9618498239488</v>
      </c>
      <c r="F20" s="43"/>
      <c r="G20" s="44"/>
      <c r="H20" s="44"/>
      <c r="I20" s="44"/>
      <c r="J20" s="44"/>
      <c r="K20" s="44"/>
      <c r="L20" s="44"/>
      <c r="M20" s="44"/>
      <c r="N20" s="45"/>
    </row>
  </sheetData>
  <mergeCells count="10">
    <mergeCell ref="A18:E18"/>
    <mergeCell ref="F18:N20"/>
    <mergeCell ref="A3:E3"/>
    <mergeCell ref="F3:N5"/>
    <mergeCell ref="A7:E7"/>
    <mergeCell ref="F7:N11"/>
    <mergeCell ref="A13:F13"/>
    <mergeCell ref="G13:N16"/>
    <mergeCell ref="A14:C14"/>
    <mergeCell ref="D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E66B-3C62-4E2B-8A1B-7D2ADAE92B6E}">
  <dimension ref="A1:E39"/>
  <sheetViews>
    <sheetView workbookViewId="0">
      <selection activeCell="D14" sqref="D14"/>
    </sheetView>
  </sheetViews>
  <sheetFormatPr baseColWidth="10" defaultRowHeight="16" x14ac:dyDescent="0.2"/>
  <sheetData>
    <row r="1" spans="1:5" x14ac:dyDescent="0.2">
      <c r="A1" s="18"/>
      <c r="B1" s="19" t="s">
        <v>43</v>
      </c>
      <c r="C1" s="19" t="s">
        <v>34</v>
      </c>
      <c r="D1" s="19" t="s">
        <v>49</v>
      </c>
      <c r="E1" s="19" t="s">
        <v>50</v>
      </c>
    </row>
    <row r="2" spans="1:5" x14ac:dyDescent="0.2">
      <c r="A2" s="10" t="s">
        <v>55</v>
      </c>
      <c r="B2" s="20"/>
      <c r="C2" s="20"/>
      <c r="D2" s="21">
        <v>-700</v>
      </c>
      <c r="E2" s="21">
        <v>1300</v>
      </c>
    </row>
    <row r="3" spans="1:5" x14ac:dyDescent="0.2">
      <c r="A3" s="22"/>
      <c r="B3" s="20"/>
      <c r="C3" s="20"/>
      <c r="D3" s="21">
        <v>-1087.471499</v>
      </c>
      <c r="E3" s="23">
        <v>717.81634929999996</v>
      </c>
    </row>
    <row r="4" spans="1:5" x14ac:dyDescent="0.2">
      <c r="A4" s="22"/>
      <c r="B4" s="20"/>
      <c r="C4" s="20"/>
      <c r="D4" s="21">
        <v>-1627.1572980000001</v>
      </c>
      <c r="E4" s="21">
        <v>-980.43064119999997</v>
      </c>
    </row>
    <row r="5" spans="1:5" x14ac:dyDescent="0.2">
      <c r="A5" s="22"/>
      <c r="B5" s="20"/>
      <c r="C5" s="20"/>
      <c r="D5" s="21">
        <v>-818.00705649999998</v>
      </c>
      <c r="E5" s="21">
        <v>-823.14776700000004</v>
      </c>
    </row>
    <row r="6" spans="1:5" x14ac:dyDescent="0.2">
      <c r="A6" s="22"/>
      <c r="B6" s="20"/>
      <c r="C6" s="20"/>
      <c r="D6" s="20">
        <v>135.35283889999999</v>
      </c>
      <c r="E6" s="21">
        <v>-1728.419723</v>
      </c>
    </row>
    <row r="7" spans="1:5" x14ac:dyDescent="0.2">
      <c r="A7" s="22"/>
      <c r="B7" s="20"/>
      <c r="C7" s="20"/>
      <c r="D7" s="24">
        <v>64.966106690000004</v>
      </c>
      <c r="E7" s="21">
        <v>-1755.438658</v>
      </c>
    </row>
    <row r="8" spans="1:5" x14ac:dyDescent="0.2">
      <c r="A8" s="22"/>
      <c r="B8" s="20"/>
      <c r="C8" s="20"/>
      <c r="D8" s="21">
        <v>685.53464180000003</v>
      </c>
      <c r="E8" s="21">
        <v>-1404.3378740000001</v>
      </c>
    </row>
    <row r="9" spans="1:5" x14ac:dyDescent="0.2">
      <c r="A9" s="22"/>
      <c r="B9" s="20"/>
      <c r="C9" s="20"/>
      <c r="D9" s="21"/>
      <c r="E9" s="21"/>
    </row>
    <row r="10" spans="1:5" x14ac:dyDescent="0.2">
      <c r="A10" s="22" t="s">
        <v>56</v>
      </c>
      <c r="B10" s="20"/>
      <c r="C10" s="20"/>
      <c r="D10" s="21">
        <v>-700</v>
      </c>
      <c r="E10" s="25">
        <v>-1300</v>
      </c>
    </row>
    <row r="11" spans="1:5" x14ac:dyDescent="0.2">
      <c r="A11" s="22"/>
      <c r="B11" s="21">
        <v>15</v>
      </c>
      <c r="C11" s="21">
        <v>43</v>
      </c>
      <c r="D11" s="21">
        <v>-190</v>
      </c>
      <c r="E11" s="21">
        <v>-906</v>
      </c>
    </row>
    <row r="12" spans="1:5" x14ac:dyDescent="0.2">
      <c r="A12" s="22"/>
      <c r="B12" s="20"/>
      <c r="C12" s="20"/>
      <c r="D12" s="21">
        <v>293.98</v>
      </c>
      <c r="E12" s="21">
        <v>388.79</v>
      </c>
    </row>
    <row r="13" spans="1:5" x14ac:dyDescent="0.2">
      <c r="A13" s="22"/>
      <c r="B13" s="21">
        <v>15</v>
      </c>
      <c r="C13" s="21">
        <v>300</v>
      </c>
      <c r="D13" s="21">
        <v>-191</v>
      </c>
      <c r="E13" s="21">
        <v>-909</v>
      </c>
    </row>
    <row r="14" spans="1:5" x14ac:dyDescent="0.2">
      <c r="A14" s="26"/>
      <c r="B14" s="27"/>
      <c r="C14" s="27"/>
      <c r="D14" s="16">
        <v>-205.14</v>
      </c>
      <c r="E14" s="27"/>
    </row>
    <row r="15" spans="1:5" x14ac:dyDescent="0.2">
      <c r="A15" s="26"/>
      <c r="B15" s="16">
        <v>15</v>
      </c>
      <c r="C15" s="16">
        <v>240</v>
      </c>
      <c r="D15" s="16">
        <v>-446</v>
      </c>
      <c r="E15" s="16">
        <v>-1591</v>
      </c>
    </row>
    <row r="16" spans="1:5" x14ac:dyDescent="0.2">
      <c r="A16" s="26"/>
      <c r="B16" s="27"/>
      <c r="C16" s="27"/>
      <c r="D16" s="16">
        <v>-2356</v>
      </c>
      <c r="E16" s="16">
        <v>-2954</v>
      </c>
    </row>
    <row r="17" spans="1:5" x14ac:dyDescent="0.2">
      <c r="A17" s="26"/>
      <c r="B17" s="16">
        <v>20</v>
      </c>
      <c r="C17" s="16">
        <v>45</v>
      </c>
      <c r="D17" s="16">
        <v>705</v>
      </c>
      <c r="E17" s="16">
        <v>-840</v>
      </c>
    </row>
    <row r="18" spans="1:5" x14ac:dyDescent="0.2">
      <c r="A18" s="26"/>
      <c r="B18" s="27"/>
      <c r="C18" s="27"/>
      <c r="D18" s="16">
        <v>241.67</v>
      </c>
      <c r="E18" s="16">
        <v>443.02</v>
      </c>
    </row>
    <row r="19" spans="1:5" x14ac:dyDescent="0.2">
      <c r="A19" s="26"/>
      <c r="B19" s="16">
        <v>20</v>
      </c>
      <c r="C19" s="16">
        <v>15</v>
      </c>
      <c r="D19" s="16">
        <v>1394</v>
      </c>
      <c r="E19" s="16">
        <v>-656</v>
      </c>
    </row>
    <row r="20" spans="1:5" x14ac:dyDescent="0.2">
      <c r="A20" s="26"/>
      <c r="B20" s="27"/>
      <c r="C20" s="27"/>
      <c r="D20" s="16">
        <v>800.65</v>
      </c>
      <c r="E20" s="16">
        <v>-525</v>
      </c>
    </row>
    <row r="21" spans="1:5" x14ac:dyDescent="0.2">
      <c r="A21" s="26"/>
      <c r="B21" s="16">
        <v>20</v>
      </c>
      <c r="C21" s="16">
        <v>117</v>
      </c>
      <c r="D21" s="16">
        <v>1323</v>
      </c>
      <c r="E21" s="16">
        <v>634</v>
      </c>
    </row>
    <row r="22" spans="1:5" x14ac:dyDescent="0.2">
      <c r="A22" s="26"/>
      <c r="B22" s="27"/>
      <c r="C22" s="27"/>
      <c r="D22" s="16">
        <v>-2266</v>
      </c>
      <c r="E22" s="16">
        <v>840</v>
      </c>
    </row>
    <row r="23" spans="1:5" x14ac:dyDescent="0.2">
      <c r="A23" s="26"/>
      <c r="B23" s="16">
        <v>14</v>
      </c>
      <c r="C23" s="16">
        <v>135</v>
      </c>
      <c r="D23" s="16">
        <v>486</v>
      </c>
      <c r="E23" s="16">
        <v>1110</v>
      </c>
    </row>
    <row r="24" spans="1:5" x14ac:dyDescent="0.2">
      <c r="A24" s="26"/>
      <c r="B24" s="27"/>
      <c r="C24" s="27"/>
      <c r="D24" s="16">
        <v>-2813.09</v>
      </c>
      <c r="E24" s="16">
        <v>443.03</v>
      </c>
    </row>
    <row r="25" spans="1:5" x14ac:dyDescent="0.2">
      <c r="A25" s="26"/>
      <c r="B25" s="16">
        <v>6</v>
      </c>
      <c r="C25" s="16">
        <v>270</v>
      </c>
      <c r="D25" s="16">
        <v>482</v>
      </c>
      <c r="E25" s="16">
        <v>1099</v>
      </c>
    </row>
    <row r="26" spans="1:5" x14ac:dyDescent="0.2">
      <c r="A26" s="26"/>
      <c r="B26" s="27"/>
      <c r="C26" s="27"/>
      <c r="D26" s="16">
        <v>1285.74</v>
      </c>
      <c r="E26" s="16">
        <v>-3244.32</v>
      </c>
    </row>
    <row r="27" spans="1:5" x14ac:dyDescent="0.2">
      <c r="A27" s="26"/>
      <c r="B27" s="16">
        <v>16</v>
      </c>
      <c r="C27" s="16">
        <v>260</v>
      </c>
      <c r="D27" s="16">
        <v>611</v>
      </c>
      <c r="E27" s="16">
        <v>1435</v>
      </c>
    </row>
    <row r="28" spans="1:5" x14ac:dyDescent="0.2">
      <c r="A28" s="26"/>
      <c r="B28" s="27"/>
      <c r="C28" s="27"/>
      <c r="D28" s="16">
        <v>-1660.8</v>
      </c>
      <c r="E28" s="16">
        <v>-3211.5</v>
      </c>
    </row>
    <row r="29" spans="1:5" x14ac:dyDescent="0.2">
      <c r="A29" s="22"/>
      <c r="B29" s="6">
        <v>20</v>
      </c>
      <c r="C29" s="6">
        <v>184</v>
      </c>
      <c r="D29" s="6">
        <v>-239</v>
      </c>
      <c r="E29" s="7">
        <v>1418</v>
      </c>
    </row>
    <row r="30" spans="1:5" x14ac:dyDescent="0.2">
      <c r="A30" s="22"/>
      <c r="B30" s="6"/>
      <c r="C30" s="6"/>
      <c r="D30" s="6">
        <v>-3440.48</v>
      </c>
      <c r="E30" s="7">
        <v>-1234.99</v>
      </c>
    </row>
    <row r="31" spans="1:5" x14ac:dyDescent="0.2">
      <c r="A31" s="22"/>
      <c r="B31" s="6">
        <v>20</v>
      </c>
      <c r="C31" s="6">
        <v>340</v>
      </c>
      <c r="D31" s="6">
        <v>1378</v>
      </c>
      <c r="E31" s="7">
        <v>878</v>
      </c>
    </row>
    <row r="32" spans="1:5" x14ac:dyDescent="0.2">
      <c r="A32" s="22"/>
      <c r="B32" s="6"/>
      <c r="C32" s="6"/>
      <c r="D32" s="6">
        <v>734</v>
      </c>
      <c r="E32" s="7">
        <v>-1824</v>
      </c>
    </row>
    <row r="33" spans="1:5" x14ac:dyDescent="0.2">
      <c r="A33" s="22"/>
      <c r="B33" s="6">
        <v>20</v>
      </c>
      <c r="C33" s="6">
        <v>235</v>
      </c>
      <c r="D33" s="6">
        <v>900</v>
      </c>
      <c r="E33" s="7">
        <v>198</v>
      </c>
    </row>
    <row r="34" spans="1:5" x14ac:dyDescent="0.2">
      <c r="A34" s="22"/>
      <c r="B34" s="6"/>
      <c r="C34" s="6"/>
      <c r="D34" s="6">
        <v>-2524.66</v>
      </c>
      <c r="E34" s="7">
        <v>-2853.69</v>
      </c>
    </row>
    <row r="35" spans="1:5" x14ac:dyDescent="0.2">
      <c r="A35" s="22"/>
      <c r="B35" s="6">
        <v>15</v>
      </c>
      <c r="C35" s="6">
        <v>110</v>
      </c>
      <c r="D35" s="6">
        <v>607</v>
      </c>
      <c r="E35" s="7">
        <v>1247</v>
      </c>
    </row>
    <row r="36" spans="1:5" x14ac:dyDescent="0.2">
      <c r="A36" s="22"/>
      <c r="B36" s="6"/>
      <c r="C36" s="6"/>
      <c r="D36" s="6">
        <v>-2024</v>
      </c>
      <c r="E36" s="7">
        <v>945</v>
      </c>
    </row>
    <row r="37" spans="1:5" x14ac:dyDescent="0.2">
      <c r="A37" s="22"/>
      <c r="B37" s="6">
        <v>9</v>
      </c>
      <c r="C37" s="6">
        <v>257</v>
      </c>
      <c r="D37" s="6">
        <v>498</v>
      </c>
      <c r="E37" s="7">
        <v>896</v>
      </c>
    </row>
    <row r="38" spans="1:5" x14ac:dyDescent="0.2">
      <c r="A38" s="22"/>
      <c r="B38" s="6"/>
      <c r="C38" s="6"/>
      <c r="D38" s="6">
        <v>1771.1</v>
      </c>
      <c r="E38" s="7">
        <v>-3188.96</v>
      </c>
    </row>
    <row r="39" spans="1:5" x14ac:dyDescent="0.2">
      <c r="A39" s="4"/>
      <c r="B39" s="5"/>
      <c r="C39" s="5"/>
      <c r="D39" s="5"/>
      <c r="E3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07AA-E684-3842-BDE0-F9D82F14402E}">
  <dimension ref="A1:L17"/>
  <sheetViews>
    <sheetView tabSelected="1" zoomScale="99" zoomScaleNormal="99" workbookViewId="0">
      <selection activeCell="S23" sqref="S23"/>
    </sheetView>
  </sheetViews>
  <sheetFormatPr baseColWidth="10" defaultColWidth="11" defaultRowHeight="16" x14ac:dyDescent="0.2"/>
  <sheetData>
    <row r="1" spans="1:12" x14ac:dyDescent="0.2">
      <c r="A1" t="s">
        <v>18</v>
      </c>
      <c r="B1" t="s">
        <v>19</v>
      </c>
      <c r="E1" t="s">
        <v>20</v>
      </c>
    </row>
    <row r="2" spans="1:12" x14ac:dyDescent="0.2">
      <c r="A2" s="21">
        <f>700</f>
        <v>700</v>
      </c>
      <c r="B2" s="25">
        <v>-1300</v>
      </c>
    </row>
    <row r="3" spans="1:12" x14ac:dyDescent="0.2">
      <c r="A3" s="21">
        <v>-190</v>
      </c>
      <c r="B3" s="21">
        <v>-906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</row>
    <row r="4" spans="1:12" x14ac:dyDescent="0.2">
      <c r="A4" s="21">
        <v>-191</v>
      </c>
      <c r="B4" s="21">
        <v>-909</v>
      </c>
    </row>
    <row r="5" spans="1:12" x14ac:dyDescent="0.2">
      <c r="A5" s="16">
        <v>705</v>
      </c>
      <c r="B5" s="16">
        <v>-840</v>
      </c>
    </row>
    <row r="6" spans="1:12" x14ac:dyDescent="0.2">
      <c r="A6" s="16">
        <v>1394</v>
      </c>
      <c r="B6" s="16">
        <v>-656</v>
      </c>
    </row>
    <row r="7" spans="1:12" x14ac:dyDescent="0.2">
      <c r="A7" s="16">
        <v>1323</v>
      </c>
      <c r="B7" s="16">
        <v>634</v>
      </c>
    </row>
    <row r="8" spans="1:12" x14ac:dyDescent="0.2">
      <c r="A8" s="16">
        <v>486</v>
      </c>
      <c r="B8" s="16">
        <v>1110</v>
      </c>
    </row>
    <row r="9" spans="1:12" x14ac:dyDescent="0.2">
      <c r="A9" s="16">
        <v>482</v>
      </c>
      <c r="B9" s="16">
        <v>1099</v>
      </c>
    </row>
    <row r="10" spans="1:12" x14ac:dyDescent="0.2">
      <c r="A10" s="16">
        <v>611</v>
      </c>
      <c r="B10" s="16">
        <v>1435</v>
      </c>
    </row>
    <row r="11" spans="1:12" x14ac:dyDescent="0.2">
      <c r="A11" s="6">
        <v>-239</v>
      </c>
      <c r="B11" s="7">
        <v>1418</v>
      </c>
    </row>
    <row r="12" spans="1:12" x14ac:dyDescent="0.2">
      <c r="A12" s="6">
        <v>1378</v>
      </c>
      <c r="B12" s="7">
        <v>878</v>
      </c>
    </row>
    <row r="13" spans="1:12" x14ac:dyDescent="0.2">
      <c r="A13" s="6">
        <v>900</v>
      </c>
      <c r="B13" s="7">
        <v>198</v>
      </c>
    </row>
    <row r="14" spans="1:12" x14ac:dyDescent="0.2">
      <c r="A14" s="6">
        <v>607</v>
      </c>
      <c r="B14" s="7">
        <v>1247</v>
      </c>
    </row>
    <row r="15" spans="1:12" x14ac:dyDescent="0.2">
      <c r="A15" s="6">
        <v>498</v>
      </c>
      <c r="B15" s="7">
        <v>896</v>
      </c>
    </row>
    <row r="16" spans="1:12" x14ac:dyDescent="0.2">
      <c r="A16" s="6"/>
      <c r="B16" s="7"/>
    </row>
    <row r="17" spans="1:2" x14ac:dyDescent="0.2">
      <c r="A17" s="6"/>
      <c r="B1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2ADD-D60C-5B45-80C0-C4B9219B30D7}">
  <dimension ref="A1:F8"/>
  <sheetViews>
    <sheetView workbookViewId="0">
      <selection activeCell="I14" sqref="I14"/>
    </sheetView>
  </sheetViews>
  <sheetFormatPr baseColWidth="10" defaultColWidth="11" defaultRowHeight="16" x14ac:dyDescent="0.2"/>
  <cols>
    <col min="5" max="5" width="10.83203125" customWidth="1"/>
    <col min="6" max="6" width="16.1640625" customWidth="1"/>
    <col min="7" max="7" width="15.6640625" customWidth="1"/>
    <col min="8" max="8" width="14.83203125" customWidth="1"/>
    <col min="9" max="9" width="15.83203125" customWidth="1"/>
    <col min="10" max="10" width="1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1500</v>
      </c>
      <c r="C2">
        <v>0</v>
      </c>
      <c r="D2" t="s">
        <v>7</v>
      </c>
      <c r="E2">
        <v>-1000</v>
      </c>
      <c r="F2">
        <v>0</v>
      </c>
    </row>
    <row r="3" spans="1:6" x14ac:dyDescent="0.2">
      <c r="A3" t="s">
        <v>8</v>
      </c>
      <c r="B3">
        <v>700</v>
      </c>
      <c r="C3">
        <v>1300</v>
      </c>
      <c r="D3" t="s">
        <v>9</v>
      </c>
      <c r="E3">
        <v>-500</v>
      </c>
      <c r="F3">
        <v>-900</v>
      </c>
    </row>
    <row r="4" spans="1:6" x14ac:dyDescent="0.2">
      <c r="A4" t="s">
        <v>10</v>
      </c>
      <c r="B4">
        <v>-700</v>
      </c>
      <c r="C4">
        <v>1300</v>
      </c>
      <c r="D4" t="s">
        <v>11</v>
      </c>
      <c r="E4">
        <v>500</v>
      </c>
      <c r="F4">
        <v>-900</v>
      </c>
    </row>
    <row r="5" spans="1:6" x14ac:dyDescent="0.2">
      <c r="A5" t="s">
        <v>12</v>
      </c>
      <c r="B5">
        <v>-1500</v>
      </c>
      <c r="C5">
        <v>0</v>
      </c>
      <c r="D5" t="s">
        <v>13</v>
      </c>
      <c r="E5">
        <v>1000</v>
      </c>
      <c r="F5">
        <v>0</v>
      </c>
    </row>
    <row r="6" spans="1:6" x14ac:dyDescent="0.2">
      <c r="A6" t="s">
        <v>14</v>
      </c>
      <c r="B6">
        <v>-700</v>
      </c>
      <c r="C6">
        <v>-1300</v>
      </c>
      <c r="D6" t="s">
        <v>15</v>
      </c>
      <c r="E6">
        <v>500</v>
      </c>
      <c r="F6">
        <v>900</v>
      </c>
    </row>
    <row r="7" spans="1:6" x14ac:dyDescent="0.2">
      <c r="A7" t="s">
        <v>16</v>
      </c>
      <c r="B7">
        <v>700</v>
      </c>
      <c r="C7">
        <v>-1300</v>
      </c>
      <c r="D7" t="s">
        <v>17</v>
      </c>
      <c r="E7">
        <v>-500</v>
      </c>
      <c r="F7">
        <v>900</v>
      </c>
    </row>
    <row r="8" spans="1:6" x14ac:dyDescent="0.2">
      <c r="B8">
        <v>1500</v>
      </c>
      <c r="C8">
        <v>0</v>
      </c>
      <c r="E8">
        <v>-1000</v>
      </c>
      <c r="F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B397-AC29-4C8E-859B-59883DC76EB2}">
  <dimension ref="A1:D9"/>
  <sheetViews>
    <sheetView workbookViewId="0">
      <selection activeCell="I33" sqref="I33"/>
    </sheetView>
  </sheetViews>
  <sheetFormatPr baseColWidth="10" defaultRowHeight="16" x14ac:dyDescent="0.2"/>
  <sheetData>
    <row r="1" spans="1:4" x14ac:dyDescent="0.2">
      <c r="A1" s="28" t="s">
        <v>57</v>
      </c>
      <c r="B1" s="29" t="s">
        <v>58</v>
      </c>
      <c r="C1" s="29" t="s">
        <v>59</v>
      </c>
      <c r="D1" s="31" t="s">
        <v>60</v>
      </c>
    </row>
    <row r="2" spans="1:4" x14ac:dyDescent="0.2">
      <c r="A2" s="30" t="s">
        <v>44</v>
      </c>
      <c r="B2" s="32">
        <f>(B3*SIN(D7))/(SIN(D5))</f>
        <v>7.02499876742643</v>
      </c>
      <c r="C2" s="32">
        <v>358</v>
      </c>
      <c r="D2" s="33">
        <f t="shared" ref="D2:D7" si="0">RADIANS(C2)</f>
        <v>6.2482787221397</v>
      </c>
    </row>
    <row r="3" spans="1:4" x14ac:dyDescent="0.2">
      <c r="A3" s="30" t="s">
        <v>43</v>
      </c>
      <c r="B3" s="32">
        <v>20</v>
      </c>
      <c r="C3" s="32">
        <f>DEGREES(ACOS(((B2*COS(D2))-(B4*COS(D4)))/B3))</f>
        <v>1.8958772251569276</v>
      </c>
      <c r="D3" s="33">
        <f t="shared" si="0"/>
        <v>3.3089299792562255E-2</v>
      </c>
    </row>
    <row r="4" spans="1:4" x14ac:dyDescent="0.2">
      <c r="A4" s="30" t="s">
        <v>33</v>
      </c>
      <c r="B4" s="32">
        <v>13</v>
      </c>
      <c r="C4" s="32">
        <v>184</v>
      </c>
      <c r="D4" s="33">
        <f t="shared" si="0"/>
        <v>3.2114058236695664</v>
      </c>
    </row>
    <row r="5" spans="1:4" x14ac:dyDescent="0.2">
      <c r="A5" s="30" t="s">
        <v>61</v>
      </c>
      <c r="B5" s="32" t="s">
        <v>62</v>
      </c>
      <c r="C5" s="32">
        <f>C4-C2</f>
        <v>-174</v>
      </c>
      <c r="D5" s="33">
        <f t="shared" si="0"/>
        <v>-3.0368728984701332</v>
      </c>
    </row>
    <row r="6" spans="1:4" x14ac:dyDescent="0.2">
      <c r="A6" s="30" t="s">
        <v>63</v>
      </c>
      <c r="B6" s="32" t="s">
        <v>62</v>
      </c>
      <c r="C6" s="32">
        <f>DEGREES(ASIN((B4*SIN(D5))/B3))</f>
        <v>-3.8958772251600138</v>
      </c>
      <c r="D6" s="33">
        <f t="shared" si="0"/>
        <v>-6.7995884832502712E-2</v>
      </c>
    </row>
    <row r="7" spans="1:4" x14ac:dyDescent="0.2">
      <c r="A7" s="30" t="s">
        <v>64</v>
      </c>
      <c r="B7" s="32" t="s">
        <v>62</v>
      </c>
      <c r="C7" s="32">
        <f>180-(C6+C5)</f>
        <v>357.89587722516001</v>
      </c>
      <c r="D7" s="33">
        <f t="shared" si="0"/>
        <v>6.2464614368924289</v>
      </c>
    </row>
    <row r="8" spans="1:4" x14ac:dyDescent="0.2">
      <c r="A8" s="22"/>
      <c r="B8" s="32"/>
      <c r="C8" s="32"/>
      <c r="D8" s="33"/>
    </row>
    <row r="9" spans="1:4" x14ac:dyDescent="0.2">
      <c r="A9" s="4"/>
      <c r="B9" s="5"/>
      <c r="C9" s="5"/>
      <c r="D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1</vt:lpstr>
      <vt:lpstr>Final Run World Plot Data</vt:lpstr>
      <vt:lpstr>Plot</vt:lpstr>
      <vt:lpstr>Data</vt:lpstr>
      <vt:lpstr>Theta of Velocity(Drone R Air)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2022-09-28T16:08:40Z</dcterms:created>
  <dcterms:modified xsi:type="dcterms:W3CDTF">2022-12-01T04:21:50Z</dcterms:modified>
  <cp:category/>
  <cp:contentStatus/>
</cp:coreProperties>
</file>