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3310\Desktop\1100\"/>
    </mc:Choice>
  </mc:AlternateContent>
  <xr:revisionPtr revIDLastSave="0" documentId="13_ncr:1_{593264C1-6D34-4248-AB86-9DCFF59524E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avings Interest" sheetId="2" r:id="rId1"/>
    <sheet name="Paying Interest" sheetId="3" r:id="rId2"/>
    <sheet name="Car Payment" sheetId="4" r:id="rId3"/>
  </sheets>
  <definedNames>
    <definedName name="annual_itst_rate">'Savings Interest'!$D$8</definedName>
    <definedName name="car_loan">'Car Payment'!$B$2</definedName>
    <definedName name="extra_amount">'Savings Interest'!$D$10</definedName>
    <definedName name="extra_num_mth">'Savings Interest'!$D$9</definedName>
    <definedName name="Goal">'Savings Interest'!$D$12</definedName>
    <definedName name="principal">'Paying Interest'!$C$1</definedName>
    <definedName name="rate_1">'Paying Interest'!$B$6</definedName>
    <definedName name="rate_2">'Paying Interest'!$C$6</definedName>
    <definedName name="rate_3">'Paying Interest'!$D$6</definedName>
    <definedName name="rate_4">'Paying Interest'!$E$6</definedName>
    <definedName name="rate_5">'Paying Interest'!$F$6</definedName>
    <definedName name="schl_dpst">'Savings Interest'!$D$7</definedName>
    <definedName name="start_bal">'Savings Interest'!$D$6</definedName>
    <definedName name="start_date">'Savings Interest'!$D$11</definedName>
    <definedName name="years">'Car Payment'!$B$6:$F$6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4" l="1"/>
  <c r="D25" i="4"/>
  <c r="E25" i="4"/>
  <c r="F25" i="4"/>
  <c r="C26" i="4"/>
  <c r="D26" i="4"/>
  <c r="E26" i="4"/>
  <c r="F26" i="4"/>
  <c r="C27" i="4"/>
  <c r="D27" i="4"/>
  <c r="E27" i="4"/>
  <c r="F27" i="4"/>
  <c r="C28" i="4"/>
  <c r="D28" i="4"/>
  <c r="E28" i="4"/>
  <c r="F28" i="4"/>
  <c r="C29" i="4"/>
  <c r="D29" i="4"/>
  <c r="E29" i="4"/>
  <c r="F29" i="4"/>
  <c r="C30" i="4"/>
  <c r="D30" i="4"/>
  <c r="E30" i="4"/>
  <c r="F30" i="4"/>
  <c r="C31" i="4"/>
  <c r="D31" i="4"/>
  <c r="E31" i="4"/>
  <c r="F31" i="4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F35" i="4"/>
  <c r="C36" i="4"/>
  <c r="D36" i="4"/>
  <c r="E36" i="4"/>
  <c r="F36" i="4"/>
  <c r="C37" i="4"/>
  <c r="D37" i="4"/>
  <c r="E37" i="4"/>
  <c r="F37" i="4"/>
  <c r="B26" i="4"/>
  <c r="B27" i="4"/>
  <c r="B28" i="4"/>
  <c r="B29" i="4"/>
  <c r="B30" i="4"/>
  <c r="B31" i="4"/>
  <c r="B32" i="4"/>
  <c r="B33" i="4"/>
  <c r="B34" i="4"/>
  <c r="B35" i="4"/>
  <c r="B36" i="4"/>
  <c r="B37" i="4"/>
  <c r="B25" i="4"/>
  <c r="F8" i="4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33" i="3"/>
  <c r="E8" i="4" l="1"/>
  <c r="B8" i="4"/>
  <c r="C8" i="4"/>
  <c r="D8" i="4"/>
  <c r="C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33" i="3"/>
  <c r="C34" i="3"/>
  <c r="C40" i="3"/>
  <c r="C44" i="3"/>
  <c r="C45" i="3"/>
  <c r="C35" i="3"/>
  <c r="C36" i="3"/>
  <c r="C37" i="3"/>
  <c r="C38" i="3"/>
  <c r="C39" i="3"/>
  <c r="C41" i="3"/>
  <c r="C42" i="3"/>
  <c r="C43" i="3"/>
  <c r="C46" i="3"/>
  <c r="C47" i="3"/>
  <c r="C48" i="3"/>
  <c r="C49" i="3"/>
  <c r="C50" i="3"/>
  <c r="C51" i="3"/>
  <c r="C52" i="3"/>
  <c r="F8" i="3" l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7" i="3"/>
  <c r="H10" i="2" l="1"/>
  <c r="H9" i="2"/>
  <c r="H7" i="2"/>
  <c r="H8" i="2" s="1"/>
  <c r="H6" i="2" a="1"/>
  <c r="H6" i="2" s="1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H21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D36" i="2"/>
  <c r="D37" i="2"/>
  <c r="D38" i="2"/>
  <c r="D39" i="2"/>
  <c r="D40" i="2"/>
  <c r="D41" i="2"/>
  <c r="D42" i="2"/>
  <c r="D43" i="2"/>
  <c r="D44" i="2"/>
  <c r="D45" i="2"/>
  <c r="D46" i="2"/>
  <c r="E20" i="2"/>
  <c r="E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E17" i="2"/>
  <c r="D18" i="2"/>
  <c r="F18" i="2"/>
  <c r="F19" i="2"/>
  <c r="F17" i="2"/>
  <c r="D17" i="2"/>
  <c r="C17" i="2"/>
  <c r="D11" i="2"/>
  <c r="B17" i="2" l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D12" i="2"/>
  <c r="G17" i="2"/>
  <c r="H17" i="2"/>
  <c r="C18" i="2" s="1"/>
  <c r="G18" i="2" l="1"/>
  <c r="H18" i="2" s="1"/>
  <c r="C19" i="2" l="1"/>
  <c r="E19" i="2" l="1"/>
  <c r="G19" i="2" s="1"/>
  <c r="H19" i="2" s="1"/>
  <c r="C20" i="2" l="1"/>
  <c r="G20" i="2" l="1"/>
  <c r="H20" i="2" s="1"/>
  <c r="C21" i="2" l="1"/>
  <c r="E21" i="2" s="1"/>
  <c r="G21" i="2" l="1"/>
  <c r="C22" i="2" l="1"/>
  <c r="E22" i="2" l="1"/>
  <c r="G22" i="2" s="1"/>
  <c r="H22" i="2" s="1"/>
  <c r="C23" i="2" l="1"/>
  <c r="E23" i="2" l="1"/>
  <c r="G23" i="2" s="1"/>
  <c r="H23" i="2" s="1"/>
  <c r="C24" i="2" l="1"/>
  <c r="E24" i="2" l="1"/>
  <c r="G24" i="2" s="1"/>
  <c r="H24" i="2" s="1"/>
  <c r="C25" i="2" l="1"/>
  <c r="E25" i="2" l="1"/>
  <c r="G25" i="2" s="1"/>
  <c r="H25" i="2" s="1"/>
  <c r="C26" i="2" l="1"/>
  <c r="E26" i="2" l="1"/>
  <c r="G26" i="2" s="1"/>
  <c r="H26" i="2" s="1"/>
  <c r="C27" i="2" l="1"/>
  <c r="E27" i="2" l="1"/>
  <c r="G27" i="2" s="1"/>
  <c r="H27" i="2" s="1"/>
  <c r="C28" i="2" l="1"/>
  <c r="E28" i="2" l="1"/>
  <c r="G28" i="2" s="1"/>
  <c r="H28" i="2" s="1"/>
  <c r="C29" i="2" l="1"/>
  <c r="E29" i="2" l="1"/>
  <c r="G29" i="2" s="1"/>
  <c r="H29" i="2" s="1"/>
  <c r="C30" i="2" l="1"/>
  <c r="E30" i="2" l="1"/>
  <c r="G30" i="2" s="1"/>
  <c r="H30" i="2" s="1"/>
  <c r="C31" i="2" l="1"/>
  <c r="E31" i="2" l="1"/>
  <c r="G31" i="2" s="1"/>
  <c r="H31" i="2" s="1"/>
  <c r="C32" i="2" l="1"/>
  <c r="E32" i="2" l="1"/>
  <c r="G32" i="2" s="1"/>
  <c r="H32" i="2" s="1"/>
  <c r="C33" i="2" l="1"/>
  <c r="E33" i="2" l="1"/>
  <c r="G33" i="2" s="1"/>
  <c r="H33" i="2" s="1"/>
  <c r="C34" i="2" l="1"/>
  <c r="E34" i="2" l="1"/>
  <c r="G34" i="2" s="1"/>
  <c r="H34" i="2" s="1"/>
  <c r="C35" i="2" l="1"/>
  <c r="E35" i="2" l="1"/>
  <c r="G35" i="2" s="1"/>
  <c r="H35" i="2" s="1"/>
  <c r="C36" i="2" l="1"/>
  <c r="E36" i="2" l="1"/>
  <c r="G36" i="2" s="1"/>
  <c r="H36" i="2" s="1"/>
  <c r="C37" i="2" s="1"/>
  <c r="E37" i="2" l="1"/>
  <c r="G37" i="2" s="1"/>
  <c r="H37" i="2" s="1"/>
  <c r="C38" i="2" s="1"/>
  <c r="E38" i="2" l="1"/>
  <c r="G38" i="2" s="1"/>
  <c r="H38" i="2" s="1"/>
  <c r="C39" i="2" s="1"/>
  <c r="E39" i="2" l="1"/>
  <c r="G39" i="2" s="1"/>
  <c r="H39" i="2" s="1"/>
  <c r="C40" i="2" s="1"/>
  <c r="E40" i="2" l="1"/>
  <c r="G40" i="2" s="1"/>
  <c r="H40" i="2" s="1"/>
  <c r="C41" i="2" s="1"/>
  <c r="E41" i="2" l="1"/>
  <c r="G41" i="2" s="1"/>
  <c r="H41" i="2" s="1"/>
  <c r="C42" i="2" s="1"/>
  <c r="E42" i="2" l="1"/>
  <c r="G42" i="2" s="1"/>
  <c r="H42" i="2" s="1"/>
  <c r="C43" i="2" s="1"/>
  <c r="E43" i="2" l="1"/>
  <c r="G43" i="2" s="1"/>
  <c r="H43" i="2" s="1"/>
  <c r="C44" i="2" s="1"/>
  <c r="E44" i="2" l="1"/>
  <c r="G44" i="2" s="1"/>
  <c r="H44" i="2" s="1"/>
  <c r="C45" i="2" s="1"/>
  <c r="E45" i="2" l="1"/>
  <c r="G45" i="2" s="1"/>
  <c r="H45" i="2" s="1"/>
  <c r="C46" i="2" s="1"/>
  <c r="E46" i="2" l="1"/>
  <c r="G46" i="2" s="1"/>
  <c r="H4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BF4CF-D9C3-4BC6-9125-B7E157163429}" keepAlive="1" name="Query - 2019?key=00379f24a1854721a79039d54ba9d348" description="Connection to the '2019?key=00379f24a1854721a79039d54ba9d348' query in the workbook." type="5" refreshedVersion="6" background="1" saveData="1">
    <dbPr connection="Provider=Microsoft.Mashup.OleDb.1;Data Source=$Workbook$;Location=&quot;2019?key=00379f24a1854721a79039d54ba9d348&quot;;Extended Properties=&quot;&quot;" command="SELECT * FROM [2019?key=00379f24a1854721a79039d54ba9d348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<sst xmlns="http://schemas.openxmlformats.org/spreadsheetml/2006/main" count="48" uniqueCount="46">
  <si>
    <t>Savings Account Calculator</t>
  </si>
  <si>
    <t>Enter Values</t>
  </si>
  <si>
    <t>Starting Balance</t>
  </si>
  <si>
    <t>Scheduled Deposit</t>
  </si>
  <si>
    <t>Annual Interest Rate</t>
  </si>
  <si>
    <t>Start Date of Account</t>
  </si>
  <si>
    <t>Goal</t>
  </si>
  <si>
    <t>DepNo.</t>
  </si>
  <si>
    <t>Deposit Date</t>
  </si>
  <si>
    <t>Beginning Balance</t>
  </si>
  <si>
    <t>Deposit</t>
  </si>
  <si>
    <t>Interest</t>
  </si>
  <si>
    <t>Extra Deposit</t>
  </si>
  <si>
    <t>Total Deposit</t>
  </si>
  <si>
    <t>Ending Balance</t>
  </si>
  <si>
    <t>Amount Left to Reach Goal</t>
  </si>
  <si>
    <t>How much extra to deposit</t>
  </si>
  <si>
    <t>Extra deposit every how many month(s)</t>
  </si>
  <si>
    <t>total number of extra deposits</t>
  </si>
  <si>
    <t>total amount of extra deposits</t>
  </si>
  <si>
    <t>total amount of interest earned</t>
  </si>
  <si>
    <t>total number of deposits needed</t>
  </si>
  <si>
    <t>Results</t>
  </si>
  <si>
    <t>how long to achieve goal (months)</t>
  </si>
  <si>
    <t>Amount loaned:</t>
  </si>
  <si>
    <t>(2 yr 5 mo)</t>
  </si>
  <si>
    <t>Lowest Interest Rate</t>
  </si>
  <si>
    <t>Highest Interest Rate</t>
  </si>
  <si>
    <t>interest step size</t>
  </si>
  <si>
    <t>Monthly Payments Due</t>
  </si>
  <si>
    <t>Term</t>
  </si>
  <si>
    <t>Summary</t>
  </si>
  <si>
    <t>total amt paid</t>
  </si>
  <si>
    <t>actual cost</t>
  </si>
  <si>
    <t>total amt paid 2</t>
  </si>
  <si>
    <t>actual cost 3</t>
  </si>
  <si>
    <t>total amt paid 4</t>
  </si>
  <si>
    <t>actual cost 5</t>
  </si>
  <si>
    <t>total amt paid 6</t>
  </si>
  <si>
    <t>actual cost 7</t>
  </si>
  <si>
    <t>total amt paid 8</t>
  </si>
  <si>
    <t>actual cost 9</t>
  </si>
  <si>
    <t>Loan Amount</t>
  </si>
  <si>
    <t>Annual Rate</t>
  </si>
  <si>
    <t>Monthly Payment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</si>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</sst>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_(&quot;$&quot;\ * #,##0.00_)"/>
    <numFmt numFmtId="169" formatCode="0.0%"/>
  </numFmts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000000"/>
      <name val="Bahnschrift SemiBold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 style="thick">
        <color rgb="FF666699"/>
      </top>
      <bottom style="dotted">
        <color rgb="FF800000"/>
      </bottom>
      <diagonal/>
    </border>
    <border>
      <left style="dotted">
        <color rgb="FF800000"/>
      </left>
      <right/>
      <top style="dotted">
        <color rgb="FF800000"/>
      </top>
      <bottom style="dotted">
        <color rgb="FF800000"/>
      </bottom>
      <diagonal/>
    </border>
    <border>
      <left/>
      <right/>
      <top style="dotted">
        <color rgb="FF800000"/>
      </top>
      <bottom style="dotted">
        <color rgb="FF800000"/>
      </bottom>
      <diagonal/>
    </border>
    <border>
      <left/>
      <right style="dotted">
        <color rgb="FF800000"/>
      </right>
      <top style="dotted">
        <color rgb="FF800000"/>
      </top>
      <bottom style="dotted">
        <color rgb="FF800000"/>
      </bottom>
      <diagonal/>
    </border>
    <border>
      <left style="dotted">
        <color rgb="FF800000"/>
      </left>
      <right/>
      <top/>
      <bottom/>
      <diagonal/>
    </border>
    <border>
      <left style="dotted">
        <color rgb="FF800000"/>
      </left>
      <right/>
      <top/>
      <bottom style="dotted">
        <color rgb="FF000000"/>
      </bottom>
      <diagonal/>
    </border>
    <border>
      <left/>
      <right style="dotted">
        <color rgb="FF800000"/>
      </right>
      <top/>
      <bottom style="dotted">
        <color rgb="FF000000"/>
      </bottom>
      <diagonal/>
    </border>
    <border>
      <left/>
      <right/>
      <top style="dotted">
        <color rgb="FF800000"/>
      </top>
      <bottom/>
      <diagonal/>
    </border>
    <border>
      <left/>
      <right/>
      <top style="dotted">
        <color rgb="FF8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666699"/>
      </top>
      <bottom/>
      <diagonal/>
    </border>
  </borders>
  <cellStyleXfs count="6">
    <xf numFmtId="0" fontId="0" fillId="0" borderId="0"/>
    <xf numFmtId="44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</cellStyleXfs>
  <cellXfs count="84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0" borderId="0" xfId="0" applyFont="1" applyAlignment="1">
      <alignment wrapText="1"/>
    </xf>
    <xf numFmtId="14" fontId="4" fillId="0" borderId="0" xfId="0" applyNumberFormat="1" applyFont="1"/>
    <xf numFmtId="44" fontId="4" fillId="0" borderId="0" xfId="0" applyNumberFormat="1" applyFont="1"/>
    <xf numFmtId="0" fontId="6" fillId="0" borderId="0" xfId="0" applyFont="1" applyAlignment="1">
      <alignment horizontal="right"/>
    </xf>
    <xf numFmtId="44" fontId="7" fillId="0" borderId="0" xfId="0" applyNumberFormat="1" applyFont="1"/>
    <xf numFmtId="0" fontId="7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right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/>
    <xf numFmtId="0" fontId="10" fillId="2" borderId="0" xfId="0" applyFont="1" applyFill="1" applyAlignment="1">
      <alignment horizontal="right"/>
    </xf>
    <xf numFmtId="0" fontId="10" fillId="2" borderId="7" xfId="0" applyFont="1" applyFill="1" applyBorder="1" applyAlignment="1">
      <alignment horizontal="right"/>
    </xf>
    <xf numFmtId="0" fontId="4" fillId="2" borderId="11" xfId="0" applyFont="1" applyFill="1" applyBorder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3" fillId="3" borderId="10" xfId="0" applyFont="1" applyFill="1" applyBorder="1"/>
    <xf numFmtId="14" fontId="13" fillId="3" borderId="10" xfId="0" applyNumberFormat="1" applyFont="1" applyFill="1" applyBorder="1"/>
    <xf numFmtId="44" fontId="13" fillId="3" borderId="9" xfId="1" applyFont="1" applyFill="1" applyBorder="1"/>
    <xf numFmtId="44" fontId="13" fillId="3" borderId="10" xfId="1" applyFont="1" applyFill="1" applyBorder="1"/>
    <xf numFmtId="10" fontId="13" fillId="3" borderId="10" xfId="2" applyNumberFormat="1" applyFont="1" applyFill="1" applyBorder="1"/>
    <xf numFmtId="44" fontId="5" fillId="0" borderId="0" xfId="1" applyFont="1" applyFill="1"/>
    <xf numFmtId="44" fontId="4" fillId="0" borderId="0" xfId="1" applyFont="1"/>
    <xf numFmtId="44" fontId="0" fillId="0" borderId="0" xfId="0" applyNumberFormat="1"/>
    <xf numFmtId="0" fontId="12" fillId="4" borderId="10" xfId="0" applyFont="1" applyFill="1" applyBorder="1" applyAlignment="1">
      <alignment horizontal="center"/>
    </xf>
    <xf numFmtId="164" fontId="12" fillId="4" borderId="10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12" fillId="4" borderId="0" xfId="0" applyNumberFormat="1" applyFont="1" applyFill="1" applyAlignment="1">
      <alignment horizontal="center"/>
    </xf>
    <xf numFmtId="10" fontId="7" fillId="0" borderId="0" xfId="2" applyNumberFormat="1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0" xfId="0" applyNumberFormat="1"/>
    <xf numFmtId="0" fontId="7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8" fontId="11" fillId="0" borderId="0" xfId="0" applyNumberFormat="1" applyFont="1"/>
    <xf numFmtId="0" fontId="0" fillId="0" borderId="0" xfId="0"/>
    <xf numFmtId="44" fontId="4" fillId="0" borderId="0" xfId="0" applyNumberFormat="1" applyFont="1" applyAlignment="1">
      <alignment horizontal="right"/>
    </xf>
    <xf numFmtId="165" fontId="0" fillId="0" borderId="0" xfId="0" applyNumberFormat="1"/>
    <xf numFmtId="39" fontId="12" fillId="4" borderId="1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0" fontId="0" fillId="0" borderId="0" xfId="0" applyNumberFormat="1"/>
    <xf numFmtId="0" fontId="14" fillId="5" borderId="0" xfId="3" applyFont="1" applyAlignment="1">
      <alignment horizontal="center"/>
    </xf>
    <xf numFmtId="10" fontId="14" fillId="5" borderId="0" xfId="3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/>
    <xf numFmtId="8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5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3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9" fontId="0" fillId="0" borderId="0" xfId="0" applyNumberFormat="1"/>
    <xf numFmtId="0" fontId="17" fillId="7" borderId="0" xfId="5" applyFont="1" applyAlignment="1">
      <alignment horizontal="center"/>
    </xf>
    <xf numFmtId="0" fontId="18" fillId="6" borderId="0" xfId="4" applyFont="1" applyAlignment="1">
      <alignment horizontal="center"/>
    </xf>
    <xf numFmtId="169" fontId="2" fillId="0" borderId="0" xfId="0" applyNumberFormat="1" applyFont="1"/>
  </cellXfs>
  <cellStyles count="6">
    <cellStyle name="60% - Accent5" xfId="3" builtinId="48"/>
    <cellStyle name="Bad" xfId="5" builtinId="27"/>
    <cellStyle name="Currency" xfId="1" builtinId="4"/>
    <cellStyle name="Good" xfId="4" builtinId="2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EC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12" sqref="H12"/>
    </sheetView>
  </sheetViews>
  <sheetFormatPr defaultColWidth="17.28515625" defaultRowHeight="12.75" x14ac:dyDescent="0.2"/>
  <cols>
    <col min="1" max="7" width="14.42578125" customWidth="1"/>
    <col min="8" max="8" width="22.42578125" customWidth="1"/>
    <col min="9" max="10" width="14.42578125" customWidth="1"/>
    <col min="11" max="26" width="8.85546875" customWidth="1"/>
  </cols>
  <sheetData>
    <row r="1" spans="1:26" ht="24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5"/>
      <c r="B2" s="5"/>
      <c r="C2" s="5"/>
      <c r="D2" s="5"/>
      <c r="E2" s="5"/>
      <c r="F2" s="5"/>
      <c r="G2" s="5"/>
      <c r="H2" s="5"/>
      <c r="I2" s="5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" customHeight="1" x14ac:dyDescent="0.2">
      <c r="A3" s="6"/>
      <c r="B3" s="6"/>
      <c r="C3" s="6"/>
      <c r="D3" s="6"/>
      <c r="E3" s="6"/>
      <c r="F3" s="6"/>
      <c r="G3" s="26"/>
      <c r="H3" s="26"/>
      <c r="I3" s="26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.75" customHeight="1" x14ac:dyDescent="0.2">
      <c r="A4" s="5"/>
      <c r="B4" s="5"/>
      <c r="C4" s="5"/>
      <c r="D4" s="5"/>
      <c r="E4" s="5"/>
      <c r="F4" s="5"/>
      <c r="G4" s="21"/>
      <c r="H4" s="21"/>
      <c r="I4" s="21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s="5"/>
      <c r="B5" s="70" t="s">
        <v>1</v>
      </c>
      <c r="C5" s="71"/>
      <c r="D5" s="72"/>
      <c r="E5" s="7"/>
      <c r="F5" s="2"/>
      <c r="G5" s="21"/>
      <c r="H5" s="29" t="s">
        <v>22</v>
      </c>
      <c r="I5" s="21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">
      <c r="A6" s="9"/>
      <c r="B6" s="10"/>
      <c r="C6" s="24" t="s">
        <v>2</v>
      </c>
      <c r="D6" s="35">
        <v>1000</v>
      </c>
      <c r="G6" s="27" t="s">
        <v>21</v>
      </c>
      <c r="H6" s="41" cm="1">
        <f t="array" ref="H6">INDEX(A17:A52, MATCH(TRUE, I17:I52&lt;0, 0))</f>
        <v>30</v>
      </c>
      <c r="I6" s="21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23" customFormat="1" ht="12" customHeight="1" x14ac:dyDescent="0.2">
      <c r="A7" s="9"/>
      <c r="B7" s="10"/>
      <c r="C7" s="24" t="s">
        <v>3</v>
      </c>
      <c r="D7" s="36">
        <v>25</v>
      </c>
      <c r="E7"/>
      <c r="F7"/>
      <c r="G7" s="27" t="s">
        <v>18</v>
      </c>
      <c r="H7" s="56">
        <f>COUNTIF(F17:F52, schl_dpst)</f>
        <v>10</v>
      </c>
      <c r="I7" s="21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">
      <c r="A8" s="9"/>
      <c r="B8" s="10"/>
      <c r="C8" s="24" t="s">
        <v>4</v>
      </c>
      <c r="D8" s="37">
        <v>1.2500000000000001E-2</v>
      </c>
      <c r="F8" s="22"/>
      <c r="G8" s="28" t="s">
        <v>19</v>
      </c>
      <c r="H8" s="42">
        <f>H7 * extra_amount</f>
        <v>250</v>
      </c>
      <c r="I8" s="21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">
      <c r="A9" s="9"/>
      <c r="B9" s="10"/>
      <c r="C9" s="24" t="s">
        <v>17</v>
      </c>
      <c r="D9" s="33">
        <v>3</v>
      </c>
      <c r="F9" s="2"/>
      <c r="G9" s="28" t="s">
        <v>20</v>
      </c>
      <c r="H9" s="42">
        <f>SUM(E17:E46)</f>
        <v>47.771751408094147</v>
      </c>
      <c r="I9" s="21"/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">
      <c r="A10" s="9"/>
      <c r="B10" s="10"/>
      <c r="C10" s="24" t="s">
        <v>16</v>
      </c>
      <c r="D10" s="36">
        <v>25</v>
      </c>
      <c r="G10" s="27" t="s">
        <v>23</v>
      </c>
      <c r="H10" s="44">
        <f>COUNT(A18:A46)</f>
        <v>29</v>
      </c>
      <c r="I10" s="21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">
      <c r="A11" s="9"/>
      <c r="B11" s="12"/>
      <c r="C11" s="25" t="s">
        <v>5</v>
      </c>
      <c r="D11" s="34">
        <f ca="1">TODAY()</f>
        <v>43899</v>
      </c>
      <c r="F11" s="2"/>
      <c r="G11" s="21"/>
      <c r="H11" s="57" t="s">
        <v>25</v>
      </c>
      <c r="I11" s="21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">
      <c r="A12" s="5"/>
      <c r="B12" s="19"/>
      <c r="C12" s="20" t="s">
        <v>6</v>
      </c>
      <c r="D12" s="38">
        <f>2*D6</f>
        <v>2000</v>
      </c>
      <c r="F12" s="5"/>
      <c r="G12" s="21"/>
      <c r="H12" s="21"/>
      <c r="I12" s="21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">
      <c r="A13" s="5"/>
      <c r="B13" s="2"/>
      <c r="C13" s="11"/>
      <c r="E13" s="5"/>
      <c r="F13" s="5"/>
      <c r="G13" s="2"/>
      <c r="H13" s="11"/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5" customHeight="1" x14ac:dyDescent="0.2">
      <c r="A16" s="30" t="s">
        <v>7</v>
      </c>
      <c r="B16" s="31" t="s">
        <v>8</v>
      </c>
      <c r="C16" s="31" t="s">
        <v>9</v>
      </c>
      <c r="D16" s="31" t="s">
        <v>10</v>
      </c>
      <c r="E16" s="31" t="s">
        <v>11</v>
      </c>
      <c r="F16" s="31" t="s">
        <v>12</v>
      </c>
      <c r="G16" s="31" t="s">
        <v>13</v>
      </c>
      <c r="H16" s="31" t="s">
        <v>14</v>
      </c>
      <c r="I16" s="32" t="s">
        <v>15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9" ht="12" customHeight="1" x14ac:dyDescent="0.2">
      <c r="A17">
        <v>1</v>
      </c>
      <c r="B17" s="14">
        <f ca="1">(EDATE(start_date,1))</f>
        <v>43930</v>
      </c>
      <c r="C17" s="15">
        <f>start_bal</f>
        <v>1000</v>
      </c>
      <c r="D17" s="15">
        <f t="shared" ref="D17:D46" si="0">schl_dpst</f>
        <v>25</v>
      </c>
      <c r="E17" s="39">
        <f>(C17+D17)*(annual_itst_rate/12)</f>
        <v>1.0677083333333333</v>
      </c>
      <c r="F17" s="54" t="str">
        <f t="shared" ref="F17:F46" si="1">(IF(MOD(A17,3)=0,extra_amount,"-"))</f>
        <v>-</v>
      </c>
      <c r="G17" s="15">
        <f>(D17+E17)</f>
        <v>26.067708333333332</v>
      </c>
      <c r="H17" s="15">
        <f>(C17+G17)</f>
        <v>1026.0677083333333</v>
      </c>
      <c r="I17" s="55">
        <f t="shared" ref="I17:I46" si="2">(Goal - H17)</f>
        <v>973.93229166666674</v>
      </c>
    </row>
    <row r="18" spans="1:9" ht="12" customHeight="1" x14ac:dyDescent="0.2">
      <c r="A18" s="53">
        <v>2</v>
      </c>
      <c r="B18" s="14">
        <f ca="1">(EDATE(B17,1))</f>
        <v>43960</v>
      </c>
      <c r="C18" s="15">
        <f>H17</f>
        <v>1026.0677083333333</v>
      </c>
      <c r="D18" s="15">
        <f t="shared" si="0"/>
        <v>25</v>
      </c>
      <c r="E18" s="39">
        <f t="shared" ref="E18:E46" si="3">IF(ISNUMBER(F18),(C18+D18+F18)*(annual_itst_rate/12),(C18+D18)*(annual_itst_rate/12))</f>
        <v>1.0948621961805554</v>
      </c>
      <c r="F18" s="54" t="str">
        <f t="shared" si="1"/>
        <v>-</v>
      </c>
      <c r="G18" s="15">
        <f t="shared" ref="G18" si="4">(D18+E18)</f>
        <v>26.094862196180557</v>
      </c>
      <c r="H18" s="15">
        <f t="shared" ref="H18:H46" si="5">(C18+G18)</f>
        <v>1052.1625705295139</v>
      </c>
      <c r="I18" s="55">
        <f t="shared" si="2"/>
        <v>947.83742947048609</v>
      </c>
    </row>
    <row r="19" spans="1:9" ht="12" customHeight="1" x14ac:dyDescent="0.2">
      <c r="A19" s="53">
        <v>3</v>
      </c>
      <c r="B19" s="14">
        <f t="shared" ref="B19:B46" ca="1" si="6">(EDATE(B18,1))</f>
        <v>43991</v>
      </c>
      <c r="C19" s="15">
        <f t="shared" ref="C19:C46" si="7">H18</f>
        <v>1052.1625705295139</v>
      </c>
      <c r="D19" s="15">
        <f t="shared" si="0"/>
        <v>25</v>
      </c>
      <c r="E19" s="39">
        <f t="shared" si="3"/>
        <v>1.1480860109682436</v>
      </c>
      <c r="F19" s="15">
        <f t="shared" si="1"/>
        <v>25</v>
      </c>
      <c r="G19" s="15">
        <f>IF(ISNUMBER(F19),(D19+E19+F19),(D19+E19))</f>
        <v>51.148086010968242</v>
      </c>
      <c r="H19" s="15">
        <f t="shared" si="5"/>
        <v>1103.3106565404821</v>
      </c>
      <c r="I19" s="55">
        <f t="shared" si="2"/>
        <v>896.68934345951789</v>
      </c>
    </row>
    <row r="20" spans="1:9" ht="12" customHeight="1" x14ac:dyDescent="0.2">
      <c r="A20" s="53">
        <v>4</v>
      </c>
      <c r="B20" s="14">
        <f t="shared" ca="1" si="6"/>
        <v>44021</v>
      </c>
      <c r="C20" s="15">
        <f t="shared" si="7"/>
        <v>1103.3106565404821</v>
      </c>
      <c r="D20" s="15">
        <f t="shared" si="0"/>
        <v>25</v>
      </c>
      <c r="E20" s="39">
        <f t="shared" si="3"/>
        <v>1.1753236005630021</v>
      </c>
      <c r="F20" s="54" t="str">
        <f t="shared" si="1"/>
        <v>-</v>
      </c>
      <c r="G20" s="15">
        <f t="shared" ref="G20:G46" si="8">IF(ISNUMBER(F20),(D20+E20+F20),(D20+E20))</f>
        <v>26.175323600563001</v>
      </c>
      <c r="H20" s="15">
        <f t="shared" si="5"/>
        <v>1129.485980141045</v>
      </c>
      <c r="I20" s="55">
        <f t="shared" si="2"/>
        <v>870.51401985895495</v>
      </c>
    </row>
    <row r="21" spans="1:9" ht="12" customHeight="1" x14ac:dyDescent="0.2">
      <c r="A21" s="53">
        <v>5</v>
      </c>
      <c r="B21" s="14">
        <f t="shared" ca="1" si="6"/>
        <v>44052</v>
      </c>
      <c r="C21" s="15">
        <f t="shared" si="7"/>
        <v>1129.485980141045</v>
      </c>
      <c r="D21" s="15">
        <f t="shared" si="0"/>
        <v>25</v>
      </c>
      <c r="E21" s="39">
        <f t="shared" si="3"/>
        <v>1.2025895626469219</v>
      </c>
      <c r="F21" s="54" t="str">
        <f t="shared" si="1"/>
        <v>-</v>
      </c>
      <c r="G21" s="15">
        <f t="shared" si="8"/>
        <v>26.202589562646921</v>
      </c>
      <c r="H21" s="15">
        <f t="shared" si="5"/>
        <v>1155.6885697036919</v>
      </c>
      <c r="I21" s="55">
        <f t="shared" si="2"/>
        <v>844.31143029630812</v>
      </c>
    </row>
    <row r="22" spans="1:9" ht="12" customHeight="1" x14ac:dyDescent="0.2">
      <c r="A22" s="53">
        <v>6</v>
      </c>
      <c r="B22" s="14">
        <f t="shared" ca="1" si="6"/>
        <v>44083</v>
      </c>
      <c r="C22" s="15">
        <f t="shared" si="7"/>
        <v>1155.6885697036919</v>
      </c>
      <c r="D22" s="15">
        <f t="shared" si="0"/>
        <v>25</v>
      </c>
      <c r="E22" s="39">
        <f t="shared" si="3"/>
        <v>1.2559255934413458</v>
      </c>
      <c r="F22" s="15">
        <f t="shared" si="1"/>
        <v>25</v>
      </c>
      <c r="G22" s="15">
        <f t="shared" si="8"/>
        <v>51.255925593441347</v>
      </c>
      <c r="H22" s="15">
        <f t="shared" si="5"/>
        <v>1206.9444952971332</v>
      </c>
      <c r="I22" s="55">
        <f t="shared" si="2"/>
        <v>793.05550470286676</v>
      </c>
    </row>
    <row r="23" spans="1:9" ht="12" customHeight="1" x14ac:dyDescent="0.2">
      <c r="A23" s="53">
        <v>7</v>
      </c>
      <c r="B23" s="14">
        <f t="shared" ca="1" si="6"/>
        <v>44113</v>
      </c>
      <c r="C23" s="15">
        <f t="shared" si="7"/>
        <v>1206.9444952971332</v>
      </c>
      <c r="D23" s="15">
        <f t="shared" si="0"/>
        <v>25</v>
      </c>
      <c r="E23" s="39">
        <f t="shared" si="3"/>
        <v>1.2832755159345137</v>
      </c>
      <c r="F23" s="54" t="str">
        <f t="shared" si="1"/>
        <v>-</v>
      </c>
      <c r="G23" s="15">
        <f t="shared" si="8"/>
        <v>26.283275515934513</v>
      </c>
      <c r="H23" s="15">
        <f t="shared" si="5"/>
        <v>1233.2277708130678</v>
      </c>
      <c r="I23" s="55">
        <f t="shared" si="2"/>
        <v>766.77222918693224</v>
      </c>
    </row>
    <row r="24" spans="1:9" ht="12" customHeight="1" x14ac:dyDescent="0.2">
      <c r="A24" s="53">
        <v>8</v>
      </c>
      <c r="B24" s="14">
        <f t="shared" ca="1" si="6"/>
        <v>44144</v>
      </c>
      <c r="C24" s="15">
        <f t="shared" si="7"/>
        <v>1233.2277708130678</v>
      </c>
      <c r="D24" s="15">
        <f t="shared" si="0"/>
        <v>25</v>
      </c>
      <c r="E24" s="39">
        <f t="shared" si="3"/>
        <v>1.3106539279302789</v>
      </c>
      <c r="F24" s="54" t="str">
        <f t="shared" si="1"/>
        <v>-</v>
      </c>
      <c r="G24" s="15">
        <f t="shared" si="8"/>
        <v>26.310653927930279</v>
      </c>
      <c r="H24" s="15">
        <f t="shared" si="5"/>
        <v>1259.5384247409982</v>
      </c>
      <c r="I24" s="55">
        <f t="shared" si="2"/>
        <v>740.46157525900185</v>
      </c>
    </row>
    <row r="25" spans="1:9" ht="12" customHeight="1" x14ac:dyDescent="0.2">
      <c r="A25" s="53">
        <v>9</v>
      </c>
      <c r="B25" s="14">
        <f t="shared" ca="1" si="6"/>
        <v>44174</v>
      </c>
      <c r="C25" s="15">
        <f t="shared" si="7"/>
        <v>1259.5384247409982</v>
      </c>
      <c r="D25" s="15">
        <f t="shared" si="0"/>
        <v>25</v>
      </c>
      <c r="E25" s="39">
        <f t="shared" si="3"/>
        <v>1.3641025257718731</v>
      </c>
      <c r="F25" s="15">
        <f t="shared" si="1"/>
        <v>25</v>
      </c>
      <c r="G25" s="15">
        <f t="shared" si="8"/>
        <v>51.36410252577187</v>
      </c>
      <c r="H25" s="15">
        <f t="shared" si="5"/>
        <v>1310.90252726677</v>
      </c>
      <c r="I25" s="55">
        <f t="shared" si="2"/>
        <v>689.09747273323001</v>
      </c>
    </row>
    <row r="26" spans="1:9" ht="12" customHeight="1" x14ac:dyDescent="0.2">
      <c r="A26" s="53">
        <v>10</v>
      </c>
      <c r="B26" s="14">
        <f t="shared" ca="1" si="6"/>
        <v>44205</v>
      </c>
      <c r="C26" s="15">
        <f t="shared" si="7"/>
        <v>1310.90252726677</v>
      </c>
      <c r="D26" s="15">
        <f t="shared" si="0"/>
        <v>25</v>
      </c>
      <c r="E26" s="39">
        <f t="shared" si="3"/>
        <v>1.3915651325695522</v>
      </c>
      <c r="F26" s="54" t="str">
        <f t="shared" si="1"/>
        <v>-</v>
      </c>
      <c r="G26" s="15">
        <f t="shared" si="8"/>
        <v>26.391565132569553</v>
      </c>
      <c r="H26" s="15">
        <f t="shared" si="5"/>
        <v>1337.2940923993397</v>
      </c>
      <c r="I26" s="55">
        <f t="shared" si="2"/>
        <v>662.70590760066034</v>
      </c>
    </row>
    <row r="27" spans="1:9" ht="12" customHeight="1" x14ac:dyDescent="0.2">
      <c r="A27" s="53">
        <v>11</v>
      </c>
      <c r="B27" s="14">
        <f t="shared" ca="1" si="6"/>
        <v>44236</v>
      </c>
      <c r="C27" s="15">
        <f t="shared" si="7"/>
        <v>1337.2940923993397</v>
      </c>
      <c r="D27" s="15">
        <f t="shared" si="0"/>
        <v>25</v>
      </c>
      <c r="E27" s="39">
        <f t="shared" si="3"/>
        <v>1.4190563462493122</v>
      </c>
      <c r="F27" s="54" t="str">
        <f t="shared" si="1"/>
        <v>-</v>
      </c>
      <c r="G27" s="15">
        <f t="shared" si="8"/>
        <v>26.419056346249313</v>
      </c>
      <c r="H27" s="15">
        <f t="shared" si="5"/>
        <v>1363.713148745589</v>
      </c>
      <c r="I27" s="55">
        <f t="shared" si="2"/>
        <v>636.28685125441098</v>
      </c>
    </row>
    <row r="28" spans="1:9" ht="12" customHeight="1" x14ac:dyDescent="0.2">
      <c r="A28" s="53">
        <v>12</v>
      </c>
      <c r="B28" s="14">
        <f t="shared" ca="1" si="6"/>
        <v>44264</v>
      </c>
      <c r="C28" s="15">
        <f t="shared" si="7"/>
        <v>1363.713148745589</v>
      </c>
      <c r="D28" s="15">
        <f t="shared" si="0"/>
        <v>25</v>
      </c>
      <c r="E28" s="39">
        <f t="shared" si="3"/>
        <v>1.4726178632766551</v>
      </c>
      <c r="F28" s="15">
        <f t="shared" si="1"/>
        <v>25</v>
      </c>
      <c r="G28" s="15">
        <f t="shared" si="8"/>
        <v>51.472617863276653</v>
      </c>
      <c r="H28" s="15">
        <f t="shared" si="5"/>
        <v>1415.1857666088656</v>
      </c>
      <c r="I28" s="55">
        <f t="shared" si="2"/>
        <v>584.81423339113439</v>
      </c>
    </row>
    <row r="29" spans="1:9" ht="12" customHeight="1" x14ac:dyDescent="0.2">
      <c r="A29" s="53">
        <v>13</v>
      </c>
      <c r="B29" s="14">
        <f t="shared" ca="1" si="6"/>
        <v>44295</v>
      </c>
      <c r="C29" s="15">
        <f t="shared" si="7"/>
        <v>1415.1857666088656</v>
      </c>
      <c r="D29" s="15">
        <f t="shared" si="0"/>
        <v>25</v>
      </c>
      <c r="E29" s="39">
        <f t="shared" si="3"/>
        <v>1.5001935068842349</v>
      </c>
      <c r="F29" s="54" t="str">
        <f t="shared" si="1"/>
        <v>-</v>
      </c>
      <c r="G29" s="15">
        <f t="shared" si="8"/>
        <v>26.500193506884234</v>
      </c>
      <c r="H29" s="15">
        <f t="shared" si="5"/>
        <v>1441.6859601157498</v>
      </c>
      <c r="I29" s="55">
        <f t="shared" si="2"/>
        <v>558.31403988425018</v>
      </c>
    </row>
    <row r="30" spans="1:9" ht="12" customHeight="1" x14ac:dyDescent="0.2">
      <c r="A30" s="53">
        <v>14</v>
      </c>
      <c r="B30" s="14">
        <f t="shared" ca="1" si="6"/>
        <v>44325</v>
      </c>
      <c r="C30" s="15">
        <f t="shared" si="7"/>
        <v>1441.6859601157498</v>
      </c>
      <c r="D30" s="15">
        <f t="shared" si="0"/>
        <v>25</v>
      </c>
      <c r="E30" s="39">
        <f t="shared" si="3"/>
        <v>1.5277978751205727</v>
      </c>
      <c r="F30" s="54" t="str">
        <f t="shared" si="1"/>
        <v>-</v>
      </c>
      <c r="G30" s="15">
        <f t="shared" si="8"/>
        <v>26.527797875120573</v>
      </c>
      <c r="H30" s="15">
        <f t="shared" si="5"/>
        <v>1468.2137579908704</v>
      </c>
      <c r="I30" s="55">
        <f t="shared" si="2"/>
        <v>531.78624200912964</v>
      </c>
    </row>
    <row r="31" spans="1:9" ht="12" customHeight="1" x14ac:dyDescent="0.2">
      <c r="A31" s="53">
        <v>15</v>
      </c>
      <c r="B31" s="14">
        <f t="shared" ca="1" si="6"/>
        <v>44356</v>
      </c>
      <c r="C31" s="15">
        <f t="shared" si="7"/>
        <v>1468.2137579908704</v>
      </c>
      <c r="D31" s="15">
        <f t="shared" si="0"/>
        <v>25</v>
      </c>
      <c r="E31" s="39">
        <f t="shared" si="3"/>
        <v>1.5814726645738233</v>
      </c>
      <c r="F31" s="15">
        <f t="shared" si="1"/>
        <v>25</v>
      </c>
      <c r="G31" s="15">
        <f t="shared" si="8"/>
        <v>51.581472664573823</v>
      </c>
      <c r="H31" s="15">
        <f t="shared" si="5"/>
        <v>1519.7952306554441</v>
      </c>
      <c r="I31" s="55">
        <f t="shared" si="2"/>
        <v>480.20476934455587</v>
      </c>
    </row>
    <row r="32" spans="1:9" ht="12" customHeight="1" x14ac:dyDescent="0.2">
      <c r="A32" s="53">
        <v>16</v>
      </c>
      <c r="B32" s="14">
        <f t="shared" ca="1" si="6"/>
        <v>44386</v>
      </c>
      <c r="C32" s="15">
        <f t="shared" si="7"/>
        <v>1519.7952306554441</v>
      </c>
      <c r="D32" s="15">
        <f t="shared" si="0"/>
        <v>25</v>
      </c>
      <c r="E32" s="39">
        <f t="shared" si="3"/>
        <v>1.609161698599421</v>
      </c>
      <c r="F32" s="54" t="str">
        <f t="shared" si="1"/>
        <v>-</v>
      </c>
      <c r="G32" s="15">
        <f t="shared" si="8"/>
        <v>26.609161698599422</v>
      </c>
      <c r="H32" s="15">
        <f t="shared" si="5"/>
        <v>1546.4043923540435</v>
      </c>
      <c r="I32" s="55">
        <f t="shared" si="2"/>
        <v>453.59560764595653</v>
      </c>
    </row>
    <row r="33" spans="1:9" ht="12" customHeight="1" x14ac:dyDescent="0.2">
      <c r="A33" s="53">
        <v>17</v>
      </c>
      <c r="B33" s="14">
        <f t="shared" ca="1" si="6"/>
        <v>44417</v>
      </c>
      <c r="C33" s="15">
        <f t="shared" si="7"/>
        <v>1546.4043923540435</v>
      </c>
      <c r="D33" s="15">
        <f t="shared" si="0"/>
        <v>25</v>
      </c>
      <c r="E33" s="39">
        <f t="shared" si="3"/>
        <v>1.6368795753687952</v>
      </c>
      <c r="F33" s="54" t="str">
        <f t="shared" si="1"/>
        <v>-</v>
      </c>
      <c r="G33" s="15">
        <f t="shared" si="8"/>
        <v>26.636879575368795</v>
      </c>
      <c r="H33" s="15">
        <f t="shared" si="5"/>
        <v>1573.0412719294122</v>
      </c>
      <c r="I33" s="55">
        <f t="shared" si="2"/>
        <v>426.95872807058777</v>
      </c>
    </row>
    <row r="34" spans="1:9" ht="12" customHeight="1" x14ac:dyDescent="0.2">
      <c r="A34" s="53">
        <v>18</v>
      </c>
      <c r="B34" s="14">
        <f t="shared" ca="1" si="6"/>
        <v>44448</v>
      </c>
      <c r="C34" s="15">
        <f t="shared" si="7"/>
        <v>1573.0412719294122</v>
      </c>
      <c r="D34" s="15">
        <f t="shared" si="0"/>
        <v>25</v>
      </c>
      <c r="E34" s="39">
        <f t="shared" si="3"/>
        <v>1.6906679915931377</v>
      </c>
      <c r="F34" s="15">
        <f t="shared" si="1"/>
        <v>25</v>
      </c>
      <c r="G34" s="15">
        <f t="shared" si="8"/>
        <v>51.690667991593138</v>
      </c>
      <c r="H34" s="15">
        <f t="shared" si="5"/>
        <v>1624.7319399210053</v>
      </c>
      <c r="I34" s="55">
        <f t="shared" si="2"/>
        <v>375.26806007899472</v>
      </c>
    </row>
    <row r="35" spans="1:9" ht="12" customHeight="1" x14ac:dyDescent="0.2">
      <c r="A35" s="53">
        <v>19</v>
      </c>
      <c r="B35" s="14">
        <f t="shared" ca="1" si="6"/>
        <v>44478</v>
      </c>
      <c r="C35" s="15">
        <f t="shared" si="7"/>
        <v>1624.7319399210053</v>
      </c>
      <c r="D35" s="15">
        <f t="shared" si="0"/>
        <v>25</v>
      </c>
      <c r="E35" s="39">
        <f t="shared" si="3"/>
        <v>1.7184707707510471</v>
      </c>
      <c r="F35" s="54" t="str">
        <f t="shared" si="1"/>
        <v>-</v>
      </c>
      <c r="G35" s="15">
        <f t="shared" si="8"/>
        <v>26.718470770751047</v>
      </c>
      <c r="H35" s="15">
        <f t="shared" si="5"/>
        <v>1651.4504106917564</v>
      </c>
      <c r="I35" s="55">
        <f t="shared" si="2"/>
        <v>348.54958930824364</v>
      </c>
    </row>
    <row r="36" spans="1:9" ht="12" customHeight="1" x14ac:dyDescent="0.2">
      <c r="A36" s="53">
        <v>20</v>
      </c>
      <c r="B36" s="14">
        <f t="shared" ca="1" si="6"/>
        <v>44509</v>
      </c>
      <c r="C36" s="15">
        <f t="shared" si="7"/>
        <v>1651.4504106917564</v>
      </c>
      <c r="D36" s="15">
        <f t="shared" si="0"/>
        <v>25</v>
      </c>
      <c r="E36" s="39">
        <f t="shared" si="3"/>
        <v>1.7463025111372461</v>
      </c>
      <c r="F36" s="54" t="str">
        <f t="shared" si="1"/>
        <v>-</v>
      </c>
      <c r="G36" s="15">
        <f t="shared" si="8"/>
        <v>26.746302511137245</v>
      </c>
      <c r="H36" s="15">
        <f t="shared" si="5"/>
        <v>1678.1967132028935</v>
      </c>
      <c r="I36" s="55">
        <f t="shared" si="2"/>
        <v>321.80328679710647</v>
      </c>
    </row>
    <row r="37" spans="1:9" ht="12" customHeight="1" x14ac:dyDescent="0.2">
      <c r="A37" s="53">
        <v>21</v>
      </c>
      <c r="B37" s="14">
        <f t="shared" ca="1" si="6"/>
        <v>44539</v>
      </c>
      <c r="C37" s="15">
        <f t="shared" si="7"/>
        <v>1678.1967132028935</v>
      </c>
      <c r="D37" s="15">
        <f t="shared" si="0"/>
        <v>25</v>
      </c>
      <c r="E37" s="39">
        <f t="shared" si="3"/>
        <v>1.8002049095863475</v>
      </c>
      <c r="F37" s="15">
        <f t="shared" si="1"/>
        <v>25</v>
      </c>
      <c r="G37" s="15">
        <f t="shared" si="8"/>
        <v>51.800204909586348</v>
      </c>
      <c r="H37" s="15">
        <f t="shared" si="5"/>
        <v>1729.99691811248</v>
      </c>
      <c r="I37" s="55">
        <f t="shared" si="2"/>
        <v>270.00308188752001</v>
      </c>
    </row>
    <row r="38" spans="1:9" ht="12" customHeight="1" x14ac:dyDescent="0.2">
      <c r="A38" s="53">
        <v>22</v>
      </c>
      <c r="B38" s="14">
        <f t="shared" ca="1" si="6"/>
        <v>44570</v>
      </c>
      <c r="C38" s="15">
        <f t="shared" si="7"/>
        <v>1729.99691811248</v>
      </c>
      <c r="D38" s="15">
        <f t="shared" si="0"/>
        <v>25</v>
      </c>
      <c r="E38" s="39">
        <f t="shared" si="3"/>
        <v>1.8281217897005</v>
      </c>
      <c r="F38" s="54" t="str">
        <f t="shared" si="1"/>
        <v>-</v>
      </c>
      <c r="G38" s="15">
        <f t="shared" si="8"/>
        <v>26.8281217897005</v>
      </c>
      <c r="H38" s="15">
        <f t="shared" si="5"/>
        <v>1756.8250399021804</v>
      </c>
      <c r="I38" s="55">
        <f t="shared" si="2"/>
        <v>243.17496009781962</v>
      </c>
    </row>
    <row r="39" spans="1:9" ht="12" customHeight="1" x14ac:dyDescent="0.2">
      <c r="A39" s="53">
        <v>23</v>
      </c>
      <c r="B39" s="14">
        <f t="shared" ca="1" si="6"/>
        <v>44601</v>
      </c>
      <c r="C39" s="15">
        <f t="shared" si="7"/>
        <v>1756.8250399021804</v>
      </c>
      <c r="D39" s="15">
        <f t="shared" si="0"/>
        <v>25</v>
      </c>
      <c r="E39" s="39">
        <f t="shared" si="3"/>
        <v>1.8560677498981046</v>
      </c>
      <c r="F39" s="54" t="str">
        <f t="shared" si="1"/>
        <v>-</v>
      </c>
      <c r="G39" s="15">
        <f t="shared" si="8"/>
        <v>26.856067749898106</v>
      </c>
      <c r="H39" s="15">
        <f t="shared" si="5"/>
        <v>1783.6811076520785</v>
      </c>
      <c r="I39" s="55">
        <f t="shared" si="2"/>
        <v>216.31889234792152</v>
      </c>
    </row>
    <row r="40" spans="1:9" ht="12" customHeight="1" x14ac:dyDescent="0.2">
      <c r="A40" s="53">
        <v>24</v>
      </c>
      <c r="B40" s="14">
        <f t="shared" ca="1" si="6"/>
        <v>44629</v>
      </c>
      <c r="C40" s="15">
        <f t="shared" si="7"/>
        <v>1783.6811076520785</v>
      </c>
      <c r="D40" s="15">
        <f t="shared" si="0"/>
        <v>25</v>
      </c>
      <c r="E40" s="39">
        <f t="shared" si="3"/>
        <v>1.9100844871375817</v>
      </c>
      <c r="F40" s="15">
        <f t="shared" si="1"/>
        <v>25</v>
      </c>
      <c r="G40" s="15">
        <f t="shared" si="8"/>
        <v>51.910084487137581</v>
      </c>
      <c r="H40" s="15">
        <f t="shared" si="5"/>
        <v>1835.591192139216</v>
      </c>
      <c r="I40" s="55">
        <f t="shared" si="2"/>
        <v>164.40880786078401</v>
      </c>
    </row>
    <row r="41" spans="1:9" ht="12" customHeight="1" x14ac:dyDescent="0.2">
      <c r="A41" s="53">
        <v>25</v>
      </c>
      <c r="B41" s="14">
        <f t="shared" ca="1" si="6"/>
        <v>44660</v>
      </c>
      <c r="C41" s="15">
        <f t="shared" si="7"/>
        <v>1835.591192139216</v>
      </c>
      <c r="D41" s="15">
        <f t="shared" si="0"/>
        <v>25</v>
      </c>
      <c r="E41" s="39">
        <f t="shared" si="3"/>
        <v>1.9381158251450166</v>
      </c>
      <c r="F41" s="54" t="str">
        <f t="shared" si="1"/>
        <v>-</v>
      </c>
      <c r="G41" s="15">
        <f t="shared" si="8"/>
        <v>26.938115825145015</v>
      </c>
      <c r="H41" s="15">
        <f t="shared" si="5"/>
        <v>1862.5293079643609</v>
      </c>
      <c r="I41" s="55">
        <f t="shared" si="2"/>
        <v>137.4706920356391</v>
      </c>
    </row>
    <row r="42" spans="1:9" ht="12" customHeight="1" x14ac:dyDescent="0.2">
      <c r="A42" s="53">
        <v>26</v>
      </c>
      <c r="B42" s="14">
        <f t="shared" ca="1" si="6"/>
        <v>44690</v>
      </c>
      <c r="C42" s="15">
        <f t="shared" si="7"/>
        <v>1862.5293079643609</v>
      </c>
      <c r="D42" s="15">
        <f t="shared" si="0"/>
        <v>25</v>
      </c>
      <c r="E42" s="39">
        <f t="shared" si="3"/>
        <v>1.9661763624628759</v>
      </c>
      <c r="F42" s="54" t="str">
        <f t="shared" si="1"/>
        <v>-</v>
      </c>
      <c r="G42" s="15">
        <f t="shared" si="8"/>
        <v>26.966176362462875</v>
      </c>
      <c r="H42" s="15">
        <f t="shared" si="5"/>
        <v>1889.4954843268238</v>
      </c>
      <c r="I42" s="55">
        <f t="shared" si="2"/>
        <v>110.50451567317623</v>
      </c>
    </row>
    <row r="43" spans="1:9" ht="12" customHeight="1" x14ac:dyDescent="0.2">
      <c r="A43" s="53">
        <v>27</v>
      </c>
      <c r="B43" s="14">
        <f t="shared" ca="1" si="6"/>
        <v>44721</v>
      </c>
      <c r="C43" s="15">
        <f t="shared" si="7"/>
        <v>1889.4954843268238</v>
      </c>
      <c r="D43" s="15">
        <f t="shared" si="0"/>
        <v>25</v>
      </c>
      <c r="E43" s="39">
        <f t="shared" si="3"/>
        <v>2.0203077961737748</v>
      </c>
      <c r="F43" s="15">
        <f t="shared" si="1"/>
        <v>25</v>
      </c>
      <c r="G43" s="15">
        <f t="shared" si="8"/>
        <v>52.020307796173775</v>
      </c>
      <c r="H43" s="15">
        <f t="shared" si="5"/>
        <v>1941.5157921229975</v>
      </c>
      <c r="I43" s="55">
        <f t="shared" si="2"/>
        <v>58.484207877002518</v>
      </c>
    </row>
    <row r="44" spans="1:9" ht="12" customHeight="1" x14ac:dyDescent="0.2">
      <c r="A44" s="53">
        <v>28</v>
      </c>
      <c r="B44" s="14">
        <f t="shared" ca="1" si="6"/>
        <v>44751</v>
      </c>
      <c r="C44" s="15">
        <f t="shared" si="7"/>
        <v>1941.5157921229975</v>
      </c>
      <c r="D44" s="15">
        <f t="shared" si="0"/>
        <v>25</v>
      </c>
      <c r="E44" s="39">
        <f t="shared" si="3"/>
        <v>2.0484539501281223</v>
      </c>
      <c r="F44" s="54" t="str">
        <f t="shared" si="1"/>
        <v>-</v>
      </c>
      <c r="G44" s="15">
        <f t="shared" si="8"/>
        <v>27.04845395012812</v>
      </c>
      <c r="H44" s="15">
        <f t="shared" si="5"/>
        <v>1968.5642460731256</v>
      </c>
      <c r="I44" s="55">
        <f t="shared" si="2"/>
        <v>31.43575392687444</v>
      </c>
    </row>
    <row r="45" spans="1:9" ht="12" customHeight="1" x14ac:dyDescent="0.2">
      <c r="A45" s="53">
        <v>29</v>
      </c>
      <c r="B45" s="14">
        <f t="shared" ca="1" si="6"/>
        <v>44782</v>
      </c>
      <c r="C45" s="15">
        <f t="shared" si="7"/>
        <v>1968.5642460731256</v>
      </c>
      <c r="D45" s="15">
        <f t="shared" si="0"/>
        <v>25</v>
      </c>
      <c r="E45" s="39">
        <f t="shared" si="3"/>
        <v>2.076629422992839</v>
      </c>
      <c r="F45" s="54" t="str">
        <f t="shared" si="1"/>
        <v>-</v>
      </c>
      <c r="G45" s="15">
        <f t="shared" si="8"/>
        <v>27.076629422992838</v>
      </c>
      <c r="H45" s="15">
        <f t="shared" si="5"/>
        <v>1995.6408754961185</v>
      </c>
      <c r="I45" s="55">
        <f t="shared" si="2"/>
        <v>4.3591245038815032</v>
      </c>
    </row>
    <row r="46" spans="1:9" ht="12" customHeight="1" x14ac:dyDescent="0.2">
      <c r="A46" s="53">
        <v>30</v>
      </c>
      <c r="B46" s="14">
        <f t="shared" ca="1" si="6"/>
        <v>44813</v>
      </c>
      <c r="C46" s="15">
        <f t="shared" si="7"/>
        <v>1995.6408754961185</v>
      </c>
      <c r="D46" s="15">
        <f t="shared" si="0"/>
        <v>25</v>
      </c>
      <c r="E46" s="39">
        <f t="shared" si="3"/>
        <v>2.1308759119751235</v>
      </c>
      <c r="F46" s="15">
        <f t="shared" si="1"/>
        <v>25</v>
      </c>
      <c r="G46" s="15">
        <f t="shared" si="8"/>
        <v>52.130875911975124</v>
      </c>
      <c r="H46" s="15">
        <f t="shared" si="5"/>
        <v>2047.7717514080937</v>
      </c>
      <c r="I46" s="55">
        <f t="shared" si="2"/>
        <v>-47.771751408093678</v>
      </c>
    </row>
    <row r="47" spans="1:9" ht="12" customHeight="1" x14ac:dyDescent="0.2">
      <c r="A47" s="53"/>
      <c r="B47" s="14"/>
      <c r="C47" s="15"/>
      <c r="D47" s="15"/>
      <c r="E47" s="39"/>
      <c r="F47" s="54"/>
      <c r="G47" s="15"/>
      <c r="H47" s="15"/>
      <c r="I47" s="55"/>
    </row>
    <row r="48" spans="1:9" ht="12" customHeight="1" x14ac:dyDescent="0.2">
      <c r="A48" s="53"/>
      <c r="B48" s="14"/>
      <c r="C48" s="15"/>
      <c r="D48" s="15"/>
      <c r="E48" s="39"/>
      <c r="F48" s="54"/>
      <c r="G48" s="15"/>
      <c r="H48" s="15"/>
      <c r="I48" s="55"/>
    </row>
    <row r="49" spans="1:9" ht="12" customHeight="1" x14ac:dyDescent="0.2">
      <c r="A49" s="53"/>
      <c r="B49" s="14"/>
      <c r="C49" s="15"/>
      <c r="D49" s="15"/>
      <c r="E49" s="39"/>
      <c r="F49" s="15"/>
      <c r="G49" s="15"/>
      <c r="H49" s="15"/>
      <c r="I49" s="55"/>
    </row>
    <row r="50" spans="1:9" ht="12" customHeight="1" x14ac:dyDescent="0.2">
      <c r="A50" s="53"/>
      <c r="B50" s="14"/>
      <c r="C50" s="15"/>
      <c r="D50" s="15"/>
      <c r="E50" s="39"/>
      <c r="F50" s="54"/>
      <c r="G50" s="15"/>
      <c r="H50" s="15"/>
      <c r="I50" s="55"/>
    </row>
    <row r="51" spans="1:9" ht="12" customHeight="1" x14ac:dyDescent="0.2">
      <c r="A51" s="53"/>
      <c r="B51" s="14"/>
      <c r="C51" s="15"/>
      <c r="D51" s="15"/>
      <c r="E51" s="39"/>
      <c r="F51" s="54"/>
      <c r="G51" s="15"/>
      <c r="H51" s="15"/>
      <c r="I51" s="55"/>
    </row>
    <row r="52" spans="1:9" ht="12" customHeight="1" x14ac:dyDescent="0.2">
      <c r="A52" s="53"/>
      <c r="B52" s="14"/>
      <c r="C52" s="15"/>
      <c r="D52" s="15"/>
      <c r="E52" s="39"/>
      <c r="F52" s="15"/>
      <c r="G52" s="15"/>
      <c r="H52" s="15"/>
      <c r="I52" s="55"/>
    </row>
    <row r="53" spans="1:9" ht="12" customHeight="1" x14ac:dyDescent="0.2">
      <c r="A53" s="23"/>
      <c r="B53" s="14"/>
      <c r="C53" s="15"/>
      <c r="D53" s="15"/>
      <c r="E53" s="39"/>
      <c r="F53" s="15"/>
      <c r="G53" s="15"/>
      <c r="H53" s="15"/>
      <c r="I53" s="40"/>
    </row>
    <row r="54" spans="1:9" ht="12" customHeight="1" x14ac:dyDescent="0.2">
      <c r="A54" s="23"/>
      <c r="B54" s="14"/>
      <c r="C54" s="15"/>
      <c r="D54" s="15"/>
      <c r="E54" s="39"/>
      <c r="F54" s="15"/>
      <c r="G54" s="15"/>
      <c r="H54" s="15"/>
      <c r="I54" s="40"/>
    </row>
    <row r="55" spans="1:9" ht="12" customHeight="1" x14ac:dyDescent="0.2">
      <c r="A55" s="23"/>
      <c r="B55" s="14"/>
      <c r="C55" s="15"/>
      <c r="D55" s="15"/>
      <c r="E55" s="39"/>
      <c r="F55" s="15"/>
      <c r="G55" s="15"/>
      <c r="H55" s="15"/>
      <c r="I55" s="40"/>
    </row>
    <row r="56" spans="1:9" ht="12" customHeight="1" x14ac:dyDescent="0.2">
      <c r="A56" s="23"/>
      <c r="B56" s="14"/>
      <c r="C56" s="15"/>
      <c r="D56" s="15"/>
      <c r="E56" s="39"/>
      <c r="F56" s="15"/>
      <c r="G56" s="15"/>
      <c r="H56" s="15"/>
      <c r="I56" s="40"/>
    </row>
    <row r="57" spans="1:9" ht="12" customHeight="1" x14ac:dyDescent="0.2">
      <c r="A57" s="23"/>
      <c r="B57" s="14"/>
      <c r="C57" s="15"/>
      <c r="D57" s="15"/>
      <c r="E57" s="39"/>
      <c r="F57" s="15"/>
      <c r="G57" s="15"/>
      <c r="H57" s="15"/>
      <c r="I57" s="40"/>
    </row>
    <row r="58" spans="1:9" ht="12" customHeight="1" x14ac:dyDescent="0.2">
      <c r="A58" s="23"/>
      <c r="B58" s="14"/>
      <c r="C58" s="15"/>
      <c r="D58" s="15"/>
      <c r="E58" s="39"/>
      <c r="F58" s="15"/>
      <c r="G58" s="15"/>
      <c r="H58" s="15"/>
      <c r="I58" s="40"/>
    </row>
    <row r="59" spans="1:9" ht="12" customHeight="1" x14ac:dyDescent="0.2">
      <c r="A59" s="23"/>
      <c r="B59" s="14"/>
      <c r="C59" s="15"/>
      <c r="D59" s="15"/>
      <c r="E59" s="39"/>
      <c r="F59" s="15"/>
      <c r="G59" s="15"/>
      <c r="H59" s="15"/>
      <c r="I59" s="40"/>
    </row>
    <row r="60" spans="1:9" ht="12" customHeight="1" x14ac:dyDescent="0.2">
      <c r="A60" s="23"/>
      <c r="B60" s="14"/>
      <c r="C60" s="15"/>
      <c r="D60" s="15"/>
      <c r="E60" s="39"/>
      <c r="F60" s="15"/>
      <c r="G60" s="15"/>
      <c r="H60" s="15"/>
      <c r="I60" s="40"/>
    </row>
    <row r="61" spans="1:9" ht="12" customHeight="1" x14ac:dyDescent="0.2">
      <c r="A61" s="23"/>
      <c r="B61" s="14"/>
      <c r="C61" s="15"/>
      <c r="D61" s="15"/>
      <c r="E61" s="39"/>
      <c r="F61" s="15"/>
      <c r="G61" s="15"/>
      <c r="H61" s="15"/>
      <c r="I61" s="40"/>
    </row>
    <row r="62" spans="1:9" ht="12" customHeight="1" x14ac:dyDescent="0.2">
      <c r="A62" s="23"/>
      <c r="B62" s="14"/>
      <c r="C62" s="15"/>
      <c r="D62" s="15"/>
      <c r="E62" s="39"/>
      <c r="F62" s="15"/>
      <c r="G62" s="15"/>
      <c r="H62" s="15"/>
      <c r="I62" s="40"/>
    </row>
    <row r="63" spans="1:9" ht="12" customHeight="1" x14ac:dyDescent="0.2">
      <c r="B63" s="14"/>
      <c r="C63" s="15"/>
      <c r="D63" s="15"/>
      <c r="E63" s="15"/>
      <c r="F63" s="15"/>
      <c r="G63" s="15"/>
      <c r="H63" s="15"/>
      <c r="I63" s="15"/>
    </row>
    <row r="64" spans="1:9" ht="12" customHeight="1" x14ac:dyDescent="0.2">
      <c r="B64" s="14"/>
      <c r="C64" s="15"/>
      <c r="D64" s="15"/>
      <c r="E64" s="15"/>
      <c r="F64" s="15"/>
      <c r="G64" s="15"/>
      <c r="H64" s="15"/>
      <c r="I64" s="15"/>
    </row>
    <row r="65" spans="2:9" ht="12" customHeight="1" x14ac:dyDescent="0.2">
      <c r="B65" s="14"/>
      <c r="C65" s="15"/>
      <c r="D65" s="15"/>
      <c r="E65" s="15"/>
      <c r="F65" s="15"/>
      <c r="G65" s="15"/>
      <c r="H65" s="15"/>
      <c r="I65" s="15"/>
    </row>
    <row r="66" spans="2:9" ht="12" customHeight="1" x14ac:dyDescent="0.2">
      <c r="B66" s="14"/>
      <c r="C66" s="15"/>
      <c r="D66" s="15"/>
      <c r="E66" s="15"/>
      <c r="F66" s="15"/>
      <c r="G66" s="15"/>
      <c r="H66" s="15"/>
      <c r="I66" s="15"/>
    </row>
    <row r="67" spans="2:9" ht="12" customHeight="1" x14ac:dyDescent="0.2">
      <c r="B67" s="14"/>
      <c r="C67" s="15"/>
      <c r="D67" s="15"/>
      <c r="E67" s="15"/>
      <c r="F67" s="15"/>
      <c r="G67" s="15"/>
      <c r="H67" s="15"/>
      <c r="I67" s="15"/>
    </row>
    <row r="68" spans="2:9" ht="12" customHeight="1" x14ac:dyDescent="0.2">
      <c r="B68" s="14"/>
      <c r="C68" s="15"/>
      <c r="D68" s="15"/>
      <c r="E68" s="15"/>
      <c r="F68" s="15"/>
      <c r="G68" s="15"/>
      <c r="H68" s="15"/>
      <c r="I68" s="15"/>
    </row>
    <row r="69" spans="2:9" ht="12" customHeight="1" x14ac:dyDescent="0.2">
      <c r="B69" s="14"/>
      <c r="C69" s="15"/>
      <c r="D69" s="15"/>
      <c r="E69" s="15"/>
      <c r="F69" s="15"/>
      <c r="G69" s="15"/>
      <c r="H69" s="15"/>
      <c r="I69" s="15"/>
    </row>
    <row r="70" spans="2:9" ht="12" customHeight="1" x14ac:dyDescent="0.2">
      <c r="B70" s="14"/>
      <c r="C70" s="15"/>
      <c r="D70" s="15"/>
      <c r="E70" s="15"/>
      <c r="F70" s="15"/>
      <c r="G70" s="15"/>
      <c r="H70" s="15"/>
      <c r="I70" s="15"/>
    </row>
    <row r="71" spans="2:9" ht="12" customHeight="1" x14ac:dyDescent="0.2">
      <c r="B71" s="14"/>
      <c r="C71" s="15"/>
      <c r="D71" s="15"/>
      <c r="E71" s="15"/>
      <c r="F71" s="15"/>
      <c r="G71" s="15"/>
      <c r="H71" s="15"/>
      <c r="I71" s="15"/>
    </row>
    <row r="72" spans="2:9" ht="12" customHeight="1" x14ac:dyDescent="0.2">
      <c r="B72" s="14"/>
      <c r="C72" s="15"/>
      <c r="D72" s="15"/>
      <c r="E72" s="15"/>
      <c r="F72" s="15"/>
      <c r="G72" s="15"/>
      <c r="H72" s="15"/>
      <c r="I72" s="15"/>
    </row>
    <row r="73" spans="2:9" ht="12" customHeight="1" x14ac:dyDescent="0.2">
      <c r="B73" s="14"/>
      <c r="C73" s="15"/>
      <c r="D73" s="15"/>
      <c r="E73" s="15"/>
      <c r="F73" s="15"/>
      <c r="G73" s="15"/>
      <c r="H73" s="15"/>
      <c r="I73" s="15"/>
    </row>
    <row r="74" spans="2:9" ht="12" customHeight="1" x14ac:dyDescent="0.2">
      <c r="B74" s="14"/>
      <c r="C74" s="15"/>
      <c r="D74" s="15"/>
      <c r="E74" s="15"/>
      <c r="F74" s="15"/>
      <c r="G74" s="15"/>
      <c r="H74" s="15"/>
      <c r="I74" s="15"/>
    </row>
    <row r="75" spans="2:9" ht="12" customHeight="1" x14ac:dyDescent="0.2">
      <c r="B75" s="14"/>
      <c r="C75" s="15"/>
      <c r="D75" s="15"/>
      <c r="E75" s="15"/>
      <c r="F75" s="15"/>
      <c r="G75" s="15"/>
      <c r="H75" s="15"/>
      <c r="I75" s="15"/>
    </row>
    <row r="76" spans="2:9" ht="12" customHeight="1" x14ac:dyDescent="0.2">
      <c r="B76" s="14"/>
      <c r="C76" s="15"/>
      <c r="D76" s="15"/>
      <c r="E76" s="15"/>
      <c r="F76" s="15"/>
      <c r="G76" s="15"/>
      <c r="H76" s="15"/>
      <c r="I76" s="15"/>
    </row>
    <row r="77" spans="2:9" ht="12" customHeight="1" x14ac:dyDescent="0.2"/>
    <row r="78" spans="2:9" ht="12" customHeight="1" x14ac:dyDescent="0.2"/>
    <row r="79" spans="2:9" ht="12" customHeight="1" x14ac:dyDescent="0.2"/>
    <row r="80" spans="2:9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mergeCells count="1">
    <mergeCell ref="B5:D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2"/>
  <sheetViews>
    <sheetView workbookViewId="0">
      <selection activeCell="J33" sqref="J33:J52"/>
    </sheetView>
  </sheetViews>
  <sheetFormatPr defaultColWidth="17.28515625" defaultRowHeight="12.75" x14ac:dyDescent="0.2"/>
  <cols>
    <col min="1" max="1" width="14.42578125" style="47" customWidth="1"/>
    <col min="2" max="2" width="19.85546875" customWidth="1"/>
    <col min="3" max="3" width="21.85546875" customWidth="1"/>
    <col min="4" max="4" width="20.5703125" customWidth="1"/>
    <col min="5" max="5" width="21.7109375" customWidth="1"/>
    <col min="6" max="6" width="22" customWidth="1"/>
    <col min="7" max="7" width="17.28515625" customWidth="1"/>
    <col min="8" max="8" width="16.7109375" customWidth="1"/>
    <col min="9" max="9" width="17" customWidth="1"/>
    <col min="10" max="10" width="19.7109375" customWidth="1"/>
    <col min="11" max="11" width="20.7109375" customWidth="1"/>
    <col min="12" max="12" width="14.28515625" customWidth="1"/>
    <col min="13" max="13" width="12.28515625" customWidth="1"/>
    <col min="14" max="14" width="14.28515625" customWidth="1"/>
    <col min="15" max="15" width="12.28515625" customWidth="1"/>
    <col min="16" max="16" width="14.28515625" customWidth="1"/>
    <col min="17" max="17" width="12.28515625" customWidth="1"/>
    <col min="18" max="26" width="8.85546875" customWidth="1"/>
  </cols>
  <sheetData>
    <row r="1" spans="1:17" ht="13.5" customHeight="1" x14ac:dyDescent="0.25">
      <c r="A1" s="76" t="s">
        <v>24</v>
      </c>
      <c r="B1" s="77"/>
      <c r="C1" s="17">
        <v>50000</v>
      </c>
      <c r="D1" s="18"/>
      <c r="E1" s="50" t="s">
        <v>28</v>
      </c>
      <c r="F1" s="43">
        <v>1.2500000000000001E-2</v>
      </c>
      <c r="H1" s="49"/>
      <c r="I1" s="49"/>
    </row>
    <row r="2" spans="1:17" ht="13.5" customHeight="1" x14ac:dyDescent="0.25">
      <c r="A2" s="46"/>
      <c r="B2" s="16" t="s">
        <v>26</v>
      </c>
      <c r="C2" s="45">
        <v>4.7500000000000001E-2</v>
      </c>
      <c r="D2" s="18"/>
      <c r="E2" s="18"/>
      <c r="H2" s="49"/>
      <c r="I2" s="49"/>
    </row>
    <row r="3" spans="1:17" s="23" customFormat="1" ht="13.5" customHeight="1" x14ac:dyDescent="0.2">
      <c r="A3"/>
      <c r="B3" s="58" t="s">
        <v>27</v>
      </c>
      <c r="C3" s="59">
        <v>9.7500000000000003E-2</v>
      </c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s="23" customFormat="1" ht="13.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ht="13.5" customHeight="1" x14ac:dyDescent="0.2">
      <c r="A5" s="74" t="s">
        <v>29</v>
      </c>
      <c r="B5" s="78"/>
      <c r="C5" s="78"/>
      <c r="D5" s="78"/>
      <c r="E5" s="78"/>
      <c r="F5" s="78"/>
    </row>
    <row r="6" spans="1:17" ht="12" customHeight="1" x14ac:dyDescent="0.25">
      <c r="A6" s="60" t="s">
        <v>30</v>
      </c>
      <c r="B6" s="61">
        <v>4.7500000000000001E-2</v>
      </c>
      <c r="C6" s="61">
        <v>0.06</v>
      </c>
      <c r="D6" s="61">
        <v>7.2499999999999995E-2</v>
      </c>
      <c r="E6" s="61">
        <v>8.5000000000000006E-2</v>
      </c>
      <c r="F6" s="61">
        <v>9.7500000000000003E-2</v>
      </c>
    </row>
    <row r="7" spans="1:17" ht="12" customHeight="1" x14ac:dyDescent="0.2">
      <c r="A7" s="62">
        <v>1</v>
      </c>
      <c r="B7" s="48">
        <f t="shared" ref="B7:B26" si="0">PMT(rate_1 / 12, 12 * A7, principal)</f>
        <v>-4274.6479425159432</v>
      </c>
      <c r="C7" s="48">
        <f t="shared" ref="C7:C26" si="1">PMT(rate_2 / 12, 12 * A7, principal)</f>
        <v>-4303.3214853540321</v>
      </c>
      <c r="D7" s="48">
        <f t="shared" ref="D7:D26" si="2">PMT(rate_3 / 12, 12 * A7, principal)</f>
        <v>-4332.1019400177247</v>
      </c>
      <c r="E7" s="48">
        <f t="shared" ref="E7:E26" si="3">PMT(rate_4 / 12, 12 * A7, principal)</f>
        <v>-4360.989123004636</v>
      </c>
      <c r="F7" s="48">
        <f t="shared" ref="F7:F26" si="4">PMT(rate_5 / 12, 12 *A7, principal)</f>
        <v>-4389.9828480355536</v>
      </c>
    </row>
    <row r="8" spans="1:17" ht="12" customHeight="1" x14ac:dyDescent="0.2">
      <c r="A8" s="62">
        <v>2</v>
      </c>
      <c r="B8" s="48">
        <f t="shared" si="0"/>
        <v>-2187.9757288799833</v>
      </c>
      <c r="C8" s="48">
        <f t="shared" si="1"/>
        <v>-2216.0305126378448</v>
      </c>
      <c r="D8" s="48">
        <f t="shared" si="2"/>
        <v>-2244.3000090577229</v>
      </c>
      <c r="E8" s="48">
        <f t="shared" si="3"/>
        <v>-2272.783744069302</v>
      </c>
      <c r="F8" s="48">
        <f t="shared" si="4"/>
        <v>-2301.4812187961697</v>
      </c>
    </row>
    <row r="9" spans="1:17" ht="12" customHeight="1" x14ac:dyDescent="0.2">
      <c r="A9" s="62">
        <v>3</v>
      </c>
      <c r="B9" s="48">
        <f t="shared" si="0"/>
        <v>-1492.9390856860737</v>
      </c>
      <c r="C9" s="48">
        <f t="shared" si="1"/>
        <v>-1521.0968725777554</v>
      </c>
      <c r="D9" s="48">
        <f t="shared" si="2"/>
        <v>-1549.5764590002091</v>
      </c>
      <c r="E9" s="48">
        <f t="shared" si="3"/>
        <v>-1578.3768711778698</v>
      </c>
      <c r="F9" s="48">
        <f t="shared" si="4"/>
        <v>-1607.497050722433</v>
      </c>
    </row>
    <row r="10" spans="1:17" ht="12" customHeight="1" x14ac:dyDescent="0.2">
      <c r="A10" s="62">
        <v>4</v>
      </c>
      <c r="B10" s="48">
        <f t="shared" si="0"/>
        <v>-1145.8108966381249</v>
      </c>
      <c r="C10" s="48">
        <f t="shared" si="1"/>
        <v>-1174.2514523967809</v>
      </c>
      <c r="D10" s="48">
        <f t="shared" si="2"/>
        <v>-1203.1201377903121</v>
      </c>
      <c r="E10" s="48">
        <f t="shared" si="3"/>
        <v>-1232.4151679417855</v>
      </c>
      <c r="F10" s="48">
        <f t="shared" si="4"/>
        <v>-1262.1345587143196</v>
      </c>
    </row>
    <row r="11" spans="1:17" ht="12" customHeight="1" x14ac:dyDescent="0.2">
      <c r="A11" s="62">
        <v>5</v>
      </c>
      <c r="B11" s="48">
        <f t="shared" si="0"/>
        <v>-937.84559895544317</v>
      </c>
      <c r="C11" s="48">
        <f t="shared" si="1"/>
        <v>-966.64007647139579</v>
      </c>
      <c r="D11" s="48">
        <f t="shared" si="2"/>
        <v>-995.96806763413667</v>
      </c>
      <c r="E11" s="48">
        <f t="shared" si="3"/>
        <v>-1025.8265663525626</v>
      </c>
      <c r="F11" s="48">
        <f t="shared" si="4"/>
        <v>-1056.2121828583554</v>
      </c>
    </row>
    <row r="12" spans="1:17" ht="12" customHeight="1" x14ac:dyDescent="0.2">
      <c r="A12" s="62">
        <v>6</v>
      </c>
      <c r="B12" s="48">
        <f t="shared" si="0"/>
        <v>-799.46122276341339</v>
      </c>
      <c r="C12" s="48">
        <f t="shared" si="1"/>
        <v>-828.64439467361012</v>
      </c>
      <c r="D12" s="48">
        <f t="shared" si="2"/>
        <v>-858.46530792455178</v>
      </c>
      <c r="E12" s="48">
        <f t="shared" si="3"/>
        <v>-888.9192307634944</v>
      </c>
      <c r="F12" s="48">
        <f t="shared" si="4"/>
        <v>-920.00078139978746</v>
      </c>
    </row>
    <row r="13" spans="1:17" ht="12" customHeight="1" x14ac:dyDescent="0.2">
      <c r="A13" s="62">
        <v>7</v>
      </c>
      <c r="B13" s="48">
        <f t="shared" si="0"/>
        <v>-700.83682544919691</v>
      </c>
      <c r="C13" s="48">
        <f t="shared" si="1"/>
        <v>-730.4277241890394</v>
      </c>
      <c r="D13" s="48">
        <f t="shared" si="2"/>
        <v>-760.75922328065258</v>
      </c>
      <c r="E13" s="48">
        <f t="shared" si="3"/>
        <v>-791.82427185703477</v>
      </c>
      <c r="F13" s="48">
        <f t="shared" si="4"/>
        <v>-823.61481184071476</v>
      </c>
    </row>
    <row r="14" spans="1:17" ht="12" customHeight="1" x14ac:dyDescent="0.2">
      <c r="A14" s="62">
        <v>8</v>
      </c>
      <c r="B14" s="48">
        <f t="shared" si="0"/>
        <v>-627.06185038609749</v>
      </c>
      <c r="C14" s="48">
        <f t="shared" si="1"/>
        <v>-657.07151050696018</v>
      </c>
      <c r="D14" s="48">
        <f t="shared" si="2"/>
        <v>-687.92305217053638</v>
      </c>
      <c r="E14" s="48">
        <f t="shared" si="3"/>
        <v>-719.60642916476604</v>
      </c>
      <c r="F14" s="48">
        <f t="shared" si="4"/>
        <v>-752.11013498071566</v>
      </c>
    </row>
    <row r="15" spans="1:17" ht="12" customHeight="1" x14ac:dyDescent="0.2">
      <c r="A15" s="62">
        <v>9</v>
      </c>
      <c r="B15" s="48">
        <f t="shared" si="0"/>
        <v>-569.85257995996392</v>
      </c>
      <c r="C15" s="48">
        <f t="shared" si="1"/>
        <v>-600.28748154627954</v>
      </c>
      <c r="D15" s="48">
        <f t="shared" si="2"/>
        <v>-631.66376449305153</v>
      </c>
      <c r="E15" s="48">
        <f t="shared" si="3"/>
        <v>-663.96763528114536</v>
      </c>
      <c r="F15" s="48">
        <f t="shared" si="4"/>
        <v>-697.18329012169954</v>
      </c>
    </row>
    <row r="16" spans="1:17" ht="12" customHeight="1" x14ac:dyDescent="0.2">
      <c r="A16" s="62">
        <v>10</v>
      </c>
      <c r="B16" s="48">
        <f t="shared" si="0"/>
        <v>-524.23871688398197</v>
      </c>
      <c r="C16" s="48">
        <f t="shared" si="1"/>
        <v>-555.10250970824723</v>
      </c>
      <c r="D16" s="48">
        <f t="shared" si="2"/>
        <v>-587.00520578541307</v>
      </c>
      <c r="E16" s="48">
        <f t="shared" si="3"/>
        <v>-619.92844437255565</v>
      </c>
      <c r="F16" s="48">
        <f t="shared" si="4"/>
        <v>-653.85121101018876</v>
      </c>
    </row>
    <row r="17" spans="1:17" ht="12" customHeight="1" x14ac:dyDescent="0.2">
      <c r="A17" s="62">
        <v>11</v>
      </c>
      <c r="B17" s="48">
        <f t="shared" si="0"/>
        <v>-487.05728488875843</v>
      </c>
      <c r="C17" s="48">
        <f t="shared" si="1"/>
        <v>-518.35173134262857</v>
      </c>
      <c r="D17" s="48">
        <f t="shared" si="2"/>
        <v>-550.78043650443544</v>
      </c>
      <c r="E17" s="48">
        <f t="shared" si="3"/>
        <v>-584.31959294258229</v>
      </c>
      <c r="F17" s="48">
        <f t="shared" si="4"/>
        <v>-618.94201052878259</v>
      </c>
    </row>
    <row r="18" spans="1:17" ht="12" customHeight="1" x14ac:dyDescent="0.2">
      <c r="A18" s="62">
        <v>12</v>
      </c>
      <c r="B18" s="48">
        <f t="shared" si="0"/>
        <v>-456.19957914974952</v>
      </c>
      <c r="C18" s="48">
        <f t="shared" si="1"/>
        <v>-487.92510678813932</v>
      </c>
      <c r="D18" s="48">
        <f t="shared" si="2"/>
        <v>-520.87790252498928</v>
      </c>
      <c r="E18" s="48">
        <f t="shared" si="3"/>
        <v>-555.02778215725471</v>
      </c>
      <c r="F18" s="48">
        <f t="shared" si="4"/>
        <v>-590.34037676898322</v>
      </c>
    </row>
    <row r="19" spans="1:17" ht="12" customHeight="1" x14ac:dyDescent="0.2">
      <c r="A19" s="62">
        <v>13</v>
      </c>
      <c r="B19" s="48">
        <f t="shared" si="0"/>
        <v>-430.20567812952777</v>
      </c>
      <c r="C19" s="48">
        <f t="shared" si="1"/>
        <v>-462.36172220161302</v>
      </c>
      <c r="D19" s="48">
        <f t="shared" si="2"/>
        <v>-495.83552767559792</v>
      </c>
      <c r="E19" s="48">
        <f t="shared" si="3"/>
        <v>-530.58956221929645</v>
      </c>
      <c r="F19" s="48">
        <f t="shared" si="4"/>
        <v>-566.58125070339872</v>
      </c>
    </row>
    <row r="20" spans="1:17" ht="12" customHeight="1" x14ac:dyDescent="0.2">
      <c r="A20" s="62">
        <v>14</v>
      </c>
      <c r="B20" s="48">
        <f t="shared" si="0"/>
        <v>-408.03273612504819</v>
      </c>
      <c r="C20" s="48">
        <f t="shared" si="1"/>
        <v>-440.61796226678177</v>
      </c>
      <c r="D20" s="48">
        <f t="shared" si="2"/>
        <v>-474.60876723039252</v>
      </c>
      <c r="E20" s="48">
        <f t="shared" si="3"/>
        <v>-509.95926756368914</v>
      </c>
      <c r="F20" s="48">
        <f t="shared" si="4"/>
        <v>-546.61764410851617</v>
      </c>
    </row>
    <row r="21" spans="1:17" ht="12" customHeight="1" x14ac:dyDescent="0.2">
      <c r="A21" s="62">
        <v>15</v>
      </c>
      <c r="B21" s="48">
        <f t="shared" si="0"/>
        <v>-388.9159588551554</v>
      </c>
      <c r="C21" s="48">
        <f t="shared" si="1"/>
        <v>-421.92841402422567</v>
      </c>
      <c r="D21" s="48">
        <f t="shared" si="2"/>
        <v>-456.43144051699306</v>
      </c>
      <c r="E21" s="48">
        <f t="shared" si="3"/>
        <v>-492.3697789627966</v>
      </c>
      <c r="F21" s="48">
        <f t="shared" si="4"/>
        <v>-529.68133177137793</v>
      </c>
    </row>
    <row r="22" spans="1:17" ht="12" customHeight="1" x14ac:dyDescent="0.2">
      <c r="A22" s="62">
        <v>16</v>
      </c>
      <c r="B22" s="48">
        <f t="shared" si="0"/>
        <v>-372.28171325580303</v>
      </c>
      <c r="C22" s="48">
        <f t="shared" si="1"/>
        <v>-405.71893194256126</v>
      </c>
      <c r="D22" s="48">
        <f t="shared" si="2"/>
        <v>-440.72875171811626</v>
      </c>
      <c r="E22" s="48">
        <f t="shared" si="3"/>
        <v>-477.24550058248707</v>
      </c>
      <c r="F22" s="48">
        <f t="shared" si="4"/>
        <v>-515.19578500115563</v>
      </c>
    </row>
    <row r="23" spans="1:17" ht="12" customHeight="1" x14ac:dyDescent="0.2">
      <c r="A23" s="62">
        <v>17</v>
      </c>
      <c r="B23" s="48">
        <f t="shared" si="0"/>
        <v>-357.69130445387486</v>
      </c>
      <c r="C23" s="48">
        <f t="shared" si="1"/>
        <v>-391.55038605858488</v>
      </c>
      <c r="D23" s="48">
        <f t="shared" si="2"/>
        <v>-427.06100955386313</v>
      </c>
      <c r="E23" s="48">
        <f t="shared" si="3"/>
        <v>-464.14605154032654</v>
      </c>
      <c r="F23" s="48">
        <f t="shared" si="4"/>
        <v>-502.71983487959261</v>
      </c>
      <c r="G23" s="51"/>
      <c r="H23" s="52"/>
      <c r="I23" s="52"/>
      <c r="J23" s="52"/>
      <c r="K23" s="52"/>
      <c r="L23" s="52"/>
      <c r="M23" s="52"/>
      <c r="N23" s="52"/>
      <c r="O23" s="52"/>
      <c r="P23" s="52"/>
      <c r="Q23" s="52"/>
    </row>
    <row r="24" spans="1:17" ht="12" customHeight="1" x14ac:dyDescent="0.2">
      <c r="A24" s="62">
        <v>18</v>
      </c>
      <c r="B24" s="48">
        <f t="shared" si="0"/>
        <v>-344.80349379221155</v>
      </c>
      <c r="C24" s="48">
        <f t="shared" si="1"/>
        <v>-379.08116086799095</v>
      </c>
      <c r="D24" s="48">
        <f t="shared" si="2"/>
        <v>-415.0861073367289</v>
      </c>
      <c r="E24" s="48">
        <f t="shared" si="3"/>
        <v>-452.72872727378473</v>
      </c>
      <c r="F24" s="48">
        <f t="shared" si="4"/>
        <v>-491.91011439681279</v>
      </c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</row>
    <row r="25" spans="1:17" ht="12" customHeight="1" x14ac:dyDescent="0.2">
      <c r="A25" s="62">
        <v>19</v>
      </c>
      <c r="B25" s="48">
        <f t="shared" si="0"/>
        <v>-333.34885330568034</v>
      </c>
      <c r="C25" s="48">
        <f t="shared" si="1"/>
        <v>-368.04149678202759</v>
      </c>
      <c r="D25" s="48">
        <f t="shared" si="2"/>
        <v>-404.53385163139819</v>
      </c>
      <c r="E25" s="48">
        <f t="shared" si="3"/>
        <v>-442.72281537392331</v>
      </c>
      <c r="F25" s="48">
        <f t="shared" si="4"/>
        <v>-482.49536057800503</v>
      </c>
      <c r="G25" s="51"/>
      <c r="H25" s="52"/>
      <c r="I25" s="52"/>
      <c r="J25" s="52"/>
      <c r="K25" s="52"/>
      <c r="L25" s="52"/>
      <c r="M25" s="52"/>
      <c r="N25" s="52"/>
      <c r="O25" s="52"/>
      <c r="P25" s="52"/>
      <c r="Q25" s="52"/>
    </row>
    <row r="26" spans="1:17" ht="12" customHeight="1" x14ac:dyDescent="0.2">
      <c r="A26" s="62">
        <v>20</v>
      </c>
      <c r="B26" s="48">
        <f t="shared" si="0"/>
        <v>-323.11181388811161</v>
      </c>
      <c r="C26" s="48">
        <f t="shared" si="1"/>
        <v>-358.2155292390824</v>
      </c>
      <c r="D26" s="48">
        <f t="shared" si="2"/>
        <v>-395.18799245883821</v>
      </c>
      <c r="E26" s="48">
        <f t="shared" si="3"/>
        <v>-433.91161668276698</v>
      </c>
      <c r="F26" s="48">
        <f t="shared" si="4"/>
        <v>-474.25842528805828</v>
      </c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</row>
    <row r="27" spans="1:17" ht="12" customHeight="1" x14ac:dyDescent="0.2"/>
    <row r="28" spans="1:17" ht="12" customHeight="1" x14ac:dyDescent="0.2"/>
    <row r="29" spans="1:17" ht="12" customHeight="1" x14ac:dyDescent="0.2"/>
    <row r="30" spans="1:17" ht="12" customHeight="1" x14ac:dyDescent="0.25">
      <c r="A30" s="75" t="s">
        <v>31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63"/>
      <c r="M30" s="63"/>
    </row>
    <row r="31" spans="1:17" ht="12" customHeight="1" x14ac:dyDescent="0.2">
      <c r="A31" s="65"/>
      <c r="B31" s="73">
        <v>4.7500000000000001E-2</v>
      </c>
      <c r="C31" s="74"/>
      <c r="D31" s="73">
        <v>0.06</v>
      </c>
      <c r="E31" s="74"/>
      <c r="F31" s="73">
        <v>7.2499999999999995E-2</v>
      </c>
      <c r="G31" s="74"/>
      <c r="H31" s="73">
        <v>8.5000000000000006E-2</v>
      </c>
      <c r="I31" s="74"/>
      <c r="J31" s="73">
        <v>9.7500000000000003E-2</v>
      </c>
      <c r="K31" s="74"/>
      <c r="L31" s="65"/>
      <c r="M31" s="65"/>
    </row>
    <row r="32" spans="1:17" ht="12" customHeight="1" x14ac:dyDescent="0.2">
      <c r="A32" s="62" t="s">
        <v>30</v>
      </c>
      <c r="B32" s="66" t="s">
        <v>32</v>
      </c>
      <c r="C32" s="66" t="s">
        <v>33</v>
      </c>
      <c r="D32" s="66" t="s">
        <v>34</v>
      </c>
      <c r="E32" s="66" t="s">
        <v>35</v>
      </c>
      <c r="F32" s="66" t="s">
        <v>36</v>
      </c>
      <c r="G32" s="64" t="s">
        <v>37</v>
      </c>
      <c r="H32" s="64" t="s">
        <v>38</v>
      </c>
      <c r="I32" s="64" t="s">
        <v>39</v>
      </c>
      <c r="J32" s="64" t="s">
        <v>40</v>
      </c>
      <c r="K32" s="64" t="s">
        <v>41</v>
      </c>
    </row>
    <row r="33" spans="1:11" ht="12" customHeight="1" x14ac:dyDescent="0.2">
      <c r="A33" s="67">
        <v>1</v>
      </c>
      <c r="B33" s="48">
        <f xml:space="preserve"> -B7 * A33 * 12</f>
        <v>51295.775310191319</v>
      </c>
      <c r="C33" s="48">
        <f t="shared" ref="C33:C52" si="5">B33 - principal</f>
        <v>1295.7753101913186</v>
      </c>
      <c r="D33" s="48">
        <f xml:space="preserve"> -C7 * A33 * 12</f>
        <v>51639.857824248385</v>
      </c>
      <c r="E33" s="48">
        <f t="shared" ref="E33:E52" si="6">D33 - principal</f>
        <v>1639.8578242483854</v>
      </c>
      <c r="F33" s="48">
        <f xml:space="preserve"> -D7 * A33 * 12</f>
        <v>51985.223280212696</v>
      </c>
      <c r="G33" s="49">
        <f t="shared" ref="G33:G52" si="7" xml:space="preserve"> F33 - principal</f>
        <v>1985.2232802126964</v>
      </c>
      <c r="H33" s="79">
        <f xml:space="preserve"> -E7 * A33 * 12</f>
        <v>52331.869476055632</v>
      </c>
      <c r="I33" s="79">
        <f t="shared" ref="I33:I52" si="8">H33 - principal</f>
        <v>2331.8694760556318</v>
      </c>
      <c r="J33" s="79">
        <f xml:space="preserve"> -F7 * A33 * 12</f>
        <v>52679.794176426643</v>
      </c>
      <c r="K33" s="79">
        <f t="shared" ref="K33:K52" si="9" xml:space="preserve"> J33 - principal</f>
        <v>2679.7941764266434</v>
      </c>
    </row>
    <row r="34" spans="1:11" ht="12" customHeight="1" x14ac:dyDescent="0.2">
      <c r="A34" s="67">
        <v>2</v>
      </c>
      <c r="B34" s="48">
        <f t="shared" ref="B34:B52" si="10" xml:space="preserve"> -B8 * A34 * 12</f>
        <v>52511.417493119603</v>
      </c>
      <c r="C34" s="48">
        <f t="shared" si="5"/>
        <v>2511.417493119603</v>
      </c>
      <c r="D34" s="48">
        <f t="shared" ref="D34:D52" si="11" xml:space="preserve"> -C8 * A34 * 12</f>
        <v>53184.732303308279</v>
      </c>
      <c r="E34" s="48">
        <f t="shared" si="6"/>
        <v>3184.7323033082794</v>
      </c>
      <c r="F34" s="48">
        <f t="shared" ref="F34:F52" si="12" xml:space="preserve"> -D8 * A34 * 12</f>
        <v>53863.200217385354</v>
      </c>
      <c r="G34" s="49">
        <f t="shared" si="7"/>
        <v>3863.2002173853543</v>
      </c>
      <c r="H34" s="79">
        <f t="shared" ref="H34:H52" si="13" xml:space="preserve"> -E8 * A34 * 12</f>
        <v>54546.809857663247</v>
      </c>
      <c r="I34" s="79">
        <f t="shared" si="8"/>
        <v>4546.8098576632474</v>
      </c>
      <c r="J34" s="79">
        <f t="shared" ref="J34:J52" si="14" xml:space="preserve"> -F8 * A34 * 12</f>
        <v>55235.549251108074</v>
      </c>
      <c r="K34" s="79">
        <f t="shared" si="9"/>
        <v>5235.5492511080738</v>
      </c>
    </row>
    <row r="35" spans="1:11" ht="12" customHeight="1" x14ac:dyDescent="0.2">
      <c r="A35" s="67">
        <v>3</v>
      </c>
      <c r="B35" s="48">
        <f t="shared" si="10"/>
        <v>53745.807084698652</v>
      </c>
      <c r="C35" s="48">
        <f t="shared" si="5"/>
        <v>3745.807084698652</v>
      </c>
      <c r="D35" s="48">
        <f t="shared" si="11"/>
        <v>54759.487412799193</v>
      </c>
      <c r="E35" s="48">
        <f t="shared" si="6"/>
        <v>4759.4874127991934</v>
      </c>
      <c r="F35" s="48">
        <f t="shared" si="12"/>
        <v>55784.752524007527</v>
      </c>
      <c r="G35" s="49">
        <f t="shared" si="7"/>
        <v>5784.7525240075265</v>
      </c>
      <c r="H35" s="79">
        <f t="shared" si="13"/>
        <v>56821.567362403308</v>
      </c>
      <c r="I35" s="79">
        <f t="shared" si="8"/>
        <v>6821.5673624033079</v>
      </c>
      <c r="J35" s="79">
        <f t="shared" si="14"/>
        <v>57869.893826007581</v>
      </c>
      <c r="K35" s="79">
        <f t="shared" si="9"/>
        <v>7869.8938260075811</v>
      </c>
    </row>
    <row r="36" spans="1:11" ht="12" customHeight="1" x14ac:dyDescent="0.2">
      <c r="A36" s="67">
        <v>4</v>
      </c>
      <c r="B36" s="48">
        <f t="shared" si="10"/>
        <v>54998.92303862999</v>
      </c>
      <c r="C36" s="48">
        <f t="shared" si="5"/>
        <v>4998.9230386299896</v>
      </c>
      <c r="D36" s="48">
        <f t="shared" si="11"/>
        <v>56364.06971504548</v>
      </c>
      <c r="E36" s="48">
        <f t="shared" si="6"/>
        <v>6364.0697150454798</v>
      </c>
      <c r="F36" s="48">
        <f t="shared" si="12"/>
        <v>57749.766613934982</v>
      </c>
      <c r="G36" s="49">
        <f t="shared" si="7"/>
        <v>7749.7666139349822</v>
      </c>
      <c r="H36" s="79">
        <f t="shared" si="13"/>
        <v>59155.928061205705</v>
      </c>
      <c r="I36" s="79">
        <f t="shared" si="8"/>
        <v>9155.9280612057046</v>
      </c>
      <c r="J36" s="79">
        <f t="shared" si="14"/>
        <v>60582.458818287341</v>
      </c>
      <c r="K36" s="79">
        <f t="shared" si="9"/>
        <v>10582.458818287341</v>
      </c>
    </row>
    <row r="37" spans="1:11" ht="12" customHeight="1" x14ac:dyDescent="0.2">
      <c r="A37" s="67">
        <v>5</v>
      </c>
      <c r="B37" s="48">
        <f t="shared" si="10"/>
        <v>56270.735937326594</v>
      </c>
      <c r="C37" s="48">
        <f t="shared" si="5"/>
        <v>6270.7359373265936</v>
      </c>
      <c r="D37" s="48">
        <f t="shared" si="11"/>
        <v>57998.404588283753</v>
      </c>
      <c r="E37" s="48">
        <f t="shared" si="6"/>
        <v>7998.4045882837527</v>
      </c>
      <c r="F37" s="48">
        <f t="shared" si="12"/>
        <v>59758.084058048196</v>
      </c>
      <c r="G37" s="49">
        <f t="shared" si="7"/>
        <v>9758.0840580481963</v>
      </c>
      <c r="H37" s="79">
        <f t="shared" si="13"/>
        <v>61549.593981153754</v>
      </c>
      <c r="I37" s="79">
        <f t="shared" si="8"/>
        <v>11549.593981153754</v>
      </c>
      <c r="J37" s="79">
        <f t="shared" si="14"/>
        <v>63372.730971501318</v>
      </c>
      <c r="K37" s="79">
        <f t="shared" si="9"/>
        <v>13372.730971501318</v>
      </c>
    </row>
    <row r="38" spans="1:11" ht="12" customHeight="1" x14ac:dyDescent="0.2">
      <c r="A38" s="67">
        <v>6</v>
      </c>
      <c r="B38" s="48">
        <f t="shared" si="10"/>
        <v>57561.208038965764</v>
      </c>
      <c r="C38" s="48">
        <f t="shared" si="5"/>
        <v>7561.208038965764</v>
      </c>
      <c r="D38" s="48">
        <f t="shared" si="11"/>
        <v>59662.396416499934</v>
      </c>
      <c r="E38" s="48">
        <f t="shared" si="6"/>
        <v>9662.3964164999343</v>
      </c>
      <c r="F38" s="48">
        <f t="shared" si="12"/>
        <v>61809.502170567728</v>
      </c>
      <c r="G38" s="49">
        <f t="shared" si="7"/>
        <v>11809.502170567728</v>
      </c>
      <c r="H38" s="79">
        <f t="shared" si="13"/>
        <v>64002.1846149716</v>
      </c>
      <c r="I38" s="79">
        <f t="shared" si="8"/>
        <v>14002.1846149716</v>
      </c>
      <c r="J38" s="79">
        <f t="shared" si="14"/>
        <v>66240.05626078471</v>
      </c>
      <c r="K38" s="79">
        <f t="shared" si="9"/>
        <v>16240.05626078471</v>
      </c>
    </row>
    <row r="39" spans="1:11" ht="12" customHeight="1" x14ac:dyDescent="0.2">
      <c r="A39" s="67">
        <v>7</v>
      </c>
      <c r="B39" s="48">
        <f t="shared" si="10"/>
        <v>58870.293337732539</v>
      </c>
      <c r="C39" s="48">
        <f t="shared" si="5"/>
        <v>8870.2933377325389</v>
      </c>
      <c r="D39" s="48">
        <f t="shared" si="11"/>
        <v>61355.928831879311</v>
      </c>
      <c r="E39" s="48">
        <f t="shared" si="6"/>
        <v>11355.928831879311</v>
      </c>
      <c r="F39" s="48">
        <f t="shared" si="12"/>
        <v>63903.774755574814</v>
      </c>
      <c r="G39" s="49">
        <f t="shared" si="7"/>
        <v>13903.774755574814</v>
      </c>
      <c r="H39" s="79">
        <f t="shared" si="13"/>
        <v>66513.238835990924</v>
      </c>
      <c r="I39" s="79">
        <f t="shared" si="8"/>
        <v>16513.238835990924</v>
      </c>
      <c r="J39" s="79">
        <f t="shared" si="14"/>
        <v>69183.64419462005</v>
      </c>
      <c r="K39" s="79">
        <f t="shared" si="9"/>
        <v>19183.64419462005</v>
      </c>
    </row>
    <row r="40" spans="1:11" ht="12" customHeight="1" x14ac:dyDescent="0.2">
      <c r="A40" s="67">
        <v>8</v>
      </c>
      <c r="B40" s="48">
        <f t="shared" si="10"/>
        <v>60197.937637065363</v>
      </c>
      <c r="C40" s="48">
        <f t="shared" si="5"/>
        <v>10197.937637065363</v>
      </c>
      <c r="D40" s="48">
        <f t="shared" si="11"/>
        <v>63078.865008668174</v>
      </c>
      <c r="E40" s="48">
        <f t="shared" si="6"/>
        <v>13078.865008668174</v>
      </c>
      <c r="F40" s="48">
        <f t="shared" si="12"/>
        <v>66040.613008371496</v>
      </c>
      <c r="G40" s="49">
        <f t="shared" si="7"/>
        <v>16040.613008371496</v>
      </c>
      <c r="H40" s="79">
        <f t="shared" si="13"/>
        <v>69082.217199817533</v>
      </c>
      <c r="I40" s="79">
        <f t="shared" si="8"/>
        <v>19082.217199817533</v>
      </c>
      <c r="J40" s="79">
        <f t="shared" si="14"/>
        <v>72202.572958148696</v>
      </c>
      <c r="K40" s="79">
        <f t="shared" si="9"/>
        <v>22202.572958148696</v>
      </c>
    </row>
    <row r="41" spans="1:11" ht="12" customHeight="1" x14ac:dyDescent="0.2">
      <c r="A41" s="67">
        <v>9</v>
      </c>
      <c r="B41" s="48">
        <f t="shared" si="10"/>
        <v>61544.078635676102</v>
      </c>
      <c r="C41" s="48">
        <f t="shared" si="5"/>
        <v>11544.078635676102</v>
      </c>
      <c r="D41" s="48">
        <f t="shared" si="11"/>
        <v>64831.048006998186</v>
      </c>
      <c r="E41" s="48">
        <f t="shared" si="6"/>
        <v>14831.048006998186</v>
      </c>
      <c r="F41" s="48">
        <f t="shared" si="12"/>
        <v>68219.686565249562</v>
      </c>
      <c r="G41" s="49">
        <f t="shared" si="7"/>
        <v>18219.686565249562</v>
      </c>
      <c r="H41" s="79">
        <f t="shared" si="13"/>
        <v>71708.5046103637</v>
      </c>
      <c r="I41" s="79">
        <f t="shared" si="8"/>
        <v>21708.5046103637</v>
      </c>
      <c r="J41" s="79">
        <f t="shared" si="14"/>
        <v>75295.795333143556</v>
      </c>
      <c r="K41" s="79">
        <f t="shared" si="9"/>
        <v>25295.795333143556</v>
      </c>
    </row>
    <row r="42" spans="1:11" ht="12" customHeight="1" x14ac:dyDescent="0.2">
      <c r="A42" s="67">
        <v>10</v>
      </c>
      <c r="B42" s="48">
        <f t="shared" si="10"/>
        <v>62908.646026077833</v>
      </c>
      <c r="C42" s="48">
        <f t="shared" si="5"/>
        <v>12908.646026077833</v>
      </c>
      <c r="D42" s="48">
        <f t="shared" si="11"/>
        <v>66612.30116498968</v>
      </c>
      <c r="E42" s="48">
        <f t="shared" si="6"/>
        <v>16612.30116498968</v>
      </c>
      <c r="F42" s="48">
        <f t="shared" si="12"/>
        <v>70440.624694249564</v>
      </c>
      <c r="G42" s="49">
        <f t="shared" si="7"/>
        <v>20440.624694249564</v>
      </c>
      <c r="H42" s="79">
        <f t="shared" si="13"/>
        <v>74391.413324706678</v>
      </c>
      <c r="I42" s="79">
        <f t="shared" si="8"/>
        <v>24391.413324706678</v>
      </c>
      <c r="J42" s="79">
        <f t="shared" si="14"/>
        <v>78462.145321222648</v>
      </c>
      <c r="K42" s="79">
        <f t="shared" si="9"/>
        <v>28462.145321222648</v>
      </c>
    </row>
    <row r="43" spans="1:11" ht="12" customHeight="1" x14ac:dyDescent="0.2">
      <c r="A43" s="67">
        <v>11</v>
      </c>
      <c r="B43" s="48">
        <f t="shared" si="10"/>
        <v>64291.561605316107</v>
      </c>
      <c r="C43" s="48">
        <f t="shared" si="5"/>
        <v>14291.561605316107</v>
      </c>
      <c r="D43" s="48">
        <f t="shared" si="11"/>
        <v>68422.428537226966</v>
      </c>
      <c r="E43" s="48">
        <f t="shared" si="6"/>
        <v>18422.428537226966</v>
      </c>
      <c r="F43" s="48">
        <f t="shared" si="12"/>
        <v>72703.01761858548</v>
      </c>
      <c r="G43" s="49">
        <f t="shared" si="7"/>
        <v>22703.01761858548</v>
      </c>
      <c r="H43" s="79">
        <f t="shared" si="13"/>
        <v>77130.186268420861</v>
      </c>
      <c r="I43" s="79">
        <f t="shared" si="8"/>
        <v>27130.186268420861</v>
      </c>
      <c r="J43" s="79">
        <f t="shared" si="14"/>
        <v>81700.345389799302</v>
      </c>
      <c r="K43" s="79">
        <f t="shared" si="9"/>
        <v>31700.345389799302</v>
      </c>
    </row>
    <row r="44" spans="1:11" ht="12" customHeight="1" x14ac:dyDescent="0.2">
      <c r="A44" s="67">
        <v>12</v>
      </c>
      <c r="B44" s="48">
        <f t="shared" si="10"/>
        <v>65692.739397563928</v>
      </c>
      <c r="C44" s="48">
        <f t="shared" si="5"/>
        <v>15692.739397563928</v>
      </c>
      <c r="D44" s="48">
        <f t="shared" si="11"/>
        <v>70261.215377492059</v>
      </c>
      <c r="E44" s="48">
        <f t="shared" si="6"/>
        <v>20261.215377492059</v>
      </c>
      <c r="F44" s="48">
        <f t="shared" si="12"/>
        <v>75006.417963598462</v>
      </c>
      <c r="G44" s="49">
        <f t="shared" si="7"/>
        <v>25006.417963598462</v>
      </c>
      <c r="H44" s="79">
        <f t="shared" si="13"/>
        <v>79924.000630644674</v>
      </c>
      <c r="I44" s="79">
        <f t="shared" si="8"/>
        <v>29924.000630644674</v>
      </c>
      <c r="J44" s="79">
        <f t="shared" si="14"/>
        <v>85009.014254733571</v>
      </c>
      <c r="K44" s="79">
        <f t="shared" si="9"/>
        <v>35009.014254733571</v>
      </c>
    </row>
    <row r="45" spans="1:11" ht="12" customHeight="1" x14ac:dyDescent="0.2">
      <c r="A45" s="67">
        <v>13</v>
      </c>
      <c r="B45" s="48">
        <f t="shared" si="10"/>
        <v>67112.085788206328</v>
      </c>
      <c r="C45" s="48">
        <f t="shared" si="5"/>
        <v>17112.085788206328</v>
      </c>
      <c r="D45" s="48">
        <f t="shared" si="11"/>
        <v>72128.428663451632</v>
      </c>
      <c r="E45" s="48">
        <f t="shared" si="6"/>
        <v>22128.428663451632</v>
      </c>
      <c r="F45" s="48">
        <f t="shared" si="12"/>
        <v>77350.342317393268</v>
      </c>
      <c r="G45" s="49">
        <f t="shared" si="7"/>
        <v>27350.342317393268</v>
      </c>
      <c r="H45" s="79">
        <f t="shared" si="13"/>
        <v>82771.971706210243</v>
      </c>
      <c r="I45" s="79">
        <f t="shared" si="8"/>
        <v>32771.971706210243</v>
      </c>
      <c r="J45" s="79">
        <f t="shared" si="14"/>
        <v>88386.675109730189</v>
      </c>
      <c r="K45" s="79">
        <f t="shared" si="9"/>
        <v>38386.675109730189</v>
      </c>
    </row>
    <row r="46" spans="1:11" ht="12" customHeight="1" x14ac:dyDescent="0.2">
      <c r="A46" s="67">
        <v>14</v>
      </c>
      <c r="B46" s="48">
        <f t="shared" si="10"/>
        <v>68549.499669008088</v>
      </c>
      <c r="C46" s="48">
        <f t="shared" si="5"/>
        <v>18549.499669008088</v>
      </c>
      <c r="D46" s="48">
        <f t="shared" si="11"/>
        <v>74023.817660819332</v>
      </c>
      <c r="E46" s="48">
        <f t="shared" si="6"/>
        <v>24023.817660819332</v>
      </c>
      <c r="F46" s="48">
        <f t="shared" si="12"/>
        <v>79734.272894705937</v>
      </c>
      <c r="G46" s="49">
        <f t="shared" si="7"/>
        <v>29734.272894705937</v>
      </c>
      <c r="H46" s="79">
        <f t="shared" si="13"/>
        <v>85673.156950699777</v>
      </c>
      <c r="I46" s="79">
        <f t="shared" si="8"/>
        <v>35673.156950699777</v>
      </c>
      <c r="J46" s="79">
        <f t="shared" si="14"/>
        <v>91831.764210230715</v>
      </c>
      <c r="K46" s="79">
        <f t="shared" si="9"/>
        <v>41831.764210230715</v>
      </c>
    </row>
    <row r="47" spans="1:11" ht="12" customHeight="1" x14ac:dyDescent="0.2">
      <c r="A47" s="67">
        <v>15</v>
      </c>
      <c r="B47" s="48">
        <f t="shared" si="10"/>
        <v>70004.872593927968</v>
      </c>
      <c r="C47" s="48">
        <f t="shared" si="5"/>
        <v>20004.872593927968</v>
      </c>
      <c r="D47" s="48">
        <f t="shared" si="11"/>
        <v>75947.11452436063</v>
      </c>
      <c r="E47" s="48">
        <f t="shared" si="6"/>
        <v>25947.11452436063</v>
      </c>
      <c r="F47" s="48">
        <f t="shared" si="12"/>
        <v>82157.65929305875</v>
      </c>
      <c r="G47" s="49">
        <f t="shared" si="7"/>
        <v>32157.65929305875</v>
      </c>
      <c r="H47" s="79">
        <f t="shared" si="13"/>
        <v>88626.560213303383</v>
      </c>
      <c r="I47" s="79">
        <f t="shared" si="8"/>
        <v>38626.560213303383</v>
      </c>
      <c r="J47" s="79">
        <f t="shared" si="14"/>
        <v>95342.639718848033</v>
      </c>
      <c r="K47" s="79">
        <f t="shared" si="9"/>
        <v>45342.639718848033</v>
      </c>
    </row>
    <row r="48" spans="1:11" ht="12" customHeight="1" x14ac:dyDescent="0.2">
      <c r="A48" s="67">
        <v>16</v>
      </c>
      <c r="B48" s="48">
        <f t="shared" si="10"/>
        <v>71478.088945114185</v>
      </c>
      <c r="C48" s="48">
        <f t="shared" si="5"/>
        <v>21478.088945114185</v>
      </c>
      <c r="D48" s="48">
        <f t="shared" si="11"/>
        <v>77898.034932971757</v>
      </c>
      <c r="E48" s="48">
        <f t="shared" si="6"/>
        <v>27898.034932971757</v>
      </c>
      <c r="F48" s="48">
        <f t="shared" si="12"/>
        <v>84619.920329878325</v>
      </c>
      <c r="G48" s="49">
        <f t="shared" si="7"/>
        <v>34619.920329878325</v>
      </c>
      <c r="H48" s="79">
        <f t="shared" si="13"/>
        <v>91631.136111837521</v>
      </c>
      <c r="I48" s="79">
        <f t="shared" si="8"/>
        <v>41631.136111837521</v>
      </c>
      <c r="J48" s="79">
        <f t="shared" si="14"/>
        <v>98917.59072022188</v>
      </c>
      <c r="K48" s="79">
        <f t="shared" si="9"/>
        <v>48917.59072022188</v>
      </c>
    </row>
    <row r="49" spans="1:11" ht="12" customHeight="1" x14ac:dyDescent="0.2">
      <c r="A49" s="67">
        <v>17</v>
      </c>
      <c r="B49" s="48">
        <f t="shared" si="10"/>
        <v>72969.026108590479</v>
      </c>
      <c r="C49" s="48">
        <f t="shared" si="5"/>
        <v>22969.026108590479</v>
      </c>
      <c r="D49" s="48">
        <f t="shared" si="11"/>
        <v>79876.278755951324</v>
      </c>
      <c r="E49" s="48">
        <f t="shared" si="6"/>
        <v>29876.278755951324</v>
      </c>
      <c r="F49" s="48">
        <f t="shared" si="12"/>
        <v>87120.445948988083</v>
      </c>
      <c r="G49" s="49">
        <f t="shared" si="7"/>
        <v>37120.445948988083</v>
      </c>
      <c r="H49" s="79">
        <f t="shared" si="13"/>
        <v>94685.794514226611</v>
      </c>
      <c r="I49" s="79">
        <f t="shared" si="8"/>
        <v>44685.794514226611</v>
      </c>
      <c r="J49" s="79">
        <f t="shared" si="14"/>
        <v>102554.84631543689</v>
      </c>
      <c r="K49" s="79">
        <f t="shared" si="9"/>
        <v>52554.846315436895</v>
      </c>
    </row>
    <row r="50" spans="1:11" ht="12" customHeight="1" x14ac:dyDescent="0.2">
      <c r="A50" s="67">
        <v>18</v>
      </c>
      <c r="B50" s="48">
        <f t="shared" si="10"/>
        <v>74477.554659117697</v>
      </c>
      <c r="C50" s="48">
        <f t="shared" si="5"/>
        <v>24477.554659117697</v>
      </c>
      <c r="D50" s="48">
        <f t="shared" si="11"/>
        <v>81881.530747486046</v>
      </c>
      <c r="E50" s="48">
        <f t="shared" si="6"/>
        <v>31881.530747486046</v>
      </c>
      <c r="F50" s="48">
        <f t="shared" si="12"/>
        <v>89658.599184733437</v>
      </c>
      <c r="G50" s="49">
        <f t="shared" si="7"/>
        <v>39658.599184733437</v>
      </c>
      <c r="H50" s="79">
        <f t="shared" si="13"/>
        <v>97789.405091137509</v>
      </c>
      <c r="I50" s="79">
        <f t="shared" si="8"/>
        <v>47789.405091137509</v>
      </c>
      <c r="J50" s="79">
        <f t="shared" si="14"/>
        <v>106252.58470971156</v>
      </c>
      <c r="K50" s="79">
        <f t="shared" si="9"/>
        <v>56252.584709711562</v>
      </c>
    </row>
    <row r="51" spans="1:11" ht="12" customHeight="1" x14ac:dyDescent="0.2">
      <c r="A51" s="67">
        <v>19</v>
      </c>
      <c r="B51" s="48">
        <f t="shared" si="10"/>
        <v>76003.538553695122</v>
      </c>
      <c r="C51" s="48">
        <f t="shared" si="5"/>
        <v>26003.538553695122</v>
      </c>
      <c r="D51" s="48">
        <f t="shared" si="11"/>
        <v>83913.4612663023</v>
      </c>
      <c r="E51" s="48">
        <f t="shared" si="6"/>
        <v>33913.4612663023</v>
      </c>
      <c r="F51" s="48">
        <f t="shared" si="12"/>
        <v>92233.718171958782</v>
      </c>
      <c r="G51" s="49">
        <f t="shared" si="7"/>
        <v>42233.718171958782</v>
      </c>
      <c r="H51" s="79">
        <f t="shared" si="13"/>
        <v>100940.80190525451</v>
      </c>
      <c r="I51" s="79">
        <f t="shared" si="8"/>
        <v>50940.801905254513</v>
      </c>
      <c r="J51" s="79">
        <f t="shared" si="14"/>
        <v>110008.94221178515</v>
      </c>
      <c r="K51" s="79">
        <f t="shared" si="9"/>
        <v>60008.94221178515</v>
      </c>
    </row>
    <row r="52" spans="1:11" ht="12" customHeight="1" x14ac:dyDescent="0.2">
      <c r="A52" s="67">
        <v>20</v>
      </c>
      <c r="B52" s="48">
        <f t="shared" si="10"/>
        <v>77546.835333146781</v>
      </c>
      <c r="C52" s="48">
        <f t="shared" si="5"/>
        <v>27546.835333146781</v>
      </c>
      <c r="D52" s="48">
        <f t="shared" si="11"/>
        <v>85971.727017379773</v>
      </c>
      <c r="E52" s="48">
        <f t="shared" si="6"/>
        <v>35971.727017379773</v>
      </c>
      <c r="F52" s="48">
        <f t="shared" si="12"/>
        <v>94845.118190121168</v>
      </c>
      <c r="G52" s="49">
        <f t="shared" si="7"/>
        <v>44845.118190121168</v>
      </c>
      <c r="H52" s="79">
        <f t="shared" si="13"/>
        <v>104138.78800386409</v>
      </c>
      <c r="I52" s="79">
        <f t="shared" si="8"/>
        <v>54138.788003864087</v>
      </c>
      <c r="J52" s="79">
        <f t="shared" si="14"/>
        <v>113822.02206913398</v>
      </c>
      <c r="K52" s="79">
        <f t="shared" si="9"/>
        <v>63822.022069133978</v>
      </c>
    </row>
    <row r="53" spans="1:11" ht="12" customHeight="1" x14ac:dyDescent="0.2">
      <c r="C53" s="48"/>
      <c r="H53" s="79"/>
      <c r="I53" s="79"/>
      <c r="J53" s="79"/>
      <c r="K53" s="79"/>
    </row>
    <row r="54" spans="1:11" ht="12" customHeight="1" x14ac:dyDescent="0.2">
      <c r="C54" s="48"/>
    </row>
    <row r="55" spans="1:11" ht="12" customHeight="1" x14ac:dyDescent="0.2"/>
    <row r="56" spans="1:11" ht="12" customHeight="1" x14ac:dyDescent="0.2"/>
    <row r="57" spans="1:11" ht="12" customHeight="1" x14ac:dyDescent="0.2"/>
    <row r="58" spans="1:11" ht="12" customHeight="1" x14ac:dyDescent="0.2"/>
    <row r="59" spans="1:11" ht="12" customHeight="1" x14ac:dyDescent="0.2"/>
    <row r="60" spans="1:11" ht="12" customHeight="1" x14ac:dyDescent="0.2"/>
    <row r="61" spans="1:11" ht="12" customHeight="1" x14ac:dyDescent="0.2"/>
    <row r="62" spans="1:11" ht="12" customHeight="1" x14ac:dyDescent="0.2"/>
    <row r="63" spans="1:11" ht="12" customHeight="1" x14ac:dyDescent="0.2"/>
    <row r="64" spans="1:11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</sheetData>
  <mergeCells count="8">
    <mergeCell ref="H31:I31"/>
    <mergeCell ref="J31:K31"/>
    <mergeCell ref="A30:K30"/>
    <mergeCell ref="A1:B1"/>
    <mergeCell ref="A5:F5"/>
    <mergeCell ref="D31:E31"/>
    <mergeCell ref="B31:C31"/>
    <mergeCell ref="F31:G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2AF4-CDC6-41E5-AFA6-8D929A67CA64}">
  <dimension ref="A2:F37"/>
  <sheetViews>
    <sheetView tabSelected="1" workbookViewId="0">
      <selection activeCell="B25" sqref="B25:F37"/>
    </sheetView>
  </sheetViews>
  <sheetFormatPr defaultRowHeight="12.75" x14ac:dyDescent="0.2"/>
  <cols>
    <col min="1" max="1" width="22.85546875" customWidth="1"/>
    <col min="2" max="2" width="19.42578125" customWidth="1"/>
    <col min="3" max="3" width="17.28515625" customWidth="1"/>
    <col min="4" max="4" width="15.85546875" customWidth="1"/>
    <col min="5" max="5" width="19.42578125" customWidth="1"/>
    <col min="6" max="6" width="21.140625" customWidth="1"/>
  </cols>
  <sheetData>
    <row r="2" spans="1:6" x14ac:dyDescent="0.2">
      <c r="A2" s="68" t="s">
        <v>42</v>
      </c>
      <c r="B2" s="79">
        <v>20000</v>
      </c>
    </row>
    <row r="3" spans="1:6" x14ac:dyDescent="0.2">
      <c r="A3" s="68"/>
    </row>
    <row r="4" spans="1:6" x14ac:dyDescent="0.2">
      <c r="A4" s="68"/>
      <c r="B4" s="59"/>
    </row>
    <row r="5" spans="1:6" ht="15" x14ac:dyDescent="0.25">
      <c r="A5" s="82" t="s">
        <v>44</v>
      </c>
      <c r="B5" s="82"/>
      <c r="C5" s="82"/>
      <c r="D5" s="82"/>
      <c r="E5" s="82"/>
      <c r="F5" s="82"/>
    </row>
    <row r="6" spans="1:6" x14ac:dyDescent="0.2">
      <c r="A6" s="68" t="s">
        <v>43</v>
      </c>
      <c r="B6">
        <v>1</v>
      </c>
      <c r="C6">
        <v>2</v>
      </c>
      <c r="D6" s="69">
        <v>3</v>
      </c>
      <c r="E6" s="69">
        <v>4</v>
      </c>
      <c r="F6" s="69">
        <v>5</v>
      </c>
    </row>
    <row r="8" spans="1:6" x14ac:dyDescent="0.2">
      <c r="A8" s="83">
        <v>0.03</v>
      </c>
      <c r="B8" s="49">
        <f>PMT(A8/12, B6 * 12, car_loan)</f>
        <v>-1693.873975169779</v>
      </c>
      <c r="C8" s="49">
        <f>PMT(A8/12, C6 * 12, car_loan)</f>
        <v>-859.62423959112209</v>
      </c>
      <c r="D8" s="49">
        <f>PMT(A8/12, D6 * 12, car_loan)</f>
        <v>-581.6241926130466</v>
      </c>
      <c r="E8" s="49">
        <f>PMT(A8/12, E6 * 12, car_loan)</f>
        <v>-442.6865397862303</v>
      </c>
      <c r="F8" s="49">
        <f>PMT(A8/12, F6 * 12, car_loan)</f>
        <v>-359.37381328126276</v>
      </c>
    </row>
    <row r="9" spans="1:6" x14ac:dyDescent="0.2">
      <c r="A9" s="80">
        <v>3.5000000000000003E-2</v>
      </c>
      <c r="B9" s="49">
        <f t="dataTable" ref="B9:F20" dt2D="0" dtr="0" r1="A8"/>
        <v>-1698.4325968813553</v>
      </c>
      <c r="C9" s="49">
        <v>-864.05444271487022</v>
      </c>
      <c r="D9" s="49">
        <v>-586.04159453821615</v>
      </c>
      <c r="E9" s="49">
        <v>-447.12002103394036</v>
      </c>
      <c r="F9" s="49">
        <v>-363.834899405128</v>
      </c>
    </row>
    <row r="10" spans="1:6" x14ac:dyDescent="0.2">
      <c r="A10" s="83">
        <v>0.04</v>
      </c>
      <c r="B10" s="49">
        <v>-1702.9980839111583</v>
      </c>
      <c r="C10" s="49">
        <v>-868.49844341548112</v>
      </c>
      <c r="D10" s="49">
        <v>-590.4797001368737</v>
      </c>
      <c r="E10" s="49">
        <v>-451.58109283379963</v>
      </c>
      <c r="F10" s="49">
        <v>-368.330441105327</v>
      </c>
    </row>
    <row r="11" spans="1:6" x14ac:dyDescent="0.2">
      <c r="A11" s="80">
        <v>4.4999999999999998E-2</v>
      </c>
      <c r="B11" s="49">
        <v>-1707.5704317274412</v>
      </c>
      <c r="C11" s="49">
        <v>-872.95623104166884</v>
      </c>
      <c r="D11" s="49">
        <v>-594.93848956751151</v>
      </c>
      <c r="E11" s="49">
        <v>-456.06972154862513</v>
      </c>
      <c r="F11" s="49">
        <v>-372.86038483033298</v>
      </c>
    </row>
    <row r="12" spans="1:6" x14ac:dyDescent="0.2">
      <c r="A12" s="83">
        <v>0.05</v>
      </c>
      <c r="B12" s="49">
        <v>-1712.1496357693427</v>
      </c>
      <c r="C12" s="49">
        <v>-877.42779468136894</v>
      </c>
      <c r="D12" s="49">
        <v>-599.41794209330953</v>
      </c>
      <c r="E12" s="49">
        <v>-460.58587141293037</v>
      </c>
      <c r="F12" s="49">
        <v>-377.42467288021874</v>
      </c>
    </row>
    <row r="13" spans="1:6" x14ac:dyDescent="0.2">
      <c r="A13" s="80">
        <v>5.5E-2</v>
      </c>
      <c r="B13" s="49">
        <v>-1716.7356914469915</v>
      </c>
      <c r="C13" s="49">
        <v>-881.91312316273218</v>
      </c>
      <c r="D13" s="49">
        <v>-603.91803608620569</v>
      </c>
      <c r="E13" s="49">
        <v>-465.12950454486389</v>
      </c>
      <c r="F13" s="49">
        <v>-382.02324343564482</v>
      </c>
    </row>
    <row r="14" spans="1:6" x14ac:dyDescent="0.2">
      <c r="A14" s="83">
        <v>0.06</v>
      </c>
      <c r="B14" s="49">
        <v>-1721.3285941416127</v>
      </c>
      <c r="C14" s="49">
        <v>-886.41220505513786</v>
      </c>
      <c r="D14" s="49">
        <v>-608.43874903110225</v>
      </c>
      <c r="E14" s="49">
        <v>-469.70058095871229</v>
      </c>
      <c r="F14" s="49">
        <v>-386.65603058855828</v>
      </c>
    </row>
    <row r="15" spans="1:6" x14ac:dyDescent="0.2">
      <c r="A15" s="80">
        <v>6.5000000000000002E-2</v>
      </c>
      <c r="B15" s="49">
        <v>-1725.9283392056279</v>
      </c>
      <c r="C15" s="49">
        <v>-890.92502867021972</v>
      </c>
      <c r="D15" s="49">
        <v>-612.98005753019572</v>
      </c>
      <c r="E15" s="49">
        <v>-474.29905857795387</v>
      </c>
      <c r="F15" s="49">
        <v>-391.32296437457086</v>
      </c>
    </row>
    <row r="16" spans="1:6" x14ac:dyDescent="0.2">
      <c r="A16" s="83">
        <v>7.0000000000000007E-2</v>
      </c>
      <c r="B16" s="49">
        <v>-1730.534921962761</v>
      </c>
      <c r="C16" s="49">
        <v>-895.4515820629083</v>
      </c>
      <c r="D16" s="49">
        <v>-617.54193730743884</v>
      </c>
      <c r="E16" s="49">
        <v>-478.9248932488581</v>
      </c>
      <c r="F16" s="49">
        <v>-396.02397080699069</v>
      </c>
    </row>
    <row r="17" spans="1:6" x14ac:dyDescent="0.2">
      <c r="A17" s="80">
        <v>7.4999999999999997E-2</v>
      </c>
      <c r="B17" s="49">
        <v>-1735.1483377081443</v>
      </c>
      <c r="C17" s="49">
        <v>-899.99185303249067</v>
      </c>
      <c r="D17" s="49">
        <v>-622.12436321312862</v>
      </c>
      <c r="E17" s="49">
        <v>-483.57803875462463</v>
      </c>
      <c r="F17" s="49">
        <v>-400.75897191247526</v>
      </c>
    </row>
    <row r="18" spans="1:6" x14ac:dyDescent="0.2">
      <c r="A18" s="83">
        <v>0.08</v>
      </c>
      <c r="B18" s="49">
        <v>-1739.7685817084212</v>
      </c>
      <c r="C18" s="49">
        <v>-904.54582912368301</v>
      </c>
      <c r="D18" s="49">
        <v>-626.72730922861695</v>
      </c>
      <c r="E18" s="49">
        <v>-488.25844683004965</v>
      </c>
      <c r="F18" s="49">
        <v>-405.52788576827362</v>
      </c>
    </row>
    <row r="19" spans="1:6" x14ac:dyDescent="0.2">
      <c r="A19" s="80">
        <v>8.5000000000000006E-2</v>
      </c>
      <c r="B19" s="49">
        <v>-1744.3956492018547</v>
      </c>
      <c r="C19" s="49">
        <v>-909.11349762772079</v>
      </c>
      <c r="D19" s="49">
        <v>-631.35074847114788</v>
      </c>
      <c r="E19" s="49">
        <v>-492.9660671767142</v>
      </c>
      <c r="F19" s="49">
        <v>-410.33062654102503</v>
      </c>
    </row>
    <row r="20" spans="1:6" x14ac:dyDescent="0.2">
      <c r="A20" s="83">
        <v>9.0000000000000094E-2</v>
      </c>
      <c r="B20" s="49">
        <v>-1749.0295353984286</v>
      </c>
      <c r="C20" s="49">
        <v>-913.69484558346198</v>
      </c>
      <c r="D20" s="49">
        <v>-635.99465319881392</v>
      </c>
      <c r="E20" s="49">
        <v>-497.70084747868412</v>
      </c>
      <c r="F20" s="49">
        <v>-415.1671045270802</v>
      </c>
    </row>
    <row r="22" spans="1:6" ht="15" x14ac:dyDescent="0.25">
      <c r="A22" s="81" t="s">
        <v>45</v>
      </c>
      <c r="B22" s="81"/>
      <c r="C22" s="81"/>
      <c r="D22" s="81"/>
      <c r="E22" s="81"/>
      <c r="F22" s="81"/>
    </row>
    <row r="23" spans="1:6" x14ac:dyDescent="0.2">
      <c r="A23" s="68" t="s">
        <v>43</v>
      </c>
      <c r="B23" s="69">
        <v>1</v>
      </c>
      <c r="C23" s="69">
        <v>2</v>
      </c>
      <c r="D23" s="69">
        <v>3</v>
      </c>
      <c r="E23" s="69">
        <v>4</v>
      </c>
      <c r="F23" s="69">
        <v>5</v>
      </c>
    </row>
    <row r="24" spans="1:6" x14ac:dyDescent="0.2">
      <c r="A24" s="69"/>
      <c r="B24" s="69"/>
      <c r="C24" s="69"/>
      <c r="D24" s="69"/>
      <c r="E24" s="69"/>
      <c r="F24" s="69"/>
    </row>
    <row r="25" spans="1:6" x14ac:dyDescent="0.2">
      <c r="A25" s="80">
        <v>0.03</v>
      </c>
      <c r="B25" s="49">
        <f xml:space="preserve"> -B8 * 12 * (COLUMN() - 1)</f>
        <v>20326.487702037346</v>
      </c>
      <c r="C25" s="49">
        <f t="shared" ref="C25:F25" si="0" xml:space="preserve"> -C8 * 12 * (COLUMN() - 1)</f>
        <v>20630.981750186929</v>
      </c>
      <c r="D25" s="49">
        <f t="shared" si="0"/>
        <v>20938.470934069679</v>
      </c>
      <c r="E25" s="49">
        <f t="shared" si="0"/>
        <v>21248.953909739055</v>
      </c>
      <c r="F25" s="49">
        <f t="shared" si="0"/>
        <v>21562.428796875764</v>
      </c>
    </row>
    <row r="26" spans="1:6" x14ac:dyDescent="0.2">
      <c r="A26" s="80">
        <v>3.5000000000000003E-2</v>
      </c>
      <c r="B26" s="49">
        <f t="shared" ref="B26:F37" si="1" xml:space="preserve"> -B9 * 12 * (COLUMN() - 1)</f>
        <v>20381.191162576262</v>
      </c>
      <c r="C26" s="49">
        <f t="shared" si="1"/>
        <v>20737.306625156885</v>
      </c>
      <c r="D26" s="49">
        <f t="shared" si="1"/>
        <v>21097.497403375783</v>
      </c>
      <c r="E26" s="49">
        <f t="shared" si="1"/>
        <v>21461.761009629139</v>
      </c>
      <c r="F26" s="49">
        <f t="shared" si="1"/>
        <v>21830.093964307678</v>
      </c>
    </row>
    <row r="27" spans="1:6" x14ac:dyDescent="0.2">
      <c r="A27" s="80">
        <v>0.04</v>
      </c>
      <c r="B27" s="49">
        <f t="shared" si="1"/>
        <v>20435.977006933899</v>
      </c>
      <c r="C27" s="49">
        <f t="shared" si="1"/>
        <v>20843.962641971546</v>
      </c>
      <c r="D27" s="49">
        <f t="shared" si="1"/>
        <v>21257.269204927452</v>
      </c>
      <c r="E27" s="49">
        <f t="shared" si="1"/>
        <v>21675.892456022382</v>
      </c>
      <c r="F27" s="49">
        <f t="shared" si="1"/>
        <v>22099.826466319617</v>
      </c>
    </row>
    <row r="28" spans="1:6" x14ac:dyDescent="0.2">
      <c r="A28" s="80">
        <v>4.4999999999999998E-2</v>
      </c>
      <c r="B28" s="49">
        <f t="shared" si="1"/>
        <v>20490.845180729295</v>
      </c>
      <c r="C28" s="49">
        <f t="shared" si="1"/>
        <v>20950.949545000054</v>
      </c>
      <c r="D28" s="49">
        <f t="shared" si="1"/>
        <v>21417.785624430413</v>
      </c>
      <c r="E28" s="49">
        <f t="shared" si="1"/>
        <v>21891.346634334004</v>
      </c>
      <c r="F28" s="49">
        <f t="shared" si="1"/>
        <v>22371.623089819979</v>
      </c>
    </row>
    <row r="29" spans="1:6" x14ac:dyDescent="0.2">
      <c r="A29" s="80">
        <v>0.05</v>
      </c>
      <c r="B29" s="49">
        <f t="shared" si="1"/>
        <v>20545.795629232111</v>
      </c>
      <c r="C29" s="49">
        <f t="shared" si="1"/>
        <v>21058.267072352854</v>
      </c>
      <c r="D29" s="49">
        <f t="shared" si="1"/>
        <v>21579.045915359144</v>
      </c>
      <c r="E29" s="49">
        <f t="shared" si="1"/>
        <v>22108.121827820658</v>
      </c>
      <c r="F29" s="49">
        <f t="shared" si="1"/>
        <v>22645.480372813126</v>
      </c>
    </row>
    <row r="30" spans="1:6" x14ac:dyDescent="0.2">
      <c r="A30" s="80">
        <v>5.5E-2</v>
      </c>
      <c r="B30" s="49">
        <f t="shared" si="1"/>
        <v>20600.8282973639</v>
      </c>
      <c r="C30" s="49">
        <f t="shared" si="1"/>
        <v>21165.914955905573</v>
      </c>
      <c r="D30" s="49">
        <f t="shared" si="1"/>
        <v>21741.049299103404</v>
      </c>
      <c r="E30" s="49">
        <f t="shared" si="1"/>
        <v>22326.216218153466</v>
      </c>
      <c r="F30" s="49">
        <f t="shared" si="1"/>
        <v>22921.394606138689</v>
      </c>
    </row>
    <row r="31" spans="1:6" x14ac:dyDescent="0.2">
      <c r="A31" s="80">
        <v>0.06</v>
      </c>
      <c r="B31" s="49">
        <f t="shared" si="1"/>
        <v>20655.943129699353</v>
      </c>
      <c r="C31" s="49">
        <f t="shared" si="1"/>
        <v>21273.89292132331</v>
      </c>
      <c r="D31" s="49">
        <f t="shared" si="1"/>
        <v>21903.79496511968</v>
      </c>
      <c r="E31" s="49">
        <f t="shared" si="1"/>
        <v>22545.627886018192</v>
      </c>
      <c r="F31" s="49">
        <f t="shared" si="1"/>
        <v>23199.361835313499</v>
      </c>
    </row>
    <row r="32" spans="1:6" x14ac:dyDescent="0.2">
      <c r="A32" s="80">
        <v>6.5000000000000002E-2</v>
      </c>
      <c r="B32" s="49">
        <f t="shared" si="1"/>
        <v>20711.140070467536</v>
      </c>
      <c r="C32" s="49">
        <f t="shared" si="1"/>
        <v>21382.200688085271</v>
      </c>
      <c r="D32" s="49">
        <f t="shared" si="1"/>
        <v>22067.282071087047</v>
      </c>
      <c r="E32" s="49">
        <f t="shared" si="1"/>
        <v>22766.354811741785</v>
      </c>
      <c r="F32" s="49">
        <f t="shared" si="1"/>
        <v>23479.377862474252</v>
      </c>
    </row>
    <row r="33" spans="1:6" x14ac:dyDescent="0.2">
      <c r="A33" s="80">
        <v>7.0000000000000007E-2</v>
      </c>
      <c r="B33" s="49">
        <f t="shared" si="1"/>
        <v>20766.419063553134</v>
      </c>
      <c r="C33" s="49">
        <f t="shared" si="1"/>
        <v>21490.837969509797</v>
      </c>
      <c r="D33" s="49">
        <f t="shared" si="1"/>
        <v>22231.5097430678</v>
      </c>
      <c r="E33" s="49">
        <f t="shared" si="1"/>
        <v>22988.394875945189</v>
      </c>
      <c r="F33" s="49">
        <f t="shared" si="1"/>
        <v>23761.438248419439</v>
      </c>
    </row>
    <row r="34" spans="1:6" x14ac:dyDescent="0.2">
      <c r="A34" s="80">
        <v>7.4999999999999997E-2</v>
      </c>
      <c r="B34" s="49">
        <f t="shared" si="1"/>
        <v>20821.780052497732</v>
      </c>
      <c r="C34" s="49">
        <f t="shared" si="1"/>
        <v>21599.804472779775</v>
      </c>
      <c r="D34" s="49">
        <f t="shared" si="1"/>
        <v>22396.477075672628</v>
      </c>
      <c r="E34" s="49">
        <f t="shared" si="1"/>
        <v>23211.745860221981</v>
      </c>
      <c r="F34" s="49">
        <f t="shared" si="1"/>
        <v>24045.538314748515</v>
      </c>
    </row>
    <row r="35" spans="1:6" x14ac:dyDescent="0.2">
      <c r="A35" s="80">
        <v>0.08</v>
      </c>
      <c r="B35" s="49">
        <f t="shared" si="1"/>
        <v>20877.222980501054</v>
      </c>
      <c r="C35" s="49">
        <f t="shared" si="1"/>
        <v>21709.099898968394</v>
      </c>
      <c r="D35" s="49">
        <f t="shared" si="1"/>
        <v>22562.18313223021</v>
      </c>
      <c r="E35" s="49">
        <f t="shared" si="1"/>
        <v>23436.405447842382</v>
      </c>
      <c r="F35" s="49">
        <f t="shared" si="1"/>
        <v>24331.673146096418</v>
      </c>
    </row>
    <row r="36" spans="1:6" x14ac:dyDescent="0.2">
      <c r="A36" s="80">
        <v>8.5000000000000006E-2</v>
      </c>
      <c r="B36" s="49">
        <f t="shared" si="1"/>
        <v>20932.747790422254</v>
      </c>
      <c r="C36" s="49">
        <f t="shared" si="1"/>
        <v>21818.723943065299</v>
      </c>
      <c r="D36" s="49">
        <f t="shared" si="1"/>
        <v>22728.626944961325</v>
      </c>
      <c r="E36" s="49">
        <f t="shared" si="1"/>
        <v>23662.371224482282</v>
      </c>
      <c r="F36" s="49">
        <f t="shared" si="1"/>
        <v>24619.837592461499</v>
      </c>
    </row>
    <row r="37" spans="1:6" x14ac:dyDescent="0.2">
      <c r="A37" s="80">
        <v>9.0000000000000094E-2</v>
      </c>
      <c r="B37" s="49">
        <f t="shared" si="1"/>
        <v>20988.354424781144</v>
      </c>
      <c r="C37" s="49">
        <f t="shared" si="1"/>
        <v>21928.676294003089</v>
      </c>
      <c r="D37" s="49">
        <f t="shared" si="1"/>
        <v>22895.807515157299</v>
      </c>
      <c r="E37" s="49">
        <f t="shared" si="1"/>
        <v>23889.640678976837</v>
      </c>
      <c r="F37" s="49">
        <f t="shared" si="1"/>
        <v>24910.026271624811</v>
      </c>
    </row>
  </sheetData>
  <mergeCells count="2">
    <mergeCell ref="A5:F5"/>
    <mergeCell ref="A22:F2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251D2-C21A-4C4B-8EB4-47EF4A6E2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Savings Interest</vt:lpstr>
      <vt:lpstr>Paying Interest</vt:lpstr>
      <vt:lpstr>Car Payment</vt:lpstr>
      <vt:lpstr>annual_itst_rate</vt:lpstr>
      <vt:lpstr>car_loan</vt:lpstr>
      <vt:lpstr>extra_amount</vt:lpstr>
      <vt:lpstr>extra_num_mth</vt:lpstr>
      <vt:lpstr>Goal</vt:lpstr>
      <vt:lpstr>principal</vt:lpstr>
      <vt:lpstr>rate_1</vt:lpstr>
      <vt:lpstr>rate_2</vt:lpstr>
      <vt:lpstr>rate_3</vt:lpstr>
      <vt:lpstr>rate_4</vt:lpstr>
      <vt:lpstr>rate_5</vt:lpstr>
      <vt:lpstr>schl_dpst</vt:lpstr>
      <vt:lpstr>start_bal</vt:lpstr>
      <vt:lpstr>start_date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Durant</dc:creator>
  <cp:lastModifiedBy>Isaac Lin</cp:lastModifiedBy>
  <dcterms:created xsi:type="dcterms:W3CDTF">2006-12-12T18:53:06Z</dcterms:created>
  <dcterms:modified xsi:type="dcterms:W3CDTF">2020-03-09T16:10:08Z</dcterms:modified>
</cp:coreProperties>
</file>