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28800" yWindow="-8860" windowWidth="21600" windowHeight="37940" tabRatio="658" activeTab="3"/>
  </bookViews>
  <sheets>
    <sheet name="且慢组合" sheetId="1" r:id="rId1"/>
    <sheet name="雪球组合" sheetId="3" r:id="rId2"/>
    <sheet name="ETF计划" sheetId="4" r:id="rId3"/>
    <sheet name="养老金计划" sheetId="5" r:id="rId4"/>
    <sheet name="模拟组合与实盘对比" sheetId="2" r:id="rId5"/>
    <sheet name="实盘仓位变化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5" l="1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35" i="5"/>
  <c r="C58" i="5"/>
  <c r="C57" i="5"/>
  <c r="C21" i="5"/>
  <c r="C6" i="5"/>
  <c r="C4" i="5"/>
  <c r="B49" i="6"/>
  <c r="H62" i="6"/>
  <c r="I62" i="6"/>
  <c r="H61" i="6"/>
  <c r="I61" i="6"/>
  <c r="H60" i="6"/>
  <c r="I60" i="6"/>
  <c r="H59" i="6"/>
  <c r="I59" i="6"/>
  <c r="H58" i="6"/>
  <c r="I58" i="6"/>
  <c r="H57" i="6"/>
  <c r="I57" i="6"/>
  <c r="H56" i="6"/>
  <c r="I56" i="6"/>
  <c r="H55" i="6"/>
  <c r="I55" i="6"/>
  <c r="H54" i="6"/>
  <c r="I54" i="6"/>
  <c r="H53" i="6"/>
  <c r="I53" i="6"/>
  <c r="H52" i="6"/>
  <c r="I52" i="6"/>
  <c r="H51" i="6"/>
  <c r="I51" i="6"/>
  <c r="H50" i="6"/>
  <c r="I50" i="6"/>
  <c r="H49" i="6"/>
  <c r="I49" i="6"/>
  <c r="H48" i="6"/>
  <c r="I48" i="6"/>
  <c r="H47" i="6"/>
  <c r="I47" i="6"/>
  <c r="H46" i="6"/>
  <c r="I46" i="6"/>
  <c r="H45" i="6"/>
  <c r="I45" i="6"/>
  <c r="H44" i="6"/>
  <c r="I44" i="6"/>
  <c r="H43" i="6"/>
  <c r="I43" i="6"/>
  <c r="H42" i="6"/>
  <c r="I42" i="6"/>
  <c r="H41" i="6"/>
  <c r="I41" i="6"/>
  <c r="H40" i="6"/>
  <c r="I40" i="6"/>
  <c r="H39" i="6"/>
  <c r="I39" i="6"/>
  <c r="H38" i="6"/>
  <c r="I38" i="6"/>
  <c r="H37" i="6"/>
  <c r="I37" i="6"/>
  <c r="H36" i="6"/>
  <c r="I36" i="6"/>
  <c r="H35" i="6"/>
  <c r="I35" i="6"/>
  <c r="H34" i="6"/>
  <c r="I34" i="6"/>
  <c r="H33" i="6"/>
  <c r="I33" i="6"/>
  <c r="H32" i="6"/>
  <c r="I32" i="6"/>
  <c r="H31" i="6"/>
  <c r="I31" i="6"/>
  <c r="H30" i="6"/>
  <c r="I30" i="6"/>
  <c r="H29" i="6"/>
  <c r="I29" i="6"/>
  <c r="H28" i="6"/>
  <c r="I28" i="6"/>
  <c r="H27" i="6"/>
  <c r="I27" i="6"/>
  <c r="H26" i="6"/>
  <c r="I26" i="6"/>
  <c r="H25" i="6"/>
  <c r="I25" i="6"/>
  <c r="H24" i="6"/>
  <c r="I24" i="6"/>
  <c r="H23" i="6"/>
  <c r="I23" i="6"/>
  <c r="H22" i="6"/>
  <c r="I22" i="6"/>
  <c r="H21" i="6"/>
  <c r="I21" i="6"/>
  <c r="H20" i="6"/>
  <c r="I20" i="6"/>
  <c r="H19" i="6"/>
  <c r="I19" i="6"/>
  <c r="H18" i="6"/>
  <c r="I18" i="6"/>
  <c r="H17" i="6"/>
  <c r="I17" i="6"/>
  <c r="H16" i="6"/>
  <c r="I16" i="6"/>
  <c r="H15" i="6"/>
  <c r="I15" i="6"/>
  <c r="H14" i="6"/>
  <c r="I14" i="6"/>
  <c r="H13" i="6"/>
  <c r="I13" i="6"/>
  <c r="H12" i="6"/>
  <c r="I12" i="6"/>
  <c r="H11" i="6"/>
  <c r="I11" i="6"/>
  <c r="H10" i="6"/>
  <c r="I10" i="6"/>
  <c r="E26" i="5"/>
  <c r="F2" i="5"/>
  <c r="E27" i="5"/>
  <c r="E26" i="4"/>
  <c r="D25" i="4"/>
  <c r="B3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D20" i="4"/>
  <c r="B21" i="4"/>
  <c r="C21" i="4"/>
  <c r="D21" i="4"/>
  <c r="C22" i="4"/>
  <c r="D22" i="4"/>
  <c r="C23" i="4"/>
  <c r="D23" i="4"/>
  <c r="D24" i="4"/>
  <c r="B2" i="4"/>
  <c r="C2" i="4"/>
  <c r="D2" i="4"/>
  <c r="E26" i="3"/>
  <c r="D25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D20" i="3"/>
  <c r="C21" i="3"/>
  <c r="D21" i="3"/>
  <c r="C22" i="3"/>
  <c r="D22" i="3"/>
  <c r="C23" i="3"/>
  <c r="D23" i="3"/>
  <c r="D24" i="3"/>
  <c r="C2" i="3"/>
  <c r="D2" i="3"/>
  <c r="E26" i="1"/>
  <c r="D25" i="1"/>
  <c r="B3" i="1"/>
  <c r="C3" i="1"/>
  <c r="D3" i="1"/>
  <c r="B4" i="1"/>
  <c r="C4" i="1"/>
  <c r="D4" i="1"/>
  <c r="C5" i="1"/>
  <c r="D5" i="1"/>
  <c r="B6" i="1"/>
  <c r="C6" i="1"/>
  <c r="D6" i="1"/>
  <c r="C7" i="1"/>
  <c r="D7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C16" i="1"/>
  <c r="D16" i="1"/>
  <c r="C17" i="1"/>
  <c r="D17" i="1"/>
  <c r="C18" i="1"/>
  <c r="D18" i="1"/>
  <c r="C19" i="1"/>
  <c r="D19" i="1"/>
  <c r="D20" i="1"/>
  <c r="B21" i="1"/>
  <c r="C21" i="1"/>
  <c r="D21" i="1"/>
  <c r="C22" i="1"/>
  <c r="D22" i="1"/>
  <c r="C23" i="1"/>
  <c r="D23" i="1"/>
  <c r="D24" i="1"/>
  <c r="C2" i="1"/>
  <c r="D2" i="1"/>
  <c r="F2" i="4"/>
  <c r="E28" i="4"/>
  <c r="E28" i="3"/>
  <c r="F2" i="3"/>
  <c r="E28" i="1"/>
  <c r="F2" i="1"/>
  <c r="E29" i="4"/>
  <c r="E29" i="3"/>
  <c r="E29" i="1"/>
  <c r="E28" i="5"/>
  <c r="E29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<sst xmlns="http://schemas.openxmlformats.org/spreadsheetml/2006/main" count="231" uniqueCount="110">
  <si>
    <t>品种</t>
    <rPh sb="0" eb="1">
      <t>pin'z</t>
    </rPh>
    <rPh sb="1" eb="2">
      <t>zhong</t>
    </rPh>
    <phoneticPr fontId="2" type="noConversion"/>
  </si>
  <si>
    <t>上证50</t>
    <rPh sb="0" eb="1">
      <t>shang'z</t>
    </rPh>
    <phoneticPr fontId="2" type="noConversion"/>
  </si>
  <si>
    <t>沪深300</t>
    <rPh sb="0" eb="1">
      <t>hu's</t>
    </rPh>
    <phoneticPr fontId="2" type="noConversion"/>
  </si>
  <si>
    <t>中证500</t>
    <rPh sb="0" eb="1">
      <t>zhong'z</t>
    </rPh>
    <phoneticPr fontId="2" type="noConversion"/>
  </si>
  <si>
    <t>中证1000</t>
    <rPh sb="0" eb="1">
      <t>zhong'z</t>
    </rPh>
    <phoneticPr fontId="2" type="noConversion"/>
  </si>
  <si>
    <t>创业板</t>
    <rPh sb="0" eb="1">
      <t>chuang'ye'b</t>
    </rPh>
    <phoneticPr fontId="2" type="noConversion"/>
  </si>
  <si>
    <t>中证红利</t>
    <rPh sb="0" eb="1">
      <t>zhong'z</t>
    </rPh>
    <rPh sb="2" eb="3">
      <t>hong'li</t>
    </rPh>
    <phoneticPr fontId="2" type="noConversion"/>
  </si>
  <si>
    <t>养老产业</t>
    <rPh sb="0" eb="1">
      <t>yang'lao'chan'y</t>
    </rPh>
    <phoneticPr fontId="2" type="noConversion"/>
  </si>
  <si>
    <t>全指医药</t>
    <rPh sb="0" eb="1">
      <t>quan'zhi'yi'y</t>
    </rPh>
    <phoneticPr fontId="2" type="noConversion"/>
  </si>
  <si>
    <t>中证传媒</t>
    <rPh sb="0" eb="1">
      <t>zhong'z</t>
    </rPh>
    <rPh sb="2" eb="3">
      <t>chuan'm</t>
    </rPh>
    <phoneticPr fontId="2" type="noConversion"/>
  </si>
  <si>
    <t>中证环保</t>
    <rPh sb="0" eb="1">
      <t>zhong'z</t>
    </rPh>
    <rPh sb="2" eb="3">
      <t>huan'bao</t>
    </rPh>
    <phoneticPr fontId="2" type="noConversion"/>
  </si>
  <si>
    <t>全指消费</t>
    <rPh sb="0" eb="1">
      <t>quan'zhi</t>
    </rPh>
    <rPh sb="2" eb="3">
      <t>xiao'f</t>
    </rPh>
    <phoneticPr fontId="2" type="noConversion"/>
  </si>
  <si>
    <t>金融地产</t>
    <rPh sb="0" eb="1">
      <t>jin'r</t>
    </rPh>
    <rPh sb="2" eb="3">
      <t>di'c</t>
    </rPh>
    <phoneticPr fontId="2" type="noConversion"/>
  </si>
  <si>
    <t>证券公司</t>
    <rPh sb="0" eb="1">
      <t>zheng'quan</t>
    </rPh>
    <rPh sb="2" eb="3">
      <t>gong'si</t>
    </rPh>
    <phoneticPr fontId="2" type="noConversion"/>
  </si>
  <si>
    <t>恒生</t>
    <rPh sb="0" eb="1">
      <t>heng'sheng</t>
    </rPh>
    <phoneticPr fontId="2" type="noConversion"/>
  </si>
  <si>
    <t>海外互联网</t>
    <rPh sb="0" eb="1">
      <t>hai'w</t>
    </rPh>
    <rPh sb="2" eb="3">
      <t>hu'l'w</t>
    </rPh>
    <phoneticPr fontId="2" type="noConversion"/>
  </si>
  <si>
    <t>德国30</t>
    <rPh sb="0" eb="1">
      <t>de'guo</t>
    </rPh>
    <phoneticPr fontId="2" type="noConversion"/>
  </si>
  <si>
    <t>原油</t>
    <rPh sb="0" eb="1">
      <t>yuan'you</t>
    </rPh>
    <phoneticPr fontId="2" type="noConversion"/>
  </si>
  <si>
    <t>黄金</t>
    <rPh sb="0" eb="1">
      <t>huang'j</t>
    </rPh>
    <phoneticPr fontId="2" type="noConversion"/>
  </si>
  <si>
    <t>白银</t>
    <rPh sb="0" eb="1">
      <t>bai'yin</t>
    </rPh>
    <phoneticPr fontId="2" type="noConversion"/>
  </si>
  <si>
    <t>可转债</t>
    <rPh sb="0" eb="1">
      <t>ke'zhuan'z</t>
    </rPh>
    <phoneticPr fontId="2" type="noConversion"/>
  </si>
  <si>
    <t>美元债</t>
    <rPh sb="0" eb="1">
      <t>mei'yuan'z</t>
    </rPh>
    <phoneticPr fontId="2" type="noConversion"/>
  </si>
  <si>
    <t>货币基金</t>
    <rPh sb="0" eb="1">
      <t>huo'b'j'j</t>
    </rPh>
    <phoneticPr fontId="2" type="noConversion"/>
  </si>
  <si>
    <t>地产定期</t>
    <rPh sb="0" eb="1">
      <t>di'c</t>
    </rPh>
    <rPh sb="2" eb="3">
      <t>ding'qi</t>
    </rPh>
    <phoneticPr fontId="2" type="noConversion"/>
  </si>
  <si>
    <t>本金总和</t>
    <rPh sb="0" eb="1">
      <t>zi'j</t>
    </rPh>
    <rPh sb="2" eb="3">
      <t>ji'shu</t>
    </rPh>
    <phoneticPr fontId="2" type="noConversion"/>
  </si>
  <si>
    <t>第三轮计划本金</t>
    <rPh sb="0" eb="1">
      <t>di'san'ci</t>
    </rPh>
    <rPh sb="2" eb="3">
      <t>lun</t>
    </rPh>
    <rPh sb="3" eb="4">
      <t>ji'h</t>
    </rPh>
    <phoneticPr fontId="2" type="noConversion"/>
  </si>
  <si>
    <t>房地产项目本金</t>
    <rPh sb="0" eb="1">
      <t>fang'di'c</t>
    </rPh>
    <rPh sb="3" eb="4">
      <t>xiang'm</t>
    </rPh>
    <phoneticPr fontId="2" type="noConversion"/>
  </si>
  <si>
    <t>白银本金</t>
    <rPh sb="0" eb="1">
      <t>bai'y</t>
    </rPh>
    <rPh sb="2" eb="3">
      <t>zi'jin</t>
    </rPh>
    <phoneticPr fontId="2" type="noConversion"/>
  </si>
  <si>
    <t>且慢比例</t>
    <phoneticPr fontId="2" type="noConversion"/>
  </si>
  <si>
    <t>实盘比例</t>
    <phoneticPr fontId="2" type="noConversion"/>
  </si>
  <si>
    <t>且慢总市值</t>
    <rPh sb="0" eb="1">
      <t>zong'shi'zhi</t>
    </rPh>
    <phoneticPr fontId="2" type="noConversion"/>
  </si>
  <si>
    <t>且慢占比</t>
    <phoneticPr fontId="2" type="noConversion"/>
  </si>
  <si>
    <t>且慢市值</t>
    <phoneticPr fontId="2" type="noConversion"/>
  </si>
  <si>
    <t>且慢收益率</t>
    <rPh sb="0" eb="1">
      <t>zong</t>
    </rPh>
    <rPh sb="1" eb="2">
      <t>shou'yi'l</t>
    </rPh>
    <phoneticPr fontId="2" type="noConversion"/>
  </si>
  <si>
    <t>资产配置占比</t>
    <phoneticPr fontId="2" type="noConversion"/>
  </si>
  <si>
    <t>资产配置总市值</t>
    <phoneticPr fontId="2" type="noConversion"/>
  </si>
  <si>
    <t>资产配置收益率</t>
    <phoneticPr fontId="2" type="noConversion"/>
  </si>
  <si>
    <t>雪球比例</t>
    <phoneticPr fontId="2" type="noConversion"/>
  </si>
  <si>
    <t>雪球占比</t>
  </si>
  <si>
    <t>雪球市值</t>
  </si>
  <si>
    <t>雪球总市值</t>
    <phoneticPr fontId="2" type="noConversion"/>
  </si>
  <si>
    <t>雪球收益率</t>
    <phoneticPr fontId="2" type="noConversion"/>
  </si>
  <si>
    <t>ETF计划比例</t>
    <rPh sb="3" eb="4">
      <t>ji'h</t>
    </rPh>
    <rPh sb="5" eb="6">
      <t>bi'li</t>
    </rPh>
    <phoneticPr fontId="2" type="noConversion"/>
  </si>
  <si>
    <t>ETF计划占比</t>
  </si>
  <si>
    <t>ETF计划市值</t>
  </si>
  <si>
    <t>ETF计划总市值</t>
  </si>
  <si>
    <t>ETF计划收益率</t>
  </si>
  <si>
    <t>住房公积金</t>
    <rPh sb="0" eb="1">
      <t>zhu'fang</t>
    </rPh>
    <rPh sb="2" eb="3">
      <t>gon'jj'j</t>
    </rPh>
    <phoneticPr fontId="2" type="noConversion"/>
  </si>
  <si>
    <t>公积金</t>
    <rPh sb="0" eb="1">
      <t>gong'j'j</t>
    </rPh>
    <phoneticPr fontId="2" type="noConversion"/>
  </si>
  <si>
    <t>资产收益率</t>
    <rPh sb="0" eb="1">
      <t>zi'c</t>
    </rPh>
    <rPh sb="2" eb="3">
      <t>shou'yi'lv</t>
    </rPh>
    <phoneticPr fontId="2" type="noConversion"/>
  </si>
  <si>
    <t>养老金占比</t>
  </si>
  <si>
    <t>养老金市值</t>
  </si>
  <si>
    <t>养老金总市值</t>
  </si>
  <si>
    <t>养老金收益率</t>
  </si>
  <si>
    <t>养老金计划</t>
    <phoneticPr fontId="2" type="noConversion"/>
  </si>
  <si>
    <t>日期</t>
    <phoneticPr fontId="2" type="noConversion"/>
  </si>
  <si>
    <t>A股</t>
    <phoneticPr fontId="2" type="noConversion"/>
  </si>
  <si>
    <t>海外市场</t>
    <phoneticPr fontId="2" type="noConversion"/>
  </si>
  <si>
    <t>可转债</t>
    <phoneticPr fontId="2" type="noConversion"/>
  </si>
  <si>
    <t>债券</t>
    <phoneticPr fontId="2" type="noConversion"/>
  </si>
  <si>
    <t>商品</t>
    <phoneticPr fontId="2" type="noConversion"/>
  </si>
  <si>
    <t>A股投入累计</t>
    <phoneticPr fontId="2" type="noConversion"/>
  </si>
  <si>
    <t>A股投入占比</t>
    <phoneticPr fontId="2" type="noConversion"/>
  </si>
  <si>
    <t>万德全A</t>
    <phoneticPr fontId="2" type="noConversion"/>
  </si>
  <si>
    <t>名称</t>
  </si>
  <si>
    <t>代码</t>
  </si>
  <si>
    <t>市值</t>
  </si>
  <si>
    <t>占比</t>
  </si>
  <si>
    <t>富国300</t>
  </si>
  <si>
    <t>100038</t>
  </si>
  <si>
    <t>富国500</t>
  </si>
  <si>
    <t>161017</t>
  </si>
  <si>
    <t>易方达创业板</t>
  </si>
  <si>
    <t>110026</t>
  </si>
  <si>
    <t>富国中证红利</t>
  </si>
  <si>
    <t>100032</t>
  </si>
  <si>
    <t>广发养老</t>
  </si>
  <si>
    <t>000968</t>
  </si>
  <si>
    <t>广发医药</t>
  </si>
  <si>
    <t>001180</t>
  </si>
  <si>
    <t>广发环保</t>
  </si>
  <si>
    <t>001064</t>
  </si>
  <si>
    <t>易方达消费</t>
  </si>
  <si>
    <t>110022</t>
  </si>
  <si>
    <t>广发金融地产</t>
  </si>
  <si>
    <t>001469</t>
  </si>
  <si>
    <t>华夏恒生ETF</t>
  </si>
  <si>
    <t>000071</t>
  </si>
  <si>
    <t>交银海外互联网</t>
  </si>
  <si>
    <t>164906</t>
  </si>
  <si>
    <t>华安德国30</t>
  </si>
  <si>
    <t>000614</t>
  </si>
  <si>
    <t>华宝油气</t>
  </si>
  <si>
    <t>162411</t>
  </si>
  <si>
    <t>兴全可转债</t>
  </si>
  <si>
    <t>易方达安心债</t>
  </si>
  <si>
    <t>长信可转债</t>
  </si>
  <si>
    <t>货币基金</t>
  </si>
  <si>
    <t>NA</t>
  </si>
  <si>
    <t>广发500</t>
    <rPh sb="0" eb="1">
      <t>guang'fa</t>
    </rPh>
    <phoneticPr fontId="2" type="noConversion"/>
  </si>
  <si>
    <t>广发传媒</t>
    <rPh sb="0" eb="1">
      <t>guang'fa</t>
    </rPh>
    <rPh sb="2" eb="3">
      <t>chuan'mei</t>
    </rPh>
    <phoneticPr fontId="2" type="noConversion"/>
  </si>
  <si>
    <t>004752</t>
    <phoneticPr fontId="2" type="noConversion"/>
  </si>
  <si>
    <t>华宝1000</t>
    <rPh sb="0" eb="1">
      <t>hua'bao</t>
    </rPh>
    <phoneticPr fontId="2" type="noConversion"/>
  </si>
  <si>
    <t>162413</t>
    <phoneticPr fontId="2" type="noConversion"/>
  </si>
  <si>
    <t>易方达证券</t>
    <rPh sb="0" eb="1">
      <t>yi'f'd</t>
    </rPh>
    <rPh sb="3" eb="4">
      <t>zheng'quan</t>
    </rPh>
    <phoneticPr fontId="2" type="noConversion"/>
  </si>
  <si>
    <t>502010</t>
    <phoneticPr fontId="2" type="noConversion"/>
  </si>
  <si>
    <t>华夏50</t>
    <rPh sb="0" eb="1">
      <t>hua'xia</t>
    </rPh>
    <phoneticPr fontId="2" type="noConversion"/>
  </si>
  <si>
    <t>001051</t>
    <phoneticPr fontId="2" type="noConversion"/>
  </si>
  <si>
    <t>广发创业板</t>
    <rPh sb="0" eb="1">
      <t>guang'fa</t>
    </rPh>
    <rPh sb="2" eb="3">
      <t>chuang'ye'b</t>
    </rPh>
    <phoneticPr fontId="2" type="noConversion"/>
  </si>
  <si>
    <t>003765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</si>
</sst>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0_);[Red]\(0.0000\)"/>
    <numFmt numFmtId="178" formatCode="0.0000"/>
    <numFmt numFmtId="179" formatCode="0.00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15.1640625" bestFit="1" customWidth="1"/>
    <col min="2" max="2" width="9" bestFit="1" customWidth="1"/>
    <col min="3" max="3" width="9.83203125" bestFit="1" customWidth="1"/>
    <col min="4" max="4" width="13" bestFit="1" customWidth="1"/>
    <col min="5" max="5" width="11.5" bestFit="1" customWidth="1"/>
    <col min="6" max="7" width="15.1640625" bestFit="1" customWidth="1"/>
  </cols>
  <sheetData>
    <row r="1" spans="1:6" x14ac:dyDescent="0.2">
      <c r="A1" s="2" t="s">
        <v>0</v>
      </c>
      <c r="B1" s="2" t="s">
        <v>31</v>
      </c>
      <c r="C1" s="2" t="s">
        <v>32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v>7.1000000000000004E-3</v>
      </c>
      <c r="C2" s="5">
        <f t="shared" ref="C2:C19" si="0">B2*$E$26</f>
        <v>6259.9280000000008</v>
      </c>
      <c r="D2" s="3">
        <f>C2/($E$26+$C$24+$F$8+$C$25)</f>
        <v>4.8774625128606567E-3</v>
      </c>
      <c r="F2" s="1">
        <f>F4+F6+F8+F10</f>
        <v>1198159.49</v>
      </c>
    </row>
    <row r="3" spans="1:6" x14ac:dyDescent="0.2">
      <c r="A3" s="2" t="s">
        <v>2</v>
      </c>
      <c r="B3" s="3">
        <f>2.73%+1.97%</f>
        <v>4.7E-2</v>
      </c>
      <c r="C3" s="5">
        <f t="shared" si="0"/>
        <v>41438.960000000006</v>
      </c>
      <c r="D3" s="3">
        <f t="shared" ref="D3:D24" si="1">C3/($E$26+$C$24+$F$8+$C$25)</f>
        <v>3.2287427902035336E-2</v>
      </c>
      <c r="F3" s="1" t="s">
        <v>25</v>
      </c>
    </row>
    <row r="4" spans="1:6" x14ac:dyDescent="0.2">
      <c r="A4" s="2" t="s">
        <v>3</v>
      </c>
      <c r="B4" s="3">
        <f>25.12%+1.41%</f>
        <v>0.26530000000000004</v>
      </c>
      <c r="C4" s="5">
        <f t="shared" si="0"/>
        <v>233909.70400000006</v>
      </c>
      <c r="D4" s="3">
        <f t="shared" si="1"/>
        <v>0.18225222600872287</v>
      </c>
      <c r="F4" s="1">
        <v>800000</v>
      </c>
    </row>
    <row r="5" spans="1:6" x14ac:dyDescent="0.2">
      <c r="A5" s="2" t="s">
        <v>4</v>
      </c>
      <c r="B5" s="3">
        <v>6.8900000000000003E-2</v>
      </c>
      <c r="C5" s="5">
        <f t="shared" si="0"/>
        <v>60747.752000000008</v>
      </c>
      <c r="D5" s="3">
        <f t="shared" si="1"/>
        <v>4.7331995371281584E-2</v>
      </c>
      <c r="F5" s="1" t="s">
        <v>26</v>
      </c>
    </row>
    <row r="6" spans="1:6" x14ac:dyDescent="0.2">
      <c r="A6" s="2" t="s">
        <v>5</v>
      </c>
      <c r="B6" s="3">
        <f>1.48%+0.72%</f>
        <v>2.1999999999999999E-2</v>
      </c>
      <c r="C6" s="5">
        <f t="shared" si="0"/>
        <v>19396.960000000003</v>
      </c>
      <c r="D6" s="3">
        <f t="shared" si="1"/>
        <v>1.5113264124356965E-2</v>
      </c>
      <c r="F6" s="1">
        <v>100000</v>
      </c>
    </row>
    <row r="7" spans="1:6" x14ac:dyDescent="0.2">
      <c r="A7" s="2" t="s">
        <v>6</v>
      </c>
      <c r="B7" s="3">
        <v>8.9300000000000004E-2</v>
      </c>
      <c r="C7" s="5">
        <f t="shared" si="0"/>
        <v>78734.024000000019</v>
      </c>
      <c r="D7" s="3">
        <f t="shared" si="1"/>
        <v>6.1346113013867137E-2</v>
      </c>
      <c r="F7" s="1" t="s">
        <v>27</v>
      </c>
    </row>
    <row r="8" spans="1:6" x14ac:dyDescent="0.2">
      <c r="A8" s="2" t="s">
        <v>7</v>
      </c>
      <c r="B8" s="3">
        <v>7.46E-2</v>
      </c>
      <c r="C8" s="5">
        <f t="shared" si="0"/>
        <v>65773.328000000009</v>
      </c>
      <c r="D8" s="3">
        <f t="shared" si="1"/>
        <v>5.1247704712592254E-2</v>
      </c>
      <c r="F8" s="1">
        <v>16634.060000000001</v>
      </c>
    </row>
    <row r="9" spans="1:6" x14ac:dyDescent="0.2">
      <c r="A9" s="2" t="s">
        <v>8</v>
      </c>
      <c r="B9" s="3">
        <f>4.07%+2.9%</f>
        <v>6.9699999999999998E-2</v>
      </c>
      <c r="C9" s="5">
        <f t="shared" si="0"/>
        <v>61453.096000000005</v>
      </c>
      <c r="D9" s="3">
        <f t="shared" si="1"/>
        <v>4.7881568612167288E-2</v>
      </c>
      <c r="F9" s="1" t="s">
        <v>47</v>
      </c>
    </row>
    <row r="10" spans="1:6" x14ac:dyDescent="0.2">
      <c r="A10" s="2" t="s">
        <v>9</v>
      </c>
      <c r="B10" s="3">
        <f>2.82%</f>
        <v>2.8199999999999999E-2</v>
      </c>
      <c r="C10" s="5">
        <f t="shared" si="0"/>
        <v>24863.376000000004</v>
      </c>
      <c r="D10" s="3">
        <f t="shared" si="1"/>
        <v>1.9372456741221202E-2</v>
      </c>
      <c r="F10" s="1">
        <v>281525.43</v>
      </c>
    </row>
    <row r="11" spans="1:6" x14ac:dyDescent="0.2">
      <c r="A11" s="2" t="s">
        <v>10</v>
      </c>
      <c r="B11" s="3">
        <f>3.4%+2.72%</f>
        <v>6.1200000000000004E-2</v>
      </c>
      <c r="C11" s="5">
        <f t="shared" si="0"/>
        <v>53958.816000000013</v>
      </c>
      <c r="D11" s="3">
        <f t="shared" si="1"/>
        <v>4.2042352927756654E-2</v>
      </c>
    </row>
    <row r="12" spans="1:6" x14ac:dyDescent="0.2">
      <c r="A12" s="2" t="s">
        <v>11</v>
      </c>
      <c r="B12" s="3">
        <f>0.76%</f>
        <v>7.6E-3</v>
      </c>
      <c r="C12" s="5">
        <f t="shared" si="0"/>
        <v>6700.7680000000009</v>
      </c>
      <c r="D12" s="3">
        <f t="shared" si="1"/>
        <v>5.2209457884142239E-3</v>
      </c>
    </row>
    <row r="13" spans="1:6" x14ac:dyDescent="0.2">
      <c r="A13" s="2" t="s">
        <v>12</v>
      </c>
      <c r="B13" s="3">
        <f>2.15%</f>
        <v>2.1499999999999998E-2</v>
      </c>
      <c r="C13" s="5">
        <f t="shared" si="0"/>
        <v>18956.120000000003</v>
      </c>
      <c r="D13" s="3">
        <f t="shared" si="1"/>
        <v>1.4769780848803397E-2</v>
      </c>
    </row>
    <row r="14" spans="1:6" x14ac:dyDescent="0.2">
      <c r="A14" s="2" t="s">
        <v>13</v>
      </c>
      <c r="B14" s="3">
        <f>3.05%</f>
        <v>3.0499999999999999E-2</v>
      </c>
      <c r="C14" s="5">
        <f t="shared" si="0"/>
        <v>26891.24</v>
      </c>
      <c r="D14" s="3">
        <f t="shared" si="1"/>
        <v>2.0952479808767608E-2</v>
      </c>
    </row>
    <row r="15" spans="1:6" x14ac:dyDescent="0.2">
      <c r="A15" s="2" t="s">
        <v>14</v>
      </c>
      <c r="B15" s="3">
        <f>0.6%</f>
        <v>6.0000000000000001E-3</v>
      </c>
      <c r="C15" s="5">
        <f t="shared" si="0"/>
        <v>5290.0800000000008</v>
      </c>
      <c r="D15" s="3">
        <f t="shared" si="1"/>
        <v>4.121799306642809E-3</v>
      </c>
    </row>
    <row r="16" spans="1:6" x14ac:dyDescent="0.2">
      <c r="A16" s="2" t="s">
        <v>15</v>
      </c>
      <c r="B16" s="3">
        <v>1.2699999999999999E-2</v>
      </c>
      <c r="C16" s="5">
        <f t="shared" si="0"/>
        <v>11197.336000000001</v>
      </c>
      <c r="D16" s="3">
        <f t="shared" si="1"/>
        <v>8.7244751990606106E-3</v>
      </c>
    </row>
    <row r="17" spans="1:5" x14ac:dyDescent="0.2">
      <c r="A17" s="2" t="s">
        <v>16</v>
      </c>
      <c r="B17" s="3">
        <v>1.7000000000000001E-2</v>
      </c>
      <c r="C17" s="5">
        <f t="shared" si="0"/>
        <v>14988.560000000003</v>
      </c>
      <c r="D17" s="3">
        <f t="shared" si="1"/>
        <v>1.1678431368821292E-2</v>
      </c>
    </row>
    <row r="18" spans="1:5" x14ac:dyDescent="0.2">
      <c r="A18" s="2" t="s">
        <v>17</v>
      </c>
      <c r="B18" s="3">
        <v>1.09E-2</v>
      </c>
      <c r="C18" s="5">
        <f t="shared" si="0"/>
        <v>9610.3120000000017</v>
      </c>
      <c r="D18" s="3">
        <f t="shared" si="1"/>
        <v>7.4879354070677695E-3</v>
      </c>
    </row>
    <row r="19" spans="1:5" x14ac:dyDescent="0.2">
      <c r="A19" s="2" t="s">
        <v>18</v>
      </c>
      <c r="B19" s="3">
        <v>6.0000000000000001E-3</v>
      </c>
      <c r="C19" s="5">
        <f t="shared" si="0"/>
        <v>5290.0800000000008</v>
      </c>
      <c r="D19" s="3">
        <f t="shared" si="1"/>
        <v>4.121799306642809E-3</v>
      </c>
    </row>
    <row r="20" spans="1:5" x14ac:dyDescent="0.2">
      <c r="A20" s="2" t="s">
        <v>19</v>
      </c>
      <c r="B20" s="3"/>
      <c r="C20" s="5">
        <v>16634.060000000001</v>
      </c>
      <c r="D20" s="3">
        <f t="shared" si="1"/>
        <v>1.296053310623939E-2</v>
      </c>
    </row>
    <row r="21" spans="1:5" x14ac:dyDescent="0.2">
      <c r="A21" s="2" t="s">
        <v>20</v>
      </c>
      <c r="B21" s="3">
        <f>3.28%+0.65%+0.6%</f>
        <v>4.5299999999999993E-2</v>
      </c>
      <c r="C21" s="5">
        <f>B21*$E$26</f>
        <v>39940.103999999999</v>
      </c>
      <c r="D21" s="3">
        <f t="shared" si="1"/>
        <v>3.11195847651532E-2</v>
      </c>
    </row>
    <row r="22" spans="1:5" x14ac:dyDescent="0.2">
      <c r="A22" s="2" t="s">
        <v>21</v>
      </c>
      <c r="B22" s="3">
        <v>6.1999999999999998E-3</v>
      </c>
      <c r="C22" s="5">
        <f>B22*$E$26</f>
        <v>5466.4160000000002</v>
      </c>
      <c r="D22" s="3">
        <f t="shared" si="1"/>
        <v>4.2591926168642352E-3</v>
      </c>
    </row>
    <row r="23" spans="1:5" x14ac:dyDescent="0.2">
      <c r="A23" s="2" t="s">
        <v>22</v>
      </c>
      <c r="B23" s="3">
        <v>0.10299999999999999</v>
      </c>
      <c r="C23" s="5">
        <f>B23*$E$26</f>
        <v>90813.040000000008</v>
      </c>
      <c r="D23" s="3">
        <f t="shared" si="1"/>
        <v>7.0757554764034877E-2</v>
      </c>
    </row>
    <row r="24" spans="1:5" x14ac:dyDescent="0.2">
      <c r="A24" s="2" t="s">
        <v>23</v>
      </c>
      <c r="B24" s="3"/>
      <c r="C24" s="5">
        <v>103600</v>
      </c>
      <c r="D24" s="3">
        <f t="shared" si="1"/>
        <v>8.072059556154064E-2</v>
      </c>
    </row>
    <row r="25" spans="1:5" x14ac:dyDescent="0.2">
      <c r="A25" s="1" t="s">
        <v>48</v>
      </c>
      <c r="B25" s="3"/>
      <c r="C25" s="1">
        <v>281525.43</v>
      </c>
      <c r="D25" s="3">
        <f>C25/($E$26+$C$24+$F$8+$C$25)</f>
        <v>0.21935232022508513</v>
      </c>
    </row>
    <row r="26" spans="1:5" x14ac:dyDescent="0.2">
      <c r="A26" s="2" t="s">
        <v>30</v>
      </c>
      <c r="B26" s="3"/>
      <c r="D26" s="3"/>
      <c r="E26" s="4">
        <f>F4*E27</f>
        <v>881680.00000000012</v>
      </c>
    </row>
    <row r="27" spans="1:5" x14ac:dyDescent="0.2">
      <c r="A27" s="2" t="s">
        <v>33</v>
      </c>
      <c r="D27" s="3"/>
      <c r="E27" s="7">
        <v>1.1021000000000001</v>
      </c>
    </row>
    <row r="28" spans="1:5" x14ac:dyDescent="0.2">
      <c r="A28" s="2" t="s">
        <v>35</v>
      </c>
      <c r="B28" s="6"/>
      <c r="E28" s="8">
        <f>E26+C20+C24+C25</f>
        <v>1283439.4900000002</v>
      </c>
    </row>
    <row r="29" spans="1:5" x14ac:dyDescent="0.2">
      <c r="A29" s="2" t="s">
        <v>36</v>
      </c>
      <c r="E29" s="9">
        <f>E28/F2</f>
        <v>1.07117583319396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5.1640625" bestFit="1" customWidth="1"/>
    <col min="3" max="3" width="9.83203125" bestFit="1" customWidth="1"/>
    <col min="4" max="4" width="13" bestFit="1" customWidth="1"/>
    <col min="5" max="5" width="11.5" bestFit="1" customWidth="1"/>
    <col min="6" max="6" width="15.1640625" bestFit="1" customWidth="1"/>
  </cols>
  <sheetData>
    <row r="1" spans="1:6" x14ac:dyDescent="0.2">
      <c r="A1" s="2" t="s">
        <v>0</v>
      </c>
      <c r="B1" s="2" t="s">
        <v>38</v>
      </c>
      <c r="C1" s="2" t="s">
        <v>39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v>9.1999999999999998E-3</v>
      </c>
      <c r="C2" s="5">
        <f t="shared" ref="C2:C19" si="0">B2*$E$26</f>
        <v>8196.0959999999995</v>
      </c>
      <c r="D2" s="3">
        <f>C2/($E$26+$C$24+$F$8+$C$25)</f>
        <v>6.3405892079004952E-3</v>
      </c>
      <c r="F2" s="1">
        <f>F4+F6+F8+F10</f>
        <v>1198159.49</v>
      </c>
    </row>
    <row r="3" spans="1:6" x14ac:dyDescent="0.2">
      <c r="A3" s="2" t="s">
        <v>2</v>
      </c>
      <c r="B3" s="3">
        <v>6.7299999999999999E-2</v>
      </c>
      <c r="C3" s="5">
        <f t="shared" si="0"/>
        <v>59956.223999999987</v>
      </c>
      <c r="D3" s="3">
        <f t="shared" ref="D3:D24" si="1">C3/($E$26+$C$24+$F$8+$C$25)</f>
        <v>4.6382788444750349E-2</v>
      </c>
      <c r="F3" s="1" t="s">
        <v>25</v>
      </c>
    </row>
    <row r="4" spans="1:6" x14ac:dyDescent="0.2">
      <c r="A4" s="2" t="s">
        <v>3</v>
      </c>
      <c r="B4" s="3">
        <v>0.26119999999999999</v>
      </c>
      <c r="C4" s="5">
        <f t="shared" si="0"/>
        <v>232697.85599999997</v>
      </c>
      <c r="D4" s="3">
        <f t="shared" si="1"/>
        <v>0.18001759794604447</v>
      </c>
      <c r="F4" s="1">
        <v>800000</v>
      </c>
    </row>
    <row r="5" spans="1:6" x14ac:dyDescent="0.2">
      <c r="A5" s="2" t="s">
        <v>4</v>
      </c>
      <c r="B5" s="3">
        <v>7.1499999999999994E-2</v>
      </c>
      <c r="C5" s="5">
        <f t="shared" si="0"/>
        <v>63697.919999999984</v>
      </c>
      <c r="D5" s="3">
        <f t="shared" si="1"/>
        <v>4.927740525705275E-2</v>
      </c>
      <c r="F5" s="1" t="s">
        <v>26</v>
      </c>
    </row>
    <row r="6" spans="1:6" x14ac:dyDescent="0.2">
      <c r="A6" s="2" t="s">
        <v>5</v>
      </c>
      <c r="B6" s="3">
        <v>4.3499999999999997E-2</v>
      </c>
      <c r="C6" s="5">
        <f t="shared" si="0"/>
        <v>38753.279999999992</v>
      </c>
      <c r="D6" s="3">
        <f t="shared" si="1"/>
        <v>2.9979959841703423E-2</v>
      </c>
      <c r="F6" s="1">
        <v>100000</v>
      </c>
    </row>
    <row r="7" spans="1:6" x14ac:dyDescent="0.2">
      <c r="A7" s="2" t="s">
        <v>6</v>
      </c>
      <c r="B7" s="3">
        <v>9.2100000000000001E-2</v>
      </c>
      <c r="C7" s="5">
        <f t="shared" si="0"/>
        <v>82050.047999999995</v>
      </c>
      <c r="D7" s="3">
        <f t="shared" si="1"/>
        <v>6.3474811526916905E-2</v>
      </c>
      <c r="F7" s="1" t="s">
        <v>27</v>
      </c>
    </row>
    <row r="8" spans="1:6" x14ac:dyDescent="0.2">
      <c r="A8" s="2" t="s">
        <v>7</v>
      </c>
      <c r="B8" s="3"/>
      <c r="C8" s="5">
        <f t="shared" si="0"/>
        <v>0</v>
      </c>
      <c r="D8" s="3">
        <f t="shared" si="1"/>
        <v>0</v>
      </c>
      <c r="F8" s="1">
        <v>16634.060000000001</v>
      </c>
    </row>
    <row r="9" spans="1:6" x14ac:dyDescent="0.2">
      <c r="A9" s="2" t="s">
        <v>8</v>
      </c>
      <c r="B9" s="3">
        <v>0.11070000000000001</v>
      </c>
      <c r="C9" s="5">
        <f t="shared" si="0"/>
        <v>98620.415999999997</v>
      </c>
      <c r="D9" s="3">
        <f t="shared" si="1"/>
        <v>7.6293828838541827E-2</v>
      </c>
      <c r="F9" s="1" t="s">
        <v>47</v>
      </c>
    </row>
    <row r="10" spans="1:6" x14ac:dyDescent="0.2">
      <c r="A10" s="2" t="s">
        <v>9</v>
      </c>
      <c r="B10" s="3">
        <v>6.5299999999999997E-2</v>
      </c>
      <c r="C10" s="5">
        <f t="shared" si="0"/>
        <v>58174.463999999993</v>
      </c>
      <c r="D10" s="3">
        <f t="shared" si="1"/>
        <v>4.5004399486511117E-2</v>
      </c>
      <c r="F10" s="1">
        <v>281525.43</v>
      </c>
    </row>
    <row r="11" spans="1:6" x14ac:dyDescent="0.2">
      <c r="A11" s="2" t="s">
        <v>10</v>
      </c>
      <c r="B11" s="3">
        <v>7.3599999999999999E-2</v>
      </c>
      <c r="C11" s="5">
        <f t="shared" si="0"/>
        <v>65568.767999999996</v>
      </c>
      <c r="D11" s="3">
        <f t="shared" si="1"/>
        <v>5.0724713663203962E-2</v>
      </c>
    </row>
    <row r="12" spans="1:6" x14ac:dyDescent="0.2">
      <c r="A12" s="2" t="s">
        <v>11</v>
      </c>
      <c r="B12" s="3">
        <v>1.2E-2</v>
      </c>
      <c r="C12" s="5">
        <f t="shared" si="0"/>
        <v>10690.56</v>
      </c>
      <c r="D12" s="3">
        <f t="shared" si="1"/>
        <v>8.2703337494354282E-3</v>
      </c>
    </row>
    <row r="13" spans="1:6" x14ac:dyDescent="0.2">
      <c r="A13" s="2" t="s">
        <v>12</v>
      </c>
      <c r="B13" s="3">
        <v>1.95E-2</v>
      </c>
      <c r="C13" s="5">
        <f t="shared" si="0"/>
        <v>17372.159999999996</v>
      </c>
      <c r="D13" s="3">
        <f t="shared" si="1"/>
        <v>1.3439292342832568E-2</v>
      </c>
    </row>
    <row r="14" spans="1:6" x14ac:dyDescent="0.2">
      <c r="A14" s="2" t="s">
        <v>13</v>
      </c>
      <c r="B14" s="3">
        <v>3.9199999999999999E-2</v>
      </c>
      <c r="C14" s="5">
        <f t="shared" si="0"/>
        <v>34922.495999999992</v>
      </c>
      <c r="D14" s="3">
        <f t="shared" si="1"/>
        <v>2.701642358148906E-2</v>
      </c>
    </row>
    <row r="15" spans="1:6" x14ac:dyDescent="0.2">
      <c r="A15" s="2" t="s">
        <v>14</v>
      </c>
      <c r="B15" s="3">
        <v>8.8000000000000005E-3</v>
      </c>
      <c r="C15" s="5">
        <f t="shared" si="0"/>
        <v>7839.7439999999997</v>
      </c>
      <c r="D15" s="3">
        <f t="shared" si="1"/>
        <v>6.064911416252647E-3</v>
      </c>
    </row>
    <row r="16" spans="1:6" x14ac:dyDescent="0.2">
      <c r="A16" s="2" t="s">
        <v>15</v>
      </c>
      <c r="B16" s="3">
        <v>1.8800000000000001E-2</v>
      </c>
      <c r="C16" s="5">
        <f t="shared" si="0"/>
        <v>16748.543999999998</v>
      </c>
      <c r="D16" s="3">
        <f t="shared" si="1"/>
        <v>1.2956856207448837E-2</v>
      </c>
    </row>
    <row r="17" spans="1:5" x14ac:dyDescent="0.2">
      <c r="A17" s="2" t="s">
        <v>16</v>
      </c>
      <c r="B17" s="3">
        <v>1.5900000000000001E-2</v>
      </c>
      <c r="C17" s="5">
        <f t="shared" si="0"/>
        <v>14164.991999999998</v>
      </c>
      <c r="D17" s="3">
        <f t="shared" si="1"/>
        <v>1.0958192218001941E-2</v>
      </c>
    </row>
    <row r="18" spans="1:5" x14ac:dyDescent="0.2">
      <c r="A18" s="2" t="s">
        <v>17</v>
      </c>
      <c r="B18" s="3">
        <v>1.61E-2</v>
      </c>
      <c r="C18" s="5">
        <f t="shared" si="0"/>
        <v>14343.167999999998</v>
      </c>
      <c r="D18" s="3">
        <f t="shared" si="1"/>
        <v>1.1096031113825865E-2</v>
      </c>
    </row>
    <row r="19" spans="1:5" x14ac:dyDescent="0.2">
      <c r="A19" s="2" t="s">
        <v>18</v>
      </c>
      <c r="B19" s="3">
        <v>8.3000000000000001E-3</v>
      </c>
      <c r="C19" s="5">
        <f t="shared" si="0"/>
        <v>7394.3039999999992</v>
      </c>
      <c r="D19" s="3">
        <f t="shared" si="1"/>
        <v>5.7203141766928372E-3</v>
      </c>
    </row>
    <row r="20" spans="1:5" x14ac:dyDescent="0.2">
      <c r="A20" s="2" t="s">
        <v>19</v>
      </c>
      <c r="B20" s="3"/>
      <c r="C20" s="5">
        <v>16634.060000000001</v>
      </c>
      <c r="D20" s="3">
        <f t="shared" si="1"/>
        <v>1.2868290137105436E-2</v>
      </c>
    </row>
    <row r="21" spans="1:5" x14ac:dyDescent="0.2">
      <c r="A21" s="2" t="s">
        <v>20</v>
      </c>
      <c r="B21" s="3"/>
      <c r="C21" s="5">
        <f>B21*$E$26</f>
        <v>0</v>
      </c>
      <c r="D21" s="3">
        <f t="shared" si="1"/>
        <v>0</v>
      </c>
    </row>
    <row r="22" spans="1:5" x14ac:dyDescent="0.2">
      <c r="A22" s="2" t="s">
        <v>21</v>
      </c>
      <c r="B22" s="3"/>
      <c r="C22" s="5">
        <f>B22*$E$26</f>
        <v>0</v>
      </c>
      <c r="D22" s="3">
        <f t="shared" si="1"/>
        <v>0</v>
      </c>
    </row>
    <row r="23" spans="1:5" x14ac:dyDescent="0.2">
      <c r="A23" s="2" t="s">
        <v>22</v>
      </c>
      <c r="B23" s="3">
        <v>6.7000000000000004E-2</v>
      </c>
      <c r="C23" s="5">
        <f>B23*$E$26</f>
        <v>59688.959999999999</v>
      </c>
      <c r="D23" s="3">
        <f t="shared" si="1"/>
        <v>4.6176030101014474E-2</v>
      </c>
    </row>
    <row r="24" spans="1:5" x14ac:dyDescent="0.2">
      <c r="A24" s="2" t="s">
        <v>23</v>
      </c>
      <c r="B24" s="3"/>
      <c r="C24" s="5">
        <v>103600</v>
      </c>
      <c r="D24" s="3">
        <f t="shared" si="1"/>
        <v>8.0146089301356555E-2</v>
      </c>
    </row>
    <row r="25" spans="1:5" x14ac:dyDescent="0.2">
      <c r="A25" s="1" t="s">
        <v>48</v>
      </c>
      <c r="B25" s="3"/>
      <c r="C25" s="1">
        <v>281525.43</v>
      </c>
      <c r="D25" s="3">
        <f>C25/($E$26+$C$24+$F$8+$C$25)</f>
        <v>0.21779114144191897</v>
      </c>
    </row>
    <row r="26" spans="1:5" x14ac:dyDescent="0.2">
      <c r="A26" s="2" t="s">
        <v>40</v>
      </c>
      <c r="B26" s="3"/>
      <c r="D26" s="3"/>
      <c r="E26" s="4">
        <f>F4*E27</f>
        <v>890879.99999999988</v>
      </c>
    </row>
    <row r="27" spans="1:5" x14ac:dyDescent="0.2">
      <c r="A27" s="2" t="s">
        <v>41</v>
      </c>
      <c r="D27" s="3"/>
      <c r="E27" s="7">
        <v>1.1135999999999999</v>
      </c>
    </row>
    <row r="28" spans="1:5" x14ac:dyDescent="0.2">
      <c r="A28" s="2" t="s">
        <v>35</v>
      </c>
      <c r="B28" s="6"/>
      <c r="E28" s="8">
        <f>E26+C20+C24+C25</f>
        <v>1292639.49</v>
      </c>
    </row>
    <row r="29" spans="1:5" x14ac:dyDescent="0.2">
      <c r="A29" s="2" t="s">
        <v>36</v>
      </c>
      <c r="E29" s="9">
        <f>E28/F2</f>
        <v>1.0788542767373983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9" sqref="E29"/>
    </sheetView>
  </sheetViews>
  <sheetFormatPr baseColWidth="10" defaultColWidth="11" defaultRowHeight="15" x14ac:dyDescent="0.2"/>
  <cols>
    <col min="1" max="1" width="14.33203125" bestFit="1" customWidth="1"/>
    <col min="2" max="3" width="11.5" bestFit="1" customWidth="1"/>
    <col min="4" max="4" width="12.5" bestFit="1" customWidth="1"/>
    <col min="5" max="5" width="11" bestFit="1" customWidth="1"/>
    <col min="6" max="6" width="14.33203125" bestFit="1" customWidth="1"/>
  </cols>
  <sheetData>
    <row r="1" spans="1:6" x14ac:dyDescent="0.2">
      <c r="A1" s="2" t="s">
        <v>0</v>
      </c>
      <c r="B1" s="2" t="s">
        <v>43</v>
      </c>
      <c r="C1" s="2" t="s">
        <v>44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f>7.08%+0.71%</f>
        <v>7.7899999999999997E-2</v>
      </c>
      <c r="C2" s="5">
        <f t="shared" ref="C2:C19" si="0">B2*$E$26</f>
        <v>75226.471999999994</v>
      </c>
      <c r="D2" s="3">
        <f>C2/($E$26+$C$24+$F$8+$C$25)</f>
        <v>5.5012651419040118E-2</v>
      </c>
      <c r="F2" s="1">
        <f>F4+F6+F8+F10</f>
        <v>1198159.49</v>
      </c>
    </row>
    <row r="3" spans="1:6" x14ac:dyDescent="0.2">
      <c r="A3" s="2" t="s">
        <v>2</v>
      </c>
      <c r="B3" s="3">
        <f>5.44%</f>
        <v>5.4400000000000004E-2</v>
      </c>
      <c r="C3" s="5">
        <f t="shared" si="0"/>
        <v>52532.992000000006</v>
      </c>
      <c r="D3" s="3">
        <f t="shared" ref="D3:D24" si="1">C3/($E$26+$C$24+$F$8+$C$25)</f>
        <v>3.8417050541666019E-2</v>
      </c>
      <c r="F3" s="1" t="s">
        <v>25</v>
      </c>
    </row>
    <row r="4" spans="1:6" x14ac:dyDescent="0.2">
      <c r="A4" s="2" t="s">
        <v>3</v>
      </c>
      <c r="B4" s="3">
        <v>0.15790000000000001</v>
      </c>
      <c r="C4" s="5">
        <f t="shared" si="0"/>
        <v>152480.872</v>
      </c>
      <c r="D4" s="3">
        <f t="shared" si="1"/>
        <v>0.11150831398031368</v>
      </c>
      <c r="F4" s="1">
        <v>800000</v>
      </c>
    </row>
    <row r="5" spans="1:6" x14ac:dyDescent="0.2">
      <c r="A5" s="2" t="s">
        <v>4</v>
      </c>
      <c r="B5" s="3">
        <v>0</v>
      </c>
      <c r="C5" s="5">
        <f t="shared" si="0"/>
        <v>0</v>
      </c>
      <c r="D5" s="3">
        <f t="shared" si="1"/>
        <v>0</v>
      </c>
      <c r="F5" s="1" t="s">
        <v>26</v>
      </c>
    </row>
    <row r="6" spans="1:6" x14ac:dyDescent="0.2">
      <c r="A6" s="2" t="s">
        <v>5</v>
      </c>
      <c r="B6" s="3">
        <v>2.9000000000000001E-2</v>
      </c>
      <c r="C6" s="5">
        <f t="shared" si="0"/>
        <v>28004.720000000001</v>
      </c>
      <c r="D6" s="3">
        <f t="shared" si="1"/>
        <v>2.0479677678461664E-2</v>
      </c>
      <c r="F6" s="1">
        <v>100000</v>
      </c>
    </row>
    <row r="7" spans="1:6" x14ac:dyDescent="0.2">
      <c r="A7" s="2" t="s">
        <v>6</v>
      </c>
      <c r="B7" s="3">
        <v>9.3799999999999994E-2</v>
      </c>
      <c r="C7" s="5">
        <f t="shared" si="0"/>
        <v>90580.784</v>
      </c>
      <c r="D7" s="3">
        <f t="shared" si="1"/>
        <v>6.624116435309324E-2</v>
      </c>
      <c r="F7" s="1" t="s">
        <v>27</v>
      </c>
    </row>
    <row r="8" spans="1:6" x14ac:dyDescent="0.2">
      <c r="A8" s="2" t="s">
        <v>7</v>
      </c>
      <c r="B8" s="3">
        <v>7.4399999999999994E-2</v>
      </c>
      <c r="C8" s="5">
        <f t="shared" si="0"/>
        <v>71846.59199999999</v>
      </c>
      <c r="D8" s="3">
        <f t="shared" si="1"/>
        <v>5.2540966181984394E-2</v>
      </c>
      <c r="F8" s="1">
        <v>16634.060000000001</v>
      </c>
    </row>
    <row r="9" spans="1:6" x14ac:dyDescent="0.2">
      <c r="A9" s="2" t="s">
        <v>8</v>
      </c>
      <c r="B9" s="3">
        <v>6.7799999999999999E-2</v>
      </c>
      <c r="C9" s="5">
        <f t="shared" si="0"/>
        <v>65473.103999999999</v>
      </c>
      <c r="D9" s="3">
        <f t="shared" si="1"/>
        <v>4.7880074020679335E-2</v>
      </c>
      <c r="F9" s="1" t="s">
        <v>47</v>
      </c>
    </row>
    <row r="10" spans="1:6" x14ac:dyDescent="0.2">
      <c r="A10" s="2" t="s">
        <v>9</v>
      </c>
      <c r="B10" s="3">
        <v>3.2300000000000002E-2</v>
      </c>
      <c r="C10" s="5">
        <f t="shared" si="0"/>
        <v>31191.464000000004</v>
      </c>
      <c r="D10" s="3">
        <f t="shared" si="1"/>
        <v>2.28101237591142E-2</v>
      </c>
      <c r="F10" s="1">
        <v>281525.43</v>
      </c>
    </row>
    <row r="11" spans="1:6" x14ac:dyDescent="0.2">
      <c r="A11" s="2" t="s">
        <v>10</v>
      </c>
      <c r="B11" s="3">
        <v>5.6399999999999999E-2</v>
      </c>
      <c r="C11" s="5">
        <f t="shared" si="0"/>
        <v>54464.351999999999</v>
      </c>
      <c r="D11" s="3">
        <f t="shared" si="1"/>
        <v>3.9829442105697853E-2</v>
      </c>
      <c r="F11" s="1"/>
    </row>
    <row r="12" spans="1:6" x14ac:dyDescent="0.2">
      <c r="A12" s="2" t="s">
        <v>11</v>
      </c>
      <c r="B12" s="3">
        <v>7.7999999999999996E-3</v>
      </c>
      <c r="C12" s="5">
        <f t="shared" si="0"/>
        <v>7532.3040000000001</v>
      </c>
      <c r="D12" s="3">
        <f t="shared" si="1"/>
        <v>5.5083270997241711E-3</v>
      </c>
    </row>
    <row r="13" spans="1:6" x14ac:dyDescent="0.2">
      <c r="A13" s="2" t="s">
        <v>12</v>
      </c>
      <c r="B13" s="3">
        <v>2.0199999999999999E-2</v>
      </c>
      <c r="C13" s="5">
        <f t="shared" si="0"/>
        <v>19506.736000000001</v>
      </c>
      <c r="D13" s="3">
        <f t="shared" si="1"/>
        <v>1.4265154796721573E-2</v>
      </c>
    </row>
    <row r="14" spans="1:6" x14ac:dyDescent="0.2">
      <c r="A14" s="2" t="s">
        <v>13</v>
      </c>
      <c r="B14" s="3">
        <v>2.7699999999999999E-2</v>
      </c>
      <c r="C14" s="5">
        <f t="shared" si="0"/>
        <v>26749.335999999999</v>
      </c>
      <c r="D14" s="3">
        <f t="shared" si="1"/>
        <v>1.9561623161840968E-2</v>
      </c>
    </row>
    <row r="15" spans="1:6" x14ac:dyDescent="0.2">
      <c r="A15" s="2" t="s">
        <v>14</v>
      </c>
      <c r="B15" s="3">
        <v>7.4300000000000005E-2</v>
      </c>
      <c r="C15" s="5">
        <f t="shared" si="0"/>
        <v>71750.024000000005</v>
      </c>
      <c r="D15" s="3">
        <f t="shared" si="1"/>
        <v>5.2470346603782816E-2</v>
      </c>
    </row>
    <row r="16" spans="1:6" x14ac:dyDescent="0.2">
      <c r="A16" s="2" t="s">
        <v>15</v>
      </c>
      <c r="B16" s="3">
        <v>1.18E-2</v>
      </c>
      <c r="C16" s="5">
        <f t="shared" si="0"/>
        <v>11395.023999999999</v>
      </c>
      <c r="D16" s="3">
        <f t="shared" si="1"/>
        <v>8.3331102277878488E-3</v>
      </c>
    </row>
    <row r="17" spans="1:5" x14ac:dyDescent="0.2">
      <c r="A17" s="2" t="s">
        <v>16</v>
      </c>
      <c r="B17" s="3">
        <v>2.46E-2</v>
      </c>
      <c r="C17" s="5">
        <f>B17*$E$26</f>
        <v>23755.727999999999</v>
      </c>
      <c r="D17" s="3">
        <f t="shared" si="1"/>
        <v>1.7372416237591618E-2</v>
      </c>
    </row>
    <row r="18" spans="1:5" x14ac:dyDescent="0.2">
      <c r="A18" s="2" t="s">
        <v>17</v>
      </c>
      <c r="B18" s="3">
        <v>1.8700000000000001E-2</v>
      </c>
      <c r="C18" s="5">
        <f t="shared" si="0"/>
        <v>18058.216</v>
      </c>
      <c r="D18" s="3">
        <f t="shared" si="1"/>
        <v>1.3205861123697694E-2</v>
      </c>
    </row>
    <row r="19" spans="1:5" x14ac:dyDescent="0.2">
      <c r="A19" s="2" t="s">
        <v>18</v>
      </c>
      <c r="B19" s="3">
        <v>5.4000000000000003E-3</v>
      </c>
      <c r="C19" s="5">
        <f t="shared" si="0"/>
        <v>5214.6720000000005</v>
      </c>
      <c r="D19" s="3">
        <f t="shared" si="1"/>
        <v>3.813457222885965E-3</v>
      </c>
    </row>
    <row r="20" spans="1:5" x14ac:dyDescent="0.2">
      <c r="A20" s="2" t="s">
        <v>19</v>
      </c>
      <c r="B20" s="3"/>
      <c r="C20" s="5">
        <v>16634.060000000001</v>
      </c>
      <c r="D20" s="3">
        <f t="shared" si="1"/>
        <v>1.2164384692444418E-2</v>
      </c>
    </row>
    <row r="21" spans="1:5" x14ac:dyDescent="0.2">
      <c r="A21" s="2" t="s">
        <v>20</v>
      </c>
      <c r="B21" s="3">
        <f>3.32%+3.09%</f>
        <v>6.409999999999999E-2</v>
      </c>
      <c r="C21" s="5">
        <f>B21*$E$26</f>
        <v>61900.087999999989</v>
      </c>
      <c r="D21" s="3">
        <f t="shared" si="1"/>
        <v>4.5267149627220428E-2</v>
      </c>
    </row>
    <row r="22" spans="1:5" x14ac:dyDescent="0.2">
      <c r="A22" s="2" t="s">
        <v>21</v>
      </c>
      <c r="B22" s="3">
        <v>6.1000000000000004E-3</v>
      </c>
      <c r="C22" s="5">
        <f>B22*$E$26</f>
        <v>5890.6480000000001</v>
      </c>
      <c r="D22" s="3">
        <f t="shared" si="1"/>
        <v>4.3077942702971087E-3</v>
      </c>
    </row>
    <row r="23" spans="1:5" x14ac:dyDescent="0.2">
      <c r="A23" s="2" t="s">
        <v>22</v>
      </c>
      <c r="B23" s="3">
        <v>9.5399999999999999E-2</v>
      </c>
      <c r="C23" s="5">
        <f>B23*$E$26</f>
        <v>92125.872000000003</v>
      </c>
      <c r="D23" s="3">
        <f t="shared" si="1"/>
        <v>6.7371077604318708E-2</v>
      </c>
    </row>
    <row r="24" spans="1:5" x14ac:dyDescent="0.2">
      <c r="A24" s="2" t="s">
        <v>23</v>
      </c>
      <c r="B24" s="3"/>
      <c r="C24" s="5">
        <v>103600</v>
      </c>
      <c r="D24" s="3">
        <f t="shared" si="1"/>
        <v>7.5762036095652033E-2</v>
      </c>
    </row>
    <row r="25" spans="1:5" x14ac:dyDescent="0.2">
      <c r="A25" s="1" t="s">
        <v>48</v>
      </c>
      <c r="B25" s="3"/>
      <c r="C25" s="1">
        <v>281525.43</v>
      </c>
      <c r="D25" s="3">
        <f>C25/($E$26+$C$24+$F$8+$C$25)</f>
        <v>0.20587779719598415</v>
      </c>
    </row>
    <row r="26" spans="1:5" x14ac:dyDescent="0.2">
      <c r="A26" s="2" t="s">
        <v>45</v>
      </c>
      <c r="B26" s="3"/>
      <c r="D26" s="3"/>
      <c r="E26" s="4">
        <f>F4*E27</f>
        <v>965680</v>
      </c>
    </row>
    <row r="27" spans="1:5" x14ac:dyDescent="0.2">
      <c r="A27" s="2" t="s">
        <v>46</v>
      </c>
      <c r="D27" s="3"/>
      <c r="E27" s="7">
        <v>1.2071000000000001</v>
      </c>
    </row>
    <row r="28" spans="1:5" x14ac:dyDescent="0.2">
      <c r="A28" s="2" t="s">
        <v>35</v>
      </c>
      <c r="B28" s="6"/>
      <c r="E28" s="8">
        <f>E26+C20+C24+C25</f>
        <v>1367439.49</v>
      </c>
    </row>
    <row r="29" spans="1:5" x14ac:dyDescent="0.2">
      <c r="A29" s="2" t="s">
        <v>36</v>
      </c>
      <c r="E29" s="9">
        <f>E28/F2</f>
        <v>1.1412833611992674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E49" sqref="E49"/>
    </sheetView>
  </sheetViews>
  <sheetFormatPr baseColWidth="10" defaultColWidth="8.83203125" defaultRowHeight="15" x14ac:dyDescent="0.2"/>
  <cols>
    <col min="1" max="1" width="15.1640625" bestFit="1" customWidth="1"/>
    <col min="2" max="3" width="11" bestFit="1" customWidth="1"/>
    <col min="4" max="4" width="13" bestFit="1" customWidth="1"/>
    <col min="5" max="5" width="11.5" bestFit="1" customWidth="1"/>
    <col min="6" max="6" width="15.1640625" bestFit="1" customWidth="1"/>
  </cols>
  <sheetData>
    <row r="1" spans="1:6" x14ac:dyDescent="0.2">
      <c r="A1" s="2" t="s">
        <v>0</v>
      </c>
      <c r="B1" s="2" t="s">
        <v>50</v>
      </c>
      <c r="C1" s="2" t="s">
        <v>51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v>9.1999999999999998E-3</v>
      </c>
      <c r="C2" s="5">
        <v>467.54</v>
      </c>
      <c r="D2" s="3">
        <f>C2/($E$26+$C$24+$F$8+$C$25)</f>
        <v>5.7369764291180835E-3</v>
      </c>
      <c r="F2" s="1">
        <f>F4+F6+F8+F10</f>
        <v>72000</v>
      </c>
    </row>
    <row r="3" spans="1:6" x14ac:dyDescent="0.2">
      <c r="A3" s="2" t="s">
        <v>2</v>
      </c>
      <c r="B3" s="3">
        <v>6.7299999999999999E-2</v>
      </c>
      <c r="C3" s="5">
        <v>4253.67</v>
      </c>
      <c r="D3" s="3">
        <f t="shared" ref="D3:D24" si="0">C3/($E$26+$C$24+$F$8+$C$25)</f>
        <v>5.2194902098743882E-2</v>
      </c>
      <c r="F3" s="1" t="s">
        <v>25</v>
      </c>
    </row>
    <row r="4" spans="1:6" x14ac:dyDescent="0.2">
      <c r="A4" s="2" t="s">
        <v>3</v>
      </c>
      <c r="B4" s="3">
        <v>0.26119999999999999</v>
      </c>
      <c r="C4" s="5">
        <f>10869.16+3510.92</f>
        <v>14380.08</v>
      </c>
      <c r="D4" s="3">
        <f t="shared" si="0"/>
        <v>0.17645159774315003</v>
      </c>
      <c r="F4" s="1">
        <v>72000</v>
      </c>
    </row>
    <row r="5" spans="1:6" x14ac:dyDescent="0.2">
      <c r="A5" s="2" t="s">
        <v>4</v>
      </c>
      <c r="B5" s="3">
        <v>7.1499999999999994E-2</v>
      </c>
      <c r="C5" s="5">
        <v>910.23</v>
      </c>
      <c r="D5" s="3">
        <f t="shared" si="0"/>
        <v>1.1169029505659735E-2</v>
      </c>
      <c r="F5" s="1"/>
    </row>
    <row r="6" spans="1:6" x14ac:dyDescent="0.2">
      <c r="A6" s="2" t="s">
        <v>5</v>
      </c>
      <c r="B6" s="3">
        <v>4.3499999999999997E-2</v>
      </c>
      <c r="C6" s="5">
        <f>2115.14+467.54</f>
        <v>2582.6799999999998</v>
      </c>
      <c r="D6" s="3">
        <f t="shared" si="0"/>
        <v>3.1690923309138662E-2</v>
      </c>
      <c r="F6" s="1"/>
    </row>
    <row r="7" spans="1:6" x14ac:dyDescent="0.2">
      <c r="A7" s="2" t="s">
        <v>6</v>
      </c>
      <c r="B7" s="3">
        <v>9.2100000000000001E-2</v>
      </c>
      <c r="C7" s="5">
        <v>7988.27</v>
      </c>
      <c r="D7" s="3">
        <f t="shared" si="0"/>
        <v>9.8020525943087466E-2</v>
      </c>
      <c r="F7" s="1"/>
    </row>
    <row r="8" spans="1:6" x14ac:dyDescent="0.2">
      <c r="A8" s="2" t="s">
        <v>7</v>
      </c>
      <c r="B8" s="3"/>
      <c r="C8" s="5">
        <v>6243.12</v>
      </c>
      <c r="D8" s="3">
        <f t="shared" si="0"/>
        <v>7.6606562613157556E-2</v>
      </c>
      <c r="F8" s="1"/>
    </row>
    <row r="9" spans="1:6" x14ac:dyDescent="0.2">
      <c r="A9" s="2" t="s">
        <v>8</v>
      </c>
      <c r="B9" s="3">
        <v>0.11070000000000001</v>
      </c>
      <c r="C9" s="5">
        <v>5538.6</v>
      </c>
      <c r="D9" s="3">
        <f t="shared" si="0"/>
        <v>6.7961709480073185E-2</v>
      </c>
      <c r="F9" s="1"/>
    </row>
    <row r="10" spans="1:6" x14ac:dyDescent="0.2">
      <c r="A10" s="2" t="s">
        <v>9</v>
      </c>
      <c r="B10" s="3">
        <v>6.5299999999999997E-2</v>
      </c>
      <c r="C10" s="5">
        <v>3116.6</v>
      </c>
      <c r="D10" s="3">
        <f t="shared" si="0"/>
        <v>3.8242419341637968E-2</v>
      </c>
      <c r="F10" s="1"/>
    </row>
    <row r="11" spans="1:6" x14ac:dyDescent="0.2">
      <c r="A11" s="2" t="s">
        <v>10</v>
      </c>
      <c r="B11" s="3">
        <v>7.3599999999999999E-2</v>
      </c>
      <c r="C11" s="5">
        <v>3703.13</v>
      </c>
      <c r="D11" s="3">
        <f t="shared" si="0"/>
        <v>4.5439469401463074E-2</v>
      </c>
    </row>
    <row r="12" spans="1:6" x14ac:dyDescent="0.2">
      <c r="A12" s="2" t="s">
        <v>11</v>
      </c>
      <c r="B12" s="3">
        <v>1.2E-2</v>
      </c>
      <c r="C12" s="5">
        <v>561.44000000000005</v>
      </c>
      <c r="D12" s="3">
        <f t="shared" si="0"/>
        <v>6.8891817734612155E-3</v>
      </c>
    </row>
    <row r="13" spans="1:6" x14ac:dyDescent="0.2">
      <c r="A13" s="2" t="s">
        <v>12</v>
      </c>
      <c r="B13" s="3">
        <v>1.95E-2</v>
      </c>
      <c r="C13" s="5">
        <v>973.45</v>
      </c>
      <c r="D13" s="3">
        <f t="shared" si="0"/>
        <v>1.1944774147506092E-2</v>
      </c>
    </row>
    <row r="14" spans="1:6" x14ac:dyDescent="0.2">
      <c r="A14" s="2" t="s">
        <v>13</v>
      </c>
      <c r="B14" s="3">
        <v>3.9199999999999999E-2</v>
      </c>
      <c r="C14" s="5">
        <v>556.63</v>
      </c>
      <c r="D14" s="3">
        <f t="shared" si="0"/>
        <v>6.8301603921375681E-3</v>
      </c>
    </row>
    <row r="15" spans="1:6" x14ac:dyDescent="0.2">
      <c r="A15" s="2" t="s">
        <v>14</v>
      </c>
      <c r="B15" s="3">
        <v>8.8000000000000005E-3</v>
      </c>
      <c r="C15" s="5">
        <v>420.61</v>
      </c>
      <c r="D15" s="3">
        <f t="shared" si="0"/>
        <v>5.161119168095472E-3</v>
      </c>
    </row>
    <row r="16" spans="1:6" x14ac:dyDescent="0.2">
      <c r="A16" s="2" t="s">
        <v>15</v>
      </c>
      <c r="B16" s="3">
        <v>1.8800000000000001E-2</v>
      </c>
      <c r="C16" s="5">
        <v>847.34</v>
      </c>
      <c r="D16" s="3">
        <f t="shared" si="0"/>
        <v>1.0397334147771135E-2</v>
      </c>
    </row>
    <row r="17" spans="1:5" x14ac:dyDescent="0.2">
      <c r="A17" s="2" t="s">
        <v>16</v>
      </c>
      <c r="B17" s="3">
        <v>1.5900000000000001E-2</v>
      </c>
      <c r="C17" s="5">
        <v>1616.33</v>
      </c>
      <c r="D17" s="3">
        <f t="shared" si="0"/>
        <v>1.983327011951155E-2</v>
      </c>
    </row>
    <row r="18" spans="1:5" x14ac:dyDescent="0.2">
      <c r="A18" s="2" t="s">
        <v>17</v>
      </c>
      <c r="B18" s="3">
        <v>1.61E-2</v>
      </c>
      <c r="C18" s="5">
        <v>820.38</v>
      </c>
      <c r="D18" s="3">
        <f t="shared" si="0"/>
        <v>1.0066519918979965E-2</v>
      </c>
    </row>
    <row r="19" spans="1:5" x14ac:dyDescent="0.2">
      <c r="A19" s="2" t="s">
        <v>18</v>
      </c>
      <c r="B19" s="3">
        <v>8.3000000000000001E-3</v>
      </c>
      <c r="C19" s="5"/>
      <c r="D19" s="3">
        <f t="shared" si="0"/>
        <v>0</v>
      </c>
    </row>
    <row r="20" spans="1:5" x14ac:dyDescent="0.2">
      <c r="A20" s="2" t="s">
        <v>19</v>
      </c>
      <c r="B20" s="3"/>
      <c r="C20" s="5"/>
      <c r="D20" s="3">
        <f t="shared" si="0"/>
        <v>0</v>
      </c>
    </row>
    <row r="21" spans="1:5" x14ac:dyDescent="0.2">
      <c r="A21" s="2" t="s">
        <v>20</v>
      </c>
      <c r="B21" s="3"/>
      <c r="C21" s="5">
        <f>1823.15+460.82+431.82</f>
        <v>2715.7900000000004</v>
      </c>
      <c r="D21" s="3">
        <f t="shared" si="0"/>
        <v>3.3324257211007832E-2</v>
      </c>
    </row>
    <row r="22" spans="1:5" x14ac:dyDescent="0.2">
      <c r="A22" s="2" t="s">
        <v>21</v>
      </c>
      <c r="B22" s="3"/>
      <c r="C22" s="5"/>
      <c r="D22" s="3">
        <f t="shared" si="0"/>
        <v>0</v>
      </c>
    </row>
    <row r="23" spans="1:5" x14ac:dyDescent="0.2">
      <c r="A23" s="2" t="s">
        <v>22</v>
      </c>
      <c r="B23" s="3">
        <v>6.7000000000000004E-2</v>
      </c>
      <c r="C23" s="5">
        <v>23800</v>
      </c>
      <c r="D23" s="3">
        <f t="shared" si="0"/>
        <v>0.29203926725629975</v>
      </c>
    </row>
    <row r="24" spans="1:5" x14ac:dyDescent="0.2">
      <c r="A24" s="2" t="s">
        <v>23</v>
      </c>
      <c r="B24" s="3"/>
      <c r="C24" s="5"/>
      <c r="D24" s="3">
        <f t="shared" si="0"/>
        <v>0</v>
      </c>
    </row>
    <row r="25" spans="1:5" x14ac:dyDescent="0.2">
      <c r="A25" s="1" t="s">
        <v>48</v>
      </c>
      <c r="B25" s="3"/>
      <c r="C25" s="1"/>
      <c r="D25" s="3">
        <f>C25/($E$26+$C$24+$F$8+$C$25)</f>
        <v>0</v>
      </c>
    </row>
    <row r="26" spans="1:5" x14ac:dyDescent="0.2">
      <c r="A26" s="2" t="s">
        <v>52</v>
      </c>
      <c r="B26" s="3"/>
      <c r="D26" s="3"/>
      <c r="E26" s="4">
        <f>SUM(C2:C25)</f>
        <v>81495.889999999985</v>
      </c>
    </row>
    <row r="27" spans="1:5" x14ac:dyDescent="0.2">
      <c r="A27" s="2" t="s">
        <v>53</v>
      </c>
      <c r="D27" s="3"/>
      <c r="E27" s="7">
        <f>E26/F2</f>
        <v>1.1318873611111109</v>
      </c>
    </row>
    <row r="28" spans="1:5" x14ac:dyDescent="0.2">
      <c r="A28" s="2" t="s">
        <v>35</v>
      </c>
      <c r="B28" s="6"/>
      <c r="E28" s="8">
        <f>E26+C20+C24+C25</f>
        <v>81495.889999999985</v>
      </c>
    </row>
    <row r="29" spans="1:5" x14ac:dyDescent="0.2">
      <c r="A29" s="2" t="s">
        <v>36</v>
      </c>
      <c r="E29" s="9">
        <f>E28/F2</f>
        <v>1.1318873611111109</v>
      </c>
    </row>
    <row r="34" spans="1:4" x14ac:dyDescent="0.2">
      <c r="A34" s="2" t="s">
        <v>64</v>
      </c>
      <c r="B34" s="2" t="s">
        <v>65</v>
      </c>
      <c r="C34" s="2" t="s">
        <v>66</v>
      </c>
      <c r="D34" s="2" t="s">
        <v>67</v>
      </c>
    </row>
    <row r="35" spans="1:4" x14ac:dyDescent="0.2">
      <c r="A35" s="2" t="s">
        <v>106</v>
      </c>
      <c r="B35" s="15" t="s">
        <v>107</v>
      </c>
      <c r="C35" s="5">
        <v>468.4</v>
      </c>
      <c r="D35" s="13">
        <f>C35/$C$58</f>
        <v>5.7476807421036266E-3</v>
      </c>
    </row>
    <row r="36" spans="1:4" x14ac:dyDescent="0.2">
      <c r="A36" s="2" t="s">
        <v>68</v>
      </c>
      <c r="B36" s="15" t="s">
        <v>69</v>
      </c>
      <c r="C36" s="5">
        <v>4253.67</v>
      </c>
      <c r="D36" s="13">
        <f t="shared" ref="D36:D58" si="1">C36/$C$58</f>
        <v>5.2196279125243245E-2</v>
      </c>
    </row>
    <row r="37" spans="1:4" x14ac:dyDescent="0.2">
      <c r="A37" s="2" t="s">
        <v>99</v>
      </c>
      <c r="B37" s="15">
        <v>162711</v>
      </c>
      <c r="C37" s="5">
        <v>10869.16</v>
      </c>
      <c r="D37" s="13">
        <f t="shared" si="1"/>
        <v>0.13337417082588185</v>
      </c>
    </row>
    <row r="38" spans="1:4" x14ac:dyDescent="0.2">
      <c r="A38" s="2" t="s">
        <v>70</v>
      </c>
      <c r="B38" s="15" t="s">
        <v>71</v>
      </c>
      <c r="C38" s="5">
        <v>3510.92</v>
      </c>
      <c r="D38" s="13">
        <f t="shared" si="1"/>
        <v>4.3082082132934386E-2</v>
      </c>
    </row>
    <row r="39" spans="1:4" x14ac:dyDescent="0.2">
      <c r="A39" s="2" t="s">
        <v>102</v>
      </c>
      <c r="B39" s="15" t="s">
        <v>103</v>
      </c>
      <c r="C39" s="5">
        <v>910.23</v>
      </c>
      <c r="D39" s="13">
        <f t="shared" si="1"/>
        <v>1.1169324171402614E-2</v>
      </c>
    </row>
    <row r="40" spans="1:4" x14ac:dyDescent="0.2">
      <c r="A40" s="2" t="s">
        <v>108</v>
      </c>
      <c r="B40" s="15" t="s">
        <v>109</v>
      </c>
      <c r="C40" s="5">
        <v>467.54</v>
      </c>
      <c r="D40" s="13">
        <f t="shared" si="1"/>
        <v>5.7371277842936169E-3</v>
      </c>
    </row>
    <row r="41" spans="1:4" x14ac:dyDescent="0.2">
      <c r="A41" s="2" t="s">
        <v>72</v>
      </c>
      <c r="B41" s="15" t="s">
        <v>73</v>
      </c>
      <c r="C41" s="5">
        <v>2115.14</v>
      </c>
      <c r="D41" s="13">
        <f t="shared" si="1"/>
        <v>2.5954631607286647E-2</v>
      </c>
    </row>
    <row r="42" spans="1:4" x14ac:dyDescent="0.2">
      <c r="A42" s="2" t="s">
        <v>74</v>
      </c>
      <c r="B42" s="15" t="s">
        <v>75</v>
      </c>
      <c r="C42" s="5">
        <v>7988.27</v>
      </c>
      <c r="D42" s="13">
        <f t="shared" si="1"/>
        <v>9.8023111959274434E-2</v>
      </c>
    </row>
    <row r="43" spans="1:4" x14ac:dyDescent="0.2">
      <c r="A43" s="2" t="s">
        <v>76</v>
      </c>
      <c r="B43" s="15" t="s">
        <v>77</v>
      </c>
      <c r="C43" s="5">
        <v>6243.12</v>
      </c>
      <c r="D43" s="13">
        <f t="shared" si="1"/>
        <v>7.6608583677715628E-2</v>
      </c>
    </row>
    <row r="44" spans="1:4" x14ac:dyDescent="0.2">
      <c r="A44" s="2" t="s">
        <v>78</v>
      </c>
      <c r="B44" s="15" t="s">
        <v>79</v>
      </c>
      <c r="C44" s="5">
        <v>5538.6</v>
      </c>
      <c r="D44" s="13">
        <f t="shared" si="1"/>
        <v>6.7963502472705273E-2</v>
      </c>
    </row>
    <row r="45" spans="1:4" x14ac:dyDescent="0.2">
      <c r="A45" s="2" t="s">
        <v>100</v>
      </c>
      <c r="B45" s="15" t="s">
        <v>101</v>
      </c>
      <c r="C45" s="5">
        <v>3116.6</v>
      </c>
      <c r="D45" s="13">
        <f t="shared" si="1"/>
        <v>3.8243428268232633E-2</v>
      </c>
    </row>
    <row r="46" spans="1:4" x14ac:dyDescent="0.2">
      <c r="A46" s="2" t="s">
        <v>80</v>
      </c>
      <c r="B46" s="15" t="s">
        <v>81</v>
      </c>
      <c r="C46" s="12">
        <v>3703.13</v>
      </c>
      <c r="D46" s="13">
        <f t="shared" si="1"/>
        <v>4.5440668203471833E-2</v>
      </c>
    </row>
    <row r="47" spans="1:4" x14ac:dyDescent="0.2">
      <c r="A47" s="2" t="s">
        <v>82</v>
      </c>
      <c r="B47" s="15" t="s">
        <v>83</v>
      </c>
      <c r="C47" s="5">
        <v>561.44000000000005</v>
      </c>
      <c r="D47" s="13">
        <f t="shared" si="1"/>
        <v>6.8893635265727176E-3</v>
      </c>
    </row>
    <row r="48" spans="1:4" x14ac:dyDescent="0.2">
      <c r="A48" s="2" t="s">
        <v>84</v>
      </c>
      <c r="B48" s="15" t="s">
        <v>85</v>
      </c>
      <c r="C48" s="5">
        <v>973.45</v>
      </c>
      <c r="D48" s="13">
        <f t="shared" si="1"/>
        <v>1.1945089279250162E-2</v>
      </c>
    </row>
    <row r="49" spans="1:4" x14ac:dyDescent="0.2">
      <c r="A49" s="2" t="s">
        <v>104</v>
      </c>
      <c r="B49" s="15" t="s">
        <v>105</v>
      </c>
      <c r="C49" s="5">
        <v>556.63</v>
      </c>
      <c r="D49" s="13">
        <f t="shared" si="1"/>
        <v>6.8303405881237024E-3</v>
      </c>
    </row>
    <row r="50" spans="1:4" x14ac:dyDescent="0.2">
      <c r="A50" s="2" t="s">
        <v>86</v>
      </c>
      <c r="B50" s="15" t="s">
        <v>87</v>
      </c>
      <c r="C50" s="5">
        <v>420.61</v>
      </c>
      <c r="D50" s="13">
        <f t="shared" si="1"/>
        <v>5.1612553307775547E-3</v>
      </c>
    </row>
    <row r="51" spans="1:4" x14ac:dyDescent="0.2">
      <c r="A51" s="2" t="s">
        <v>88</v>
      </c>
      <c r="B51" s="15" t="s">
        <v>89</v>
      </c>
      <c r="C51" s="5">
        <v>847.34</v>
      </c>
      <c r="D51" s="13">
        <f t="shared" si="1"/>
        <v>1.039760845434263E-2</v>
      </c>
    </row>
    <row r="52" spans="1:4" x14ac:dyDescent="0.2">
      <c r="A52" s="2" t="s">
        <v>90</v>
      </c>
      <c r="B52" s="15" t="s">
        <v>91</v>
      </c>
      <c r="C52" s="5">
        <v>1613.32</v>
      </c>
      <c r="D52" s="13">
        <f t="shared" si="1"/>
        <v>1.9796858016333525E-2</v>
      </c>
    </row>
    <row r="53" spans="1:4" x14ac:dyDescent="0.2">
      <c r="A53" s="2" t="s">
        <v>92</v>
      </c>
      <c r="B53" s="15" t="s">
        <v>93</v>
      </c>
      <c r="C53" s="5">
        <v>820.38</v>
      </c>
      <c r="D53" s="13">
        <f t="shared" si="1"/>
        <v>1.0066785497879961E-2</v>
      </c>
    </row>
    <row r="54" spans="1:4" x14ac:dyDescent="0.2">
      <c r="A54" s="2" t="s">
        <v>94</v>
      </c>
      <c r="B54" s="15">
        <v>340001</v>
      </c>
      <c r="C54" s="2">
        <v>1823.15</v>
      </c>
      <c r="D54" s="13">
        <f t="shared" si="1"/>
        <v>2.2371657013164452E-2</v>
      </c>
    </row>
    <row r="55" spans="1:4" x14ac:dyDescent="0.2">
      <c r="A55" s="2" t="s">
        <v>95</v>
      </c>
      <c r="B55" s="15">
        <v>110027</v>
      </c>
      <c r="C55" s="2">
        <v>431.82</v>
      </c>
      <c r="D55" s="13">
        <f t="shared" si="1"/>
        <v>5.2988119087429295E-3</v>
      </c>
    </row>
    <row r="56" spans="1:4" x14ac:dyDescent="0.2">
      <c r="A56" s="2" t="s">
        <v>96</v>
      </c>
      <c r="B56" s="15">
        <v>519977</v>
      </c>
      <c r="C56" s="2">
        <v>460.82</v>
      </c>
      <c r="D56" s="13">
        <f t="shared" si="1"/>
        <v>5.6546674628014382E-3</v>
      </c>
    </row>
    <row r="57" spans="1:4" x14ac:dyDescent="0.2">
      <c r="A57" s="2" t="s">
        <v>97</v>
      </c>
      <c r="B57" s="2" t="s">
        <v>98</v>
      </c>
      <c r="C57" s="5">
        <f>C23</f>
        <v>23800</v>
      </c>
      <c r="D57" s="13">
        <f t="shared" si="1"/>
        <v>0.29204697195146528</v>
      </c>
    </row>
    <row r="58" spans="1:4" x14ac:dyDescent="0.2">
      <c r="C58" s="5">
        <f>SUM(C35:C57)</f>
        <v>81493.739999999991</v>
      </c>
      <c r="D58" s="13">
        <f t="shared" si="1"/>
        <v>1</v>
      </c>
    </row>
    <row r="59" spans="1:4" x14ac:dyDescent="0.2">
      <c r="C59" s="2"/>
      <c r="D59" s="13"/>
    </row>
    <row r="60" spans="1:4" x14ac:dyDescent="0.2">
      <c r="A60" s="2"/>
      <c r="B60" s="2"/>
      <c r="C60" s="5"/>
      <c r="D60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11" bestFit="1" customWidth="1"/>
    <col min="5" max="5" width="11.5" bestFit="1" customWidth="1"/>
    <col min="6" max="6" width="11" bestFit="1" customWidth="1"/>
  </cols>
  <sheetData>
    <row r="1" spans="1:6" x14ac:dyDescent="0.2">
      <c r="A1" s="2" t="s">
        <v>0</v>
      </c>
      <c r="B1" s="2" t="s">
        <v>37</v>
      </c>
      <c r="C1" s="2" t="s">
        <v>28</v>
      </c>
      <c r="D1" s="2" t="s">
        <v>29</v>
      </c>
      <c r="E1" s="2" t="s">
        <v>42</v>
      </c>
      <c r="F1" s="2" t="s">
        <v>54</v>
      </c>
    </row>
    <row r="2" spans="1:6" x14ac:dyDescent="0.2">
      <c r="A2" s="2" t="s">
        <v>1</v>
      </c>
      <c r="B2" s="3">
        <v>6.3405892079004952E-3</v>
      </c>
      <c r="C2" s="3">
        <v>4.8774625128606567E-3</v>
      </c>
      <c r="D2" s="3">
        <v>6.0238104269632305E-3</v>
      </c>
      <c r="E2" s="3">
        <v>5.5012651419040118E-2</v>
      </c>
      <c r="F2" s="3">
        <v>5.8261235543618055E-3</v>
      </c>
    </row>
    <row r="3" spans="1:6" x14ac:dyDescent="0.2">
      <c r="A3" s="2" t="s">
        <v>2</v>
      </c>
      <c r="B3" s="3">
        <v>4.6382788444750349E-2</v>
      </c>
      <c r="C3" s="3">
        <v>3.2287427902035336E-2</v>
      </c>
      <c r="D3" s="3">
        <v>4.0579000178380127E-2</v>
      </c>
      <c r="E3" s="3">
        <v>3.8417050541666019E-2</v>
      </c>
      <c r="F3" s="3">
        <v>5.2607911834997155E-2</v>
      </c>
    </row>
    <row r="4" spans="1:6" x14ac:dyDescent="0.2">
      <c r="A4" s="2" t="s">
        <v>3</v>
      </c>
      <c r="B4" s="3">
        <v>0.18001759794604447</v>
      </c>
      <c r="C4" s="3">
        <v>0.18225222600872287</v>
      </c>
      <c r="D4" s="3">
        <v>0.14901211817791904</v>
      </c>
      <c r="E4" s="3">
        <v>0.11150831398031368</v>
      </c>
      <c r="F4" s="3">
        <v>0.17462932393605415</v>
      </c>
    </row>
    <row r="5" spans="1:6" x14ac:dyDescent="0.2">
      <c r="A5" s="2" t="s">
        <v>4</v>
      </c>
      <c r="B5" s="3">
        <v>4.927740525705275E-2</v>
      </c>
      <c r="C5" s="3">
        <v>4.7331995371281584E-2</v>
      </c>
      <c r="D5" s="3">
        <v>3.0713626121166484E-2</v>
      </c>
      <c r="E5" s="3">
        <v>0</v>
      </c>
      <c r="F5" s="3">
        <v>1.1094541168821618E-2</v>
      </c>
    </row>
    <row r="6" spans="1:6" x14ac:dyDescent="0.2">
      <c r="A6" s="2" t="s">
        <v>5</v>
      </c>
      <c r="B6" s="3">
        <v>2.9979959841703423E-2</v>
      </c>
      <c r="C6" s="3">
        <v>1.5113264124356965E-2</v>
      </c>
      <c r="D6" s="3">
        <v>1.8605873478575098E-2</v>
      </c>
      <c r="E6" s="3">
        <v>2.0479677678461664E-2</v>
      </c>
      <c r="F6" s="3">
        <v>3.1818903783982881E-2</v>
      </c>
    </row>
    <row r="7" spans="1:6" x14ac:dyDescent="0.2">
      <c r="A7" s="2" t="s">
        <v>6</v>
      </c>
      <c r="B7" s="3">
        <v>6.3474811526916905E-2</v>
      </c>
      <c r="C7" s="3">
        <v>6.1346113013867137E-2</v>
      </c>
      <c r="D7" s="3">
        <v>5.9520212115816762E-2</v>
      </c>
      <c r="E7" s="3">
        <v>6.624116435309324E-2</v>
      </c>
      <c r="F7" s="3">
        <v>9.8142154448205454E-2</v>
      </c>
    </row>
    <row r="8" spans="1:6" x14ac:dyDescent="0.2">
      <c r="A8" s="2" t="s">
        <v>7</v>
      </c>
      <c r="B8" s="3">
        <v>0</v>
      </c>
      <c r="C8" s="3">
        <v>5.1247704712592254E-2</v>
      </c>
      <c r="D8" s="3">
        <v>5.061979498336807E-2</v>
      </c>
      <c r="E8" s="3">
        <v>5.2540966181984394E-2</v>
      </c>
      <c r="F8" s="3">
        <v>7.5796711735124284E-2</v>
      </c>
    </row>
    <row r="9" spans="1:6" x14ac:dyDescent="0.2">
      <c r="A9" s="2" t="s">
        <v>8</v>
      </c>
      <c r="B9" s="3">
        <v>7.6293828838541827E-2</v>
      </c>
      <c r="C9" s="3">
        <v>4.7881568612167288E-2</v>
      </c>
      <c r="D9" s="3">
        <v>4.1478017626222788E-2</v>
      </c>
      <c r="E9" s="3">
        <v>4.7880074020679335E-2</v>
      </c>
      <c r="F9" s="3">
        <v>6.7483654778539931E-2</v>
      </c>
    </row>
    <row r="10" spans="1:6" x14ac:dyDescent="0.2">
      <c r="A10" s="2" t="s">
        <v>9</v>
      </c>
      <c r="B10" s="3">
        <v>4.5004399486511117E-2</v>
      </c>
      <c r="C10" s="3">
        <v>1.9372456741221202E-2</v>
      </c>
      <c r="D10" s="3">
        <v>2.4105952608327607E-2</v>
      </c>
      <c r="E10" s="3">
        <v>2.28101237591142E-2</v>
      </c>
      <c r="F10" s="3">
        <v>3.7808062385935724E-2</v>
      </c>
    </row>
    <row r="11" spans="1:6" x14ac:dyDescent="0.2">
      <c r="A11" s="2" t="s">
        <v>10</v>
      </c>
      <c r="B11" s="3">
        <v>5.0724713663203962E-2</v>
      </c>
      <c r="C11" s="3">
        <v>4.2042352927756654E-2</v>
      </c>
      <c r="D11" s="3">
        <v>3.6804534389103361E-2</v>
      </c>
      <c r="E11" s="3">
        <v>3.9829442105697853E-2</v>
      </c>
      <c r="F11" s="3">
        <v>4.5397411834070124E-2</v>
      </c>
    </row>
    <row r="12" spans="1:6" x14ac:dyDescent="0.2">
      <c r="A12" s="2" t="s">
        <v>11</v>
      </c>
      <c r="B12" s="3">
        <v>8.2703337494354282E-3</v>
      </c>
      <c r="C12" s="3">
        <v>5.2209457884142239E-3</v>
      </c>
      <c r="D12" s="3">
        <v>7.1805004042254181E-3</v>
      </c>
      <c r="E12" s="3">
        <v>5.5083270997241711E-3</v>
      </c>
      <c r="F12" s="3">
        <v>6.9310290057766812E-3</v>
      </c>
    </row>
    <row r="13" spans="1:6" x14ac:dyDescent="0.2">
      <c r="A13" s="2" t="s">
        <v>12</v>
      </c>
      <c r="B13" s="3">
        <v>1.3439292342832568E-2</v>
      </c>
      <c r="C13" s="3">
        <v>1.4769780848803397E-2</v>
      </c>
      <c r="D13" s="3">
        <v>1.8190187398152726E-2</v>
      </c>
      <c r="E13" s="3">
        <v>1.4265154796721573E-2</v>
      </c>
      <c r="F13" s="3">
        <v>1.2075717975324725E-2</v>
      </c>
    </row>
    <row r="14" spans="1:6" x14ac:dyDescent="0.2">
      <c r="A14" s="2" t="s">
        <v>13</v>
      </c>
      <c r="B14" s="3">
        <v>2.701642358148906E-2</v>
      </c>
      <c r="C14" s="3">
        <v>2.0952479808767608E-2</v>
      </c>
      <c r="D14" s="3">
        <v>2.7345166931883109E-2</v>
      </c>
      <c r="E14" s="3">
        <v>1.9561623161840968E-2</v>
      </c>
      <c r="F14" s="3">
        <v>6.8556299314548241E-3</v>
      </c>
    </row>
    <row r="15" spans="1:6" x14ac:dyDescent="0.2">
      <c r="A15" s="2" t="s">
        <v>14</v>
      </c>
      <c r="B15" s="3">
        <v>6.064911416252647E-3</v>
      </c>
      <c r="C15" s="3">
        <v>4.121799306642809E-3</v>
      </c>
      <c r="D15" s="3">
        <v>5.4004122173354685E-3</v>
      </c>
      <c r="E15" s="3">
        <v>5.2470346603782816E-2</v>
      </c>
      <c r="F15" s="3">
        <v>5.2443146316847912E-3</v>
      </c>
    </row>
    <row r="16" spans="1:6" x14ac:dyDescent="0.2">
      <c r="A16" s="2" t="s">
        <v>15</v>
      </c>
      <c r="B16" s="3">
        <v>1.2956856207448837E-2</v>
      </c>
      <c r="C16" s="3">
        <v>8.7244751990606106E-3</v>
      </c>
      <c r="D16" s="3">
        <v>1.0870365947752878E-2</v>
      </c>
      <c r="E16" s="3">
        <v>8.3331102277878488E-3</v>
      </c>
      <c r="F16" s="3">
        <v>1.0678239394533072E-2</v>
      </c>
    </row>
    <row r="17" spans="1:6" x14ac:dyDescent="0.2">
      <c r="A17" s="2" t="s">
        <v>16</v>
      </c>
      <c r="B17" s="3">
        <v>1.0958192218001941E-2</v>
      </c>
      <c r="C17" s="3">
        <v>1.1678431368821292E-2</v>
      </c>
      <c r="D17" s="3">
        <v>1.2533221345447303E-2</v>
      </c>
      <c r="E17" s="3">
        <v>1.7372416237591618E-2</v>
      </c>
      <c r="F17" s="3">
        <v>2.0257753589644864E-2</v>
      </c>
    </row>
    <row r="18" spans="1:6" x14ac:dyDescent="0.2">
      <c r="A18" s="2" t="s">
        <v>17</v>
      </c>
      <c r="B18" s="3">
        <v>1.1096031113825865E-2</v>
      </c>
      <c r="C18" s="3">
        <v>7.4879354070677695E-3</v>
      </c>
      <c r="D18" s="3">
        <v>9.919253853601491E-3</v>
      </c>
      <c r="E18" s="3">
        <v>1.3205861123697694E-2</v>
      </c>
      <c r="F18" s="3">
        <v>9.7739449228302824E-3</v>
      </c>
    </row>
    <row r="19" spans="1:6" x14ac:dyDescent="0.2">
      <c r="A19" s="2" t="s">
        <v>18</v>
      </c>
      <c r="B19" s="3">
        <v>5.7203141766928372E-3</v>
      </c>
      <c r="C19" s="3">
        <v>4.121799306642809E-3</v>
      </c>
      <c r="D19" s="3">
        <v>5.344977356878707E-3</v>
      </c>
      <c r="E19" s="3">
        <v>3.813457222885965E-3</v>
      </c>
      <c r="F19" s="3">
        <v>0</v>
      </c>
    </row>
    <row r="20" spans="1:6" x14ac:dyDescent="0.2">
      <c r="A20" s="2" t="s">
        <v>19</v>
      </c>
      <c r="B20" s="3">
        <v>1.2868290137105436E-2</v>
      </c>
      <c r="C20" s="3">
        <v>1.296053310623939E-2</v>
      </c>
      <c r="D20" s="3">
        <v>1.3183309532257914E-2</v>
      </c>
      <c r="E20" s="3">
        <v>1.2164384692444418E-2</v>
      </c>
      <c r="F20" s="3">
        <v>0</v>
      </c>
    </row>
    <row r="21" spans="1:6" x14ac:dyDescent="0.2">
      <c r="A21" s="2" t="s">
        <v>20</v>
      </c>
      <c r="B21" s="3">
        <v>0</v>
      </c>
      <c r="C21" s="3">
        <v>3.11195847651532E-2</v>
      </c>
      <c r="D21" s="3">
        <v>3.9843042305763951E-2</v>
      </c>
      <c r="E21" s="3">
        <v>4.5267149627220428E-2</v>
      </c>
      <c r="F21" s="3">
        <v>3.3398576193545713E-2</v>
      </c>
    </row>
    <row r="22" spans="1:6" x14ac:dyDescent="0.2">
      <c r="A22" s="2" t="s">
        <v>21</v>
      </c>
      <c r="B22" s="3">
        <v>0</v>
      </c>
      <c r="C22" s="3">
        <v>4.2591926168642352E-3</v>
      </c>
      <c r="D22" s="3">
        <v>5.5408598915598281E-3</v>
      </c>
      <c r="E22" s="3">
        <v>4.3077942702971087E-3</v>
      </c>
      <c r="F22" s="3">
        <v>0</v>
      </c>
    </row>
    <row r="23" spans="1:6" x14ac:dyDescent="0.2">
      <c r="A23" s="2" t="s">
        <v>22</v>
      </c>
      <c r="B23" s="3">
        <v>4.6176030101014474E-2</v>
      </c>
      <c r="C23" s="3">
        <v>7.0757554764034877E-2</v>
      </c>
      <c r="D23" s="3">
        <v>8.1627233005555716E-2</v>
      </c>
      <c r="E23" s="3">
        <v>6.7371077604318708E-2</v>
      </c>
      <c r="F23" s="3">
        <v>0.29417999489511182</v>
      </c>
    </row>
    <row r="24" spans="1:6" x14ac:dyDescent="0.2">
      <c r="A24" s="2" t="s">
        <v>23</v>
      </c>
      <c r="B24" s="3">
        <v>8.0146089301356555E-2</v>
      </c>
      <c r="C24" s="3">
        <v>8.072059556154064E-2</v>
      </c>
      <c r="D24" s="3">
        <v>8.2196243642773129E-2</v>
      </c>
      <c r="E24" s="3">
        <v>7.5762036095652033E-2</v>
      </c>
      <c r="F24" s="3">
        <v>0</v>
      </c>
    </row>
    <row r="25" spans="1:6" x14ac:dyDescent="0.2">
      <c r="A25" s="2" t="s">
        <v>48</v>
      </c>
      <c r="B25" s="3">
        <v>0.21779114144191897</v>
      </c>
      <c r="C25" s="3">
        <v>0.21935232022508513</v>
      </c>
      <c r="D25" s="3">
        <v>0.22336228606096978</v>
      </c>
      <c r="E25" s="3">
        <v>0.20587779719598415</v>
      </c>
      <c r="F25" s="3">
        <v>0</v>
      </c>
    </row>
    <row r="26" spans="1:6" x14ac:dyDescent="0.2">
      <c r="A26" s="2" t="s">
        <v>49</v>
      </c>
      <c r="B26" s="10">
        <v>7.8899999999999998E-2</v>
      </c>
      <c r="C26" s="10">
        <v>7.1199999999999999E-2</v>
      </c>
      <c r="D26" s="10">
        <v>5.1900000000000002E-2</v>
      </c>
      <c r="E26" s="10">
        <v>0.14130000000000001</v>
      </c>
      <c r="F26" s="10">
        <v>0.1237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37" workbookViewId="0">
      <selection activeCell="L56" sqref="L56"/>
    </sheetView>
  </sheetViews>
  <sheetFormatPr baseColWidth="10" defaultColWidth="8.83203125" defaultRowHeight="15" x14ac:dyDescent="0.2"/>
  <cols>
    <col min="1" max="1" width="11.1640625" bestFit="1" customWidth="1"/>
  </cols>
  <sheetData>
    <row r="1" spans="1:10" x14ac:dyDescent="0.2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/>
      <c r="H1" s="2" t="s">
        <v>61</v>
      </c>
      <c r="I1" s="2" t="s">
        <v>62</v>
      </c>
      <c r="J1" s="2" t="s">
        <v>63</v>
      </c>
    </row>
    <row r="2" spans="1:10" x14ac:dyDescent="0.2">
      <c r="A2" s="11">
        <v>42628</v>
      </c>
      <c r="B2" s="2"/>
      <c r="C2" s="2">
        <v>3400</v>
      </c>
      <c r="D2" s="2"/>
      <c r="E2" s="2"/>
      <c r="F2" s="2"/>
      <c r="G2" s="2"/>
      <c r="H2" s="2"/>
      <c r="I2" s="2">
        <v>0</v>
      </c>
      <c r="J2" s="2">
        <v>4217.79</v>
      </c>
    </row>
    <row r="3" spans="1:10" x14ac:dyDescent="0.2">
      <c r="A3" s="11">
        <v>42643</v>
      </c>
      <c r="B3" s="2"/>
      <c r="C3" s="2"/>
      <c r="D3" s="2"/>
      <c r="E3" s="2"/>
      <c r="F3" s="2"/>
      <c r="G3" s="2"/>
      <c r="H3" s="2"/>
      <c r="I3" s="2">
        <v>0</v>
      </c>
      <c r="J3" s="2">
        <v>4247.6499999999996</v>
      </c>
    </row>
    <row r="4" spans="1:10" x14ac:dyDescent="0.2">
      <c r="A4" s="11">
        <v>42658</v>
      </c>
      <c r="B4" s="2"/>
      <c r="C4" s="2"/>
      <c r="D4" s="2"/>
      <c r="E4" s="2"/>
      <c r="F4" s="2"/>
      <c r="G4" s="2"/>
      <c r="H4" s="2"/>
      <c r="I4" s="2">
        <v>0</v>
      </c>
      <c r="J4" s="2">
        <v>4350.6000000000004</v>
      </c>
    </row>
    <row r="5" spans="1:10" x14ac:dyDescent="0.2">
      <c r="A5" s="11">
        <v>42673</v>
      </c>
      <c r="B5" s="2"/>
      <c r="C5" s="2"/>
      <c r="D5" s="2"/>
      <c r="E5" s="2"/>
      <c r="F5" s="2"/>
      <c r="G5" s="2"/>
      <c r="H5" s="2"/>
      <c r="I5" s="2">
        <v>0</v>
      </c>
      <c r="J5" s="2">
        <v>4384.9399999999996</v>
      </c>
    </row>
    <row r="6" spans="1:10" x14ac:dyDescent="0.2">
      <c r="A6" s="11">
        <v>42689</v>
      </c>
      <c r="B6" s="2"/>
      <c r="C6" s="2"/>
      <c r="D6" s="2"/>
      <c r="E6" s="2"/>
      <c r="F6" s="2"/>
      <c r="G6" s="2"/>
      <c r="H6" s="2"/>
      <c r="I6" s="2">
        <v>0</v>
      </c>
      <c r="J6" s="2">
        <v>4513.2299999999996</v>
      </c>
    </row>
    <row r="7" spans="1:10" x14ac:dyDescent="0.2">
      <c r="A7" s="11">
        <v>42704</v>
      </c>
      <c r="B7" s="2"/>
      <c r="C7" s="2"/>
      <c r="D7" s="2"/>
      <c r="E7" s="2"/>
      <c r="F7" s="2"/>
      <c r="G7" s="2"/>
      <c r="H7" s="2"/>
      <c r="I7" s="2">
        <v>0</v>
      </c>
      <c r="J7" s="2">
        <v>4520.57</v>
      </c>
    </row>
    <row r="8" spans="1:10" x14ac:dyDescent="0.2">
      <c r="A8" s="11">
        <v>42719</v>
      </c>
      <c r="B8" s="2"/>
      <c r="C8" s="2"/>
      <c r="D8" s="2"/>
      <c r="E8" s="2"/>
      <c r="F8" s="2"/>
      <c r="G8" s="2"/>
      <c r="H8" s="2"/>
      <c r="I8" s="2">
        <v>0</v>
      </c>
      <c r="J8" s="2">
        <v>4344.78</v>
      </c>
    </row>
    <row r="9" spans="1:10" x14ac:dyDescent="0.2">
      <c r="A9" s="11">
        <v>42734</v>
      </c>
      <c r="B9" s="2"/>
      <c r="C9" s="2"/>
      <c r="D9" s="2"/>
      <c r="E9" s="2"/>
      <c r="F9" s="2"/>
      <c r="G9" s="2"/>
      <c r="H9" s="2"/>
      <c r="I9" s="2">
        <v>0</v>
      </c>
      <c r="J9" s="2">
        <v>4310.22</v>
      </c>
    </row>
    <row r="10" spans="1:10" x14ac:dyDescent="0.2">
      <c r="A10" s="11">
        <v>42750</v>
      </c>
      <c r="B10" s="2">
        <v>7400</v>
      </c>
      <c r="C10" s="2"/>
      <c r="D10" s="2"/>
      <c r="E10" s="2"/>
      <c r="F10" s="2"/>
      <c r="G10" s="2"/>
      <c r="H10" s="5">
        <f>SUM($B$2:B10)</f>
        <v>7400</v>
      </c>
      <c r="I10" s="3">
        <f>H10/800000</f>
        <v>9.2499999999999995E-3</v>
      </c>
      <c r="J10" s="2">
        <v>4267.66</v>
      </c>
    </row>
    <row r="11" spans="1:10" x14ac:dyDescent="0.2">
      <c r="A11" s="11">
        <v>42765</v>
      </c>
      <c r="B11" s="2">
        <v>7920</v>
      </c>
      <c r="C11" s="2"/>
      <c r="D11" s="2"/>
      <c r="E11" s="2"/>
      <c r="F11" s="2"/>
      <c r="G11" s="2"/>
      <c r="H11" s="5">
        <f>SUM($B$2:B11)</f>
        <v>15320</v>
      </c>
      <c r="I11" s="3">
        <f t="shared" ref="I11:I62" si="0">H11/800000</f>
        <v>1.915E-2</v>
      </c>
      <c r="J11" s="2">
        <v>4299.32</v>
      </c>
    </row>
    <row r="12" spans="1:10" x14ac:dyDescent="0.2">
      <c r="A12" s="11">
        <v>42781</v>
      </c>
      <c r="B12" s="2"/>
      <c r="C12" s="2"/>
      <c r="D12" s="2"/>
      <c r="E12" s="2">
        <v>3960</v>
      </c>
      <c r="F12" s="2"/>
      <c r="G12" s="2"/>
      <c r="H12" s="5">
        <f>SUM($B$2:B12)</f>
        <v>15320</v>
      </c>
      <c r="I12" s="3">
        <f t="shared" si="0"/>
        <v>1.915E-2</v>
      </c>
      <c r="J12" s="2">
        <v>4362.08</v>
      </c>
    </row>
    <row r="13" spans="1:10" x14ac:dyDescent="0.2">
      <c r="A13" s="11">
        <v>42794</v>
      </c>
      <c r="B13" s="2"/>
      <c r="C13" s="2"/>
      <c r="D13" s="2"/>
      <c r="E13" s="2"/>
      <c r="F13" s="2"/>
      <c r="G13" s="2"/>
      <c r="H13" s="5">
        <f>SUM($B$2:B13)</f>
        <v>15320</v>
      </c>
      <c r="I13" s="3">
        <f t="shared" si="0"/>
        <v>1.915E-2</v>
      </c>
      <c r="J13" s="2">
        <v>4421.75</v>
      </c>
    </row>
    <row r="14" spans="1:10" x14ac:dyDescent="0.2">
      <c r="A14" s="11">
        <v>42809</v>
      </c>
      <c r="B14" s="2"/>
      <c r="C14" s="2"/>
      <c r="D14" s="2"/>
      <c r="E14" s="2"/>
      <c r="F14" s="2"/>
      <c r="G14" s="2"/>
      <c r="H14" s="5">
        <f>SUM($B$2:B14)</f>
        <v>15320</v>
      </c>
      <c r="I14" s="3">
        <f t="shared" si="0"/>
        <v>1.915E-2</v>
      </c>
      <c r="J14" s="2">
        <v>4464.55</v>
      </c>
    </row>
    <row r="15" spans="1:10" x14ac:dyDescent="0.2">
      <c r="A15" s="11">
        <v>42824</v>
      </c>
      <c r="B15" s="2">
        <v>3960</v>
      </c>
      <c r="C15" s="2"/>
      <c r="D15" s="2"/>
      <c r="E15" s="2"/>
      <c r="F15" s="2"/>
      <c r="G15" s="2"/>
      <c r="H15" s="5">
        <f>SUM($B$2:B15)</f>
        <v>19280</v>
      </c>
      <c r="I15" s="3">
        <f t="shared" si="0"/>
        <v>2.41E-2</v>
      </c>
      <c r="J15" s="2">
        <v>4409.26</v>
      </c>
    </row>
    <row r="16" spans="1:10" x14ac:dyDescent="0.2">
      <c r="A16" s="11">
        <v>42840</v>
      </c>
      <c r="B16" s="2">
        <v>3960</v>
      </c>
      <c r="C16" s="2"/>
      <c r="D16" s="2"/>
      <c r="E16" s="2"/>
      <c r="F16" s="2"/>
      <c r="G16" s="2"/>
      <c r="H16" s="5">
        <f>SUM($B$2:B16)</f>
        <v>23240</v>
      </c>
      <c r="I16" s="3">
        <f t="shared" si="0"/>
        <v>2.9049999999999999E-2</v>
      </c>
      <c r="J16" s="2">
        <v>4439.76</v>
      </c>
    </row>
    <row r="17" spans="1:10" x14ac:dyDescent="0.2">
      <c r="A17" s="11">
        <v>42855</v>
      </c>
      <c r="B17" s="2">
        <v>15837.88</v>
      </c>
      <c r="C17" s="2"/>
      <c r="D17" s="2"/>
      <c r="E17" s="2">
        <v>3960</v>
      </c>
      <c r="F17" s="2"/>
      <c r="G17" s="2"/>
      <c r="H17" s="5">
        <f>SUM($B$2:B17)</f>
        <v>39077.879999999997</v>
      </c>
      <c r="I17" s="3">
        <f t="shared" si="0"/>
        <v>4.8847349999999998E-2</v>
      </c>
      <c r="J17" s="2">
        <v>4279.7700000000004</v>
      </c>
    </row>
    <row r="18" spans="1:10" x14ac:dyDescent="0.2">
      <c r="A18" s="11">
        <v>42870</v>
      </c>
      <c r="B18" s="2"/>
      <c r="C18" s="2"/>
      <c r="D18" s="2"/>
      <c r="E18" s="2"/>
      <c r="F18" s="2"/>
      <c r="G18" s="2"/>
      <c r="H18" s="5">
        <f>SUM($B$2:B18)</f>
        <v>39077.879999999997</v>
      </c>
      <c r="I18" s="3">
        <f t="shared" si="0"/>
        <v>4.8847349999999998E-2</v>
      </c>
      <c r="J18" s="2">
        <v>4125.7700000000004</v>
      </c>
    </row>
    <row r="19" spans="1:10" x14ac:dyDescent="0.2">
      <c r="A19" s="11">
        <v>42885</v>
      </c>
      <c r="B19" s="2">
        <v>19420.400000000001</v>
      </c>
      <c r="C19" s="2"/>
      <c r="D19" s="2"/>
      <c r="E19" s="2">
        <v>3960</v>
      </c>
      <c r="F19" s="2"/>
      <c r="G19" s="2"/>
      <c r="H19" s="5">
        <f>SUM($B$2:B19)</f>
        <v>58498.28</v>
      </c>
      <c r="I19" s="3">
        <f t="shared" si="0"/>
        <v>7.3122850000000003E-2</v>
      </c>
      <c r="J19" s="2">
        <v>4124.91</v>
      </c>
    </row>
    <row r="20" spans="1:10" x14ac:dyDescent="0.2">
      <c r="A20" s="11">
        <v>42901</v>
      </c>
      <c r="B20" s="2"/>
      <c r="C20" s="2"/>
      <c r="D20" s="2"/>
      <c r="E20" s="2"/>
      <c r="F20" s="2"/>
      <c r="G20" s="2"/>
      <c r="H20" s="5">
        <f>SUM($B$2:B20)</f>
        <v>58498.28</v>
      </c>
      <c r="I20" s="3">
        <f t="shared" si="0"/>
        <v>7.3122850000000003E-2</v>
      </c>
      <c r="J20" s="2">
        <v>4250.88</v>
      </c>
    </row>
    <row r="21" spans="1:10" x14ac:dyDescent="0.2">
      <c r="A21" s="11">
        <v>42916</v>
      </c>
      <c r="B21" s="2"/>
      <c r="C21" s="2"/>
      <c r="D21" s="2"/>
      <c r="E21" s="2"/>
      <c r="F21" s="2"/>
      <c r="G21" s="2"/>
      <c r="H21" s="5">
        <f>SUM($B$2:B21)</f>
        <v>58498.28</v>
      </c>
      <c r="I21" s="3">
        <f t="shared" si="0"/>
        <v>7.3122850000000003E-2</v>
      </c>
      <c r="J21" s="2">
        <v>4357.9799999999996</v>
      </c>
    </row>
    <row r="22" spans="1:10" x14ac:dyDescent="0.2">
      <c r="A22" s="11">
        <v>42931</v>
      </c>
      <c r="B22" s="2"/>
      <c r="C22" s="2"/>
      <c r="D22" s="2"/>
      <c r="E22" s="2"/>
      <c r="F22" s="2"/>
      <c r="G22" s="2"/>
      <c r="H22" s="5">
        <f>SUM($B$2:B22)</f>
        <v>58498.28</v>
      </c>
      <c r="I22" s="3">
        <f t="shared" si="0"/>
        <v>7.3122850000000003E-2</v>
      </c>
      <c r="J22" s="2">
        <v>4386.91</v>
      </c>
    </row>
    <row r="23" spans="1:10" x14ac:dyDescent="0.2">
      <c r="A23" s="11">
        <v>42946</v>
      </c>
      <c r="B23" s="2"/>
      <c r="C23" s="2"/>
      <c r="D23" s="2"/>
      <c r="E23" s="2"/>
      <c r="F23" s="2"/>
      <c r="G23" s="2"/>
      <c r="H23" s="5">
        <f>SUM($B$2:B23)</f>
        <v>58498.28</v>
      </c>
      <c r="I23" s="3">
        <f t="shared" si="0"/>
        <v>7.3122850000000003E-2</v>
      </c>
      <c r="J23" s="2">
        <v>4398.5200000000004</v>
      </c>
    </row>
    <row r="24" spans="1:10" x14ac:dyDescent="0.2">
      <c r="A24" s="11">
        <v>42962</v>
      </c>
      <c r="B24" s="2"/>
      <c r="C24" s="2"/>
      <c r="D24" s="2"/>
      <c r="E24" s="2"/>
      <c r="F24" s="2"/>
      <c r="G24" s="2"/>
      <c r="H24" s="5">
        <f>SUM($B$2:B24)</f>
        <v>58498.28</v>
      </c>
      <c r="I24" s="3">
        <f t="shared" si="0"/>
        <v>7.3122850000000003E-2</v>
      </c>
      <c r="J24" s="2">
        <v>4457.33</v>
      </c>
    </row>
    <row r="25" spans="1:10" x14ac:dyDescent="0.2">
      <c r="A25" s="11">
        <v>42977</v>
      </c>
      <c r="B25" s="2"/>
      <c r="C25" s="2"/>
      <c r="D25" s="2"/>
      <c r="E25" s="2"/>
      <c r="F25" s="2"/>
      <c r="G25" s="2"/>
      <c r="H25" s="5">
        <f>SUM($B$2:B25)</f>
        <v>58498.28</v>
      </c>
      <c r="I25" s="3">
        <f t="shared" si="0"/>
        <v>7.3122850000000003E-2</v>
      </c>
      <c r="J25" s="2">
        <v>4586.28</v>
      </c>
    </row>
    <row r="26" spans="1:10" x14ac:dyDescent="0.2">
      <c r="A26" s="11">
        <v>42993</v>
      </c>
      <c r="B26" s="2"/>
      <c r="C26" s="2"/>
      <c r="D26" s="2"/>
      <c r="E26" s="2"/>
      <c r="F26" s="2"/>
      <c r="G26" s="2"/>
      <c r="H26" s="5">
        <f>SUM($B$2:B26)</f>
        <v>58498.28</v>
      </c>
      <c r="I26" s="3">
        <f t="shared" si="0"/>
        <v>7.3122850000000003E-2</v>
      </c>
      <c r="J26" s="2">
        <v>4625.92</v>
      </c>
    </row>
    <row r="27" spans="1:10" x14ac:dyDescent="0.2">
      <c r="A27" s="11">
        <v>43008</v>
      </c>
      <c r="B27" s="2"/>
      <c r="C27" s="2"/>
      <c r="D27" s="2"/>
      <c r="E27" s="2"/>
      <c r="F27" s="2"/>
      <c r="G27" s="2"/>
      <c r="H27" s="5">
        <f>SUM($B$2:B27)</f>
        <v>58498.28</v>
      </c>
      <c r="I27" s="3">
        <f t="shared" si="0"/>
        <v>7.3122850000000003E-2</v>
      </c>
      <c r="J27" s="2">
        <v>4621.75</v>
      </c>
    </row>
    <row r="28" spans="1:10" x14ac:dyDescent="0.2">
      <c r="A28" s="11">
        <v>43023</v>
      </c>
      <c r="B28" s="2"/>
      <c r="C28" s="2"/>
      <c r="D28" s="2"/>
      <c r="E28" s="2"/>
      <c r="F28" s="2"/>
      <c r="G28" s="2"/>
      <c r="H28" s="5">
        <f>SUM($B$2:B28)</f>
        <v>58498.28</v>
      </c>
      <c r="I28" s="3">
        <f t="shared" si="0"/>
        <v>7.3122850000000003E-2</v>
      </c>
      <c r="J28" s="2">
        <v>4712.68</v>
      </c>
    </row>
    <row r="29" spans="1:10" x14ac:dyDescent="0.2">
      <c r="A29" s="11">
        <v>43038</v>
      </c>
      <c r="B29" s="2"/>
      <c r="C29" s="2"/>
      <c r="D29" s="2"/>
      <c r="E29" s="2"/>
      <c r="F29" s="2"/>
      <c r="G29" s="2"/>
      <c r="H29" s="5">
        <f>SUM($B$2:B29)</f>
        <v>58498.28</v>
      </c>
      <c r="I29" s="3">
        <f t="shared" si="0"/>
        <v>7.3122850000000003E-2</v>
      </c>
      <c r="J29" s="2">
        <v>4620.72</v>
      </c>
    </row>
    <row r="30" spans="1:10" x14ac:dyDescent="0.2">
      <c r="A30" s="11">
        <v>43054</v>
      </c>
      <c r="B30" s="2"/>
      <c r="C30" s="2"/>
      <c r="D30" s="2"/>
      <c r="E30" s="2">
        <v>3960</v>
      </c>
      <c r="F30" s="2"/>
      <c r="G30" s="2"/>
      <c r="H30" s="5">
        <f>SUM($B$2:B30)</f>
        <v>58498.28</v>
      </c>
      <c r="I30" s="3">
        <f t="shared" si="0"/>
        <v>7.3122850000000003E-2</v>
      </c>
      <c r="J30" s="2">
        <v>4638.72</v>
      </c>
    </row>
    <row r="31" spans="1:10" x14ac:dyDescent="0.2">
      <c r="A31" s="11">
        <v>43069</v>
      </c>
      <c r="B31" s="2">
        <v>10903.58</v>
      </c>
      <c r="C31" s="2"/>
      <c r="D31" s="2"/>
      <c r="E31" s="2"/>
      <c r="F31" s="2"/>
      <c r="G31" s="2"/>
      <c r="H31" s="5">
        <f>SUM($B$2:B31)</f>
        <v>69401.86</v>
      </c>
      <c r="I31" s="3">
        <f t="shared" si="0"/>
        <v>8.6752325000000005E-2</v>
      </c>
      <c r="J31" s="2">
        <v>4551.1000000000004</v>
      </c>
    </row>
    <row r="32" spans="1:10" x14ac:dyDescent="0.2">
      <c r="A32" s="11">
        <v>43084</v>
      </c>
      <c r="B32" s="5">
        <v>3864.77</v>
      </c>
      <c r="C32" s="2"/>
      <c r="D32" s="5"/>
      <c r="E32" s="2"/>
      <c r="F32" s="2"/>
      <c r="G32" s="2"/>
      <c r="H32" s="5">
        <f>SUM($B$2:B32)</f>
        <v>73266.63</v>
      </c>
      <c r="I32" s="3">
        <f t="shared" si="0"/>
        <v>9.1583287499999999E-2</v>
      </c>
      <c r="J32" s="2">
        <v>4508.22</v>
      </c>
    </row>
    <row r="33" spans="1:10" x14ac:dyDescent="0.2">
      <c r="A33" s="11">
        <v>43099</v>
      </c>
      <c r="B33" s="2"/>
      <c r="C33" s="2"/>
      <c r="D33" s="2"/>
      <c r="E33" s="2"/>
      <c r="F33" s="2"/>
      <c r="G33" s="2"/>
      <c r="H33" s="5">
        <f>SUM($B$2:B33)</f>
        <v>73266.63</v>
      </c>
      <c r="I33" s="3">
        <f t="shared" si="0"/>
        <v>9.1583287499999999E-2</v>
      </c>
      <c r="J33" s="2">
        <v>4522.72</v>
      </c>
    </row>
    <row r="34" spans="1:10" x14ac:dyDescent="0.2">
      <c r="A34" s="11">
        <v>43115</v>
      </c>
      <c r="B34" s="2">
        <v>7945.99</v>
      </c>
      <c r="C34" s="2"/>
      <c r="D34" s="2"/>
      <c r="E34" s="2"/>
      <c r="F34" s="2"/>
      <c r="G34" s="2"/>
      <c r="H34" s="5">
        <f>SUM($B$2:B34)</f>
        <v>81212.62000000001</v>
      </c>
      <c r="I34" s="3">
        <f t="shared" si="0"/>
        <v>0.10151577500000002</v>
      </c>
      <c r="J34" s="2">
        <v>4662.1499999999996</v>
      </c>
    </row>
    <row r="35" spans="1:10" x14ac:dyDescent="0.2">
      <c r="A35" s="11">
        <v>43130</v>
      </c>
      <c r="B35" s="2"/>
      <c r="C35" s="2"/>
      <c r="D35" s="2"/>
      <c r="E35" s="2"/>
      <c r="F35" s="2"/>
      <c r="G35" s="2"/>
      <c r="H35" s="5">
        <f>SUM($B$2:B35)</f>
        <v>81212.62000000001</v>
      </c>
      <c r="I35" s="3">
        <f t="shared" si="0"/>
        <v>0.10151577500000002</v>
      </c>
      <c r="J35" s="2">
        <v>4511.7700000000004</v>
      </c>
    </row>
    <row r="36" spans="1:10" x14ac:dyDescent="0.2">
      <c r="A36" s="11">
        <v>43146</v>
      </c>
      <c r="B36" s="2">
        <v>65662.720000000001</v>
      </c>
      <c r="C36" s="2"/>
      <c r="D36" s="2"/>
      <c r="E36" s="2"/>
      <c r="F36" s="2"/>
      <c r="G36" s="2"/>
      <c r="H36" s="5">
        <f>SUM($B$2:B36)</f>
        <v>146875.34000000003</v>
      </c>
      <c r="I36" s="3">
        <f t="shared" si="0"/>
        <v>0.18359417500000003</v>
      </c>
      <c r="J36" s="2">
        <v>4253.1499999999996</v>
      </c>
    </row>
    <row r="37" spans="1:10" x14ac:dyDescent="0.2">
      <c r="A37" s="11">
        <v>43159</v>
      </c>
      <c r="B37" s="2"/>
      <c r="C37" s="2"/>
      <c r="D37" s="2"/>
      <c r="E37" s="2"/>
      <c r="F37" s="2"/>
      <c r="G37" s="2"/>
      <c r="H37" s="5">
        <f>SUM($B$2:B37)</f>
        <v>146875.34000000003</v>
      </c>
      <c r="I37" s="3">
        <f t="shared" si="0"/>
        <v>0.18359417500000003</v>
      </c>
      <c r="J37" s="2">
        <v>4392.63</v>
      </c>
    </row>
    <row r="38" spans="1:10" x14ac:dyDescent="0.2">
      <c r="A38" s="11">
        <v>43174</v>
      </c>
      <c r="B38" s="2"/>
      <c r="C38" s="2"/>
      <c r="D38" s="2"/>
      <c r="E38" s="2"/>
      <c r="F38" s="2"/>
      <c r="G38" s="2"/>
      <c r="H38" s="5">
        <f>SUM($B$2:B38)</f>
        <v>146875.34000000003</v>
      </c>
      <c r="I38" s="3">
        <f t="shared" si="0"/>
        <v>0.18359417500000003</v>
      </c>
      <c r="J38" s="2">
        <v>4376.25</v>
      </c>
    </row>
    <row r="39" spans="1:10" x14ac:dyDescent="0.2">
      <c r="A39" s="11">
        <v>43189</v>
      </c>
      <c r="B39" s="2"/>
      <c r="C39" s="2"/>
      <c r="D39" s="2"/>
      <c r="E39" s="2"/>
      <c r="F39" s="2"/>
      <c r="G39" s="2"/>
      <c r="H39" s="5">
        <f>SUM($B$2:B39)</f>
        <v>146875.34000000003</v>
      </c>
      <c r="I39" s="3">
        <f t="shared" si="0"/>
        <v>0.18359417500000003</v>
      </c>
      <c r="J39" s="2">
        <v>4341.21</v>
      </c>
    </row>
    <row r="40" spans="1:10" x14ac:dyDescent="0.2">
      <c r="A40" s="11">
        <v>43205</v>
      </c>
      <c r="B40" s="2">
        <v>20000</v>
      </c>
      <c r="C40" s="2"/>
      <c r="D40" s="2"/>
      <c r="E40" s="2"/>
      <c r="F40" s="2"/>
      <c r="G40" s="2"/>
      <c r="H40" s="5">
        <f>SUM($B$2:B40)</f>
        <v>166875.34000000003</v>
      </c>
      <c r="I40" s="3">
        <f t="shared" si="0"/>
        <v>0.20859417500000002</v>
      </c>
      <c r="J40" s="2">
        <v>4217.1000000000004</v>
      </c>
    </row>
    <row r="41" spans="1:10" x14ac:dyDescent="0.2">
      <c r="A41" s="11">
        <v>43220</v>
      </c>
      <c r="B41" s="2">
        <v>38105.120000000003</v>
      </c>
      <c r="C41" s="2"/>
      <c r="D41" s="2"/>
      <c r="E41" s="2">
        <v>-4072.25</v>
      </c>
      <c r="F41" s="2"/>
      <c r="G41" s="2"/>
      <c r="H41" s="5">
        <f>SUM($B$2:B41)</f>
        <v>204980.46000000002</v>
      </c>
      <c r="I41" s="3">
        <f t="shared" si="0"/>
        <v>0.25622557500000004</v>
      </c>
      <c r="J41" s="2">
        <v>4213.41</v>
      </c>
    </row>
    <row r="42" spans="1:10" x14ac:dyDescent="0.2">
      <c r="A42" s="11">
        <v>43235</v>
      </c>
      <c r="B42" s="2">
        <v>44862.38</v>
      </c>
      <c r="C42" s="2"/>
      <c r="D42" s="2"/>
      <c r="E42" s="2">
        <v>25600</v>
      </c>
      <c r="F42" s="5">
        <v>6442.89</v>
      </c>
      <c r="G42" s="2"/>
      <c r="H42" s="5">
        <f>SUM($B$2:B42)</f>
        <v>249842.84000000003</v>
      </c>
      <c r="I42" s="3">
        <f t="shared" si="0"/>
        <v>0.31230355000000004</v>
      </c>
      <c r="J42" s="2">
        <v>4346.62</v>
      </c>
    </row>
    <row r="43" spans="1:10" x14ac:dyDescent="0.2">
      <c r="A43" s="11">
        <v>43250</v>
      </c>
      <c r="B43" s="5">
        <v>6605.72</v>
      </c>
      <c r="C43" s="2"/>
      <c r="D43" s="2">
        <v>6400</v>
      </c>
      <c r="E43" s="2"/>
      <c r="F43" s="2"/>
      <c r="G43" s="2"/>
      <c r="H43" s="5">
        <f>SUM($B$2:B43)</f>
        <v>256448.56000000003</v>
      </c>
      <c r="I43" s="3">
        <f t="shared" si="0"/>
        <v>0.32056070000000003</v>
      </c>
      <c r="J43" s="2">
        <v>4170.24</v>
      </c>
    </row>
    <row r="44" spans="1:10" x14ac:dyDescent="0.2">
      <c r="A44" s="11">
        <v>43266</v>
      </c>
      <c r="B44" s="2">
        <v>70657.350000000006</v>
      </c>
      <c r="C44" s="2"/>
      <c r="D44" s="2">
        <v>6400</v>
      </c>
      <c r="E44" s="2"/>
      <c r="F44" s="2"/>
      <c r="G44" s="2"/>
      <c r="H44" s="5">
        <f>SUM($B$2:B44)</f>
        <v>327105.91000000003</v>
      </c>
      <c r="I44" s="3">
        <f t="shared" si="0"/>
        <v>0.40888238750000006</v>
      </c>
      <c r="J44" s="2">
        <v>4085.3</v>
      </c>
    </row>
    <row r="45" spans="1:10" x14ac:dyDescent="0.2">
      <c r="A45" s="11">
        <v>43281</v>
      </c>
      <c r="B45" s="2">
        <v>44670.01</v>
      </c>
      <c r="C45" s="2"/>
      <c r="D45" s="2"/>
      <c r="E45" s="2">
        <v>-4176.92</v>
      </c>
      <c r="F45" s="2"/>
      <c r="G45" s="2"/>
      <c r="H45" s="5">
        <f>SUM($B$2:B45)</f>
        <v>371775.92000000004</v>
      </c>
      <c r="I45" s="3">
        <f t="shared" si="0"/>
        <v>0.46471990000000007</v>
      </c>
      <c r="J45" s="2">
        <v>3860.34</v>
      </c>
    </row>
    <row r="46" spans="1:10" x14ac:dyDescent="0.2">
      <c r="A46" s="11">
        <v>43296</v>
      </c>
      <c r="B46" s="5">
        <v>6381.68</v>
      </c>
      <c r="C46" s="2">
        <v>6400</v>
      </c>
      <c r="D46" s="2"/>
      <c r="E46" s="2"/>
      <c r="F46" s="5">
        <v>11514.12</v>
      </c>
      <c r="G46" s="2"/>
      <c r="H46" s="5">
        <f>SUM($B$2:B46)</f>
        <v>378157.60000000003</v>
      </c>
      <c r="I46" s="3">
        <f t="shared" si="0"/>
        <v>0.47269700000000003</v>
      </c>
      <c r="J46" s="2">
        <v>3853.38</v>
      </c>
    </row>
    <row r="47" spans="1:10" x14ac:dyDescent="0.2">
      <c r="A47" s="11">
        <v>43311</v>
      </c>
      <c r="B47" s="2">
        <v>31917.37</v>
      </c>
      <c r="C47" s="2"/>
      <c r="D47" s="2"/>
      <c r="E47" s="2">
        <v>4215.6099999999997</v>
      </c>
      <c r="F47" s="2"/>
      <c r="G47" s="2"/>
      <c r="H47" s="5">
        <f>SUM($B$2:B47)</f>
        <v>410074.97000000003</v>
      </c>
      <c r="I47" s="3">
        <f t="shared" si="0"/>
        <v>0.51259371250000008</v>
      </c>
      <c r="J47" s="2">
        <v>3898.25</v>
      </c>
    </row>
    <row r="48" spans="1:10" x14ac:dyDescent="0.2">
      <c r="A48" s="11">
        <v>43327</v>
      </c>
      <c r="B48" s="2">
        <v>25569.67</v>
      </c>
      <c r="C48" s="2"/>
      <c r="D48" s="2"/>
      <c r="E48" s="2">
        <v>-6820.11</v>
      </c>
      <c r="F48" s="2">
        <v>2559.96</v>
      </c>
      <c r="G48" s="2"/>
      <c r="H48" s="5">
        <f>SUM($B$2:B48)</f>
        <v>435644.64</v>
      </c>
      <c r="I48" s="3">
        <f t="shared" si="0"/>
        <v>0.54455580000000003</v>
      </c>
      <c r="J48" s="2">
        <v>3569.48</v>
      </c>
    </row>
    <row r="49" spans="1:10" x14ac:dyDescent="0.2">
      <c r="A49" s="11">
        <v>43342</v>
      </c>
      <c r="B49" s="2">
        <f>6693.34+12973.2</f>
        <v>19666.54</v>
      </c>
      <c r="C49" s="2"/>
      <c r="D49" s="2"/>
      <c r="E49" s="2"/>
      <c r="F49" s="5">
        <v>2559.98</v>
      </c>
      <c r="G49" s="2"/>
      <c r="H49" s="5">
        <f>SUM($B$2:B49)</f>
        <v>455311.18</v>
      </c>
      <c r="I49" s="3">
        <f t="shared" si="0"/>
        <v>0.56913897499999999</v>
      </c>
      <c r="J49" s="2">
        <v>3625.91</v>
      </c>
    </row>
    <row r="50" spans="1:10" x14ac:dyDescent="0.2">
      <c r="A50" s="11">
        <v>43358</v>
      </c>
      <c r="B50" s="2">
        <v>9628.42</v>
      </c>
      <c r="C50" s="2"/>
      <c r="D50" s="2"/>
      <c r="E50" s="2"/>
      <c r="F50" s="2"/>
      <c r="G50" s="2"/>
      <c r="H50" s="5">
        <f>SUM($B$2:B50)</f>
        <v>464939.6</v>
      </c>
      <c r="I50" s="3">
        <f t="shared" si="0"/>
        <v>0.58117449999999993</v>
      </c>
      <c r="J50" s="2">
        <v>3529.8</v>
      </c>
    </row>
    <row r="51" spans="1:10" x14ac:dyDescent="0.2">
      <c r="A51" s="11">
        <v>43373</v>
      </c>
      <c r="B51" s="2">
        <v>19208</v>
      </c>
      <c r="C51" s="2"/>
      <c r="D51" s="2">
        <v>6400</v>
      </c>
      <c r="E51" s="2"/>
      <c r="F51" s="2"/>
      <c r="G51" s="2"/>
      <c r="H51" s="5">
        <f>SUM($B$2:B51)</f>
        <v>484147.6</v>
      </c>
      <c r="I51" s="3">
        <f t="shared" si="0"/>
        <v>0.60518450000000001</v>
      </c>
      <c r="J51" s="2">
        <v>3674.76</v>
      </c>
    </row>
    <row r="52" spans="1:10" x14ac:dyDescent="0.2">
      <c r="A52" s="11">
        <v>43388</v>
      </c>
      <c r="B52" s="2">
        <v>32065.88</v>
      </c>
      <c r="C52" s="2"/>
      <c r="D52" s="2"/>
      <c r="E52" s="2"/>
      <c r="F52" s="2"/>
      <c r="G52" s="2"/>
      <c r="H52" s="5">
        <f>SUM($B$2:B52)</f>
        <v>516213.48</v>
      </c>
      <c r="I52" s="3">
        <f t="shared" si="0"/>
        <v>0.64526684999999995</v>
      </c>
      <c r="J52" s="2">
        <v>3263.78</v>
      </c>
    </row>
    <row r="53" spans="1:10" x14ac:dyDescent="0.2">
      <c r="A53" s="11">
        <v>43403</v>
      </c>
      <c r="B53" s="2">
        <v>38400</v>
      </c>
      <c r="C53" s="2"/>
      <c r="D53" s="2">
        <v>6400</v>
      </c>
      <c r="E53" s="2">
        <v>-6852.82</v>
      </c>
      <c r="F53" s="2"/>
      <c r="G53" s="2"/>
      <c r="H53" s="5">
        <f>SUM($B$2:B53)</f>
        <v>554613.48</v>
      </c>
      <c r="I53" s="3">
        <f t="shared" si="0"/>
        <v>0.69326684999999999</v>
      </c>
      <c r="J53" s="2">
        <v>3468.19</v>
      </c>
    </row>
    <row r="54" spans="1:10" x14ac:dyDescent="0.2">
      <c r="A54" s="11">
        <v>43419</v>
      </c>
      <c r="B54" s="2">
        <v>6400</v>
      </c>
      <c r="C54" s="2">
        <v>12800</v>
      </c>
      <c r="D54" s="2"/>
      <c r="E54" s="2"/>
      <c r="F54" s="2"/>
      <c r="G54" s="2"/>
      <c r="H54" s="5">
        <f>SUM($B$2:B54)</f>
        <v>561013.48</v>
      </c>
      <c r="I54" s="3">
        <f t="shared" si="0"/>
        <v>0.70126685</v>
      </c>
      <c r="J54" s="2">
        <v>3558.93</v>
      </c>
    </row>
    <row r="55" spans="1:10" x14ac:dyDescent="0.2">
      <c r="A55" s="11">
        <v>43434</v>
      </c>
      <c r="B55" s="2">
        <v>6400</v>
      </c>
      <c r="C55" s="2">
        <v>12800</v>
      </c>
      <c r="D55" s="2">
        <v>6400</v>
      </c>
      <c r="E55" s="2">
        <v>-4323.3</v>
      </c>
      <c r="F55" s="2">
        <v>6400</v>
      </c>
      <c r="G55" s="2"/>
      <c r="H55" s="5">
        <f>SUM($B$2:B55)</f>
        <v>567413.48</v>
      </c>
      <c r="I55" s="3">
        <f t="shared" si="0"/>
        <v>0.70926685</v>
      </c>
      <c r="J55" s="2">
        <v>3409.78</v>
      </c>
    </row>
    <row r="56" spans="1:10" x14ac:dyDescent="0.2">
      <c r="A56" s="11">
        <v>43449</v>
      </c>
      <c r="B56" s="2"/>
      <c r="C56" s="2"/>
      <c r="D56" s="2"/>
      <c r="E56" s="2"/>
      <c r="F56" s="2"/>
      <c r="G56" s="2"/>
      <c r="H56" s="5">
        <f>SUM($B$2:B56)</f>
        <v>567413.48</v>
      </c>
      <c r="I56" s="3">
        <f t="shared" si="0"/>
        <v>0.70926685</v>
      </c>
      <c r="J56" s="2">
        <v>3397.06</v>
      </c>
    </row>
    <row r="57" spans="1:10" x14ac:dyDescent="0.2">
      <c r="A57" s="11">
        <v>43464</v>
      </c>
      <c r="B57" s="2">
        <v>12800</v>
      </c>
      <c r="C57" s="2"/>
      <c r="D57" s="2"/>
      <c r="E57" s="2"/>
      <c r="F57" s="2">
        <v>6400</v>
      </c>
      <c r="G57" s="2"/>
      <c r="H57" s="5">
        <f>SUM($B$2:B57)</f>
        <v>580213.48</v>
      </c>
      <c r="I57" s="3">
        <f t="shared" si="0"/>
        <v>0.72526685000000002</v>
      </c>
      <c r="J57" s="2">
        <v>3244.9</v>
      </c>
    </row>
    <row r="58" spans="1:10" x14ac:dyDescent="0.2">
      <c r="A58" s="11">
        <v>43480</v>
      </c>
      <c r="B58" s="2"/>
      <c r="C58" s="2"/>
      <c r="D58" s="2">
        <v>6400</v>
      </c>
      <c r="E58" s="2">
        <v>-5451.73</v>
      </c>
      <c r="F58" s="2"/>
      <c r="G58" s="2"/>
      <c r="H58" s="5">
        <f>SUM($B$2:B58)</f>
        <v>580213.48</v>
      </c>
      <c r="I58" s="3">
        <f t="shared" si="0"/>
        <v>0.72526685000000002</v>
      </c>
      <c r="J58" s="2">
        <v>3403.29</v>
      </c>
    </row>
    <row r="59" spans="1:10" x14ac:dyDescent="0.2">
      <c r="A59" s="11">
        <v>43495</v>
      </c>
      <c r="B59" s="2">
        <v>6400</v>
      </c>
      <c r="C59" s="2"/>
      <c r="D59" s="2">
        <v>6400</v>
      </c>
      <c r="E59" s="2"/>
      <c r="F59" s="2"/>
      <c r="G59" s="2"/>
      <c r="H59" s="5">
        <f>SUM($B$2:B59)</f>
        <v>586613.48</v>
      </c>
      <c r="I59" s="3">
        <f t="shared" si="0"/>
        <v>0.73326685000000003</v>
      </c>
      <c r="J59" s="2">
        <v>3400.72</v>
      </c>
    </row>
    <row r="60" spans="1:10" x14ac:dyDescent="0.2">
      <c r="A60" s="11">
        <v>43511</v>
      </c>
      <c r="B60" s="2"/>
      <c r="C60" s="2"/>
      <c r="D60" s="2"/>
      <c r="E60" s="2"/>
      <c r="F60" s="2"/>
      <c r="G60" s="2"/>
      <c r="H60" s="5">
        <f>SUM($B$2:B60)</f>
        <v>586613.48</v>
      </c>
      <c r="I60" s="3">
        <f t="shared" si="0"/>
        <v>0.73326685000000003</v>
      </c>
      <c r="J60" s="2">
        <v>3547.76</v>
      </c>
    </row>
    <row r="61" spans="1:10" x14ac:dyDescent="0.2">
      <c r="A61" s="11">
        <v>43524</v>
      </c>
      <c r="B61" s="2"/>
      <c r="C61" s="2"/>
      <c r="D61" s="2"/>
      <c r="E61" s="2"/>
      <c r="F61" s="2"/>
      <c r="G61" s="2"/>
      <c r="H61" s="5">
        <f>SUM($B$2:B61)</f>
        <v>586613.48</v>
      </c>
      <c r="I61" s="3">
        <f t="shared" si="0"/>
        <v>0.73326685000000003</v>
      </c>
      <c r="J61" s="2">
        <v>3988.71</v>
      </c>
    </row>
    <row r="62" spans="1:10" x14ac:dyDescent="0.2">
      <c r="A62" s="11">
        <v>43539</v>
      </c>
      <c r="B62" s="2">
        <v>-8163.4</v>
      </c>
      <c r="C62" s="2"/>
      <c r="D62" s="2"/>
      <c r="E62" s="2"/>
      <c r="F62" s="2"/>
      <c r="G62" s="2"/>
      <c r="H62" s="5">
        <f>SUM($B$2:B62)</f>
        <v>578450.07999999996</v>
      </c>
      <c r="I62" s="3">
        <f t="shared" si="0"/>
        <v>0.7230626</v>
      </c>
      <c r="J62" s="2">
        <v>4114.28</v>
      </c>
    </row>
    <row r="63" spans="1:10" x14ac:dyDescent="0.2">
      <c r="A63" s="11">
        <v>43554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11">
        <v>43570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11">
        <v>43585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11">
        <v>43600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11">
        <v>43615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11">
        <v>43631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11">
        <v>43646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11">
        <v>43661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11">
        <v>43676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11">
        <v>43692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11">
        <v>43707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11">
        <v>43723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11">
        <v>43738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11">
        <v>43753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11">
        <v>43768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11">
        <v>43784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11">
        <v>43799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11">
        <v>43814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11">
        <v>43829</v>
      </c>
      <c r="B81" s="2"/>
      <c r="C81" s="2"/>
      <c r="D81" s="2"/>
      <c r="E81" s="2"/>
      <c r="F81" s="2"/>
      <c r="G81" s="2"/>
      <c r="H81" s="2"/>
      <c r="I81" s="2"/>
      <c r="J8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且慢组合</vt:lpstr>
      <vt:lpstr>雪球组合</vt:lpstr>
      <vt:lpstr>ETF计划</vt:lpstr>
      <vt:lpstr>养老金计划</vt:lpstr>
      <vt:lpstr>模拟组合与实盘对比</vt:lpstr>
      <vt:lpstr>实盘仓位变化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2019-03-19T13:04:56Z</dcterms:created>
  <dcterms:modified xsi:type="dcterms:W3CDTF">2019-03-25T04:37:53Z</dcterms:modified>
</cp:coreProperties>
</file>