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0707FB78-F2F1-2845-B462-271FBFBE3263}" xr6:coauthVersionLast="40" xr6:coauthVersionMax="40" xr10:uidLastSave="{00000000-0000-0000-0000-000000000000}"/>
  <bookViews>
    <workbookView xWindow="28800" yWindow="-8860" windowWidth="21600" windowHeight="37940" xr2:uid="{00000000-000D-0000-FFFF-FFFF00000000}"/>
  </bookViews>
  <sheets>
    <sheet name="股票账户月报" sheetId="1" r:id="rId1"/>
    <sheet name="天天基金账户月报" sheetId="2" r:id="rId2"/>
    <sheet name="整体情况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4" i="2"/>
  <c r="H3" i="2"/>
  <c r="H5" i="1"/>
  <c r="H4" i="1"/>
  <c r="H3" i="1"/>
  <c r="H2" i="1"/>
  <c r="B52" i="3" l="1"/>
  <c r="C52" i="3" s="1"/>
  <c r="B51" i="3"/>
  <c r="D51" i="3"/>
  <c r="C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51" i="3"/>
  <c r="D52" i="3" l="1"/>
  <c r="B53" i="3" s="1"/>
  <c r="M15" i="3"/>
  <c r="N15" i="3"/>
  <c r="O15" i="3"/>
  <c r="P15" i="3"/>
  <c r="Q15" i="3"/>
  <c r="R15" i="3"/>
  <c r="S15" i="3"/>
  <c r="M16" i="3"/>
  <c r="N16" i="3"/>
  <c r="O16" i="3"/>
  <c r="Q16" i="3"/>
  <c r="R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15" i="3"/>
  <c r="B2" i="3"/>
  <c r="C2" i="3"/>
  <c r="D2" i="3"/>
  <c r="E2" i="3"/>
  <c r="F2" i="3"/>
  <c r="G2" i="3"/>
  <c r="H2" i="3"/>
  <c r="I2" i="3"/>
  <c r="B3" i="3"/>
  <c r="C3" i="3"/>
  <c r="D3" i="3"/>
  <c r="E3" i="3"/>
  <c r="G3" i="3"/>
  <c r="H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C1" i="3"/>
  <c r="B1" i="3"/>
  <c r="D1" i="3"/>
  <c r="E1" i="3"/>
  <c r="F1" i="3"/>
  <c r="G1" i="3"/>
  <c r="H1" i="3"/>
  <c r="I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1" i="3"/>
  <c r="C53" i="3" l="1"/>
  <c r="D53" i="3" s="1"/>
  <c r="B54" i="3" s="1"/>
  <c r="C54" i="3" l="1"/>
  <c r="D54" i="3" s="1"/>
  <c r="B55" i="3" s="1"/>
  <c r="B7" i="2"/>
  <c r="B8" i="2"/>
  <c r="B9" i="2"/>
  <c r="D9" i="2" s="1"/>
  <c r="B10" i="2"/>
  <c r="D10" i="2" s="1"/>
  <c r="B11" i="2"/>
  <c r="B12" i="2"/>
  <c r="B13" i="2"/>
  <c r="D13" i="2" s="1"/>
  <c r="B14" i="2"/>
  <c r="D14" i="2" s="1"/>
  <c r="B15" i="2"/>
  <c r="B16" i="2"/>
  <c r="B17" i="2"/>
  <c r="D17" i="2" s="1"/>
  <c r="B18" i="2"/>
  <c r="D18" i="2" s="1"/>
  <c r="B19" i="2"/>
  <c r="B20" i="2"/>
  <c r="D20" i="2" s="1"/>
  <c r="B21" i="2"/>
  <c r="D21" i="2" s="1"/>
  <c r="B22" i="2"/>
  <c r="D22" i="2" s="1"/>
  <c r="B23" i="2"/>
  <c r="B24" i="2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D7" i="2"/>
  <c r="D11" i="2"/>
  <c r="D12" i="2"/>
  <c r="D15" i="2"/>
  <c r="D16" i="2"/>
  <c r="D19" i="2"/>
  <c r="D23" i="2"/>
  <c r="D24" i="2"/>
  <c r="D6" i="2"/>
  <c r="C55" i="3" l="1"/>
  <c r="D55" i="3" s="1"/>
  <c r="B56" i="3" s="1"/>
  <c r="D4" i="2"/>
  <c r="B4" i="2"/>
  <c r="E4" i="2"/>
  <c r="B5" i="2" s="1"/>
  <c r="E5" i="2" s="1"/>
  <c r="B6" i="2" s="1"/>
  <c r="F4" i="2"/>
  <c r="D3" i="2"/>
  <c r="G2" i="2"/>
  <c r="I2" i="2" s="1"/>
  <c r="G3" i="2" s="1"/>
  <c r="E2" i="2"/>
  <c r="B3" i="2" s="1"/>
  <c r="E3" i="2" s="1"/>
  <c r="I2" i="1"/>
  <c r="G2" i="1"/>
  <c r="F3" i="1"/>
  <c r="F3" i="3" s="1"/>
  <c r="G3" i="1"/>
  <c r="B46" i="1"/>
  <c r="E37" i="1"/>
  <c r="E3" i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B38" i="1" s="1"/>
  <c r="E2" i="1"/>
  <c r="B3" i="1" s="1"/>
  <c r="P17" i="3" l="1"/>
  <c r="C56" i="3"/>
  <c r="D56" i="3" s="1"/>
  <c r="B57" i="3" s="1"/>
  <c r="F3" i="2"/>
  <c r="I3" i="1"/>
  <c r="F4" i="1"/>
  <c r="E38" i="1"/>
  <c r="B39" i="1" s="1"/>
  <c r="F4" i="3" l="1"/>
  <c r="G4" i="1"/>
  <c r="I3" i="3"/>
  <c r="I3" i="2"/>
  <c r="P16" i="3"/>
  <c r="S16" i="3"/>
  <c r="G4" i="2"/>
  <c r="C57" i="3"/>
  <c r="D57" i="3" s="1"/>
  <c r="B58" i="3" s="1"/>
  <c r="D8" i="2"/>
  <c r="E39" i="1"/>
  <c r="B40" i="1" s="1"/>
  <c r="G4" i="3" l="1"/>
  <c r="Q17" i="3"/>
  <c r="C58" i="3"/>
  <c r="D58" i="3" s="1"/>
  <c r="B59" i="3" s="1"/>
  <c r="E40" i="1"/>
  <c r="B41" i="1" s="1"/>
  <c r="H4" i="3" l="1"/>
  <c r="F5" i="1"/>
  <c r="I4" i="1"/>
  <c r="R17" i="3"/>
  <c r="I4" i="2"/>
  <c r="F5" i="2"/>
  <c r="C59" i="3"/>
  <c r="D59" i="3" s="1"/>
  <c r="B60" i="3" s="1"/>
  <c r="E41" i="1"/>
  <c r="B42" i="1" s="1"/>
  <c r="G5" i="1" l="1"/>
  <c r="I4" i="3"/>
  <c r="F5" i="3"/>
  <c r="P18" i="3"/>
  <c r="G5" i="2"/>
  <c r="H5" i="2" s="1"/>
  <c r="S17" i="3"/>
  <c r="C60" i="3"/>
  <c r="D60" i="3" s="1"/>
  <c r="B61" i="3" s="1"/>
  <c r="E42" i="1"/>
  <c r="B43" i="1" s="1"/>
  <c r="G5" i="3" l="1"/>
  <c r="F6" i="1"/>
  <c r="Q18" i="3"/>
  <c r="C61" i="3"/>
  <c r="D61" i="3" s="1"/>
  <c r="B62" i="3" s="1"/>
  <c r="E43" i="1"/>
  <c r="B44" i="1" s="1"/>
  <c r="H5" i="3" l="1"/>
  <c r="I5" i="1"/>
  <c r="G6" i="1" s="1"/>
  <c r="H6" i="1" s="1"/>
  <c r="F6" i="3"/>
  <c r="R18" i="3"/>
  <c r="I5" i="2"/>
  <c r="F6" i="2"/>
  <c r="C62" i="3"/>
  <c r="D62" i="3"/>
  <c r="B63" i="3" s="1"/>
  <c r="E44" i="1"/>
  <c r="B45" i="1" s="1"/>
  <c r="E45" i="1" s="1"/>
  <c r="I5" i="3" l="1"/>
  <c r="G6" i="3"/>
  <c r="P19" i="3"/>
  <c r="G6" i="2"/>
  <c r="H6" i="2" s="1"/>
  <c r="S18" i="3"/>
  <c r="C63" i="3"/>
  <c r="D63" i="3"/>
  <c r="B64" i="3" s="1"/>
  <c r="F7" i="1" l="1"/>
  <c r="H6" i="3"/>
  <c r="I6" i="1"/>
  <c r="Q19" i="3"/>
  <c r="C64" i="3"/>
  <c r="D64" i="3" s="1"/>
  <c r="B65" i="3" s="1"/>
  <c r="C65" i="3" s="1"/>
  <c r="D65" i="3" s="1"/>
  <c r="B66" i="3" s="1"/>
  <c r="C66" i="3" s="1"/>
  <c r="D66" i="3" s="1"/>
  <c r="B67" i="3" s="1"/>
  <c r="C67" i="3" s="1"/>
  <c r="D67" i="3" s="1"/>
  <c r="B68" i="3" s="1"/>
  <c r="C68" i="3" s="1"/>
  <c r="D68" i="3" s="1"/>
  <c r="B69" i="3" s="1"/>
  <c r="C69" i="3" s="1"/>
  <c r="D69" i="3" s="1"/>
  <c r="B70" i="3" s="1"/>
  <c r="C70" i="3" s="1"/>
  <c r="D70" i="3" s="1"/>
  <c r="B71" i="3" s="1"/>
  <c r="C71" i="3" s="1"/>
  <c r="D71" i="3" s="1"/>
  <c r="B72" i="3" s="1"/>
  <c r="C72" i="3" s="1"/>
  <c r="D72" i="3" s="1"/>
  <c r="B73" i="3" s="1"/>
  <c r="C73" i="3" s="1"/>
  <c r="D73" i="3" s="1"/>
  <c r="B74" i="3" s="1"/>
  <c r="G7" i="1" l="1"/>
  <c r="H7" i="1" s="1"/>
  <c r="I6" i="3"/>
  <c r="F7" i="3"/>
  <c r="R19" i="3"/>
  <c r="I6" i="2"/>
  <c r="F7" i="2"/>
  <c r="C74" i="3"/>
  <c r="D74" i="3" s="1"/>
  <c r="B75" i="3" s="1"/>
  <c r="C75" i="3" s="1"/>
  <c r="D75" i="3" s="1"/>
  <c r="B76" i="3" s="1"/>
  <c r="G7" i="3" l="1"/>
  <c r="P20" i="3"/>
  <c r="G7" i="2"/>
  <c r="H7" i="2" s="1"/>
  <c r="S19" i="3"/>
  <c r="C76" i="3"/>
  <c r="D76" i="3"/>
  <c r="B77" i="3" s="1"/>
  <c r="C77" i="3" s="1"/>
  <c r="D77" i="3" s="1"/>
  <c r="B78" i="3" s="1"/>
  <c r="C78" i="3" s="1"/>
  <c r="D78" i="3" s="1"/>
  <c r="B79" i="3" s="1"/>
  <c r="C79" i="3" s="1"/>
  <c r="D79" i="3" s="1"/>
  <c r="B80" i="3" s="1"/>
  <c r="C80" i="3" s="1"/>
  <c r="D80" i="3" s="1"/>
  <c r="B81" i="3" s="1"/>
  <c r="H7" i="3" l="1"/>
  <c r="I7" i="1"/>
  <c r="F8" i="1"/>
  <c r="Q20" i="3"/>
  <c r="C81" i="3"/>
  <c r="D81" i="3" s="1"/>
  <c r="B82" i="3" s="1"/>
  <c r="G8" i="1" l="1"/>
  <c r="H8" i="1" s="1"/>
  <c r="I7" i="3"/>
  <c r="F8" i="3"/>
  <c r="I7" i="2"/>
  <c r="R20" i="3"/>
  <c r="F8" i="2"/>
  <c r="C82" i="3"/>
  <c r="D82" i="3" s="1"/>
  <c r="B83" i="3" s="1"/>
  <c r="G8" i="3" l="1"/>
  <c r="H8" i="3"/>
  <c r="F9" i="1"/>
  <c r="I8" i="1"/>
  <c r="P21" i="3"/>
  <c r="G8" i="2"/>
  <c r="H8" i="2" s="1"/>
  <c r="S20" i="3"/>
  <c r="C83" i="3"/>
  <c r="D83" i="3" s="1"/>
  <c r="B84" i="3" s="1"/>
  <c r="G9" i="1" l="1"/>
  <c r="H9" i="1" s="1"/>
  <c r="I8" i="3"/>
  <c r="F9" i="3"/>
  <c r="Q21" i="3"/>
  <c r="C84" i="3"/>
  <c r="D84" i="3"/>
  <c r="B85" i="3" s="1"/>
  <c r="G9" i="3" l="1"/>
  <c r="H9" i="3"/>
  <c r="I9" i="1"/>
  <c r="F10" i="1"/>
  <c r="I8" i="2"/>
  <c r="R21" i="3"/>
  <c r="F9" i="2"/>
  <c r="C85" i="3"/>
  <c r="D85" i="3"/>
  <c r="B86" i="3" s="1"/>
  <c r="F10" i="3" l="1"/>
  <c r="G10" i="1"/>
  <c r="H10" i="1" s="1"/>
  <c r="I9" i="3"/>
  <c r="P22" i="3"/>
  <c r="G9" i="2"/>
  <c r="H9" i="2" s="1"/>
  <c r="S21" i="3"/>
  <c r="C86" i="3"/>
  <c r="D86" i="3" s="1"/>
  <c r="B87" i="3" s="1"/>
  <c r="G10" i="3" l="1"/>
  <c r="Q22" i="3"/>
  <c r="C87" i="3"/>
  <c r="D87" i="3" s="1"/>
  <c r="B88" i="3" s="1"/>
  <c r="H10" i="3" l="1"/>
  <c r="I10" i="1"/>
  <c r="F11" i="1"/>
  <c r="I9" i="2"/>
  <c r="R22" i="3"/>
  <c r="F10" i="2"/>
  <c r="C88" i="3"/>
  <c r="D88" i="3" s="1"/>
  <c r="B89" i="3" s="1"/>
  <c r="F11" i="3" l="1"/>
  <c r="G11" i="1"/>
  <c r="H11" i="1" s="1"/>
  <c r="I10" i="3"/>
  <c r="P23" i="3"/>
  <c r="G10" i="2"/>
  <c r="H10" i="2" s="1"/>
  <c r="S22" i="3"/>
  <c r="C89" i="3"/>
  <c r="D89" i="3"/>
  <c r="B90" i="3" s="1"/>
  <c r="G11" i="3" l="1"/>
  <c r="Q23" i="3"/>
  <c r="C90" i="3"/>
  <c r="D90" i="3"/>
  <c r="B91" i="3" s="1"/>
  <c r="H11" i="3" l="1"/>
  <c r="I11" i="1"/>
  <c r="F12" i="1"/>
  <c r="I10" i="2"/>
  <c r="R23" i="3"/>
  <c r="F11" i="2"/>
  <c r="C91" i="3"/>
  <c r="D91" i="3" s="1"/>
  <c r="B92" i="3" s="1"/>
  <c r="F12" i="3" l="1"/>
  <c r="G12" i="1"/>
  <c r="H12" i="1" s="1"/>
  <c r="I11" i="3"/>
  <c r="P24" i="3"/>
  <c r="G11" i="2"/>
  <c r="H11" i="2" s="1"/>
  <c r="S23" i="3"/>
  <c r="C92" i="3"/>
  <c r="D92" i="3"/>
  <c r="B93" i="3" s="1"/>
  <c r="G12" i="3" l="1"/>
  <c r="Q24" i="3"/>
  <c r="C93" i="3"/>
  <c r="D93" i="3" s="1"/>
  <c r="B94" i="3" s="1"/>
  <c r="H12" i="3" l="1"/>
  <c r="F13" i="1"/>
  <c r="I12" i="1"/>
  <c r="I11" i="2"/>
  <c r="R24" i="3"/>
  <c r="F12" i="2"/>
  <c r="C94" i="3"/>
  <c r="D94" i="3"/>
  <c r="B95" i="3" s="1"/>
  <c r="E97" i="3" s="1"/>
  <c r="G13" i="1" l="1"/>
  <c r="H13" i="1" s="1"/>
  <c r="I12" i="3"/>
  <c r="F13" i="3"/>
  <c r="P25" i="3"/>
  <c r="G12" i="2"/>
  <c r="H12" i="2" s="1"/>
  <c r="S24" i="3"/>
  <c r="C95" i="3"/>
  <c r="D95" i="3"/>
  <c r="G13" i="3" l="1"/>
  <c r="H13" i="3"/>
  <c r="F14" i="1"/>
  <c r="I13" i="1"/>
  <c r="Q25" i="3"/>
  <c r="G14" i="1" l="1"/>
  <c r="H14" i="1" s="1"/>
  <c r="I13" i="3"/>
  <c r="F14" i="3"/>
  <c r="R25" i="3"/>
  <c r="I12" i="2"/>
  <c r="F13" i="2"/>
  <c r="G14" i="3" l="1"/>
  <c r="H14" i="3"/>
  <c r="F15" i="1"/>
  <c r="I14" i="1"/>
  <c r="P26" i="3"/>
  <c r="G13" i="2"/>
  <c r="H13" i="2" s="1"/>
  <c r="S25" i="3"/>
  <c r="G15" i="1" l="1"/>
  <c r="H15" i="1" s="1"/>
  <c r="I14" i="3"/>
  <c r="F15" i="3"/>
  <c r="Q26" i="3"/>
  <c r="G15" i="3" l="1"/>
  <c r="H15" i="3"/>
  <c r="I15" i="1"/>
  <c r="F16" i="1"/>
  <c r="I13" i="2"/>
  <c r="R26" i="3"/>
  <c r="F14" i="2"/>
  <c r="F16" i="3" l="1"/>
  <c r="G16" i="1"/>
  <c r="H16" i="1" s="1"/>
  <c r="I15" i="3"/>
  <c r="P27" i="3"/>
  <c r="G14" i="2"/>
  <c r="H14" i="2" s="1"/>
  <c r="S26" i="3"/>
  <c r="G16" i="3" l="1"/>
  <c r="Q27" i="3"/>
  <c r="H16" i="3" l="1"/>
  <c r="I16" i="1"/>
  <c r="F17" i="1"/>
  <c r="I14" i="2"/>
  <c r="R27" i="3"/>
  <c r="F15" i="2"/>
  <c r="F17" i="3" l="1"/>
  <c r="G17" i="1"/>
  <c r="H17" i="1" s="1"/>
  <c r="I16" i="3"/>
  <c r="P28" i="3"/>
  <c r="G15" i="2"/>
  <c r="H15" i="2" s="1"/>
  <c r="S27" i="3"/>
  <c r="G17" i="3" l="1"/>
  <c r="Q28" i="3"/>
  <c r="H17" i="3" l="1"/>
  <c r="F18" i="1"/>
  <c r="I17" i="1"/>
  <c r="I15" i="2"/>
  <c r="R28" i="3"/>
  <c r="F16" i="2"/>
  <c r="G18" i="1" l="1"/>
  <c r="H18" i="1" s="1"/>
  <c r="I17" i="3"/>
  <c r="F18" i="3"/>
  <c r="P29" i="3"/>
  <c r="G16" i="2"/>
  <c r="H16" i="2" s="1"/>
  <c r="S28" i="3"/>
  <c r="G18" i="3" l="1"/>
  <c r="H18" i="3"/>
  <c r="I18" i="1"/>
  <c r="F19" i="1"/>
  <c r="Q29" i="3"/>
  <c r="F19" i="3" l="1"/>
  <c r="G19" i="1"/>
  <c r="H19" i="1" s="1"/>
  <c r="I18" i="3"/>
  <c r="I16" i="2"/>
  <c r="R29" i="3"/>
  <c r="F17" i="2"/>
  <c r="G19" i="3" l="1"/>
  <c r="H19" i="3"/>
  <c r="F20" i="1"/>
  <c r="I19" i="1"/>
  <c r="P30" i="3"/>
  <c r="G17" i="2"/>
  <c r="H17" i="2" s="1"/>
  <c r="S29" i="3"/>
  <c r="G20" i="1" l="1"/>
  <c r="H20" i="1" s="1"/>
  <c r="I19" i="3"/>
  <c r="F20" i="3"/>
  <c r="Q30" i="3"/>
  <c r="G20" i="3" l="1"/>
  <c r="H20" i="3"/>
  <c r="I20" i="1"/>
  <c r="F21" i="1"/>
  <c r="I17" i="2"/>
  <c r="R30" i="3"/>
  <c r="F18" i="2"/>
  <c r="F21" i="3" l="1"/>
  <c r="G21" i="1"/>
  <c r="H21" i="1" s="1"/>
  <c r="I20" i="3"/>
  <c r="P31" i="3"/>
  <c r="G18" i="2"/>
  <c r="H18" i="2" s="1"/>
  <c r="S30" i="3"/>
  <c r="G21" i="3" l="1"/>
  <c r="Q31" i="3"/>
  <c r="H21" i="3" l="1"/>
  <c r="I21" i="1"/>
  <c r="F22" i="1"/>
  <c r="I18" i="2"/>
  <c r="R31" i="3"/>
  <c r="F19" i="2"/>
  <c r="F22" i="3" l="1"/>
  <c r="G22" i="1"/>
  <c r="H22" i="1" s="1"/>
  <c r="I21" i="3"/>
  <c r="P32" i="3"/>
  <c r="G19" i="2"/>
  <c r="H19" i="2" s="1"/>
  <c r="S31" i="3"/>
  <c r="G22" i="3" l="1"/>
  <c r="Q32" i="3"/>
  <c r="H22" i="3" l="1"/>
  <c r="F23" i="1"/>
  <c r="I22" i="1"/>
  <c r="I19" i="2"/>
  <c r="R32" i="3"/>
  <c r="F20" i="2"/>
  <c r="G23" i="1" l="1"/>
  <c r="H23" i="1" s="1"/>
  <c r="I22" i="3"/>
  <c r="F23" i="3"/>
  <c r="P33" i="3"/>
  <c r="G20" i="2"/>
  <c r="H20" i="2" s="1"/>
  <c r="S32" i="3"/>
  <c r="G23" i="3" l="1"/>
  <c r="H23" i="3"/>
  <c r="I23" i="1"/>
  <c r="F24" i="1"/>
  <c r="Q33" i="3"/>
  <c r="F24" i="3" l="1"/>
  <c r="G24" i="1"/>
  <c r="H24" i="1" s="1"/>
  <c r="I23" i="3"/>
  <c r="F21" i="2"/>
  <c r="R33" i="3"/>
  <c r="I20" i="2"/>
  <c r="G24" i="3" l="1"/>
  <c r="G21" i="2"/>
  <c r="H21" i="2" s="1"/>
  <c r="S33" i="3"/>
  <c r="P34" i="3"/>
  <c r="H24" i="3" l="1"/>
  <c r="I24" i="1"/>
  <c r="F25" i="1"/>
  <c r="Q34" i="3"/>
  <c r="R34" i="3"/>
  <c r="F22" i="2"/>
  <c r="I21" i="2"/>
  <c r="G25" i="1" l="1"/>
  <c r="H25" i="1" s="1"/>
  <c r="I24" i="3"/>
  <c r="F25" i="3"/>
  <c r="G22" i="2"/>
  <c r="H22" i="2" s="1"/>
  <c r="S34" i="3"/>
  <c r="P35" i="3"/>
  <c r="G25" i="3" l="1"/>
  <c r="H25" i="3"/>
  <c r="F26" i="1"/>
  <c r="I25" i="1"/>
  <c r="Q35" i="3"/>
  <c r="I22" i="2"/>
  <c r="R35" i="3"/>
  <c r="F23" i="2"/>
  <c r="F26" i="3" l="1"/>
  <c r="G26" i="1"/>
  <c r="H26" i="1" s="1"/>
  <c r="I25" i="3"/>
  <c r="P36" i="3"/>
  <c r="G23" i="2"/>
  <c r="H23" i="2" s="1"/>
  <c r="S35" i="3"/>
  <c r="G26" i="3" l="1"/>
  <c r="Q36" i="3"/>
  <c r="H26" i="3" l="1"/>
  <c r="I26" i="1"/>
  <c r="F27" i="1"/>
  <c r="I23" i="2"/>
  <c r="R36" i="3"/>
  <c r="F24" i="2"/>
  <c r="F27" i="3" l="1"/>
  <c r="G27" i="1"/>
  <c r="H27" i="1" s="1"/>
  <c r="I26" i="3"/>
  <c r="P37" i="3"/>
  <c r="G24" i="2"/>
  <c r="H24" i="2" s="1"/>
  <c r="S36" i="3"/>
  <c r="G27" i="3" l="1"/>
  <c r="Q37" i="3"/>
  <c r="H27" i="3" l="1"/>
  <c r="F28" i="1"/>
  <c r="I27" i="1"/>
  <c r="I24" i="2"/>
  <c r="R37" i="3"/>
  <c r="F25" i="2"/>
  <c r="G28" i="1" l="1"/>
  <c r="H28" i="1" s="1"/>
  <c r="I27" i="3"/>
  <c r="F28" i="3"/>
  <c r="P38" i="3"/>
  <c r="G25" i="2"/>
  <c r="H25" i="2" s="1"/>
  <c r="S37" i="3"/>
  <c r="G28" i="3" l="1"/>
  <c r="H28" i="3"/>
  <c r="F29" i="1"/>
  <c r="I28" i="1"/>
  <c r="Q38" i="3"/>
  <c r="G29" i="1" l="1"/>
  <c r="H29" i="1" s="1"/>
  <c r="I28" i="3"/>
  <c r="F29" i="3"/>
  <c r="F26" i="2"/>
  <c r="R38" i="3"/>
  <c r="I25" i="2"/>
  <c r="G29" i="3" l="1"/>
  <c r="H29" i="3"/>
  <c r="I29" i="1"/>
  <c r="F30" i="1"/>
  <c r="P39" i="3"/>
  <c r="G26" i="2"/>
  <c r="H26" i="2" s="1"/>
  <c r="S38" i="3"/>
  <c r="F30" i="3" l="1"/>
  <c r="G30" i="1"/>
  <c r="H30" i="1" s="1"/>
  <c r="I29" i="3"/>
  <c r="Q39" i="3"/>
  <c r="G30" i="3" l="1"/>
  <c r="R39" i="3"/>
  <c r="I26" i="2"/>
  <c r="F27" i="2"/>
  <c r="H30" i="3" l="1"/>
  <c r="I30" i="1"/>
  <c r="F31" i="1"/>
  <c r="P40" i="3"/>
  <c r="G27" i="2"/>
  <c r="H27" i="2" s="1"/>
  <c r="S39" i="3"/>
  <c r="F31" i="3" l="1"/>
  <c r="G31" i="1"/>
  <c r="H31" i="1" s="1"/>
  <c r="I30" i="3"/>
  <c r="Q40" i="3"/>
  <c r="G31" i="3" l="1"/>
  <c r="H31" i="3"/>
  <c r="I31" i="1"/>
  <c r="F32" i="1"/>
  <c r="F28" i="2"/>
  <c r="R40" i="3"/>
  <c r="I27" i="2"/>
  <c r="F32" i="3" l="1"/>
  <c r="G32" i="1"/>
  <c r="H32" i="1" s="1"/>
  <c r="I31" i="3"/>
  <c r="P41" i="3"/>
  <c r="G28" i="2"/>
  <c r="H28" i="2" s="1"/>
  <c r="S40" i="3"/>
  <c r="G32" i="3" l="1"/>
  <c r="H32" i="3"/>
  <c r="I32" i="1"/>
  <c r="F33" i="1"/>
  <c r="Q41" i="3"/>
  <c r="F33" i="3" l="1"/>
  <c r="G33" i="1"/>
  <c r="H33" i="1" s="1"/>
  <c r="I32" i="3"/>
  <c r="R41" i="3"/>
  <c r="I28" i="2"/>
  <c r="F29" i="2"/>
  <c r="G33" i="3" l="1"/>
  <c r="P42" i="3"/>
  <c r="G29" i="2"/>
  <c r="H29" i="2" s="1"/>
  <c r="S41" i="3"/>
  <c r="H33" i="3" l="1"/>
  <c r="F34" i="1"/>
  <c r="I33" i="1"/>
  <c r="Q42" i="3"/>
  <c r="G34" i="1" l="1"/>
  <c r="H34" i="1" s="1"/>
  <c r="I33" i="3"/>
  <c r="F34" i="3"/>
  <c r="R42" i="3"/>
  <c r="I29" i="2"/>
  <c r="F30" i="2"/>
  <c r="G34" i="3" l="1"/>
  <c r="H34" i="3"/>
  <c r="I34" i="1"/>
  <c r="F35" i="1"/>
  <c r="P43" i="3"/>
  <c r="G30" i="2"/>
  <c r="H30" i="2" s="1"/>
  <c r="S42" i="3"/>
  <c r="F35" i="3" l="1"/>
  <c r="G35" i="1"/>
  <c r="H35" i="1" s="1"/>
  <c r="I34" i="3"/>
  <c r="Q43" i="3"/>
  <c r="G35" i="3" l="1"/>
  <c r="I30" i="2"/>
  <c r="R43" i="3"/>
  <c r="F31" i="2"/>
  <c r="H35" i="3" l="1"/>
  <c r="I35" i="1"/>
  <c r="F36" i="1"/>
  <c r="P44" i="3"/>
  <c r="G31" i="2"/>
  <c r="H31" i="2" s="1"/>
  <c r="S43" i="3"/>
  <c r="F36" i="3" l="1"/>
  <c r="G36" i="1"/>
  <c r="H36" i="1" s="1"/>
  <c r="I35" i="3"/>
  <c r="Q44" i="3"/>
  <c r="G36" i="3" l="1"/>
  <c r="I31" i="2"/>
  <c r="R44" i="3"/>
  <c r="F32" i="2"/>
  <c r="H36" i="3" l="1"/>
  <c r="F37" i="1"/>
  <c r="I36" i="1"/>
  <c r="P45" i="3"/>
  <c r="G32" i="2"/>
  <c r="H32" i="2" s="1"/>
  <c r="S44" i="3"/>
  <c r="F37" i="3" l="1"/>
  <c r="G37" i="1"/>
  <c r="H37" i="1" s="1"/>
  <c r="I36" i="3"/>
  <c r="Q45" i="3"/>
  <c r="F33" i="2"/>
  <c r="R45" i="3"/>
  <c r="I32" i="2"/>
  <c r="G37" i="3" l="1"/>
  <c r="P46" i="3"/>
  <c r="G33" i="2"/>
  <c r="H33" i="2" s="1"/>
  <c r="S45" i="3"/>
  <c r="H37" i="3" l="1"/>
  <c r="F38" i="1"/>
  <c r="I37" i="1"/>
  <c r="Q46" i="3"/>
  <c r="G38" i="1" l="1"/>
  <c r="H38" i="1" s="1"/>
  <c r="I37" i="3"/>
  <c r="F38" i="3"/>
  <c r="I33" i="2"/>
  <c r="S46" i="3" s="1"/>
  <c r="R46" i="3"/>
  <c r="J34" i="2"/>
  <c r="G38" i="3" l="1"/>
  <c r="H38" i="3"/>
  <c r="I38" i="1"/>
  <c r="F39" i="1"/>
  <c r="F39" i="3" l="1"/>
  <c r="G39" i="1"/>
  <c r="H39" i="1" s="1"/>
  <c r="I38" i="3"/>
  <c r="G39" i="3" l="1"/>
  <c r="H39" i="3"/>
  <c r="F40" i="1"/>
  <c r="I39" i="1"/>
  <c r="G40" i="1" l="1"/>
  <c r="H40" i="1" s="1"/>
  <c r="I39" i="3"/>
  <c r="F40" i="3"/>
  <c r="G40" i="3" l="1"/>
  <c r="H40" i="3"/>
  <c r="I40" i="1"/>
  <c r="F41" i="1"/>
  <c r="F41" i="3" l="1"/>
  <c r="G41" i="1"/>
  <c r="H41" i="1" s="1"/>
  <c r="I40" i="3"/>
  <c r="G41" i="3" l="1"/>
  <c r="H41" i="3"/>
  <c r="I41" i="1"/>
  <c r="F42" i="1"/>
  <c r="F42" i="3" l="1"/>
  <c r="G42" i="1"/>
  <c r="H42" i="1" s="1"/>
  <c r="I41" i="3"/>
  <c r="G42" i="3" l="1"/>
  <c r="H42" i="3"/>
  <c r="F43" i="1"/>
  <c r="I42" i="1"/>
  <c r="G43" i="1" l="1"/>
  <c r="H43" i="1" s="1"/>
  <c r="I42" i="3"/>
  <c r="F43" i="3"/>
  <c r="G43" i="3" l="1"/>
  <c r="H43" i="3"/>
  <c r="F44" i="1"/>
  <c r="I43" i="1"/>
  <c r="G44" i="1" l="1"/>
  <c r="H44" i="1" s="1"/>
  <c r="I43" i="3"/>
  <c r="F44" i="3"/>
  <c r="G44" i="3" l="1"/>
  <c r="H44" i="3"/>
  <c r="F45" i="1"/>
  <c r="I44" i="1"/>
  <c r="G45" i="1" l="1"/>
  <c r="H45" i="1" s="1"/>
  <c r="I44" i="3"/>
  <c r="F45" i="3"/>
  <c r="G45" i="3" l="1"/>
  <c r="H45" i="3"/>
  <c r="I45" i="1"/>
  <c r="F46" i="1"/>
  <c r="F46" i="3" l="1"/>
  <c r="G46" i="1"/>
  <c r="H46" i="1" s="1"/>
  <c r="I45" i="3"/>
  <c r="G46" i="3" l="1"/>
  <c r="H46" i="3"/>
  <c r="J47" i="1"/>
  <c r="I46" i="1"/>
  <c r="I46" i="3" s="1"/>
</calcChain>
</file>

<file path=xl/sharedStrings.xml><?xml version="1.0" encoding="utf-8"?>
<sst xmlns="http://schemas.openxmlformats.org/spreadsheetml/2006/main" count="35" uniqueCount="24">
  <si>
    <t>期初净资产</t>
    <phoneticPr fontId="1" type="noConversion"/>
  </si>
  <si>
    <t>净转入</t>
    <phoneticPr fontId="1" type="noConversion"/>
  </si>
  <si>
    <t>盈亏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</si>
  <si>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</si>
  <si>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</si>
  <si>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</si>
  <si>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</si>
  <si>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</si>
  <si>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</si>
  <si>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</si>
  <si>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</si>
  <si>
    <t>日期</t>
  </si>
  <si>
    <t>期初净资产</t>
  </si>
  <si>
    <t>净转入</t>
  </si>
  <si>
    <t>盈亏</t>
  </si>
  <si>
    <t>期末净资产</t>
  </si>
  <si>
    <t>期初净值</t>
  </si>
  <si>
    <t>期初份额</t>
  </si>
  <si>
    <t>期末净值</t>
  </si>
  <si>
    <t>期末份额</t>
  </si>
  <si>
    <t>份额净值 = 总资产 / 总份额</t>
    <phoneticPr fontId="1" type="noConversion"/>
  </si>
  <si>
    <t>净值</t>
    <phoneticPr fontId="1" type="noConversion"/>
  </si>
  <si>
    <t>份额</t>
    <phoneticPr fontId="1" type="noConversion"/>
  </si>
  <si>
    <t>总资产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</si>
</sst>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);[Red]\(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6" fontId="0" fillId="0" borderId="0" xfId="0" applyNumberForma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6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7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176" fontId="5" fillId="0" borderId="0" xfId="0" applyNumberFormat="1" applyFont="1"/>
    <xf numFmtId="14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14" fontId="0" fillId="2" borderId="0" xfId="0" applyNumberFormat="1" applyFill="1"/>
    <xf numFmtId="176" fontId="0" fillId="2" borderId="0" xfId="0" applyNumberFormat="1" applyFill="1" applyAlignment="1">
      <alignment horizontal="right"/>
    </xf>
    <xf numFmtId="2" fontId="0" fillId="2" borderId="0" xfId="0" applyNumberFormat="1" applyFill="1"/>
    <xf numFmtId="176" fontId="0" fillId="2" borderId="0" xfId="0" applyNumberFormat="1" applyFill="1"/>
    <xf numFmtId="10" fontId="5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股票账户净值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股票账户月报!$H$1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股票账户月报!$A$2:$A$47</c:f>
              <c:numCache>
                <c:formatCode>m/d/yy</c:formatCode>
                <c:ptCount val="46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股票账户月报!$H$2:$H$47</c:f>
              <c:numCache>
                <c:formatCode>0.0000</c:formatCode>
                <c:ptCount val="46"/>
                <c:pt idx="0">
                  <c:v>0.97196400000000005</c:v>
                </c:pt>
                <c:pt idx="1">
                  <c:v>1.0180187999999999</c:v>
                </c:pt>
                <c:pt idx="2">
                  <c:v>1.1406098424283841</c:v>
                </c:pt>
                <c:pt idx="3">
                  <c:v>1.1912039832235846</c:v>
                </c:pt>
                <c:pt idx="4">
                  <c:v>1.294033476526506</c:v>
                </c:pt>
                <c:pt idx="5">
                  <c:v>1.1305054433595971</c:v>
                </c:pt>
                <c:pt idx="6">
                  <c:v>1.1327706531764798</c:v>
                </c:pt>
                <c:pt idx="7">
                  <c:v>1.1340288563828602</c:v>
                </c:pt>
                <c:pt idx="8">
                  <c:v>1.1397162234820073</c:v>
                </c:pt>
                <c:pt idx="9">
                  <c:v>1.1452223088600351</c:v>
                </c:pt>
                <c:pt idx="10">
                  <c:v>1.1624499499759697</c:v>
                </c:pt>
                <c:pt idx="11">
                  <c:v>1.1647708308373772</c:v>
                </c:pt>
                <c:pt idx="12">
                  <c:v>1.1758948062974188</c:v>
                </c:pt>
                <c:pt idx="13">
                  <c:v>1.1795662471408326</c:v>
                </c:pt>
                <c:pt idx="14">
                  <c:v>1.1831462642214032</c:v>
                </c:pt>
                <c:pt idx="15">
                  <c:v>1.2116214911486907</c:v>
                </c:pt>
                <c:pt idx="16">
                  <c:v>1.2112993472574762</c:v>
                </c:pt>
                <c:pt idx="17">
                  <c:v>1.2265787715587697</c:v>
                </c:pt>
                <c:pt idx="18">
                  <c:v>1.2229715628068865</c:v>
                </c:pt>
                <c:pt idx="19">
                  <c:v>1.2157523401012973</c:v>
                </c:pt>
                <c:pt idx="20">
                  <c:v>1.1899440149469613</c:v>
                </c:pt>
                <c:pt idx="21">
                  <c:v>1.1408038068218567</c:v>
                </c:pt>
                <c:pt idx="22">
                  <c:v>1.0724720499558398</c:v>
                </c:pt>
                <c:pt idx="23">
                  <c:v>1.094725418977065</c:v>
                </c:pt>
                <c:pt idx="24">
                  <c:v>0.9919333709072824</c:v>
                </c:pt>
                <c:pt idx="25">
                  <c:v>1.1108588941075013</c:v>
                </c:pt>
                <c:pt idx="26">
                  <c:v>1.098853659438475</c:v>
                </c:pt>
                <c:pt idx="27">
                  <c:v>1.1256800527994557</c:v>
                </c:pt>
                <c:pt idx="28">
                  <c:v>1.19816375343222</c:v>
                </c:pt>
                <c:pt idx="29">
                  <c:v>1.1713762864504353</c:v>
                </c:pt>
                <c:pt idx="30">
                  <c:v>1.1280324541590157</c:v>
                </c:pt>
                <c:pt idx="31">
                  <c:v>1.1435739502182383</c:v>
                </c:pt>
                <c:pt idx="32">
                  <c:v>1.2039833748901534</c:v>
                </c:pt>
                <c:pt idx="33">
                  <c:v>1.2078270097680459</c:v>
                </c:pt>
                <c:pt idx="34">
                  <c:v>1.1769955435304902</c:v>
                </c:pt>
                <c:pt idx="35">
                  <c:v>1.1756751087364359</c:v>
                </c:pt>
                <c:pt idx="36">
                  <c:v>1.1291201217829552</c:v>
                </c:pt>
                <c:pt idx="37">
                  <c:v>1.1310564032909514</c:v>
                </c:pt>
                <c:pt idx="38">
                  <c:v>1.0255377574187186</c:v>
                </c:pt>
                <c:pt idx="39">
                  <c:v>1.0596457490092357</c:v>
                </c:pt>
                <c:pt idx="40">
                  <c:v>1.005759943032412</c:v>
                </c:pt>
                <c:pt idx="41">
                  <c:v>1.0179647195759838</c:v>
                </c:pt>
                <c:pt idx="42">
                  <c:v>1.2225385618472964</c:v>
                </c:pt>
                <c:pt idx="43">
                  <c:v>1.3353189494986135</c:v>
                </c:pt>
                <c:pt idx="44">
                  <c:v>1.3971944412821795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B-4966-B043-36D0CF92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448495"/>
        <c:axId val="1620946831"/>
      </c:lineChart>
      <c:dateAx>
        <c:axId val="1628448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946831"/>
        <c:crosses val="autoZero"/>
        <c:auto val="1"/>
        <c:lblOffset val="100"/>
        <c:baseTimeUnit val="months"/>
      </c:dateAx>
      <c:valAx>
        <c:axId val="1620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4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天天基金账户月报!$H$1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天天基金账户月报!$A$2:$A$47</c:f>
              <c:numCache>
                <c:formatCode>m/d/yy</c:formatCode>
                <c:ptCount val="46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</c:numCache>
            </c:numRef>
          </c:cat>
          <c:val>
            <c:numRef>
              <c:f>天天基金账户月报!$H$2:$H$47</c:f>
              <c:numCache>
                <c:formatCode>0.0000</c:formatCode>
                <c:ptCount val="46"/>
                <c:pt idx="0">
                  <c:v>1.0067411764705883</c:v>
                </c:pt>
                <c:pt idx="1">
                  <c:v>1.0127000000000002</c:v>
                </c:pt>
                <c:pt idx="2">
                  <c:v>0.99582058823529429</c:v>
                </c:pt>
                <c:pt idx="3">
                  <c:v>1.0613500000000002</c:v>
                </c:pt>
                <c:pt idx="4">
                  <c:v>1.1255264705882355</c:v>
                </c:pt>
                <c:pt idx="5">
                  <c:v>1.1481695110773138</c:v>
                </c:pt>
                <c:pt idx="6">
                  <c:v>1.1640470295908056</c:v>
                </c:pt>
                <c:pt idx="7">
                  <c:v>1.1555124846088876</c:v>
                </c:pt>
                <c:pt idx="8">
                  <c:v>1.1576120743899543</c:v>
                </c:pt>
                <c:pt idx="9">
                  <c:v>1.2022190622483344</c:v>
                </c:pt>
                <c:pt idx="10">
                  <c:v>1.1850872521653553</c:v>
                </c:pt>
                <c:pt idx="11">
                  <c:v>1.1984562038046584</c:v>
                </c:pt>
                <c:pt idx="12">
                  <c:v>1.2151410098772508</c:v>
                </c:pt>
                <c:pt idx="13">
                  <c:v>1.2496681513415249</c:v>
                </c:pt>
                <c:pt idx="14">
                  <c:v>1.2129789231584753</c:v>
                </c:pt>
                <c:pt idx="15">
                  <c:v>1.2320869979841793</c:v>
                </c:pt>
                <c:pt idx="16">
                  <c:v>1.2178649758961044</c:v>
                </c:pt>
                <c:pt idx="17">
                  <c:v>1.1906434998496458</c:v>
                </c:pt>
                <c:pt idx="18">
                  <c:v>1.2261965169411908</c:v>
                </c:pt>
                <c:pt idx="19">
                  <c:v>1.2170111318299293</c:v>
                </c:pt>
                <c:pt idx="20">
                  <c:v>1.2570227282220425</c:v>
                </c:pt>
                <c:pt idx="21">
                  <c:v>1.1984856679814151</c:v>
                </c:pt>
                <c:pt idx="22">
                  <c:v>1.2188637764717869</c:v>
                </c:pt>
                <c:pt idx="23">
                  <c:v>1.1758499931271238</c:v>
                </c:pt>
                <c:pt idx="24">
                  <c:v>1.1843778338099691</c:v>
                </c:pt>
                <c:pt idx="25">
                  <c:v>1.1544666514049207</c:v>
                </c:pt>
                <c:pt idx="26">
                  <c:v>1.162416597774482</c:v>
                </c:pt>
                <c:pt idx="27">
                  <c:v>1.1303105863368452</c:v>
                </c:pt>
                <c:pt idx="28">
                  <c:v>1.1612762004860857</c:v>
                </c:pt>
                <c:pt idx="29">
                  <c:v>1.2653967885226072</c:v>
                </c:pt>
                <c:pt idx="30">
                  <c:v>1.3298832209798774</c:v>
                </c:pt>
                <c:pt idx="31">
                  <c:v>1.3743601770706328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008-801B-5217817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786911"/>
        <c:axId val="1704976495"/>
      </c:lineChart>
      <c:dateAx>
        <c:axId val="16997869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976495"/>
        <c:crosses val="autoZero"/>
        <c:auto val="1"/>
        <c:lblOffset val="100"/>
        <c:baseTimeUnit val="months"/>
      </c:dateAx>
      <c:valAx>
        <c:axId val="17049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7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整体情况!$B$50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整体情况!$A$51:$A$95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整体情况!$B$51:$B$95</c:f>
              <c:numCache>
                <c:formatCode>0.0000</c:formatCode>
                <c:ptCount val="45"/>
                <c:pt idx="0">
                  <c:v>0.97196399999999994</c:v>
                </c:pt>
                <c:pt idx="1">
                  <c:v>1.0180187999999999</c:v>
                </c:pt>
                <c:pt idx="2">
                  <c:v>1.1406098424283839</c:v>
                </c:pt>
                <c:pt idx="3">
                  <c:v>1.1912039832235843</c:v>
                </c:pt>
                <c:pt idx="4">
                  <c:v>1.2940334765265062</c:v>
                </c:pt>
                <c:pt idx="5">
                  <c:v>1.1305054433595974</c:v>
                </c:pt>
                <c:pt idx="6">
                  <c:v>1.1327706531764801</c:v>
                </c:pt>
                <c:pt idx="7">
                  <c:v>1.1340288563828604</c:v>
                </c:pt>
                <c:pt idx="8">
                  <c:v>1.1397162234820075</c:v>
                </c:pt>
                <c:pt idx="9">
                  <c:v>1.1452223088600355</c:v>
                </c:pt>
                <c:pt idx="10">
                  <c:v>1.16244994997597</c:v>
                </c:pt>
                <c:pt idx="11">
                  <c:v>1.1647708308373774</c:v>
                </c:pt>
                <c:pt idx="12">
                  <c:v>1.1758948062974193</c:v>
                </c:pt>
                <c:pt idx="13">
                  <c:v>1.1796194712364478</c:v>
                </c:pt>
                <c:pt idx="14">
                  <c:v>1.1832224203604769</c:v>
                </c:pt>
                <c:pt idx="15">
                  <c:v>1.2113863209938536</c:v>
                </c:pt>
                <c:pt idx="16">
                  <c:v>1.2115476639963485</c:v>
                </c:pt>
                <c:pt idx="17">
                  <c:v>1.2272031244328305</c:v>
                </c:pt>
                <c:pt idx="18">
                  <c:v>1.2245224653417117</c:v>
                </c:pt>
                <c:pt idx="19">
                  <c:v>1.2182520949620643</c:v>
                </c:pt>
                <c:pt idx="20">
                  <c:v>1.1930747369789851</c:v>
                </c:pt>
                <c:pt idx="21">
                  <c:v>1.1472993069522737</c:v>
                </c:pt>
                <c:pt idx="22">
                  <c:v>1.0897594553884458</c:v>
                </c:pt>
                <c:pt idx="23">
                  <c:v>1.1082426635442753</c:v>
                </c:pt>
                <c:pt idx="24">
                  <c:v>1.0164123178003053</c:v>
                </c:pt>
                <c:pt idx="25">
                  <c:v>1.1264089850083745</c:v>
                </c:pt>
                <c:pt idx="26">
                  <c:v>1.1186877517037437</c:v>
                </c:pt>
                <c:pt idx="27">
                  <c:v>1.1397211701326029</c:v>
                </c:pt>
                <c:pt idx="28">
                  <c:v>1.2073361629529062</c:v>
                </c:pt>
                <c:pt idx="29">
                  <c:v>1.1816381286101272</c:v>
                </c:pt>
                <c:pt idx="30">
                  <c:v>1.1394159813858282</c:v>
                </c:pt>
                <c:pt idx="31">
                  <c:v>1.1567031590536982</c:v>
                </c:pt>
                <c:pt idx="32">
                  <c:v>1.2116694927108445</c:v>
                </c:pt>
                <c:pt idx="33">
                  <c:v>1.2192323964847362</c:v>
                </c:pt>
                <c:pt idx="34">
                  <c:v>1.184550491323956</c:v>
                </c:pt>
                <c:pt idx="35">
                  <c:v>1.1872123301994808</c:v>
                </c:pt>
                <c:pt idx="36">
                  <c:v>1.1422405367322011</c:v>
                </c:pt>
                <c:pt idx="37">
                  <c:v>1.1467153875463505</c:v>
                </c:pt>
                <c:pt idx="38">
                  <c:v>1.0857461510360373</c:v>
                </c:pt>
                <c:pt idx="39">
                  <c:v>1.1048330883595732</c:v>
                </c:pt>
                <c:pt idx="40">
                  <c:v>1.0638743704200182</c:v>
                </c:pt>
                <c:pt idx="41">
                  <c:v>1.0853545668823359</c:v>
                </c:pt>
                <c:pt idx="42">
                  <c:v>1.2367183325148354</c:v>
                </c:pt>
                <c:pt idx="43">
                  <c:v>1.3230913950345768</c:v>
                </c:pt>
                <c:pt idx="44">
                  <c:v>1.3750354999586605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B-674E-90CF-5ED44306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33535"/>
        <c:axId val="894305007"/>
      </c:lineChart>
      <c:dateAx>
        <c:axId val="8935335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305007"/>
        <c:crosses val="autoZero"/>
        <c:auto val="1"/>
        <c:lblOffset val="100"/>
        <c:baseTimeUnit val="months"/>
      </c:dateAx>
      <c:valAx>
        <c:axId val="894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5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</xdr:row>
      <xdr:rowOff>66681</xdr:rowOff>
    </xdr:from>
    <xdr:to>
      <xdr:col>15</xdr:col>
      <xdr:colOff>538162</xdr:colOff>
      <xdr:row>16</xdr:row>
      <xdr:rowOff>95256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8A62F0-4B97-41D1-B364-CBF1AF90D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</xdr:row>
      <xdr:rowOff>66675</xdr:rowOff>
    </xdr:from>
    <xdr:to>
      <xdr:col>15</xdr:col>
      <xdr:colOff>528637</xdr:colOff>
      <xdr:row>16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1BCD88-8913-48B4-9B36-5068B872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50</xdr:row>
      <xdr:rowOff>95250</xdr:rowOff>
    </xdr:from>
    <xdr:to>
      <xdr:col>12</xdr:col>
      <xdr:colOff>850900</xdr:colOff>
      <xdr:row>70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551C01-087B-3544-B35B-ABD0C588F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pane ySplit="1" topLeftCell="A2" activePane="bottomLeft" state="frozen"/>
      <selection pane="bottomLeft" activeCell="L27" sqref="L27"/>
    </sheetView>
  </sheetViews>
  <sheetFormatPr baseColWidth="10" defaultColWidth="8.83203125" defaultRowHeight="15"/>
  <cols>
    <col min="1" max="1" width="11.1640625" style="2" bestFit="1" customWidth="1"/>
    <col min="2" max="3" width="11" bestFit="1" customWidth="1"/>
    <col min="4" max="4" width="9.83203125" bestFit="1" customWidth="1"/>
    <col min="5" max="5" width="11" bestFit="1" customWidth="1"/>
    <col min="6" max="6" width="9" bestFit="1" customWidth="1"/>
    <col min="7" max="7" width="10.33203125" bestFit="1" customWidth="1"/>
    <col min="8" max="8" width="9" bestFit="1" customWidth="1"/>
    <col min="9" max="10" width="11" bestFit="1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10">
      <c r="A2" s="3">
        <v>42247</v>
      </c>
      <c r="B2" s="5">
        <v>0</v>
      </c>
      <c r="C2" s="5">
        <v>25000</v>
      </c>
      <c r="D2" s="5">
        <v>-700.9</v>
      </c>
      <c r="E2" s="5">
        <f>SUM(B2:D2)</f>
        <v>24299.1</v>
      </c>
      <c r="F2" s="9">
        <v>1</v>
      </c>
      <c r="G2" s="8">
        <f>C2</f>
        <v>25000</v>
      </c>
      <c r="H2" s="14">
        <f>(D2)/(G2)+1</f>
        <v>0.97196400000000005</v>
      </c>
      <c r="I2" s="8">
        <f>G2</f>
        <v>25000</v>
      </c>
    </row>
    <row r="3" spans="1:10">
      <c r="A3" s="3">
        <v>42277</v>
      </c>
      <c r="B3" s="5">
        <f>E2</f>
        <v>24299.1</v>
      </c>
      <c r="C3" s="5">
        <v>20000</v>
      </c>
      <c r="D3" s="5">
        <v>1151.3699999999999</v>
      </c>
      <c r="E3" s="5">
        <f t="shared" ref="E3:E45" si="0">SUM(B3:D3)</f>
        <v>45450.47</v>
      </c>
      <c r="F3" s="6">
        <f>H2</f>
        <v>0.97196400000000005</v>
      </c>
      <c r="G3" s="4">
        <f>I2</f>
        <v>25000</v>
      </c>
      <c r="H3" s="14">
        <f>(D3+E2)/G3</f>
        <v>1.0180187999999999</v>
      </c>
      <c r="I3" s="4">
        <f>C3/H3+I2</f>
        <v>44646.002608203307</v>
      </c>
    </row>
    <row r="4" spans="1:10">
      <c r="A4" s="3">
        <v>42308</v>
      </c>
      <c r="B4" s="5">
        <f t="shared" ref="B4:B46" si="1">E3</f>
        <v>45450.47</v>
      </c>
      <c r="C4" s="5">
        <v>40000</v>
      </c>
      <c r="D4" s="5">
        <v>5473.2</v>
      </c>
      <c r="E4" s="5">
        <f t="shared" si="0"/>
        <v>90923.67</v>
      </c>
      <c r="F4" s="6">
        <f t="shared" ref="F4:F46" si="2">H3</f>
        <v>1.0180187999999999</v>
      </c>
      <c r="G4" s="4">
        <f t="shared" ref="G4:G46" si="3">I3</f>
        <v>44646.002608203307</v>
      </c>
      <c r="H4" s="14">
        <f t="shared" ref="H4:H46" si="4">(D4+E3)/G4</f>
        <v>1.1406098424283841</v>
      </c>
      <c r="I4" s="4">
        <f t="shared" ref="I4:I46" si="5">C4/H4+I3</f>
        <v>79714.961784321844</v>
      </c>
    </row>
    <row r="5" spans="1:10">
      <c r="A5" s="3">
        <v>42338</v>
      </c>
      <c r="B5" s="5">
        <f t="shared" si="1"/>
        <v>90923.67</v>
      </c>
      <c r="C5" s="5">
        <v>129200</v>
      </c>
      <c r="D5" s="5">
        <v>4033.11</v>
      </c>
      <c r="E5" s="5">
        <f t="shared" si="0"/>
        <v>224156.77999999997</v>
      </c>
      <c r="F5" s="6">
        <f t="shared" si="2"/>
        <v>1.1406098424283841</v>
      </c>
      <c r="G5" s="4">
        <f t="shared" si="3"/>
        <v>79714.961784321844</v>
      </c>
      <c r="H5" s="14">
        <f t="shared" si="4"/>
        <v>1.1912039832235846</v>
      </c>
      <c r="I5" s="4">
        <f t="shared" si="5"/>
        <v>188176.65417252606</v>
      </c>
    </row>
    <row r="6" spans="1:10">
      <c r="A6" s="3">
        <v>42369</v>
      </c>
      <c r="B6" s="5">
        <f t="shared" si="1"/>
        <v>224156.77999999997</v>
      </c>
      <c r="C6" s="5">
        <v>15000</v>
      </c>
      <c r="D6" s="5">
        <v>19350.11</v>
      </c>
      <c r="E6" s="5">
        <f t="shared" si="0"/>
        <v>258506.88999999996</v>
      </c>
      <c r="F6" s="6">
        <f t="shared" si="2"/>
        <v>1.1912039832235846</v>
      </c>
      <c r="G6" s="4">
        <f t="shared" si="3"/>
        <v>188176.65417252606</v>
      </c>
      <c r="H6" s="14">
        <f t="shared" si="4"/>
        <v>1.294033476526506</v>
      </c>
      <c r="I6" s="4">
        <f t="shared" si="5"/>
        <v>199768.31719523517</v>
      </c>
    </row>
    <row r="7" spans="1:10">
      <c r="A7" s="3">
        <v>42400</v>
      </c>
      <c r="B7" s="5">
        <f t="shared" si="1"/>
        <v>258506.88999999996</v>
      </c>
      <c r="C7" s="5">
        <v>130000</v>
      </c>
      <c r="D7" s="5">
        <v>-32667.72</v>
      </c>
      <c r="E7" s="5">
        <f t="shared" si="0"/>
        <v>355839.16999999993</v>
      </c>
      <c r="F7" s="6">
        <f t="shared" si="2"/>
        <v>1.294033476526506</v>
      </c>
      <c r="G7" s="4">
        <f t="shared" si="3"/>
        <v>199768.31719523517</v>
      </c>
      <c r="H7" s="14">
        <f t="shared" si="4"/>
        <v>1.1305054433595971</v>
      </c>
      <c r="I7" s="4">
        <f t="shared" si="5"/>
        <v>314761.12927199126</v>
      </c>
    </row>
    <row r="8" spans="1:10">
      <c r="A8" s="3">
        <v>42429</v>
      </c>
      <c r="B8" s="5">
        <f t="shared" si="1"/>
        <v>355839.16999999993</v>
      </c>
      <c r="C8" s="5">
        <v>50000</v>
      </c>
      <c r="D8" s="5">
        <v>713</v>
      </c>
      <c r="E8" s="5">
        <f t="shared" si="0"/>
        <v>406552.16999999993</v>
      </c>
      <c r="F8" s="6">
        <f t="shared" si="2"/>
        <v>1.1305054433595971</v>
      </c>
      <c r="G8" s="4">
        <f t="shared" si="3"/>
        <v>314761.12927199126</v>
      </c>
      <c r="H8" s="14">
        <f t="shared" si="4"/>
        <v>1.1327706531764798</v>
      </c>
      <c r="I8" s="4">
        <f t="shared" si="5"/>
        <v>358900.69085031393</v>
      </c>
    </row>
    <row r="9" spans="1:10">
      <c r="A9" s="3">
        <v>42460</v>
      </c>
      <c r="B9" s="5">
        <f t="shared" si="1"/>
        <v>406552.16999999993</v>
      </c>
      <c r="C9" s="5">
        <v>-202800</v>
      </c>
      <c r="D9" s="5">
        <v>451.57</v>
      </c>
      <c r="E9" s="5">
        <f t="shared" si="0"/>
        <v>204203.73999999993</v>
      </c>
      <c r="F9" s="6">
        <f t="shared" si="2"/>
        <v>1.1327706531764798</v>
      </c>
      <c r="G9" s="4">
        <f t="shared" si="3"/>
        <v>358900.69085031393</v>
      </c>
      <c r="H9" s="14">
        <f t="shared" si="4"/>
        <v>1.1340288563828602</v>
      </c>
      <c r="I9" s="4">
        <f t="shared" si="5"/>
        <v>180069.26265645097</v>
      </c>
    </row>
    <row r="10" spans="1:10">
      <c r="A10" s="3">
        <v>42490</v>
      </c>
      <c r="B10" s="5">
        <f t="shared" si="1"/>
        <v>204203.73999999993</v>
      </c>
      <c r="C10" s="5">
        <v>130000</v>
      </c>
      <c r="D10" s="5">
        <v>1024.1199999999999</v>
      </c>
      <c r="E10" s="5">
        <f t="shared" si="0"/>
        <v>335227.85999999993</v>
      </c>
      <c r="F10" s="6">
        <f t="shared" si="2"/>
        <v>1.1340288563828602</v>
      </c>
      <c r="G10" s="4">
        <f t="shared" si="3"/>
        <v>180069.26265645097</v>
      </c>
      <c r="H10" s="14">
        <f t="shared" si="4"/>
        <v>1.1397162234820073</v>
      </c>
      <c r="I10" s="4">
        <f t="shared" si="5"/>
        <v>294132.74382971192</v>
      </c>
    </row>
    <row r="11" spans="1:10">
      <c r="A11" s="3">
        <v>42521</v>
      </c>
      <c r="B11" s="5">
        <f t="shared" si="1"/>
        <v>335227.85999999993</v>
      </c>
      <c r="C11" s="5">
        <v>12000</v>
      </c>
      <c r="D11" s="5">
        <v>1619.52</v>
      </c>
      <c r="E11" s="5">
        <f t="shared" si="0"/>
        <v>348847.37999999995</v>
      </c>
      <c r="F11" s="6">
        <f t="shared" si="2"/>
        <v>1.1397162234820073</v>
      </c>
      <c r="G11" s="4">
        <f t="shared" si="3"/>
        <v>294132.74382971192</v>
      </c>
      <c r="H11" s="14">
        <f t="shared" si="4"/>
        <v>1.1452223088600351</v>
      </c>
      <c r="I11" s="4">
        <f t="shared" si="5"/>
        <v>304611.05874478281</v>
      </c>
    </row>
    <row r="12" spans="1:10">
      <c r="A12" s="3">
        <v>42551</v>
      </c>
      <c r="B12" s="5">
        <f t="shared" si="1"/>
        <v>348847.37999999995</v>
      </c>
      <c r="C12" s="5">
        <v>126100</v>
      </c>
      <c r="D12" s="5">
        <v>5247.73</v>
      </c>
      <c r="E12" s="5">
        <f t="shared" si="0"/>
        <v>480195.10999999993</v>
      </c>
      <c r="F12" s="6">
        <f t="shared" si="2"/>
        <v>1.1452223088600351</v>
      </c>
      <c r="G12" s="4">
        <f t="shared" si="3"/>
        <v>304611.05874478281</v>
      </c>
      <c r="H12" s="14">
        <f t="shared" si="4"/>
        <v>1.1624499499759697</v>
      </c>
      <c r="I12" s="4">
        <f t="shared" si="5"/>
        <v>413088.84740364656</v>
      </c>
    </row>
    <row r="13" spans="1:10">
      <c r="A13" s="3">
        <v>42582</v>
      </c>
      <c r="B13" s="5">
        <f t="shared" si="1"/>
        <v>480195.10999999993</v>
      </c>
      <c r="C13" s="5">
        <v>13500</v>
      </c>
      <c r="D13" s="5">
        <v>958.73</v>
      </c>
      <c r="E13" s="5">
        <f t="shared" si="0"/>
        <v>494653.83999999991</v>
      </c>
      <c r="F13" s="6">
        <f t="shared" si="2"/>
        <v>1.1624499499759697</v>
      </c>
      <c r="G13" s="4">
        <f t="shared" si="3"/>
        <v>413088.84740364656</v>
      </c>
      <c r="H13" s="14">
        <f t="shared" si="4"/>
        <v>1.1647708308373772</v>
      </c>
      <c r="I13" s="4">
        <f t="shared" si="5"/>
        <v>424679.11017687776</v>
      </c>
    </row>
    <row r="14" spans="1:10">
      <c r="A14" s="3">
        <v>42613</v>
      </c>
      <c r="B14" s="5">
        <f t="shared" si="1"/>
        <v>494653.83999999991</v>
      </c>
      <c r="C14" s="5">
        <v>7000</v>
      </c>
      <c r="D14" s="5">
        <v>4724.12</v>
      </c>
      <c r="E14" s="5">
        <f t="shared" si="0"/>
        <v>506377.9599999999</v>
      </c>
      <c r="F14" s="6">
        <f t="shared" si="2"/>
        <v>1.1647708308373772</v>
      </c>
      <c r="G14" s="4">
        <f t="shared" si="3"/>
        <v>424679.11017687776</v>
      </c>
      <c r="H14" s="14">
        <f t="shared" si="4"/>
        <v>1.1758948062974188</v>
      </c>
      <c r="I14" s="4">
        <f t="shared" si="5"/>
        <v>430632.02361991024</v>
      </c>
    </row>
    <row r="15" spans="1:10">
      <c r="A15" s="3">
        <v>42643</v>
      </c>
      <c r="B15" s="5">
        <f t="shared" si="1"/>
        <v>506377.9599999999</v>
      </c>
      <c r="C15" s="5">
        <v>0</v>
      </c>
      <c r="D15" s="5">
        <v>1581.04</v>
      </c>
      <c r="E15" s="5">
        <f t="shared" si="0"/>
        <v>507958.99999999988</v>
      </c>
      <c r="F15" s="6">
        <f t="shared" si="2"/>
        <v>1.1758948062974188</v>
      </c>
      <c r="G15" s="4">
        <f t="shared" si="3"/>
        <v>430632.02361991024</v>
      </c>
      <c r="H15" s="14">
        <f t="shared" si="4"/>
        <v>1.1795662471408326</v>
      </c>
      <c r="I15" s="4">
        <f t="shared" si="5"/>
        <v>430632.02361991024</v>
      </c>
    </row>
    <row r="16" spans="1:10">
      <c r="A16" s="3">
        <v>42674</v>
      </c>
      <c r="B16" s="5">
        <f t="shared" si="1"/>
        <v>507958.99999999988</v>
      </c>
      <c r="C16" s="5">
        <v>17000</v>
      </c>
      <c r="D16" s="5">
        <v>1541.67</v>
      </c>
      <c r="E16" s="5">
        <f t="shared" si="0"/>
        <v>526500.66999999993</v>
      </c>
      <c r="F16" s="6">
        <f t="shared" si="2"/>
        <v>1.1795662471408326</v>
      </c>
      <c r="G16" s="4">
        <f t="shared" si="3"/>
        <v>430632.02361991024</v>
      </c>
      <c r="H16" s="14">
        <f t="shared" si="4"/>
        <v>1.1831462642214032</v>
      </c>
      <c r="I16" s="4">
        <f t="shared" si="5"/>
        <v>445000.49226498284</v>
      </c>
    </row>
    <row r="17" spans="1:9">
      <c r="A17" s="3">
        <v>42704</v>
      </c>
      <c r="B17" s="5">
        <f t="shared" si="1"/>
        <v>526500.66999999993</v>
      </c>
      <c r="C17" s="5">
        <v>18000</v>
      </c>
      <c r="D17" s="5">
        <v>12671.49</v>
      </c>
      <c r="E17" s="5">
        <f t="shared" si="0"/>
        <v>557172.15999999992</v>
      </c>
      <c r="F17" s="6">
        <f t="shared" si="2"/>
        <v>1.1831462642214032</v>
      </c>
      <c r="G17" s="4">
        <f t="shared" si="3"/>
        <v>445000.49226498284</v>
      </c>
      <c r="H17" s="14">
        <f t="shared" si="4"/>
        <v>1.2116214911486907</v>
      </c>
      <c r="I17" s="4">
        <f t="shared" si="5"/>
        <v>459856.61699658935</v>
      </c>
    </row>
    <row r="18" spans="1:9">
      <c r="A18" s="3">
        <v>42735</v>
      </c>
      <c r="B18" s="5">
        <f t="shared" si="1"/>
        <v>557172.15999999992</v>
      </c>
      <c r="C18" s="5">
        <v>400</v>
      </c>
      <c r="D18" s="5">
        <v>-148.13999999999999</v>
      </c>
      <c r="E18" s="5">
        <f t="shared" si="0"/>
        <v>557424.0199999999</v>
      </c>
      <c r="F18" s="6">
        <f t="shared" si="2"/>
        <v>1.2116214911486907</v>
      </c>
      <c r="G18" s="4">
        <f t="shared" si="3"/>
        <v>459856.61699658935</v>
      </c>
      <c r="H18" s="14">
        <f t="shared" si="4"/>
        <v>1.2112993472574762</v>
      </c>
      <c r="I18" s="4">
        <f t="shared" si="5"/>
        <v>460186.8409011144</v>
      </c>
    </row>
    <row r="19" spans="1:9">
      <c r="A19" s="3">
        <v>42766</v>
      </c>
      <c r="B19" s="5">
        <f t="shared" si="1"/>
        <v>557424.0199999999</v>
      </c>
      <c r="C19" s="5">
        <v>0</v>
      </c>
      <c r="D19" s="5">
        <v>7031.39</v>
      </c>
      <c r="E19" s="5">
        <f t="shared" si="0"/>
        <v>564455.40999999992</v>
      </c>
      <c r="F19" s="6">
        <f t="shared" si="2"/>
        <v>1.2112993472574762</v>
      </c>
      <c r="G19" s="4">
        <f t="shared" si="3"/>
        <v>460186.8409011144</v>
      </c>
      <c r="H19" s="14">
        <f t="shared" si="4"/>
        <v>1.2265787715587697</v>
      </c>
      <c r="I19" s="4">
        <f t="shared" si="5"/>
        <v>460186.8409011144</v>
      </c>
    </row>
    <row r="20" spans="1:9">
      <c r="A20" s="3">
        <v>42794</v>
      </c>
      <c r="B20" s="5">
        <f t="shared" si="1"/>
        <v>564455.40999999992</v>
      </c>
      <c r="C20" s="5">
        <v>6200</v>
      </c>
      <c r="D20" s="5">
        <v>-1659.99</v>
      </c>
      <c r="E20" s="5">
        <f t="shared" si="0"/>
        <v>568995.41999999993</v>
      </c>
      <c r="F20" s="6">
        <f t="shared" si="2"/>
        <v>1.2265787715587697</v>
      </c>
      <c r="G20" s="4">
        <f t="shared" si="3"/>
        <v>460186.8409011144</v>
      </c>
      <c r="H20" s="14">
        <f t="shared" si="4"/>
        <v>1.2229715628068865</v>
      </c>
      <c r="I20" s="4">
        <f t="shared" si="5"/>
        <v>465256.46000637813</v>
      </c>
    </row>
    <row r="21" spans="1:9">
      <c r="A21" s="3">
        <v>42825</v>
      </c>
      <c r="B21" s="5">
        <f t="shared" si="1"/>
        <v>568995.41999999993</v>
      </c>
      <c r="C21" s="5">
        <v>0</v>
      </c>
      <c r="D21" s="5">
        <v>-3358.79</v>
      </c>
      <c r="E21" s="5">
        <f t="shared" si="0"/>
        <v>565636.62999999989</v>
      </c>
      <c r="F21" s="6">
        <f t="shared" si="2"/>
        <v>1.2229715628068865</v>
      </c>
      <c r="G21" s="4">
        <f t="shared" si="3"/>
        <v>465256.46000637813</v>
      </c>
      <c r="H21" s="14">
        <f t="shared" si="4"/>
        <v>1.2157523401012973</v>
      </c>
      <c r="I21" s="4">
        <f t="shared" si="5"/>
        <v>465256.46000637813</v>
      </c>
    </row>
    <row r="22" spans="1:9">
      <c r="A22" s="3">
        <v>42855</v>
      </c>
      <c r="B22" s="5">
        <f t="shared" si="1"/>
        <v>565636.62999999989</v>
      </c>
      <c r="C22" s="5">
        <v>-11880</v>
      </c>
      <c r="D22" s="5">
        <v>-12007.49</v>
      </c>
      <c r="E22" s="5">
        <f t="shared" si="0"/>
        <v>541749.1399999999</v>
      </c>
      <c r="F22" s="6">
        <f t="shared" si="2"/>
        <v>1.2157523401012973</v>
      </c>
      <c r="G22" s="4">
        <f t="shared" si="3"/>
        <v>465256.46000637813</v>
      </c>
      <c r="H22" s="14">
        <f t="shared" si="4"/>
        <v>1.1899440149469613</v>
      </c>
      <c r="I22" s="4">
        <f t="shared" si="5"/>
        <v>455272.79703503277</v>
      </c>
    </row>
    <row r="23" spans="1:9">
      <c r="A23" s="3">
        <v>42886</v>
      </c>
      <c r="B23" s="5">
        <f t="shared" si="1"/>
        <v>541749.1399999999</v>
      </c>
      <c r="C23" s="5">
        <v>-15279</v>
      </c>
      <c r="D23" s="5">
        <v>-22372.2</v>
      </c>
      <c r="E23" s="5">
        <f t="shared" si="0"/>
        <v>504097.93999999989</v>
      </c>
      <c r="F23" s="6">
        <f t="shared" si="2"/>
        <v>1.1899440149469613</v>
      </c>
      <c r="G23" s="4">
        <f t="shared" si="3"/>
        <v>455272.79703503277</v>
      </c>
      <c r="H23" s="14">
        <f t="shared" si="4"/>
        <v>1.1408038068218567</v>
      </c>
      <c r="I23" s="4">
        <f t="shared" si="5"/>
        <v>441879.60890870151</v>
      </c>
    </row>
    <row r="24" spans="1:9">
      <c r="A24" s="3">
        <v>42916</v>
      </c>
      <c r="B24" s="5">
        <f t="shared" si="1"/>
        <v>504097.93999999989</v>
      </c>
      <c r="C24" s="5">
        <v>0</v>
      </c>
      <c r="D24" s="5">
        <v>-30194.41</v>
      </c>
      <c r="E24" s="5">
        <f t="shared" si="0"/>
        <v>473903.52999999991</v>
      </c>
      <c r="F24" s="6">
        <f t="shared" si="2"/>
        <v>1.1408038068218567</v>
      </c>
      <c r="G24" s="4">
        <f t="shared" si="3"/>
        <v>441879.60890870151</v>
      </c>
      <c r="H24" s="14">
        <f t="shared" si="4"/>
        <v>1.0724720499558398</v>
      </c>
      <c r="I24" s="4">
        <f t="shared" si="5"/>
        <v>441879.60890870151</v>
      </c>
    </row>
    <row r="25" spans="1:9">
      <c r="A25" s="3">
        <v>42947</v>
      </c>
      <c r="B25" s="5">
        <f t="shared" si="1"/>
        <v>473903.52999999991</v>
      </c>
      <c r="C25" s="5">
        <v>0</v>
      </c>
      <c r="D25" s="5">
        <v>9833.31</v>
      </c>
      <c r="E25" s="5">
        <f t="shared" si="0"/>
        <v>483736.83999999991</v>
      </c>
      <c r="F25" s="6">
        <f t="shared" si="2"/>
        <v>1.0724720499558398</v>
      </c>
      <c r="G25" s="4">
        <f t="shared" si="3"/>
        <v>441879.60890870151</v>
      </c>
      <c r="H25" s="14">
        <f t="shared" si="4"/>
        <v>1.094725418977065</v>
      </c>
      <c r="I25" s="4">
        <f t="shared" si="5"/>
        <v>441879.60890870151</v>
      </c>
    </row>
    <row r="26" spans="1:9">
      <c r="A26" s="3">
        <v>42978</v>
      </c>
      <c r="B26" s="5">
        <f t="shared" si="1"/>
        <v>483736.83999999991</v>
      </c>
      <c r="C26" s="5">
        <v>25000</v>
      </c>
      <c r="D26" s="5">
        <v>-45421.71</v>
      </c>
      <c r="E26" s="5">
        <f t="shared" si="0"/>
        <v>463315.12999999989</v>
      </c>
      <c r="F26" s="6">
        <f t="shared" si="2"/>
        <v>1.094725418977065</v>
      </c>
      <c r="G26" s="4">
        <f t="shared" si="3"/>
        <v>441879.60890870151</v>
      </c>
      <c r="H26" s="14">
        <f t="shared" si="4"/>
        <v>0.9919333709072824</v>
      </c>
      <c r="I26" s="4">
        <f t="shared" si="5"/>
        <v>467082.91462784825</v>
      </c>
    </row>
    <row r="27" spans="1:9">
      <c r="A27" s="3">
        <v>43008</v>
      </c>
      <c r="B27" s="5">
        <f t="shared" si="1"/>
        <v>463315.12999999989</v>
      </c>
      <c r="C27" s="5">
        <v>0</v>
      </c>
      <c r="D27" s="5">
        <v>55548.08</v>
      </c>
      <c r="E27" s="5">
        <f t="shared" si="0"/>
        <v>518863.2099999999</v>
      </c>
      <c r="F27" s="6">
        <f t="shared" si="2"/>
        <v>0.9919333709072824</v>
      </c>
      <c r="G27" s="4">
        <f t="shared" si="3"/>
        <v>467082.91462784825</v>
      </c>
      <c r="H27" s="14">
        <f t="shared" si="4"/>
        <v>1.1108588941075013</v>
      </c>
      <c r="I27" s="4">
        <f t="shared" si="5"/>
        <v>467082.91462784825</v>
      </c>
    </row>
    <row r="28" spans="1:9">
      <c r="A28" s="3">
        <v>43039</v>
      </c>
      <c r="B28" s="5">
        <f t="shared" si="1"/>
        <v>518863.2099999999</v>
      </c>
      <c r="C28" s="5">
        <v>0</v>
      </c>
      <c r="D28" s="5">
        <v>-5607.44</v>
      </c>
      <c r="E28" s="5">
        <f t="shared" si="0"/>
        <v>513255.7699999999</v>
      </c>
      <c r="F28" s="6">
        <f t="shared" si="2"/>
        <v>1.1108588941075013</v>
      </c>
      <c r="G28" s="4">
        <f t="shared" si="3"/>
        <v>467082.91462784825</v>
      </c>
      <c r="H28" s="14">
        <f t="shared" si="4"/>
        <v>1.098853659438475</v>
      </c>
      <c r="I28" s="4">
        <f t="shared" si="5"/>
        <v>467082.91462784825</v>
      </c>
    </row>
    <row r="29" spans="1:9">
      <c r="A29" s="3">
        <v>43069</v>
      </c>
      <c r="B29" s="5">
        <f t="shared" si="1"/>
        <v>513255.7699999999</v>
      </c>
      <c r="C29" s="5">
        <v>7600</v>
      </c>
      <c r="D29" s="5">
        <v>12530.15</v>
      </c>
      <c r="E29" s="5">
        <f t="shared" si="0"/>
        <v>533385.91999999993</v>
      </c>
      <c r="F29" s="6">
        <f t="shared" si="2"/>
        <v>1.098853659438475</v>
      </c>
      <c r="G29" s="4">
        <f t="shared" si="3"/>
        <v>467082.91462784825</v>
      </c>
      <c r="H29" s="14">
        <f t="shared" si="4"/>
        <v>1.1256800527994557</v>
      </c>
      <c r="I29" s="4">
        <f t="shared" si="5"/>
        <v>473834.38897537673</v>
      </c>
    </row>
    <row r="30" spans="1:9">
      <c r="A30" s="3">
        <v>43100</v>
      </c>
      <c r="B30" s="5">
        <f t="shared" si="1"/>
        <v>533385.91999999993</v>
      </c>
      <c r="C30" s="5">
        <v>4500</v>
      </c>
      <c r="D30" s="5">
        <v>34345.269999999997</v>
      </c>
      <c r="E30" s="5">
        <f t="shared" si="0"/>
        <v>572231.18999999994</v>
      </c>
      <c r="F30" s="6">
        <f t="shared" si="2"/>
        <v>1.1256800527994557</v>
      </c>
      <c r="G30" s="4">
        <f t="shared" si="3"/>
        <v>473834.38897537673</v>
      </c>
      <c r="H30" s="14">
        <f t="shared" si="4"/>
        <v>1.19816375343222</v>
      </c>
      <c r="I30" s="4">
        <f t="shared" si="5"/>
        <v>477590.13604009093</v>
      </c>
    </row>
    <row r="31" spans="1:9">
      <c r="A31" s="3">
        <v>43131</v>
      </c>
      <c r="B31" s="5">
        <f t="shared" si="1"/>
        <v>572231.18999999994</v>
      </c>
      <c r="C31" s="5">
        <v>110000</v>
      </c>
      <c r="D31" s="5">
        <v>-12793.43</v>
      </c>
      <c r="E31" s="5">
        <f t="shared" si="0"/>
        <v>669437.75999999989</v>
      </c>
      <c r="F31" s="6">
        <f t="shared" si="2"/>
        <v>1.19816375343222</v>
      </c>
      <c r="G31" s="4">
        <f t="shared" si="3"/>
        <v>477590.13604009093</v>
      </c>
      <c r="H31" s="14">
        <f t="shared" si="4"/>
        <v>1.1713762864504353</v>
      </c>
      <c r="I31" s="4">
        <f t="shared" si="5"/>
        <v>571496.76644775236</v>
      </c>
    </row>
    <row r="32" spans="1:9">
      <c r="A32" s="3">
        <v>43159</v>
      </c>
      <c r="B32" s="5">
        <f t="shared" si="1"/>
        <v>669437.75999999989</v>
      </c>
      <c r="C32" s="5">
        <v>10000</v>
      </c>
      <c r="D32" s="5">
        <v>-24770.86</v>
      </c>
      <c r="E32" s="5">
        <f t="shared" si="0"/>
        <v>654666.89999999991</v>
      </c>
      <c r="F32" s="6">
        <f t="shared" si="2"/>
        <v>1.1713762864504353</v>
      </c>
      <c r="G32" s="4">
        <f t="shared" si="3"/>
        <v>571496.76644775236</v>
      </c>
      <c r="H32" s="14">
        <f t="shared" si="4"/>
        <v>1.1280324541590157</v>
      </c>
      <c r="I32" s="4">
        <f t="shared" si="5"/>
        <v>580361.75961628254</v>
      </c>
    </row>
    <row r="33" spans="1:10">
      <c r="A33" s="3">
        <v>43190</v>
      </c>
      <c r="B33" s="5">
        <f t="shared" si="1"/>
        <v>654666.89999999991</v>
      </c>
      <c r="C33" s="5">
        <v>0</v>
      </c>
      <c r="D33" s="5">
        <v>9019.69</v>
      </c>
      <c r="E33" s="5">
        <f t="shared" si="0"/>
        <v>663686.58999999985</v>
      </c>
      <c r="F33" s="6">
        <f t="shared" si="2"/>
        <v>1.1280324541590157</v>
      </c>
      <c r="G33" s="4">
        <f t="shared" si="3"/>
        <v>580361.75961628254</v>
      </c>
      <c r="H33" s="14">
        <f t="shared" si="4"/>
        <v>1.1435739502182383</v>
      </c>
      <c r="I33" s="4">
        <f t="shared" si="5"/>
        <v>580361.75961628254</v>
      </c>
    </row>
    <row r="34" spans="1:10">
      <c r="A34" s="3">
        <v>43220</v>
      </c>
      <c r="B34" s="5">
        <f t="shared" si="1"/>
        <v>663686.58999999985</v>
      </c>
      <c r="C34" s="5">
        <v>-4717</v>
      </c>
      <c r="D34" s="5">
        <v>35059.32</v>
      </c>
      <c r="E34" s="5">
        <f t="shared" si="0"/>
        <v>694028.9099999998</v>
      </c>
      <c r="F34" s="6">
        <f t="shared" si="2"/>
        <v>1.1435739502182383</v>
      </c>
      <c r="G34" s="4">
        <f t="shared" si="3"/>
        <v>580361.75961628254</v>
      </c>
      <c r="H34" s="14">
        <f t="shared" si="4"/>
        <v>1.2039833748901534</v>
      </c>
      <c r="I34" s="4">
        <f t="shared" si="5"/>
        <v>576443.93143162807</v>
      </c>
    </row>
    <row r="35" spans="1:10">
      <c r="A35" s="3">
        <v>43251</v>
      </c>
      <c r="B35" s="5">
        <f t="shared" si="1"/>
        <v>694028.9099999998</v>
      </c>
      <c r="C35" s="5">
        <v>-27872</v>
      </c>
      <c r="D35" s="5">
        <v>2215.64</v>
      </c>
      <c r="E35" s="5">
        <f t="shared" si="0"/>
        <v>668372.54999999981</v>
      </c>
      <c r="F35" s="6">
        <f t="shared" si="2"/>
        <v>1.2039833748901534</v>
      </c>
      <c r="G35" s="4">
        <f t="shared" si="3"/>
        <v>576443.93143162807</v>
      </c>
      <c r="H35" s="14">
        <f t="shared" si="4"/>
        <v>1.2078270097680459</v>
      </c>
      <c r="I35" s="4">
        <f t="shared" si="5"/>
        <v>553367.77915601979</v>
      </c>
    </row>
    <row r="36" spans="1:10">
      <c r="A36" s="3">
        <v>43281</v>
      </c>
      <c r="B36" s="5">
        <f t="shared" si="1"/>
        <v>668372.54999999981</v>
      </c>
      <c r="C36" s="5">
        <v>-30000</v>
      </c>
      <c r="D36" s="5">
        <v>-17061.14</v>
      </c>
      <c r="E36" s="5">
        <f t="shared" si="0"/>
        <v>621311.4099999998</v>
      </c>
      <c r="F36" s="6">
        <f t="shared" si="2"/>
        <v>1.2078270097680459</v>
      </c>
      <c r="G36" s="4">
        <f t="shared" si="3"/>
        <v>553367.77915601979</v>
      </c>
      <c r="H36" s="14">
        <f t="shared" si="4"/>
        <v>1.1769955435304902</v>
      </c>
      <c r="I36" s="4">
        <f t="shared" si="5"/>
        <v>527879.1524871263</v>
      </c>
    </row>
    <row r="37" spans="1:10">
      <c r="A37" s="3">
        <v>43312</v>
      </c>
      <c r="B37" s="5">
        <f t="shared" si="1"/>
        <v>621311.4099999998</v>
      </c>
      <c r="C37" s="5">
        <v>-153636.5</v>
      </c>
      <c r="D37" s="5">
        <v>-697.03</v>
      </c>
      <c r="E37" s="5">
        <f t="shared" si="0"/>
        <v>466977.87999999977</v>
      </c>
      <c r="F37" s="6">
        <f t="shared" si="2"/>
        <v>1.1769955435304902</v>
      </c>
      <c r="G37" s="4">
        <f t="shared" si="3"/>
        <v>527879.1524871263</v>
      </c>
      <c r="H37" s="14">
        <f t="shared" si="4"/>
        <v>1.1756751087364359</v>
      </c>
      <c r="I37" s="4">
        <f t="shared" si="5"/>
        <v>397199.76763128652</v>
      </c>
    </row>
    <row r="38" spans="1:10">
      <c r="A38" s="3">
        <v>43343</v>
      </c>
      <c r="B38" s="5">
        <f t="shared" si="1"/>
        <v>466977.87999999977</v>
      </c>
      <c r="C38" s="5">
        <v>4000</v>
      </c>
      <c r="D38" s="5">
        <v>-18491.63</v>
      </c>
      <c r="E38" s="5">
        <f t="shared" si="0"/>
        <v>452486.24999999977</v>
      </c>
      <c r="F38" s="6">
        <f t="shared" si="2"/>
        <v>1.1756751087364359</v>
      </c>
      <c r="G38" s="4">
        <f t="shared" si="3"/>
        <v>397199.76763128652</v>
      </c>
      <c r="H38" s="14">
        <f t="shared" si="4"/>
        <v>1.1291201217829552</v>
      </c>
      <c r="I38" s="4">
        <f t="shared" si="5"/>
        <v>400742.34908283636</v>
      </c>
    </row>
    <row r="39" spans="1:10">
      <c r="A39" s="3">
        <v>43373</v>
      </c>
      <c r="B39" s="5">
        <f t="shared" si="1"/>
        <v>452486.24999999977</v>
      </c>
      <c r="C39" s="5">
        <v>-136795.16</v>
      </c>
      <c r="D39" s="5">
        <v>775.95</v>
      </c>
      <c r="E39" s="5">
        <f t="shared" si="0"/>
        <v>316467.03999999975</v>
      </c>
      <c r="F39" s="6">
        <f t="shared" si="2"/>
        <v>1.1291201217829552</v>
      </c>
      <c r="G39" s="4">
        <f t="shared" si="3"/>
        <v>400742.34908283636</v>
      </c>
      <c r="H39" s="14">
        <f t="shared" si="4"/>
        <v>1.1310564032909514</v>
      </c>
      <c r="I39" s="4">
        <f t="shared" si="5"/>
        <v>279797.75286112964</v>
      </c>
    </row>
    <row r="40" spans="1:10">
      <c r="A40" s="3">
        <v>43404</v>
      </c>
      <c r="B40" s="5">
        <f t="shared" si="1"/>
        <v>316467.03999999975</v>
      </c>
      <c r="C40" s="5">
        <v>12800</v>
      </c>
      <c r="D40" s="5">
        <v>-29523.88</v>
      </c>
      <c r="E40" s="5">
        <f t="shared" si="0"/>
        <v>299743.15999999974</v>
      </c>
      <c r="F40" s="6">
        <f t="shared" si="2"/>
        <v>1.1310564032909514</v>
      </c>
      <c r="G40" s="4">
        <f t="shared" si="3"/>
        <v>279797.75286112964</v>
      </c>
      <c r="H40" s="14">
        <f t="shared" si="4"/>
        <v>1.0255377574187186</v>
      </c>
      <c r="I40" s="4">
        <f t="shared" si="5"/>
        <v>292279.00955539086</v>
      </c>
    </row>
    <row r="41" spans="1:10">
      <c r="A41" s="3">
        <v>43434</v>
      </c>
      <c r="B41" s="5">
        <f t="shared" si="1"/>
        <v>299743.15999999974</v>
      </c>
      <c r="C41" s="5">
        <v>0</v>
      </c>
      <c r="D41" s="5">
        <v>9969.0499999999993</v>
      </c>
      <c r="E41" s="5">
        <f t="shared" si="0"/>
        <v>309712.20999999973</v>
      </c>
      <c r="F41" s="6">
        <f t="shared" si="2"/>
        <v>1.0255377574187186</v>
      </c>
      <c r="G41" s="4">
        <f t="shared" si="3"/>
        <v>292279.00955539086</v>
      </c>
      <c r="H41" s="14">
        <f t="shared" si="4"/>
        <v>1.0596457490092357</v>
      </c>
      <c r="I41" s="4">
        <f t="shared" si="5"/>
        <v>292279.00955539086</v>
      </c>
    </row>
    <row r="42" spans="1:10">
      <c r="A42" s="3">
        <v>43465</v>
      </c>
      <c r="B42" s="5">
        <f t="shared" si="1"/>
        <v>309712.20999999973</v>
      </c>
      <c r="C42" s="5">
        <v>0</v>
      </c>
      <c r="D42" s="5">
        <v>-15749.69</v>
      </c>
      <c r="E42" s="5">
        <f t="shared" si="0"/>
        <v>293962.51999999973</v>
      </c>
      <c r="F42" s="6">
        <f t="shared" si="2"/>
        <v>1.0596457490092357</v>
      </c>
      <c r="G42" s="4">
        <f t="shared" si="3"/>
        <v>292279.00955539086</v>
      </c>
      <c r="H42" s="14">
        <f t="shared" si="4"/>
        <v>1.005759943032412</v>
      </c>
      <c r="I42" s="4">
        <f t="shared" si="5"/>
        <v>292279.00955539086</v>
      </c>
    </row>
    <row r="43" spans="1:10">
      <c r="A43" s="3">
        <v>43496</v>
      </c>
      <c r="B43" s="5">
        <f t="shared" si="1"/>
        <v>293962.51999999973</v>
      </c>
      <c r="C43" s="5">
        <v>0</v>
      </c>
      <c r="D43" s="5">
        <v>3567.2</v>
      </c>
      <c r="E43" s="5">
        <f t="shared" si="0"/>
        <v>297529.71999999974</v>
      </c>
      <c r="F43" s="6">
        <f t="shared" si="2"/>
        <v>1.005759943032412</v>
      </c>
      <c r="G43" s="4">
        <f t="shared" si="3"/>
        <v>292279.00955539086</v>
      </c>
      <c r="H43" s="14">
        <f t="shared" si="4"/>
        <v>1.0179647195759838</v>
      </c>
      <c r="I43" s="4">
        <f t="shared" si="5"/>
        <v>292279.00955539086</v>
      </c>
    </row>
    <row r="44" spans="1:10">
      <c r="A44" s="3">
        <v>43524</v>
      </c>
      <c r="B44" s="5">
        <f t="shared" si="1"/>
        <v>297529.71999999974</v>
      </c>
      <c r="C44" s="5">
        <v>0</v>
      </c>
      <c r="D44" s="5">
        <v>59792.639999999999</v>
      </c>
      <c r="E44" s="5">
        <f t="shared" si="0"/>
        <v>357322.35999999975</v>
      </c>
      <c r="F44" s="6">
        <f t="shared" si="2"/>
        <v>1.0179647195759838</v>
      </c>
      <c r="G44" s="4">
        <f t="shared" si="3"/>
        <v>292279.00955539086</v>
      </c>
      <c r="H44" s="14">
        <f t="shared" si="4"/>
        <v>1.2225385618472964</v>
      </c>
      <c r="I44" s="4">
        <f t="shared" si="5"/>
        <v>292279.00955539086</v>
      </c>
    </row>
    <row r="45" spans="1:10">
      <c r="A45" s="3">
        <v>43555</v>
      </c>
      <c r="B45" s="5">
        <f t="shared" si="1"/>
        <v>357322.35999999975</v>
      </c>
      <c r="C45" s="5">
        <v>-8831</v>
      </c>
      <c r="D45" s="5">
        <v>32963.339999999997</v>
      </c>
      <c r="E45" s="5">
        <f t="shared" si="0"/>
        <v>381454.69999999972</v>
      </c>
      <c r="F45" s="6">
        <f t="shared" si="2"/>
        <v>1.2225385618472964</v>
      </c>
      <c r="G45" s="4">
        <f t="shared" si="3"/>
        <v>292279.00955539086</v>
      </c>
      <c r="H45" s="14">
        <f t="shared" si="4"/>
        <v>1.3353189494986135</v>
      </c>
      <c r="I45" s="4">
        <f t="shared" si="5"/>
        <v>285665.6083127021</v>
      </c>
    </row>
    <row r="46" spans="1:10">
      <c r="A46" s="3">
        <v>43585</v>
      </c>
      <c r="B46" s="5">
        <f t="shared" si="1"/>
        <v>381454.69999999972</v>
      </c>
      <c r="C46" s="5">
        <v>0</v>
      </c>
      <c r="D46" s="5">
        <v>17675.7</v>
      </c>
      <c r="E46" s="5">
        <v>398074.8</v>
      </c>
      <c r="F46" s="6">
        <f t="shared" si="2"/>
        <v>1.3353189494986135</v>
      </c>
      <c r="G46" s="4">
        <f t="shared" si="3"/>
        <v>285665.6083127021</v>
      </c>
      <c r="H46" s="14">
        <f t="shared" si="4"/>
        <v>1.3971944412821795</v>
      </c>
      <c r="I46" s="4">
        <f t="shared" si="5"/>
        <v>285665.6083127021</v>
      </c>
      <c r="J46" t="s">
        <v>10</v>
      </c>
    </row>
    <row r="47" spans="1:10">
      <c r="J47" s="17">
        <f>H46^(1/YEARFRAC(A46,A2))</f>
        <v>1.0955078762581836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47"/>
  <sheetViews>
    <sheetView workbookViewId="0">
      <selection activeCell="C2" sqref="C2:C33"/>
    </sheetView>
  </sheetViews>
  <sheetFormatPr baseColWidth="10" defaultColWidth="8.83203125" defaultRowHeight="15"/>
  <cols>
    <col min="1" max="1" width="11.1640625" style="2" bestFit="1" customWidth="1"/>
    <col min="2" max="5" width="11" bestFit="1" customWidth="1"/>
    <col min="7" max="7" width="10.33203125" bestFit="1" customWidth="1"/>
    <col min="9" max="10" width="11" bestFit="1" customWidth="1"/>
  </cols>
  <sheetData>
    <row r="1" spans="1:11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6" t="s">
        <v>9</v>
      </c>
    </row>
    <row r="2" spans="1:11">
      <c r="A2" s="10">
        <v>42643</v>
      </c>
      <c r="B2" s="11">
        <v>0</v>
      </c>
      <c r="C2" s="11">
        <v>3400</v>
      </c>
      <c r="D2" s="11">
        <v>22.92</v>
      </c>
      <c r="E2" s="11">
        <f>SUM(B2:D2)</f>
        <v>3422.92</v>
      </c>
      <c r="F2" s="12">
        <v>1</v>
      </c>
      <c r="G2" s="13">
        <f>C2</f>
        <v>3400</v>
      </c>
      <c r="H2" s="14">
        <f>(D2)/G2+1</f>
        <v>1.0067411764705883</v>
      </c>
      <c r="I2" s="13">
        <f>G2</f>
        <v>3400</v>
      </c>
    </row>
    <row r="3" spans="1:11">
      <c r="A3" s="10">
        <v>42674</v>
      </c>
      <c r="B3" s="11">
        <f>E2</f>
        <v>3422.92</v>
      </c>
      <c r="C3" s="11">
        <v>0</v>
      </c>
      <c r="D3" s="11">
        <f>43.18-D2</f>
        <v>20.259999999999998</v>
      </c>
      <c r="E3" s="11">
        <f t="shared" ref="E3" si="0">SUM(B3:D3)</f>
        <v>3443.1800000000003</v>
      </c>
      <c r="F3" s="14">
        <f>H2</f>
        <v>1.0067411764705883</v>
      </c>
      <c r="G3" s="15">
        <f>I2</f>
        <v>3400</v>
      </c>
      <c r="H3" s="14">
        <f>(D3+E2)/G3</f>
        <v>1.0127000000000002</v>
      </c>
      <c r="I3" s="15">
        <f>C3/H3+I2</f>
        <v>3400</v>
      </c>
    </row>
    <row r="4" spans="1:11">
      <c r="A4" s="10">
        <v>42704</v>
      </c>
      <c r="B4" s="11">
        <f t="shared" ref="B4:B33" si="1">E3</f>
        <v>3443.1800000000003</v>
      </c>
      <c r="C4" s="11">
        <v>0</v>
      </c>
      <c r="D4" s="11">
        <f>-62.34+4.95</f>
        <v>-57.39</v>
      </c>
      <c r="E4" s="11">
        <f t="shared" ref="E4:E5" si="2">SUM(B4:D4)</f>
        <v>3385.7900000000004</v>
      </c>
      <c r="F4" s="14">
        <f t="shared" ref="F4:F33" si="3">H3</f>
        <v>1.0127000000000002</v>
      </c>
      <c r="G4" s="15">
        <f t="shared" ref="G4:G33" si="4">I3</f>
        <v>3400</v>
      </c>
      <c r="H4" s="14">
        <f t="shared" ref="H4:H33" si="5">(D4+E3)/G4</f>
        <v>0.99582058823529429</v>
      </c>
      <c r="I4" s="15">
        <f t="shared" ref="I4:I33" si="6">C4/H4+I3</f>
        <v>3400</v>
      </c>
    </row>
    <row r="5" spans="1:11">
      <c r="A5" s="10">
        <v>42735</v>
      </c>
      <c r="B5" s="11">
        <f t="shared" si="1"/>
        <v>3385.7900000000004</v>
      </c>
      <c r="C5" s="11">
        <v>0</v>
      </c>
      <c r="D5" s="11">
        <v>222.8</v>
      </c>
      <c r="E5" s="11">
        <f t="shared" si="2"/>
        <v>3608.5900000000006</v>
      </c>
      <c r="F5" s="14">
        <f t="shared" si="3"/>
        <v>0.99582058823529429</v>
      </c>
      <c r="G5" s="15">
        <f t="shared" si="4"/>
        <v>3400</v>
      </c>
      <c r="H5" s="14">
        <f t="shared" si="5"/>
        <v>1.0613500000000002</v>
      </c>
      <c r="I5" s="15">
        <f t="shared" si="6"/>
        <v>3400</v>
      </c>
    </row>
    <row r="6" spans="1:11">
      <c r="A6" s="3">
        <v>42766</v>
      </c>
      <c r="B6" s="5">
        <f t="shared" si="1"/>
        <v>3608.5900000000006</v>
      </c>
      <c r="C6" s="5">
        <v>15320</v>
      </c>
      <c r="D6" s="5">
        <f>E6-C6-B6</f>
        <v>218.20000000000027</v>
      </c>
      <c r="E6" s="5">
        <v>19146.79</v>
      </c>
      <c r="F6" s="6">
        <f t="shared" si="3"/>
        <v>1.0613500000000002</v>
      </c>
      <c r="G6" s="4">
        <f t="shared" si="4"/>
        <v>3400</v>
      </c>
      <c r="H6" s="14">
        <f t="shared" si="5"/>
        <v>1.1255264705882355</v>
      </c>
      <c r="I6" s="4">
        <f t="shared" si="6"/>
        <v>17011.407994690064</v>
      </c>
    </row>
    <row r="7" spans="1:11">
      <c r="A7" s="3">
        <v>42794</v>
      </c>
      <c r="B7" s="5">
        <f t="shared" si="1"/>
        <v>19146.79</v>
      </c>
      <c r="C7" s="5">
        <v>3960</v>
      </c>
      <c r="D7" s="5">
        <f t="shared" ref="D7:D33" si="7">E7-C7-B7</f>
        <v>385.18999999999869</v>
      </c>
      <c r="E7" s="5">
        <v>23491.98</v>
      </c>
      <c r="F7" s="6">
        <f t="shared" si="3"/>
        <v>1.1255264705882355</v>
      </c>
      <c r="G7" s="4">
        <f t="shared" si="4"/>
        <v>17011.407994690064</v>
      </c>
      <c r="H7" s="14">
        <f t="shared" si="5"/>
        <v>1.1481695110773138</v>
      </c>
      <c r="I7" s="4">
        <f t="shared" si="6"/>
        <v>20460.376079798316</v>
      </c>
    </row>
    <row r="8" spans="1:11">
      <c r="A8" s="3">
        <v>42825</v>
      </c>
      <c r="B8" s="5">
        <f t="shared" si="1"/>
        <v>23491.98</v>
      </c>
      <c r="C8" s="5">
        <v>0</v>
      </c>
      <c r="D8" s="5">
        <f t="shared" si="7"/>
        <v>324.86000000000058</v>
      </c>
      <c r="E8" s="5">
        <v>23816.84</v>
      </c>
      <c r="F8" s="6">
        <f t="shared" si="3"/>
        <v>1.1481695110773138</v>
      </c>
      <c r="G8" s="4">
        <f t="shared" si="4"/>
        <v>20460.376079798316</v>
      </c>
      <c r="H8" s="14">
        <f t="shared" si="5"/>
        <v>1.1640470295908056</v>
      </c>
      <c r="I8" s="4">
        <f t="shared" si="6"/>
        <v>20460.376079798316</v>
      </c>
    </row>
    <row r="9" spans="1:11">
      <c r="A9" s="3">
        <v>42855</v>
      </c>
      <c r="B9" s="5">
        <f t="shared" si="1"/>
        <v>23816.84</v>
      </c>
      <c r="C9" s="5">
        <v>15840</v>
      </c>
      <c r="D9" s="5">
        <f t="shared" si="7"/>
        <v>-174.61999999999898</v>
      </c>
      <c r="E9" s="5">
        <v>39482.22</v>
      </c>
      <c r="F9" s="6">
        <f t="shared" si="3"/>
        <v>1.1640470295908056</v>
      </c>
      <c r="G9" s="4">
        <f t="shared" si="4"/>
        <v>20460.376079798316</v>
      </c>
      <c r="H9" s="14">
        <f t="shared" si="5"/>
        <v>1.1555124846088876</v>
      </c>
      <c r="I9" s="4">
        <f t="shared" si="6"/>
        <v>34168.579332454174</v>
      </c>
    </row>
    <row r="10" spans="1:11">
      <c r="A10" s="3">
        <v>42886</v>
      </c>
      <c r="B10" s="5">
        <f t="shared" si="1"/>
        <v>39482.22</v>
      </c>
      <c r="C10" s="5">
        <v>15840</v>
      </c>
      <c r="D10" s="5">
        <f t="shared" si="7"/>
        <v>71.739999999997963</v>
      </c>
      <c r="E10" s="5">
        <v>55393.96</v>
      </c>
      <c r="F10" s="6">
        <f t="shared" si="3"/>
        <v>1.1555124846088876</v>
      </c>
      <c r="G10" s="4">
        <f t="shared" si="4"/>
        <v>34168.579332454174</v>
      </c>
      <c r="H10" s="14">
        <f t="shared" si="5"/>
        <v>1.1576120743899543</v>
      </c>
      <c r="I10" s="4">
        <f t="shared" si="6"/>
        <v>47851.919676280027</v>
      </c>
    </row>
    <row r="11" spans="1:11">
      <c r="A11" s="3">
        <v>42916</v>
      </c>
      <c r="B11" s="5">
        <f t="shared" si="1"/>
        <v>55393.96</v>
      </c>
      <c r="C11" s="5">
        <v>0</v>
      </c>
      <c r="D11" s="5">
        <f t="shared" si="7"/>
        <v>2134.5299999999988</v>
      </c>
      <c r="E11" s="5">
        <v>57528.49</v>
      </c>
      <c r="F11" s="6">
        <f t="shared" si="3"/>
        <v>1.1576120743899543</v>
      </c>
      <c r="G11" s="4">
        <f t="shared" si="4"/>
        <v>47851.919676280027</v>
      </c>
      <c r="H11" s="14">
        <f t="shared" si="5"/>
        <v>1.2022190622483344</v>
      </c>
      <c r="I11" s="4">
        <f t="shared" si="6"/>
        <v>47851.919676280027</v>
      </c>
    </row>
    <row r="12" spans="1:11">
      <c r="A12" s="3">
        <v>42947</v>
      </c>
      <c r="B12" s="5">
        <f t="shared" si="1"/>
        <v>57528.49</v>
      </c>
      <c r="C12" s="5">
        <v>0</v>
      </c>
      <c r="D12" s="5">
        <f t="shared" si="7"/>
        <v>-819.79000000000087</v>
      </c>
      <c r="E12" s="5">
        <v>56708.7</v>
      </c>
      <c r="F12" s="6">
        <f t="shared" si="3"/>
        <v>1.2022190622483344</v>
      </c>
      <c r="G12" s="4">
        <f t="shared" si="4"/>
        <v>47851.919676280027</v>
      </c>
      <c r="H12" s="14">
        <f t="shared" si="5"/>
        <v>1.1850872521653553</v>
      </c>
      <c r="I12" s="4">
        <f t="shared" si="6"/>
        <v>47851.919676280027</v>
      </c>
    </row>
    <row r="13" spans="1:11">
      <c r="A13" s="3">
        <v>42978</v>
      </c>
      <c r="B13" s="5">
        <f t="shared" si="1"/>
        <v>56708.7</v>
      </c>
      <c r="C13" s="5">
        <v>0</v>
      </c>
      <c r="D13" s="5">
        <f t="shared" si="7"/>
        <v>639.7300000000032</v>
      </c>
      <c r="E13" s="5">
        <v>57348.43</v>
      </c>
      <c r="F13" s="6">
        <f t="shared" si="3"/>
        <v>1.1850872521653553</v>
      </c>
      <c r="G13" s="4">
        <f t="shared" si="4"/>
        <v>47851.919676280027</v>
      </c>
      <c r="H13" s="14">
        <f t="shared" si="5"/>
        <v>1.1984562038046584</v>
      </c>
      <c r="I13" s="4">
        <f t="shared" si="6"/>
        <v>47851.919676280027</v>
      </c>
    </row>
    <row r="14" spans="1:11">
      <c r="A14" s="3">
        <v>43008</v>
      </c>
      <c r="B14" s="5">
        <f t="shared" si="1"/>
        <v>57348.43</v>
      </c>
      <c r="C14" s="5">
        <v>0</v>
      </c>
      <c r="D14" s="5">
        <f t="shared" si="7"/>
        <v>798.40000000000146</v>
      </c>
      <c r="E14" s="5">
        <v>58146.83</v>
      </c>
      <c r="F14" s="6">
        <f t="shared" si="3"/>
        <v>1.1984562038046584</v>
      </c>
      <c r="G14" s="4">
        <f t="shared" si="4"/>
        <v>47851.919676280027</v>
      </c>
      <c r="H14" s="14">
        <f t="shared" si="5"/>
        <v>1.2151410098772508</v>
      </c>
      <c r="I14" s="4">
        <f t="shared" si="6"/>
        <v>47851.919676280027</v>
      </c>
    </row>
    <row r="15" spans="1:11">
      <c r="A15" s="3">
        <v>43039</v>
      </c>
      <c r="B15" s="5">
        <f t="shared" si="1"/>
        <v>58146.83</v>
      </c>
      <c r="C15" s="5">
        <v>0</v>
      </c>
      <c r="D15" s="5">
        <f t="shared" si="7"/>
        <v>1652.1899999999951</v>
      </c>
      <c r="E15" s="5">
        <v>59799.02</v>
      </c>
      <c r="F15" s="6">
        <f t="shared" si="3"/>
        <v>1.2151410098772508</v>
      </c>
      <c r="G15" s="4">
        <f t="shared" si="4"/>
        <v>47851.919676280027</v>
      </c>
      <c r="H15" s="14">
        <f t="shared" si="5"/>
        <v>1.2496681513415249</v>
      </c>
      <c r="I15" s="4">
        <f t="shared" si="6"/>
        <v>47851.919676280027</v>
      </c>
    </row>
    <row r="16" spans="1:11">
      <c r="A16" s="3">
        <v>43069</v>
      </c>
      <c r="B16" s="5">
        <f t="shared" si="1"/>
        <v>59799.02</v>
      </c>
      <c r="C16" s="5">
        <v>3960</v>
      </c>
      <c r="D16" s="5">
        <f t="shared" si="7"/>
        <v>-1755.6499999999942</v>
      </c>
      <c r="E16" s="5">
        <v>62003.37</v>
      </c>
      <c r="F16" s="6">
        <f t="shared" si="3"/>
        <v>1.2496681513415249</v>
      </c>
      <c r="G16" s="4">
        <f t="shared" si="4"/>
        <v>47851.919676280027</v>
      </c>
      <c r="H16" s="14">
        <f t="shared" si="5"/>
        <v>1.2129789231584753</v>
      </c>
      <c r="I16" s="4">
        <f t="shared" si="6"/>
        <v>51116.60954384059</v>
      </c>
    </row>
    <row r="17" spans="1:9">
      <c r="A17" s="3">
        <v>43100</v>
      </c>
      <c r="B17" s="5">
        <f t="shared" si="1"/>
        <v>62003.37</v>
      </c>
      <c r="C17" s="5">
        <v>0</v>
      </c>
      <c r="D17" s="5">
        <f t="shared" si="7"/>
        <v>976.73999999999796</v>
      </c>
      <c r="E17" s="5">
        <v>62980.11</v>
      </c>
      <c r="F17" s="6">
        <f t="shared" si="3"/>
        <v>1.2129789231584753</v>
      </c>
      <c r="G17" s="4">
        <f t="shared" si="4"/>
        <v>51116.60954384059</v>
      </c>
      <c r="H17" s="14">
        <f t="shared" si="5"/>
        <v>1.2320869979841793</v>
      </c>
      <c r="I17" s="4">
        <f t="shared" si="6"/>
        <v>51116.60954384059</v>
      </c>
    </row>
    <row r="18" spans="1:9">
      <c r="A18" s="3">
        <v>43131</v>
      </c>
      <c r="B18" s="5">
        <f t="shared" si="1"/>
        <v>62980.11</v>
      </c>
      <c r="C18" s="7">
        <v>1318.48155</v>
      </c>
      <c r="D18" s="5">
        <f t="shared" si="7"/>
        <v>-726.98154999999679</v>
      </c>
      <c r="E18" s="5">
        <v>63571.61</v>
      </c>
      <c r="F18" s="6">
        <f t="shared" si="3"/>
        <v>1.2320869979841793</v>
      </c>
      <c r="G18" s="4">
        <f t="shared" si="4"/>
        <v>51116.60954384059</v>
      </c>
      <c r="H18" s="14">
        <f t="shared" si="5"/>
        <v>1.2178649758961044</v>
      </c>
      <c r="I18" s="4">
        <f t="shared" si="6"/>
        <v>52199.226727268382</v>
      </c>
    </row>
    <row r="19" spans="1:9">
      <c r="A19" s="3">
        <v>43159</v>
      </c>
      <c r="B19" s="5">
        <f t="shared" si="1"/>
        <v>63571.61</v>
      </c>
      <c r="C19" s="5">
        <v>0</v>
      </c>
      <c r="D19" s="5">
        <f t="shared" si="7"/>
        <v>-1420.9400000000023</v>
      </c>
      <c r="E19" s="5">
        <v>62150.67</v>
      </c>
      <c r="F19" s="6">
        <f t="shared" si="3"/>
        <v>1.2178649758961044</v>
      </c>
      <c r="G19" s="4">
        <f t="shared" si="4"/>
        <v>52199.226727268382</v>
      </c>
      <c r="H19" s="14">
        <f t="shared" si="5"/>
        <v>1.1906434998496458</v>
      </c>
      <c r="I19" s="4">
        <f t="shared" si="6"/>
        <v>52199.226727268382</v>
      </c>
    </row>
    <row r="20" spans="1:9">
      <c r="A20" s="3">
        <v>43190</v>
      </c>
      <c r="B20" s="5">
        <f t="shared" si="1"/>
        <v>62150.67</v>
      </c>
      <c r="C20" s="5">
        <v>0</v>
      </c>
      <c r="D20" s="5">
        <f t="shared" si="7"/>
        <v>1855.8400000000038</v>
      </c>
      <c r="E20" s="5">
        <v>64006.51</v>
      </c>
      <c r="F20" s="6">
        <f t="shared" si="3"/>
        <v>1.1906434998496458</v>
      </c>
      <c r="G20" s="4">
        <f t="shared" si="4"/>
        <v>52199.226727268382</v>
      </c>
      <c r="H20" s="14">
        <f t="shared" si="5"/>
        <v>1.2261965169411908</v>
      </c>
      <c r="I20" s="4">
        <f t="shared" si="6"/>
        <v>52199.226727268382</v>
      </c>
    </row>
    <row r="21" spans="1:9">
      <c r="A21" s="3">
        <v>43220</v>
      </c>
      <c r="B21" s="5">
        <f t="shared" si="1"/>
        <v>64006.51</v>
      </c>
      <c r="C21" s="5">
        <v>15927.75</v>
      </c>
      <c r="D21" s="5">
        <f t="shared" si="7"/>
        <v>-479.47000000000844</v>
      </c>
      <c r="E21" s="5">
        <v>79454.789999999994</v>
      </c>
      <c r="F21" s="6">
        <f t="shared" si="3"/>
        <v>1.2261965169411908</v>
      </c>
      <c r="G21" s="4">
        <f t="shared" si="4"/>
        <v>52199.226727268382</v>
      </c>
      <c r="H21" s="14">
        <f t="shared" si="5"/>
        <v>1.2170111318299293</v>
      </c>
      <c r="I21" s="4">
        <f t="shared" si="6"/>
        <v>65286.822710101034</v>
      </c>
    </row>
    <row r="22" spans="1:9">
      <c r="A22" s="3">
        <v>43251</v>
      </c>
      <c r="B22" s="5">
        <f t="shared" si="1"/>
        <v>79454.789999999994</v>
      </c>
      <c r="C22" s="5">
        <v>25600</v>
      </c>
      <c r="D22" s="5">
        <f t="shared" si="7"/>
        <v>2612.2300000000105</v>
      </c>
      <c r="E22" s="5">
        <v>107667.02</v>
      </c>
      <c r="F22" s="6">
        <f t="shared" si="3"/>
        <v>1.2170111318299293</v>
      </c>
      <c r="G22" s="4">
        <f t="shared" si="4"/>
        <v>65286.822710101034</v>
      </c>
      <c r="H22" s="14">
        <f t="shared" si="5"/>
        <v>1.2570227282220425</v>
      </c>
      <c r="I22" s="4">
        <f t="shared" si="6"/>
        <v>85652.405149655766</v>
      </c>
    </row>
    <row r="23" spans="1:9">
      <c r="A23" s="3">
        <v>43281</v>
      </c>
      <c r="B23" s="5">
        <f t="shared" si="1"/>
        <v>107667.02</v>
      </c>
      <c r="C23" s="5">
        <v>39200</v>
      </c>
      <c r="D23" s="5">
        <f t="shared" si="7"/>
        <v>-5013.8400000000111</v>
      </c>
      <c r="E23" s="5">
        <v>141853.18</v>
      </c>
      <c r="F23" s="6">
        <f t="shared" si="3"/>
        <v>1.2570227282220425</v>
      </c>
      <c r="G23" s="4">
        <f t="shared" si="4"/>
        <v>85652.405149655766</v>
      </c>
      <c r="H23" s="14">
        <f t="shared" si="5"/>
        <v>1.1984856679814151</v>
      </c>
      <c r="I23" s="4">
        <f t="shared" si="6"/>
        <v>118360.34738648181</v>
      </c>
    </row>
    <row r="24" spans="1:9">
      <c r="A24" s="3">
        <v>43312</v>
      </c>
      <c r="B24" s="5">
        <f t="shared" si="1"/>
        <v>141853.18</v>
      </c>
      <c r="C24" s="5">
        <v>165543.29000000018</v>
      </c>
      <c r="D24" s="5">
        <f t="shared" si="7"/>
        <v>2411.9599999998172</v>
      </c>
      <c r="E24" s="5">
        <v>309808.43</v>
      </c>
      <c r="F24" s="6">
        <f t="shared" si="3"/>
        <v>1.1984856679814151</v>
      </c>
      <c r="G24" s="4">
        <f t="shared" si="4"/>
        <v>118360.34738648181</v>
      </c>
      <c r="H24" s="14">
        <f t="shared" si="5"/>
        <v>1.2188637764717869</v>
      </c>
      <c r="I24" s="4">
        <f t="shared" si="6"/>
        <v>254178.05991149752</v>
      </c>
    </row>
    <row r="25" spans="1:9">
      <c r="A25" s="3">
        <v>43343</v>
      </c>
      <c r="B25" s="5">
        <f t="shared" si="1"/>
        <v>309808.43</v>
      </c>
      <c r="C25" s="5">
        <v>0</v>
      </c>
      <c r="D25" s="5">
        <f t="shared" si="7"/>
        <v>-10933.159999999974</v>
      </c>
      <c r="E25" s="5">
        <v>298875.27</v>
      </c>
      <c r="F25" s="6">
        <f t="shared" si="3"/>
        <v>1.2188637764717869</v>
      </c>
      <c r="G25" s="4">
        <f t="shared" si="4"/>
        <v>254178.05991149752</v>
      </c>
      <c r="H25" s="14">
        <f t="shared" si="5"/>
        <v>1.1758499931271238</v>
      </c>
      <c r="I25" s="4">
        <f t="shared" si="6"/>
        <v>254178.05991149752</v>
      </c>
    </row>
    <row r="26" spans="1:9">
      <c r="A26" s="3">
        <v>43373</v>
      </c>
      <c r="B26" s="5">
        <f t="shared" si="1"/>
        <v>298875.27</v>
      </c>
      <c r="C26" s="5">
        <v>153849.14000000001</v>
      </c>
      <c r="D26" s="5">
        <f t="shared" si="7"/>
        <v>2167.5899999999674</v>
      </c>
      <c r="E26" s="5">
        <v>454892</v>
      </c>
      <c r="F26" s="6">
        <f t="shared" si="3"/>
        <v>1.1758499931271238</v>
      </c>
      <c r="G26" s="4">
        <f t="shared" si="4"/>
        <v>254178.05991149752</v>
      </c>
      <c r="H26" s="14">
        <f t="shared" si="5"/>
        <v>1.1843778338099691</v>
      </c>
      <c r="I26" s="4">
        <f t="shared" si="6"/>
        <v>384076.75913410116</v>
      </c>
    </row>
    <row r="27" spans="1:9">
      <c r="A27" s="3">
        <v>43404</v>
      </c>
      <c r="B27" s="5">
        <f t="shared" si="1"/>
        <v>454892</v>
      </c>
      <c r="C27" s="5">
        <v>-3904.8300000000008</v>
      </c>
      <c r="D27" s="5">
        <f t="shared" si="7"/>
        <v>-11488.190000000002</v>
      </c>
      <c r="E27" s="5">
        <v>439498.98</v>
      </c>
      <c r="F27" s="6">
        <f t="shared" si="3"/>
        <v>1.1843778338099691</v>
      </c>
      <c r="G27" s="4">
        <f t="shared" si="4"/>
        <v>384076.75913410116</v>
      </c>
      <c r="H27" s="14">
        <f t="shared" si="5"/>
        <v>1.1544666514049207</v>
      </c>
      <c r="I27" s="4">
        <f t="shared" si="6"/>
        <v>380694.39205121656</v>
      </c>
    </row>
    <row r="28" spans="1:9">
      <c r="A28" s="3">
        <v>43434</v>
      </c>
      <c r="B28" s="5">
        <f t="shared" si="1"/>
        <v>439498.98</v>
      </c>
      <c r="C28" s="5">
        <v>9000.7599999999966</v>
      </c>
      <c r="D28" s="5">
        <f t="shared" si="7"/>
        <v>3026.5</v>
      </c>
      <c r="E28" s="5">
        <v>451526.24</v>
      </c>
      <c r="F28" s="6">
        <f t="shared" si="3"/>
        <v>1.1544666514049207</v>
      </c>
      <c r="G28" s="4">
        <f t="shared" si="4"/>
        <v>380694.39205121656</v>
      </c>
      <c r="H28" s="14">
        <f t="shared" si="5"/>
        <v>1.162416597774482</v>
      </c>
      <c r="I28" s="4">
        <f t="shared" si="6"/>
        <v>388437.53682154464</v>
      </c>
    </row>
    <row r="29" spans="1:9">
      <c r="A29" s="3">
        <v>43465</v>
      </c>
      <c r="B29" s="5">
        <f t="shared" si="1"/>
        <v>451526.24</v>
      </c>
      <c r="C29" s="5">
        <v>-110391.78999999998</v>
      </c>
      <c r="D29" s="5">
        <f t="shared" si="7"/>
        <v>-12471.179999999993</v>
      </c>
      <c r="E29" s="5">
        <v>328663.27</v>
      </c>
      <c r="F29" s="6">
        <f t="shared" si="3"/>
        <v>1.162416597774482</v>
      </c>
      <c r="G29" s="4">
        <f t="shared" si="4"/>
        <v>388437.53682154464</v>
      </c>
      <c r="H29" s="14">
        <f t="shared" si="5"/>
        <v>1.1303105863368452</v>
      </c>
      <c r="I29" s="4">
        <f t="shared" si="6"/>
        <v>290772.53099534777</v>
      </c>
    </row>
    <row r="30" spans="1:9">
      <c r="A30" s="3">
        <v>43496</v>
      </c>
      <c r="B30" s="5">
        <f t="shared" si="1"/>
        <v>328663.27</v>
      </c>
      <c r="C30" s="5">
        <v>29786.399999999991</v>
      </c>
      <c r="D30" s="5">
        <f t="shared" si="7"/>
        <v>9003.9500000000116</v>
      </c>
      <c r="E30" s="5">
        <v>367453.62</v>
      </c>
      <c r="F30" s="6">
        <f t="shared" si="3"/>
        <v>1.1303105863368452</v>
      </c>
      <c r="G30" s="4">
        <f t="shared" si="4"/>
        <v>290772.53099534777</v>
      </c>
      <c r="H30" s="14">
        <f t="shared" si="5"/>
        <v>1.1612762004860857</v>
      </c>
      <c r="I30" s="4">
        <f t="shared" si="6"/>
        <v>316422.24291360809</v>
      </c>
    </row>
    <row r="31" spans="1:9">
      <c r="A31" s="3">
        <v>43524</v>
      </c>
      <c r="B31" s="5">
        <f t="shared" si="1"/>
        <v>367453.62</v>
      </c>
      <c r="C31" s="5">
        <v>23760.289999999994</v>
      </c>
      <c r="D31" s="5">
        <f t="shared" si="7"/>
        <v>32946.070000000007</v>
      </c>
      <c r="E31" s="5">
        <v>424159.98</v>
      </c>
      <c r="F31" s="6">
        <f t="shared" si="3"/>
        <v>1.1612762004860857</v>
      </c>
      <c r="G31" s="4">
        <f t="shared" si="4"/>
        <v>316422.24291360809</v>
      </c>
      <c r="H31" s="14">
        <f t="shared" si="5"/>
        <v>1.2653967885226072</v>
      </c>
      <c r="I31" s="4">
        <f t="shared" si="6"/>
        <v>335199.1911526983</v>
      </c>
    </row>
    <row r="32" spans="1:9">
      <c r="A32" s="3">
        <v>43555</v>
      </c>
      <c r="B32" s="5">
        <f t="shared" si="1"/>
        <v>424159.98</v>
      </c>
      <c r="C32" s="5">
        <v>18495.859999999997</v>
      </c>
      <c r="D32" s="5">
        <f t="shared" si="7"/>
        <v>21615.800000000047</v>
      </c>
      <c r="E32" s="5">
        <v>464271.64</v>
      </c>
      <c r="F32" s="6">
        <f t="shared" si="3"/>
        <v>1.2653967885226072</v>
      </c>
      <c r="G32" s="4">
        <f t="shared" si="4"/>
        <v>335199.1911526983</v>
      </c>
      <c r="H32" s="14">
        <f t="shared" si="5"/>
        <v>1.3298832209798774</v>
      </c>
      <c r="I32" s="4">
        <f t="shared" si="6"/>
        <v>349107.07397144084</v>
      </c>
    </row>
    <row r="33" spans="1:10">
      <c r="A33" s="3">
        <v>43585</v>
      </c>
      <c r="B33" s="5">
        <f t="shared" si="1"/>
        <v>464271.64</v>
      </c>
      <c r="C33" s="5">
        <v>12895.12</v>
      </c>
      <c r="D33" s="5">
        <f t="shared" si="7"/>
        <v>15527.219999999972</v>
      </c>
      <c r="E33" s="5">
        <v>492693.98</v>
      </c>
      <c r="F33" s="6">
        <f t="shared" si="3"/>
        <v>1.3298832209798774</v>
      </c>
      <c r="G33" s="4">
        <f t="shared" si="4"/>
        <v>349107.07397144084</v>
      </c>
      <c r="H33" s="14">
        <f t="shared" si="5"/>
        <v>1.3743601770706328</v>
      </c>
      <c r="I33" s="4">
        <f t="shared" si="6"/>
        <v>358489.70904420991</v>
      </c>
      <c r="J33" t="s">
        <v>10</v>
      </c>
    </row>
    <row r="34" spans="1:10">
      <c r="B34" s="5"/>
      <c r="C34" s="5"/>
      <c r="D34" s="5"/>
      <c r="E34" s="5"/>
      <c r="F34" s="6"/>
      <c r="G34" s="4"/>
      <c r="H34" s="6"/>
      <c r="I34" s="4"/>
      <c r="J34" s="17">
        <f>H33^(1/YEARFRAC(A33,A2))</f>
        <v>1.1309887430851666</v>
      </c>
    </row>
    <row r="35" spans="1:10">
      <c r="B35" s="5"/>
      <c r="C35" s="5"/>
      <c r="D35" s="5"/>
      <c r="E35" s="5"/>
      <c r="F35" s="6"/>
      <c r="G35" s="4"/>
      <c r="H35" s="6"/>
      <c r="I35" s="4"/>
    </row>
    <row r="36" spans="1:10">
      <c r="B36" s="5"/>
      <c r="C36" s="5"/>
      <c r="D36" s="5"/>
      <c r="E36" s="5"/>
      <c r="F36" s="6"/>
      <c r="G36" s="4"/>
      <c r="H36" s="6"/>
      <c r="I36" s="4"/>
    </row>
    <row r="37" spans="1:10">
      <c r="B37" s="5"/>
      <c r="C37" s="5"/>
      <c r="D37" s="5"/>
      <c r="E37" s="5"/>
      <c r="F37" s="6"/>
      <c r="G37" s="4"/>
      <c r="H37" s="6"/>
      <c r="I37" s="4"/>
    </row>
    <row r="38" spans="1:10">
      <c r="B38" s="5"/>
      <c r="C38" s="5"/>
      <c r="D38" s="5"/>
      <c r="E38" s="5"/>
      <c r="F38" s="6"/>
      <c r="G38" s="4"/>
      <c r="H38" s="6"/>
      <c r="I38" s="4"/>
    </row>
    <row r="39" spans="1:10">
      <c r="B39" s="5"/>
      <c r="C39" s="5"/>
      <c r="D39" s="5"/>
      <c r="E39" s="5"/>
      <c r="F39" s="6"/>
      <c r="G39" s="4"/>
      <c r="H39" s="6"/>
      <c r="I39" s="4"/>
    </row>
    <row r="40" spans="1:10">
      <c r="B40" s="5"/>
      <c r="C40" s="5"/>
      <c r="D40" s="5"/>
      <c r="E40" s="5"/>
      <c r="F40" s="6"/>
      <c r="G40" s="4"/>
      <c r="H40" s="6"/>
      <c r="I40" s="4"/>
    </row>
    <row r="41" spans="1:10">
      <c r="B41" s="5"/>
      <c r="C41" s="5"/>
      <c r="D41" s="5"/>
      <c r="E41" s="5"/>
      <c r="F41" s="6"/>
      <c r="G41" s="4"/>
      <c r="H41" s="6"/>
      <c r="I41" s="4"/>
    </row>
    <row r="42" spans="1:10">
      <c r="B42" s="5"/>
      <c r="C42" s="5"/>
      <c r="D42" s="5"/>
      <c r="E42" s="5"/>
      <c r="F42" s="6"/>
      <c r="G42" s="4"/>
      <c r="H42" s="6"/>
      <c r="I42" s="4"/>
    </row>
    <row r="43" spans="1:10">
      <c r="B43" s="5"/>
      <c r="C43" s="5"/>
      <c r="D43" s="5"/>
      <c r="E43" s="5"/>
      <c r="F43" s="6"/>
      <c r="G43" s="4"/>
      <c r="H43" s="6"/>
      <c r="I43" s="4"/>
    </row>
    <row r="44" spans="1:10">
      <c r="B44" s="5"/>
      <c r="C44" s="5"/>
      <c r="D44" s="5"/>
      <c r="E44" s="5"/>
      <c r="F44" s="6"/>
      <c r="G44" s="4"/>
      <c r="H44" s="6"/>
      <c r="I44" s="4"/>
    </row>
    <row r="45" spans="1:10">
      <c r="B45" s="5"/>
      <c r="C45" s="5"/>
      <c r="D45" s="5"/>
      <c r="E45" s="5"/>
      <c r="F45" s="6"/>
      <c r="G45" s="4"/>
      <c r="H45" s="6"/>
      <c r="I45" s="4"/>
    </row>
    <row r="46" spans="1:10">
      <c r="B46" s="5"/>
      <c r="C46" s="5"/>
      <c r="D46" s="5"/>
      <c r="E46" s="5"/>
      <c r="F46" s="6"/>
      <c r="G46" s="4"/>
      <c r="H46" s="6"/>
      <c r="I46" s="4"/>
    </row>
    <row r="47" spans="1:10">
      <c r="J47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28BB-60B2-BF4F-A542-4F8DB8761DEC}">
  <dimension ref="A1:T99"/>
  <sheetViews>
    <sheetView topLeftCell="A1048468" workbookViewId="0">
      <selection activeCell="E1048564" sqref="E1048564"/>
    </sheetView>
  </sheetViews>
  <sheetFormatPr baseColWidth="10" defaultRowHeight="15"/>
  <cols>
    <col min="1" max="1" width="11.33203125" bestFit="1" customWidth="1"/>
    <col min="2" max="2" width="11.1640625" bestFit="1" customWidth="1"/>
    <col min="3" max="4" width="11.33203125" bestFit="1" customWidth="1"/>
    <col min="5" max="5" width="11.1640625" bestFit="1" customWidth="1"/>
    <col min="6" max="6" width="9.33203125" bestFit="1" customWidth="1"/>
    <col min="7" max="7" width="12.33203125" bestFit="1" customWidth="1"/>
    <col min="8" max="8" width="9.33203125" bestFit="1" customWidth="1"/>
    <col min="9" max="9" width="10.33203125" bestFit="1" customWidth="1"/>
    <col min="12" max="12" width="11.83203125" bestFit="1" customWidth="1"/>
    <col min="13" max="13" width="12.33203125" bestFit="1" customWidth="1"/>
    <col min="14" max="14" width="11.33203125" bestFit="1" customWidth="1"/>
    <col min="15" max="15" width="11.83203125" bestFit="1" customWidth="1"/>
    <col min="16" max="16" width="11" bestFit="1" customWidth="1"/>
    <col min="17" max="17" width="11.83203125" bestFit="1" customWidth="1"/>
    <col min="18" max="18" width="11" bestFit="1" customWidth="1"/>
    <col min="19" max="19" width="11.83203125" bestFit="1" customWidth="1"/>
  </cols>
  <sheetData>
    <row r="1" spans="1:20">
      <c r="A1" s="1" t="str">
        <f>股票账户月报!A1</f>
        <v>日期</v>
      </c>
      <c r="B1" s="1" t="str">
        <f>股票账户月报!B1</f>
        <v>期初净资产</v>
      </c>
      <c r="C1" s="1" t="str">
        <f>股票账户月报!C1</f>
        <v>净转入</v>
      </c>
      <c r="D1" s="1" t="str">
        <f>股票账户月报!D1</f>
        <v>盈亏</v>
      </c>
      <c r="E1" s="1" t="str">
        <f>股票账户月报!E1</f>
        <v>期末净资产</v>
      </c>
      <c r="F1" s="1" t="str">
        <f>股票账户月报!F1</f>
        <v>期初净值</v>
      </c>
      <c r="G1" s="1" t="str">
        <f>股票账户月报!G1</f>
        <v>期初份额</v>
      </c>
      <c r="H1" s="1" t="str">
        <f>股票账户月报!H1</f>
        <v>期末净值</v>
      </c>
      <c r="I1" s="1" t="str">
        <f>股票账户月报!I1</f>
        <v>期末份额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>
      <c r="A2" s="18">
        <f>股票账户月报!A2</f>
        <v>42247</v>
      </c>
      <c r="B2" s="4">
        <f>股票账户月报!B2</f>
        <v>0</v>
      </c>
      <c r="C2" s="4">
        <f>股票账户月报!C2</f>
        <v>25000</v>
      </c>
      <c r="D2" s="4">
        <f>股票账户月报!D2</f>
        <v>-700.9</v>
      </c>
      <c r="E2" s="4">
        <f>股票账户月报!E2</f>
        <v>24299.1</v>
      </c>
      <c r="F2" s="6">
        <f>股票账户月报!F2</f>
        <v>1</v>
      </c>
      <c r="G2" s="4">
        <f>股票账户月报!G2</f>
        <v>25000</v>
      </c>
      <c r="H2" s="6">
        <f>股票账户月报!H2</f>
        <v>0.97196400000000005</v>
      </c>
      <c r="I2" s="4">
        <f>股票账户月报!I2</f>
        <v>25000</v>
      </c>
      <c r="K2" s="18">
        <v>42247</v>
      </c>
    </row>
    <row r="3" spans="1:20">
      <c r="A3" s="18">
        <f>股票账户月报!A3</f>
        <v>42277</v>
      </c>
      <c r="B3" s="4">
        <f>股票账户月报!B3</f>
        <v>24299.1</v>
      </c>
      <c r="C3" s="4">
        <f>股票账户月报!C3</f>
        <v>20000</v>
      </c>
      <c r="D3" s="4">
        <f>股票账户月报!D3</f>
        <v>1151.3699999999999</v>
      </c>
      <c r="E3" s="4">
        <f>股票账户月报!E3</f>
        <v>45450.47</v>
      </c>
      <c r="F3" s="6">
        <f>股票账户月报!F3</f>
        <v>0.97196400000000005</v>
      </c>
      <c r="G3" s="4">
        <f>股票账户月报!G3</f>
        <v>25000</v>
      </c>
      <c r="H3" s="6">
        <f>股票账户月报!H3</f>
        <v>1.0180187999999999</v>
      </c>
      <c r="I3" s="4">
        <f>股票账户月报!I3</f>
        <v>44646.002608203307</v>
      </c>
      <c r="K3" s="18">
        <v>42277</v>
      </c>
    </row>
    <row r="4" spans="1:20">
      <c r="A4" s="18">
        <f>股票账户月报!A4</f>
        <v>42308</v>
      </c>
      <c r="B4" s="4">
        <f>股票账户月报!B4</f>
        <v>45450.47</v>
      </c>
      <c r="C4" s="4">
        <f>股票账户月报!C4</f>
        <v>40000</v>
      </c>
      <c r="D4" s="4">
        <f>股票账户月报!D4</f>
        <v>5473.2</v>
      </c>
      <c r="E4" s="4">
        <f>股票账户月报!E4</f>
        <v>90923.67</v>
      </c>
      <c r="F4" s="6">
        <f>股票账户月报!F4</f>
        <v>1.0180187999999999</v>
      </c>
      <c r="G4" s="4">
        <f>股票账户月报!G4</f>
        <v>44646.002608203307</v>
      </c>
      <c r="H4" s="6">
        <f>股票账户月报!H4</f>
        <v>1.1406098424283841</v>
      </c>
      <c r="I4" s="4">
        <f>股票账户月报!I4</f>
        <v>79714.961784321844</v>
      </c>
      <c r="K4" s="18">
        <v>42308</v>
      </c>
    </row>
    <row r="5" spans="1:20">
      <c r="A5" s="18">
        <f>股票账户月报!A5</f>
        <v>42338</v>
      </c>
      <c r="B5" s="4">
        <f>股票账户月报!B5</f>
        <v>90923.67</v>
      </c>
      <c r="C5" s="4">
        <f>股票账户月报!C5</f>
        <v>129200</v>
      </c>
      <c r="D5" s="4">
        <f>股票账户月报!D5</f>
        <v>4033.11</v>
      </c>
      <c r="E5" s="4">
        <f>股票账户月报!E5</f>
        <v>224156.77999999997</v>
      </c>
      <c r="F5" s="6">
        <f>股票账户月报!F5</f>
        <v>1.1406098424283841</v>
      </c>
      <c r="G5" s="4">
        <f>股票账户月报!G5</f>
        <v>79714.961784321844</v>
      </c>
      <c r="H5" s="6">
        <f>股票账户月报!H5</f>
        <v>1.1912039832235846</v>
      </c>
      <c r="I5" s="4">
        <f>股票账户月报!I5</f>
        <v>188176.65417252606</v>
      </c>
      <c r="K5" s="18">
        <v>42338</v>
      </c>
    </row>
    <row r="6" spans="1:20">
      <c r="A6" s="18">
        <f>股票账户月报!A6</f>
        <v>42369</v>
      </c>
      <c r="B6" s="4">
        <f>股票账户月报!B6</f>
        <v>224156.77999999997</v>
      </c>
      <c r="C6" s="4">
        <f>股票账户月报!C6</f>
        <v>15000</v>
      </c>
      <c r="D6" s="4">
        <f>股票账户月报!D6</f>
        <v>19350.11</v>
      </c>
      <c r="E6" s="4">
        <f>股票账户月报!E6</f>
        <v>258506.88999999996</v>
      </c>
      <c r="F6" s="6">
        <f>股票账户月报!F6</f>
        <v>1.1912039832235846</v>
      </c>
      <c r="G6" s="4">
        <f>股票账户月报!G6</f>
        <v>188176.65417252606</v>
      </c>
      <c r="H6" s="6">
        <f>股票账户月报!H6</f>
        <v>1.294033476526506</v>
      </c>
      <c r="I6" s="4">
        <f>股票账户月报!I6</f>
        <v>199768.31719523517</v>
      </c>
      <c r="K6" s="18">
        <v>42369</v>
      </c>
    </row>
    <row r="7" spans="1:20">
      <c r="A7" s="18">
        <f>股票账户月报!A7</f>
        <v>42400</v>
      </c>
      <c r="B7" s="4">
        <f>股票账户月报!B7</f>
        <v>258506.88999999996</v>
      </c>
      <c r="C7" s="4">
        <f>股票账户月报!C7</f>
        <v>130000</v>
      </c>
      <c r="D7" s="4">
        <f>股票账户月报!D7</f>
        <v>-32667.72</v>
      </c>
      <c r="E7" s="4">
        <f>股票账户月报!E7</f>
        <v>355839.16999999993</v>
      </c>
      <c r="F7" s="6">
        <f>股票账户月报!F7</f>
        <v>1.294033476526506</v>
      </c>
      <c r="G7" s="4">
        <f>股票账户月报!G7</f>
        <v>199768.31719523517</v>
      </c>
      <c r="H7" s="6">
        <f>股票账户月报!H7</f>
        <v>1.1305054433595971</v>
      </c>
      <c r="I7" s="4">
        <f>股票账户月报!I7</f>
        <v>314761.12927199126</v>
      </c>
      <c r="K7" s="18">
        <v>42400</v>
      </c>
    </row>
    <row r="8" spans="1:20">
      <c r="A8" s="18">
        <f>股票账户月报!A8</f>
        <v>42429</v>
      </c>
      <c r="B8" s="4">
        <f>股票账户月报!B8</f>
        <v>355839.16999999993</v>
      </c>
      <c r="C8" s="4">
        <f>股票账户月报!C8</f>
        <v>50000</v>
      </c>
      <c r="D8" s="4">
        <f>股票账户月报!D8</f>
        <v>713</v>
      </c>
      <c r="E8" s="4">
        <f>股票账户月报!E8</f>
        <v>406552.16999999993</v>
      </c>
      <c r="F8" s="6">
        <f>股票账户月报!F8</f>
        <v>1.1305054433595971</v>
      </c>
      <c r="G8" s="4">
        <f>股票账户月报!G8</f>
        <v>314761.12927199126</v>
      </c>
      <c r="H8" s="6">
        <f>股票账户月报!H8</f>
        <v>1.1327706531764798</v>
      </c>
      <c r="I8" s="4">
        <f>股票账户月报!I8</f>
        <v>358900.69085031393</v>
      </c>
      <c r="K8" s="18">
        <v>42429</v>
      </c>
    </row>
    <row r="9" spans="1:20">
      <c r="A9" s="18">
        <f>股票账户月报!A9</f>
        <v>42460</v>
      </c>
      <c r="B9" s="4">
        <f>股票账户月报!B9</f>
        <v>406552.16999999993</v>
      </c>
      <c r="C9" s="4">
        <f>股票账户月报!C9</f>
        <v>-202800</v>
      </c>
      <c r="D9" s="4">
        <f>股票账户月报!D9</f>
        <v>451.57</v>
      </c>
      <c r="E9" s="4">
        <f>股票账户月报!E9</f>
        <v>204203.73999999993</v>
      </c>
      <c r="F9" s="6">
        <f>股票账户月报!F9</f>
        <v>1.1327706531764798</v>
      </c>
      <c r="G9" s="4">
        <f>股票账户月报!G9</f>
        <v>358900.69085031393</v>
      </c>
      <c r="H9" s="6">
        <f>股票账户月报!H9</f>
        <v>1.1340288563828602</v>
      </c>
      <c r="I9" s="4">
        <f>股票账户月报!I9</f>
        <v>180069.26265645097</v>
      </c>
      <c r="K9" s="18">
        <v>42460</v>
      </c>
    </row>
    <row r="10" spans="1:20">
      <c r="A10" s="18">
        <f>股票账户月报!A10</f>
        <v>42490</v>
      </c>
      <c r="B10" s="4">
        <f>股票账户月报!B10</f>
        <v>204203.73999999993</v>
      </c>
      <c r="C10" s="4">
        <f>股票账户月报!C10</f>
        <v>130000</v>
      </c>
      <c r="D10" s="4">
        <f>股票账户月报!D10</f>
        <v>1024.1199999999999</v>
      </c>
      <c r="E10" s="4">
        <f>股票账户月报!E10</f>
        <v>335227.85999999993</v>
      </c>
      <c r="F10" s="6">
        <f>股票账户月报!F10</f>
        <v>1.1340288563828602</v>
      </c>
      <c r="G10" s="4">
        <f>股票账户月报!G10</f>
        <v>180069.26265645097</v>
      </c>
      <c r="H10" s="6">
        <f>股票账户月报!H10</f>
        <v>1.1397162234820073</v>
      </c>
      <c r="I10" s="4">
        <f>股票账户月报!I10</f>
        <v>294132.74382971192</v>
      </c>
      <c r="K10" s="18">
        <v>42490</v>
      </c>
    </row>
    <row r="11" spans="1:20">
      <c r="A11" s="18">
        <f>股票账户月报!A11</f>
        <v>42521</v>
      </c>
      <c r="B11" s="4">
        <f>股票账户月报!B11</f>
        <v>335227.85999999993</v>
      </c>
      <c r="C11" s="4">
        <f>股票账户月报!C11</f>
        <v>12000</v>
      </c>
      <c r="D11" s="4">
        <f>股票账户月报!D11</f>
        <v>1619.52</v>
      </c>
      <c r="E11" s="4">
        <f>股票账户月报!E11</f>
        <v>348847.37999999995</v>
      </c>
      <c r="F11" s="6">
        <f>股票账户月报!F11</f>
        <v>1.1397162234820073</v>
      </c>
      <c r="G11" s="4">
        <f>股票账户月报!G11</f>
        <v>294132.74382971192</v>
      </c>
      <c r="H11" s="6">
        <f>股票账户月报!H11</f>
        <v>1.1452223088600351</v>
      </c>
      <c r="I11" s="4">
        <f>股票账户月报!I11</f>
        <v>304611.05874478281</v>
      </c>
      <c r="K11" s="18">
        <v>42521</v>
      </c>
    </row>
    <row r="12" spans="1:20">
      <c r="A12" s="18">
        <f>股票账户月报!A12</f>
        <v>42551</v>
      </c>
      <c r="B12" s="4">
        <f>股票账户月报!B12</f>
        <v>348847.37999999995</v>
      </c>
      <c r="C12" s="4">
        <f>股票账户月报!C12</f>
        <v>126100</v>
      </c>
      <c r="D12" s="4">
        <f>股票账户月报!D12</f>
        <v>5247.73</v>
      </c>
      <c r="E12" s="4">
        <f>股票账户月报!E12</f>
        <v>480195.10999999993</v>
      </c>
      <c r="F12" s="6">
        <f>股票账户月报!F12</f>
        <v>1.1452223088600351</v>
      </c>
      <c r="G12" s="4">
        <f>股票账户月报!G12</f>
        <v>304611.05874478281</v>
      </c>
      <c r="H12" s="6">
        <f>股票账户月报!H12</f>
        <v>1.1624499499759697</v>
      </c>
      <c r="I12" s="4">
        <f>股票账户月报!I12</f>
        <v>413088.84740364656</v>
      </c>
      <c r="K12" s="18">
        <v>42551</v>
      </c>
    </row>
    <row r="13" spans="1:20">
      <c r="A13" s="18">
        <f>股票账户月报!A13</f>
        <v>42582</v>
      </c>
      <c r="B13" s="4">
        <f>股票账户月报!B13</f>
        <v>480195.10999999993</v>
      </c>
      <c r="C13" s="4">
        <f>股票账户月报!C13</f>
        <v>13500</v>
      </c>
      <c r="D13" s="4">
        <f>股票账户月报!D13</f>
        <v>958.73</v>
      </c>
      <c r="E13" s="4">
        <f>股票账户月报!E13</f>
        <v>494653.83999999991</v>
      </c>
      <c r="F13" s="6">
        <f>股票账户月报!F13</f>
        <v>1.1624499499759697</v>
      </c>
      <c r="G13" s="4">
        <f>股票账户月报!G13</f>
        <v>413088.84740364656</v>
      </c>
      <c r="H13" s="6">
        <f>股票账户月报!H13</f>
        <v>1.1647708308373772</v>
      </c>
      <c r="I13" s="4">
        <f>股票账户月报!I13</f>
        <v>424679.11017687776</v>
      </c>
      <c r="K13" s="18">
        <v>42582</v>
      </c>
    </row>
    <row r="14" spans="1:20">
      <c r="A14" s="18">
        <f>股票账户月报!A14</f>
        <v>42613</v>
      </c>
      <c r="B14" s="4">
        <f>股票账户月报!B14</f>
        <v>494653.83999999991</v>
      </c>
      <c r="C14" s="4">
        <f>股票账户月报!C14</f>
        <v>7000</v>
      </c>
      <c r="D14" s="4">
        <f>股票账户月报!D14</f>
        <v>4724.12</v>
      </c>
      <c r="E14" s="4">
        <f>股票账户月报!E14</f>
        <v>506377.9599999999</v>
      </c>
      <c r="F14" s="6">
        <f>股票账户月报!F14</f>
        <v>1.1647708308373772</v>
      </c>
      <c r="G14" s="4">
        <f>股票账户月报!G14</f>
        <v>424679.11017687776</v>
      </c>
      <c r="H14" s="6">
        <f>股票账户月报!H14</f>
        <v>1.1758948062974188</v>
      </c>
      <c r="I14" s="4">
        <f>股票账户月报!I14</f>
        <v>430632.02361991024</v>
      </c>
      <c r="K14" s="18">
        <v>42613</v>
      </c>
    </row>
    <row r="15" spans="1:20">
      <c r="A15" s="18">
        <f>股票账户月报!A15</f>
        <v>42643</v>
      </c>
      <c r="B15" s="4">
        <f>股票账户月报!B15</f>
        <v>506377.9599999999</v>
      </c>
      <c r="C15" s="4">
        <f>股票账户月报!C15</f>
        <v>0</v>
      </c>
      <c r="D15" s="4">
        <f>股票账户月报!D15</f>
        <v>1581.04</v>
      </c>
      <c r="E15" s="4">
        <f>股票账户月报!E15</f>
        <v>507958.99999999988</v>
      </c>
      <c r="F15" s="6">
        <f>股票账户月报!F15</f>
        <v>1.1758948062974188</v>
      </c>
      <c r="G15" s="4">
        <f>股票账户月报!G15</f>
        <v>430632.02361991024</v>
      </c>
      <c r="H15" s="6">
        <f>股票账户月报!H15</f>
        <v>1.1795662471408326</v>
      </c>
      <c r="I15" s="4">
        <f>股票账户月报!I15</f>
        <v>430632.02361991024</v>
      </c>
      <c r="K15" s="18">
        <f>天天基金账户月报!A2</f>
        <v>42643</v>
      </c>
      <c r="L15" s="4">
        <f>天天基金账户月报!B2</f>
        <v>0</v>
      </c>
      <c r="M15" s="4">
        <f>天天基金账户月报!C2</f>
        <v>3400</v>
      </c>
      <c r="N15" s="4">
        <f>天天基金账户月报!D2</f>
        <v>22.92</v>
      </c>
      <c r="O15" s="4">
        <f>天天基金账户月报!E2</f>
        <v>3422.92</v>
      </c>
      <c r="P15" s="6">
        <f>天天基金账户月报!F2</f>
        <v>1</v>
      </c>
      <c r="Q15" s="4">
        <f>天天基金账户月报!G2</f>
        <v>3400</v>
      </c>
      <c r="R15" s="6">
        <f>天天基金账户月报!H2</f>
        <v>1.0067411764705883</v>
      </c>
      <c r="S15" s="4">
        <f>天天基金账户月报!I2</f>
        <v>3400</v>
      </c>
      <c r="T15" s="19"/>
    </row>
    <row r="16" spans="1:20">
      <c r="A16" s="18">
        <f>股票账户月报!A16</f>
        <v>42674</v>
      </c>
      <c r="B16" s="4">
        <f>股票账户月报!B16</f>
        <v>507958.99999999988</v>
      </c>
      <c r="C16" s="4">
        <f>股票账户月报!C16</f>
        <v>17000</v>
      </c>
      <c r="D16" s="4">
        <f>股票账户月报!D16</f>
        <v>1541.67</v>
      </c>
      <c r="E16" s="4">
        <f>股票账户月报!E16</f>
        <v>526500.66999999993</v>
      </c>
      <c r="F16" s="6">
        <f>股票账户月报!F16</f>
        <v>1.1795662471408326</v>
      </c>
      <c r="G16" s="4">
        <f>股票账户月报!G16</f>
        <v>430632.02361991024</v>
      </c>
      <c r="H16" s="6">
        <f>股票账户月报!H16</f>
        <v>1.1831462642214032</v>
      </c>
      <c r="I16" s="4">
        <f>股票账户月报!I16</f>
        <v>445000.49226498284</v>
      </c>
      <c r="K16" s="18">
        <f>天天基金账户月报!A3</f>
        <v>42674</v>
      </c>
      <c r="L16" s="4">
        <f>天天基金账户月报!B3</f>
        <v>3422.92</v>
      </c>
      <c r="M16" s="4">
        <f>天天基金账户月报!C3</f>
        <v>0</v>
      </c>
      <c r="N16" s="4">
        <f>天天基金账户月报!D3</f>
        <v>20.259999999999998</v>
      </c>
      <c r="O16" s="4">
        <f>天天基金账户月报!E3</f>
        <v>3443.1800000000003</v>
      </c>
      <c r="P16" s="6">
        <f>天天基金账户月报!F3</f>
        <v>1.0067411764705883</v>
      </c>
      <c r="Q16" s="4">
        <f>天天基金账户月报!G3</f>
        <v>3400</v>
      </c>
      <c r="R16" s="6">
        <f>天天基金账户月报!H3</f>
        <v>1.0127000000000002</v>
      </c>
      <c r="S16" s="4">
        <f>天天基金账户月报!I3</f>
        <v>3400</v>
      </c>
      <c r="T16" s="19"/>
    </row>
    <row r="17" spans="1:20">
      <c r="A17" s="18">
        <f>股票账户月报!A17</f>
        <v>42704</v>
      </c>
      <c r="B17" s="4">
        <f>股票账户月报!B17</f>
        <v>526500.66999999993</v>
      </c>
      <c r="C17" s="4">
        <f>股票账户月报!C17</f>
        <v>18000</v>
      </c>
      <c r="D17" s="4">
        <f>股票账户月报!D17</f>
        <v>12671.49</v>
      </c>
      <c r="E17" s="4">
        <f>股票账户月报!E17</f>
        <v>557172.15999999992</v>
      </c>
      <c r="F17" s="6">
        <f>股票账户月报!F17</f>
        <v>1.1831462642214032</v>
      </c>
      <c r="G17" s="4">
        <f>股票账户月报!G17</f>
        <v>445000.49226498284</v>
      </c>
      <c r="H17" s="6">
        <f>股票账户月报!H17</f>
        <v>1.2116214911486907</v>
      </c>
      <c r="I17" s="4">
        <f>股票账户月报!I17</f>
        <v>459856.61699658935</v>
      </c>
      <c r="K17" s="18">
        <f>天天基金账户月报!A4</f>
        <v>42704</v>
      </c>
      <c r="L17" s="4">
        <f>天天基金账户月报!B4</f>
        <v>3443.1800000000003</v>
      </c>
      <c r="M17" s="4">
        <f>天天基金账户月报!C4</f>
        <v>0</v>
      </c>
      <c r="N17" s="4">
        <f>天天基金账户月报!D4</f>
        <v>-57.39</v>
      </c>
      <c r="O17" s="4">
        <f>天天基金账户月报!E4</f>
        <v>3385.7900000000004</v>
      </c>
      <c r="P17" s="6">
        <f>天天基金账户月报!F4</f>
        <v>1.0127000000000002</v>
      </c>
      <c r="Q17" s="4">
        <f>天天基金账户月报!G4</f>
        <v>3400</v>
      </c>
      <c r="R17" s="6">
        <f>天天基金账户月报!H4</f>
        <v>0.99582058823529429</v>
      </c>
      <c r="S17" s="4">
        <f>天天基金账户月报!I4</f>
        <v>3400</v>
      </c>
      <c r="T17" s="19"/>
    </row>
    <row r="18" spans="1:20">
      <c r="A18" s="18">
        <f>股票账户月报!A18</f>
        <v>42735</v>
      </c>
      <c r="B18" s="4">
        <f>股票账户月报!B18</f>
        <v>557172.15999999992</v>
      </c>
      <c r="C18" s="4">
        <f>股票账户月报!C18</f>
        <v>400</v>
      </c>
      <c r="D18" s="4">
        <f>股票账户月报!D18</f>
        <v>-148.13999999999999</v>
      </c>
      <c r="E18" s="4">
        <f>股票账户月报!E18</f>
        <v>557424.0199999999</v>
      </c>
      <c r="F18" s="6">
        <f>股票账户月报!F18</f>
        <v>1.2116214911486907</v>
      </c>
      <c r="G18" s="4">
        <f>股票账户月报!G18</f>
        <v>459856.61699658935</v>
      </c>
      <c r="H18" s="6">
        <f>股票账户月报!H18</f>
        <v>1.2112993472574762</v>
      </c>
      <c r="I18" s="4">
        <f>股票账户月报!I18</f>
        <v>460186.8409011144</v>
      </c>
      <c r="K18" s="18">
        <f>天天基金账户月报!A5</f>
        <v>42735</v>
      </c>
      <c r="L18" s="4">
        <f>天天基金账户月报!B5</f>
        <v>3385.7900000000004</v>
      </c>
      <c r="M18" s="4">
        <f>天天基金账户月报!C5</f>
        <v>0</v>
      </c>
      <c r="N18" s="4">
        <f>天天基金账户月报!D5</f>
        <v>222.8</v>
      </c>
      <c r="O18" s="4">
        <f>天天基金账户月报!E5</f>
        <v>3608.5900000000006</v>
      </c>
      <c r="P18" s="6">
        <f>天天基金账户月报!F5</f>
        <v>0.99582058823529429</v>
      </c>
      <c r="Q18" s="4">
        <f>天天基金账户月报!G5</f>
        <v>3400</v>
      </c>
      <c r="R18" s="6">
        <f>天天基金账户月报!H5</f>
        <v>1.0613500000000002</v>
      </c>
      <c r="S18" s="4">
        <f>天天基金账户月报!I5</f>
        <v>3400</v>
      </c>
      <c r="T18" s="19"/>
    </row>
    <row r="19" spans="1:20">
      <c r="A19" s="18">
        <f>股票账户月报!A19</f>
        <v>42766</v>
      </c>
      <c r="B19" s="4">
        <f>股票账户月报!B19</f>
        <v>557424.0199999999</v>
      </c>
      <c r="C19" s="4">
        <f>股票账户月报!C19</f>
        <v>0</v>
      </c>
      <c r="D19" s="4">
        <f>股票账户月报!D19</f>
        <v>7031.39</v>
      </c>
      <c r="E19" s="4">
        <f>股票账户月报!E19</f>
        <v>564455.40999999992</v>
      </c>
      <c r="F19" s="6">
        <f>股票账户月报!F19</f>
        <v>1.2112993472574762</v>
      </c>
      <c r="G19" s="4">
        <f>股票账户月报!G19</f>
        <v>460186.8409011144</v>
      </c>
      <c r="H19" s="6">
        <f>股票账户月报!H19</f>
        <v>1.2265787715587697</v>
      </c>
      <c r="I19" s="4">
        <f>股票账户月报!I19</f>
        <v>460186.8409011144</v>
      </c>
      <c r="K19" s="18">
        <f>天天基金账户月报!A6</f>
        <v>42766</v>
      </c>
      <c r="L19" s="4">
        <f>天天基金账户月报!B6</f>
        <v>3608.5900000000006</v>
      </c>
      <c r="M19" s="4">
        <f>天天基金账户月报!C6</f>
        <v>15320</v>
      </c>
      <c r="N19" s="4">
        <f>天天基金账户月报!D6</f>
        <v>218.20000000000027</v>
      </c>
      <c r="O19" s="4">
        <f>天天基金账户月报!E6</f>
        <v>19146.79</v>
      </c>
      <c r="P19" s="6">
        <f>天天基金账户月报!F6</f>
        <v>1.0613500000000002</v>
      </c>
      <c r="Q19" s="4">
        <f>天天基金账户月报!G6</f>
        <v>3400</v>
      </c>
      <c r="R19" s="6">
        <f>天天基金账户月报!H6</f>
        <v>1.1255264705882355</v>
      </c>
      <c r="S19" s="4">
        <f>天天基金账户月报!I6</f>
        <v>17011.407994690064</v>
      </c>
      <c r="T19" s="19"/>
    </row>
    <row r="20" spans="1:20">
      <c r="A20" s="18">
        <f>股票账户月报!A20</f>
        <v>42794</v>
      </c>
      <c r="B20" s="4">
        <f>股票账户月报!B20</f>
        <v>564455.40999999992</v>
      </c>
      <c r="C20" s="4">
        <f>股票账户月报!C20</f>
        <v>6200</v>
      </c>
      <c r="D20" s="4">
        <f>股票账户月报!D20</f>
        <v>-1659.99</v>
      </c>
      <c r="E20" s="4">
        <f>股票账户月报!E20</f>
        <v>568995.41999999993</v>
      </c>
      <c r="F20" s="6">
        <f>股票账户月报!F20</f>
        <v>1.2265787715587697</v>
      </c>
      <c r="G20" s="4">
        <f>股票账户月报!G20</f>
        <v>460186.8409011144</v>
      </c>
      <c r="H20" s="6">
        <f>股票账户月报!H20</f>
        <v>1.2229715628068865</v>
      </c>
      <c r="I20" s="4">
        <f>股票账户月报!I20</f>
        <v>465256.46000637813</v>
      </c>
      <c r="K20" s="18">
        <f>天天基金账户月报!A7</f>
        <v>42794</v>
      </c>
      <c r="L20" s="4">
        <f>天天基金账户月报!B7</f>
        <v>19146.79</v>
      </c>
      <c r="M20" s="4">
        <f>天天基金账户月报!C7</f>
        <v>3960</v>
      </c>
      <c r="N20" s="4">
        <f>天天基金账户月报!D7</f>
        <v>385.18999999999869</v>
      </c>
      <c r="O20" s="4">
        <f>天天基金账户月报!E7</f>
        <v>23491.98</v>
      </c>
      <c r="P20" s="6">
        <f>天天基金账户月报!F7</f>
        <v>1.1255264705882355</v>
      </c>
      <c r="Q20" s="4">
        <f>天天基金账户月报!G7</f>
        <v>17011.407994690064</v>
      </c>
      <c r="R20" s="6">
        <f>天天基金账户月报!H7</f>
        <v>1.1481695110773138</v>
      </c>
      <c r="S20" s="4">
        <f>天天基金账户月报!I7</f>
        <v>20460.376079798316</v>
      </c>
      <c r="T20" s="19"/>
    </row>
    <row r="21" spans="1:20">
      <c r="A21" s="18">
        <f>股票账户月报!A21</f>
        <v>42825</v>
      </c>
      <c r="B21" s="4">
        <f>股票账户月报!B21</f>
        <v>568995.41999999993</v>
      </c>
      <c r="C21" s="4">
        <f>股票账户月报!C21</f>
        <v>0</v>
      </c>
      <c r="D21" s="4">
        <f>股票账户月报!D21</f>
        <v>-3358.79</v>
      </c>
      <c r="E21" s="4">
        <f>股票账户月报!E21</f>
        <v>565636.62999999989</v>
      </c>
      <c r="F21" s="6">
        <f>股票账户月报!F21</f>
        <v>1.2229715628068865</v>
      </c>
      <c r="G21" s="4">
        <f>股票账户月报!G21</f>
        <v>465256.46000637813</v>
      </c>
      <c r="H21" s="6">
        <f>股票账户月报!H21</f>
        <v>1.2157523401012973</v>
      </c>
      <c r="I21" s="4">
        <f>股票账户月报!I21</f>
        <v>465256.46000637813</v>
      </c>
      <c r="K21" s="18">
        <f>天天基金账户月报!A8</f>
        <v>42825</v>
      </c>
      <c r="L21" s="4">
        <f>天天基金账户月报!B8</f>
        <v>23491.98</v>
      </c>
      <c r="M21" s="4">
        <f>天天基金账户月报!C8</f>
        <v>0</v>
      </c>
      <c r="N21" s="4">
        <f>天天基金账户月报!D8</f>
        <v>324.86000000000058</v>
      </c>
      <c r="O21" s="4">
        <f>天天基金账户月报!E8</f>
        <v>23816.84</v>
      </c>
      <c r="P21" s="6">
        <f>天天基金账户月报!F8</f>
        <v>1.1481695110773138</v>
      </c>
      <c r="Q21" s="4">
        <f>天天基金账户月报!G8</f>
        <v>20460.376079798316</v>
      </c>
      <c r="R21" s="6">
        <f>天天基金账户月报!H8</f>
        <v>1.1640470295908056</v>
      </c>
      <c r="S21" s="4">
        <f>天天基金账户月报!I8</f>
        <v>20460.376079798316</v>
      </c>
      <c r="T21" s="19"/>
    </row>
    <row r="22" spans="1:20">
      <c r="A22" s="18">
        <f>股票账户月报!A22</f>
        <v>42855</v>
      </c>
      <c r="B22" s="4">
        <f>股票账户月报!B22</f>
        <v>565636.62999999989</v>
      </c>
      <c r="C22" s="4">
        <f>股票账户月报!C22</f>
        <v>-11880</v>
      </c>
      <c r="D22" s="4">
        <f>股票账户月报!D22</f>
        <v>-12007.49</v>
      </c>
      <c r="E22" s="4">
        <f>股票账户月报!E22</f>
        <v>541749.1399999999</v>
      </c>
      <c r="F22" s="6">
        <f>股票账户月报!F22</f>
        <v>1.2157523401012973</v>
      </c>
      <c r="G22" s="4">
        <f>股票账户月报!G22</f>
        <v>465256.46000637813</v>
      </c>
      <c r="H22" s="6">
        <f>股票账户月报!H22</f>
        <v>1.1899440149469613</v>
      </c>
      <c r="I22" s="4">
        <f>股票账户月报!I22</f>
        <v>455272.79703503277</v>
      </c>
      <c r="K22" s="18">
        <f>天天基金账户月报!A9</f>
        <v>42855</v>
      </c>
      <c r="L22" s="4">
        <f>天天基金账户月报!B9</f>
        <v>23816.84</v>
      </c>
      <c r="M22" s="4">
        <f>天天基金账户月报!C9</f>
        <v>15840</v>
      </c>
      <c r="N22" s="4">
        <f>天天基金账户月报!D9</f>
        <v>-174.61999999999898</v>
      </c>
      <c r="O22" s="4">
        <f>天天基金账户月报!E9</f>
        <v>39482.22</v>
      </c>
      <c r="P22" s="6">
        <f>天天基金账户月报!F9</f>
        <v>1.1640470295908056</v>
      </c>
      <c r="Q22" s="4">
        <f>天天基金账户月报!G9</f>
        <v>20460.376079798316</v>
      </c>
      <c r="R22" s="6">
        <f>天天基金账户月报!H9</f>
        <v>1.1555124846088876</v>
      </c>
      <c r="S22" s="4">
        <f>天天基金账户月报!I9</f>
        <v>34168.579332454174</v>
      </c>
      <c r="T22" s="19"/>
    </row>
    <row r="23" spans="1:20">
      <c r="A23" s="18">
        <f>股票账户月报!A23</f>
        <v>42886</v>
      </c>
      <c r="B23" s="4">
        <f>股票账户月报!B23</f>
        <v>541749.1399999999</v>
      </c>
      <c r="C23" s="4">
        <f>股票账户月报!C23</f>
        <v>-15279</v>
      </c>
      <c r="D23" s="4">
        <f>股票账户月报!D23</f>
        <v>-22372.2</v>
      </c>
      <c r="E23" s="4">
        <f>股票账户月报!E23</f>
        <v>504097.93999999989</v>
      </c>
      <c r="F23" s="6">
        <f>股票账户月报!F23</f>
        <v>1.1899440149469613</v>
      </c>
      <c r="G23" s="4">
        <f>股票账户月报!G23</f>
        <v>455272.79703503277</v>
      </c>
      <c r="H23" s="6">
        <f>股票账户月报!H23</f>
        <v>1.1408038068218567</v>
      </c>
      <c r="I23" s="4">
        <f>股票账户月报!I23</f>
        <v>441879.60890870151</v>
      </c>
      <c r="K23" s="18">
        <f>天天基金账户月报!A10</f>
        <v>42886</v>
      </c>
      <c r="L23" s="4">
        <f>天天基金账户月报!B10</f>
        <v>39482.22</v>
      </c>
      <c r="M23" s="4">
        <f>天天基金账户月报!C10</f>
        <v>15840</v>
      </c>
      <c r="N23" s="4">
        <f>天天基金账户月报!D10</f>
        <v>71.739999999997963</v>
      </c>
      <c r="O23" s="4">
        <f>天天基金账户月报!E10</f>
        <v>55393.96</v>
      </c>
      <c r="P23" s="6">
        <f>天天基金账户月报!F10</f>
        <v>1.1555124846088876</v>
      </c>
      <c r="Q23" s="4">
        <f>天天基金账户月报!G10</f>
        <v>34168.579332454174</v>
      </c>
      <c r="R23" s="6">
        <f>天天基金账户月报!H10</f>
        <v>1.1576120743899543</v>
      </c>
      <c r="S23" s="4">
        <f>天天基金账户月报!I10</f>
        <v>47851.919676280027</v>
      </c>
      <c r="T23" s="19"/>
    </row>
    <row r="24" spans="1:20">
      <c r="A24" s="18">
        <f>股票账户月报!A24</f>
        <v>42916</v>
      </c>
      <c r="B24" s="4">
        <f>股票账户月报!B24</f>
        <v>504097.93999999989</v>
      </c>
      <c r="C24" s="4">
        <f>股票账户月报!C24</f>
        <v>0</v>
      </c>
      <c r="D24" s="4">
        <f>股票账户月报!D24</f>
        <v>-30194.41</v>
      </c>
      <c r="E24" s="4">
        <f>股票账户月报!E24</f>
        <v>473903.52999999991</v>
      </c>
      <c r="F24" s="6">
        <f>股票账户月报!F24</f>
        <v>1.1408038068218567</v>
      </c>
      <c r="G24" s="4">
        <f>股票账户月报!G24</f>
        <v>441879.60890870151</v>
      </c>
      <c r="H24" s="6">
        <f>股票账户月报!H24</f>
        <v>1.0724720499558398</v>
      </c>
      <c r="I24" s="4">
        <f>股票账户月报!I24</f>
        <v>441879.60890870151</v>
      </c>
      <c r="K24" s="18">
        <f>天天基金账户月报!A11</f>
        <v>42916</v>
      </c>
      <c r="L24" s="4">
        <f>天天基金账户月报!B11</f>
        <v>55393.96</v>
      </c>
      <c r="M24" s="4">
        <f>天天基金账户月报!C11</f>
        <v>0</v>
      </c>
      <c r="N24" s="4">
        <f>天天基金账户月报!D11</f>
        <v>2134.5299999999988</v>
      </c>
      <c r="O24" s="4">
        <f>天天基金账户月报!E11</f>
        <v>57528.49</v>
      </c>
      <c r="P24" s="6">
        <f>天天基金账户月报!F11</f>
        <v>1.1576120743899543</v>
      </c>
      <c r="Q24" s="4">
        <f>天天基金账户月报!G11</f>
        <v>47851.919676280027</v>
      </c>
      <c r="R24" s="6">
        <f>天天基金账户月报!H11</f>
        <v>1.2022190622483344</v>
      </c>
      <c r="S24" s="4">
        <f>天天基金账户月报!I11</f>
        <v>47851.919676280027</v>
      </c>
      <c r="T24" s="19"/>
    </row>
    <row r="25" spans="1:20">
      <c r="A25" s="18">
        <f>股票账户月报!A25</f>
        <v>42947</v>
      </c>
      <c r="B25" s="4">
        <f>股票账户月报!B25</f>
        <v>473903.52999999991</v>
      </c>
      <c r="C25" s="4">
        <f>股票账户月报!C25</f>
        <v>0</v>
      </c>
      <c r="D25" s="4">
        <f>股票账户月报!D25</f>
        <v>9833.31</v>
      </c>
      <c r="E25" s="4">
        <f>股票账户月报!E25</f>
        <v>483736.83999999991</v>
      </c>
      <c r="F25" s="6">
        <f>股票账户月报!F25</f>
        <v>1.0724720499558398</v>
      </c>
      <c r="G25" s="4">
        <f>股票账户月报!G25</f>
        <v>441879.60890870151</v>
      </c>
      <c r="H25" s="6">
        <f>股票账户月报!H25</f>
        <v>1.094725418977065</v>
      </c>
      <c r="I25" s="4">
        <f>股票账户月报!I25</f>
        <v>441879.60890870151</v>
      </c>
      <c r="K25" s="18">
        <f>天天基金账户月报!A12</f>
        <v>42947</v>
      </c>
      <c r="L25" s="4">
        <f>天天基金账户月报!B12</f>
        <v>57528.49</v>
      </c>
      <c r="M25" s="4">
        <f>天天基金账户月报!C12</f>
        <v>0</v>
      </c>
      <c r="N25" s="4">
        <f>天天基金账户月报!D12</f>
        <v>-819.79000000000087</v>
      </c>
      <c r="O25" s="4">
        <f>天天基金账户月报!E12</f>
        <v>56708.7</v>
      </c>
      <c r="P25" s="6">
        <f>天天基金账户月报!F12</f>
        <v>1.2022190622483344</v>
      </c>
      <c r="Q25" s="4">
        <f>天天基金账户月报!G12</f>
        <v>47851.919676280027</v>
      </c>
      <c r="R25" s="6">
        <f>天天基金账户月报!H12</f>
        <v>1.1850872521653553</v>
      </c>
      <c r="S25" s="4">
        <f>天天基金账户月报!I12</f>
        <v>47851.919676280027</v>
      </c>
      <c r="T25" s="19"/>
    </row>
    <row r="26" spans="1:20">
      <c r="A26" s="18">
        <f>股票账户月报!A26</f>
        <v>42978</v>
      </c>
      <c r="B26" s="4">
        <f>股票账户月报!B26</f>
        <v>483736.83999999991</v>
      </c>
      <c r="C26" s="4">
        <f>股票账户月报!C26</f>
        <v>25000</v>
      </c>
      <c r="D26" s="4">
        <f>股票账户月报!D26</f>
        <v>-45421.71</v>
      </c>
      <c r="E26" s="4">
        <f>股票账户月报!E26</f>
        <v>463315.12999999989</v>
      </c>
      <c r="F26" s="6">
        <f>股票账户月报!F26</f>
        <v>1.094725418977065</v>
      </c>
      <c r="G26" s="4">
        <f>股票账户月报!G26</f>
        <v>441879.60890870151</v>
      </c>
      <c r="H26" s="6">
        <f>股票账户月报!H26</f>
        <v>0.9919333709072824</v>
      </c>
      <c r="I26" s="4">
        <f>股票账户月报!I26</f>
        <v>467082.91462784825</v>
      </c>
      <c r="K26" s="18">
        <f>天天基金账户月报!A13</f>
        <v>42978</v>
      </c>
      <c r="L26" s="4">
        <f>天天基金账户月报!B13</f>
        <v>56708.7</v>
      </c>
      <c r="M26" s="4">
        <f>天天基金账户月报!C13</f>
        <v>0</v>
      </c>
      <c r="N26" s="4">
        <f>天天基金账户月报!D13</f>
        <v>639.7300000000032</v>
      </c>
      <c r="O26" s="4">
        <f>天天基金账户月报!E13</f>
        <v>57348.43</v>
      </c>
      <c r="P26" s="6">
        <f>天天基金账户月报!F13</f>
        <v>1.1850872521653553</v>
      </c>
      <c r="Q26" s="4">
        <f>天天基金账户月报!G13</f>
        <v>47851.919676280027</v>
      </c>
      <c r="R26" s="6">
        <f>天天基金账户月报!H13</f>
        <v>1.1984562038046584</v>
      </c>
      <c r="S26" s="4">
        <f>天天基金账户月报!I13</f>
        <v>47851.919676280027</v>
      </c>
      <c r="T26" s="19"/>
    </row>
    <row r="27" spans="1:20">
      <c r="A27" s="18">
        <f>股票账户月报!A27</f>
        <v>43008</v>
      </c>
      <c r="B27" s="4">
        <f>股票账户月报!B27</f>
        <v>463315.12999999989</v>
      </c>
      <c r="C27" s="4">
        <f>股票账户月报!C27</f>
        <v>0</v>
      </c>
      <c r="D27" s="4">
        <f>股票账户月报!D27</f>
        <v>55548.08</v>
      </c>
      <c r="E27" s="4">
        <f>股票账户月报!E27</f>
        <v>518863.2099999999</v>
      </c>
      <c r="F27" s="6">
        <f>股票账户月报!F27</f>
        <v>0.9919333709072824</v>
      </c>
      <c r="G27" s="4">
        <f>股票账户月报!G27</f>
        <v>467082.91462784825</v>
      </c>
      <c r="H27" s="6">
        <f>股票账户月报!H27</f>
        <v>1.1108588941075013</v>
      </c>
      <c r="I27" s="4">
        <f>股票账户月报!I27</f>
        <v>467082.91462784825</v>
      </c>
      <c r="K27" s="18">
        <f>天天基金账户月报!A14</f>
        <v>43008</v>
      </c>
      <c r="L27" s="4">
        <f>天天基金账户月报!B14</f>
        <v>57348.43</v>
      </c>
      <c r="M27" s="4">
        <f>天天基金账户月报!C14</f>
        <v>0</v>
      </c>
      <c r="N27" s="4">
        <f>天天基金账户月报!D14</f>
        <v>798.40000000000146</v>
      </c>
      <c r="O27" s="4">
        <f>天天基金账户月报!E14</f>
        <v>58146.83</v>
      </c>
      <c r="P27" s="6">
        <f>天天基金账户月报!F14</f>
        <v>1.1984562038046584</v>
      </c>
      <c r="Q27" s="4">
        <f>天天基金账户月报!G14</f>
        <v>47851.919676280027</v>
      </c>
      <c r="R27" s="6">
        <f>天天基金账户月报!H14</f>
        <v>1.2151410098772508</v>
      </c>
      <c r="S27" s="4">
        <f>天天基金账户月报!I14</f>
        <v>47851.919676280027</v>
      </c>
      <c r="T27" s="19"/>
    </row>
    <row r="28" spans="1:20">
      <c r="A28" s="18">
        <f>股票账户月报!A28</f>
        <v>43039</v>
      </c>
      <c r="B28" s="4">
        <f>股票账户月报!B28</f>
        <v>518863.2099999999</v>
      </c>
      <c r="C28" s="4">
        <f>股票账户月报!C28</f>
        <v>0</v>
      </c>
      <c r="D28" s="4">
        <f>股票账户月报!D28</f>
        <v>-5607.44</v>
      </c>
      <c r="E28" s="4">
        <f>股票账户月报!E28</f>
        <v>513255.7699999999</v>
      </c>
      <c r="F28" s="6">
        <f>股票账户月报!F28</f>
        <v>1.1108588941075013</v>
      </c>
      <c r="G28" s="4">
        <f>股票账户月报!G28</f>
        <v>467082.91462784825</v>
      </c>
      <c r="H28" s="6">
        <f>股票账户月报!H28</f>
        <v>1.098853659438475</v>
      </c>
      <c r="I28" s="4">
        <f>股票账户月报!I28</f>
        <v>467082.91462784825</v>
      </c>
      <c r="K28" s="18">
        <f>天天基金账户月报!A15</f>
        <v>43039</v>
      </c>
      <c r="L28" s="4">
        <f>天天基金账户月报!B15</f>
        <v>58146.83</v>
      </c>
      <c r="M28" s="4">
        <f>天天基金账户月报!C15</f>
        <v>0</v>
      </c>
      <c r="N28" s="4">
        <f>天天基金账户月报!D15</f>
        <v>1652.1899999999951</v>
      </c>
      <c r="O28" s="4">
        <f>天天基金账户月报!E15</f>
        <v>59799.02</v>
      </c>
      <c r="P28" s="6">
        <f>天天基金账户月报!F15</f>
        <v>1.2151410098772508</v>
      </c>
      <c r="Q28" s="4">
        <f>天天基金账户月报!G15</f>
        <v>47851.919676280027</v>
      </c>
      <c r="R28" s="6">
        <f>天天基金账户月报!H15</f>
        <v>1.2496681513415249</v>
      </c>
      <c r="S28" s="4">
        <f>天天基金账户月报!I15</f>
        <v>47851.919676280027</v>
      </c>
      <c r="T28" s="19"/>
    </row>
    <row r="29" spans="1:20">
      <c r="A29" s="18">
        <f>股票账户月报!A29</f>
        <v>43069</v>
      </c>
      <c r="B29" s="4">
        <f>股票账户月报!B29</f>
        <v>513255.7699999999</v>
      </c>
      <c r="C29" s="4">
        <f>股票账户月报!C29</f>
        <v>7600</v>
      </c>
      <c r="D29" s="4">
        <f>股票账户月报!D29</f>
        <v>12530.15</v>
      </c>
      <c r="E29" s="4">
        <f>股票账户月报!E29</f>
        <v>533385.91999999993</v>
      </c>
      <c r="F29" s="6">
        <f>股票账户月报!F29</f>
        <v>1.098853659438475</v>
      </c>
      <c r="G29" s="4">
        <f>股票账户月报!G29</f>
        <v>467082.91462784825</v>
      </c>
      <c r="H29" s="6">
        <f>股票账户月报!H29</f>
        <v>1.1256800527994557</v>
      </c>
      <c r="I29" s="4">
        <f>股票账户月报!I29</f>
        <v>473834.38897537673</v>
      </c>
      <c r="K29" s="18">
        <f>天天基金账户月报!A16</f>
        <v>43069</v>
      </c>
      <c r="L29" s="4">
        <f>天天基金账户月报!B16</f>
        <v>59799.02</v>
      </c>
      <c r="M29" s="4">
        <f>天天基金账户月报!C16</f>
        <v>3960</v>
      </c>
      <c r="N29" s="4">
        <f>天天基金账户月报!D16</f>
        <v>-1755.6499999999942</v>
      </c>
      <c r="O29" s="4">
        <f>天天基金账户月报!E16</f>
        <v>62003.37</v>
      </c>
      <c r="P29" s="6">
        <f>天天基金账户月报!F16</f>
        <v>1.2496681513415249</v>
      </c>
      <c r="Q29" s="4">
        <f>天天基金账户月报!G16</f>
        <v>47851.919676280027</v>
      </c>
      <c r="R29" s="6">
        <f>天天基金账户月报!H16</f>
        <v>1.2129789231584753</v>
      </c>
      <c r="S29" s="4">
        <f>天天基金账户月报!I16</f>
        <v>51116.60954384059</v>
      </c>
      <c r="T29" s="19"/>
    </row>
    <row r="30" spans="1:20">
      <c r="A30" s="18">
        <f>股票账户月报!A30</f>
        <v>43100</v>
      </c>
      <c r="B30" s="4">
        <f>股票账户月报!B30</f>
        <v>533385.91999999993</v>
      </c>
      <c r="C30" s="4">
        <f>股票账户月报!C30</f>
        <v>4500</v>
      </c>
      <c r="D30" s="4">
        <f>股票账户月报!D30</f>
        <v>34345.269999999997</v>
      </c>
      <c r="E30" s="4">
        <f>股票账户月报!E30</f>
        <v>572231.18999999994</v>
      </c>
      <c r="F30" s="6">
        <f>股票账户月报!F30</f>
        <v>1.1256800527994557</v>
      </c>
      <c r="G30" s="4">
        <f>股票账户月报!G30</f>
        <v>473834.38897537673</v>
      </c>
      <c r="H30" s="6">
        <f>股票账户月报!H30</f>
        <v>1.19816375343222</v>
      </c>
      <c r="I30" s="4">
        <f>股票账户月报!I30</f>
        <v>477590.13604009093</v>
      </c>
      <c r="K30" s="18">
        <f>天天基金账户月报!A17</f>
        <v>43100</v>
      </c>
      <c r="L30" s="4">
        <f>天天基金账户月报!B17</f>
        <v>62003.37</v>
      </c>
      <c r="M30" s="4">
        <f>天天基金账户月报!C17</f>
        <v>0</v>
      </c>
      <c r="N30" s="4">
        <f>天天基金账户月报!D17</f>
        <v>976.73999999999796</v>
      </c>
      <c r="O30" s="4">
        <f>天天基金账户月报!E17</f>
        <v>62980.11</v>
      </c>
      <c r="P30" s="6">
        <f>天天基金账户月报!F17</f>
        <v>1.2129789231584753</v>
      </c>
      <c r="Q30" s="4">
        <f>天天基金账户月报!G17</f>
        <v>51116.60954384059</v>
      </c>
      <c r="R30" s="6">
        <f>天天基金账户月报!H17</f>
        <v>1.2320869979841793</v>
      </c>
      <c r="S30" s="4">
        <f>天天基金账户月报!I17</f>
        <v>51116.60954384059</v>
      </c>
      <c r="T30" s="19"/>
    </row>
    <row r="31" spans="1:20">
      <c r="A31" s="18">
        <f>股票账户月报!A31</f>
        <v>43131</v>
      </c>
      <c r="B31" s="4">
        <f>股票账户月报!B31</f>
        <v>572231.18999999994</v>
      </c>
      <c r="C31" s="4">
        <f>股票账户月报!C31</f>
        <v>110000</v>
      </c>
      <c r="D31" s="4">
        <f>股票账户月报!D31</f>
        <v>-12793.43</v>
      </c>
      <c r="E31" s="4">
        <f>股票账户月报!E31</f>
        <v>669437.75999999989</v>
      </c>
      <c r="F31" s="6">
        <f>股票账户月报!F31</f>
        <v>1.19816375343222</v>
      </c>
      <c r="G31" s="4">
        <f>股票账户月报!G31</f>
        <v>477590.13604009093</v>
      </c>
      <c r="H31" s="6">
        <f>股票账户月报!H31</f>
        <v>1.1713762864504353</v>
      </c>
      <c r="I31" s="4">
        <f>股票账户月报!I31</f>
        <v>571496.76644775236</v>
      </c>
      <c r="K31" s="18">
        <f>天天基金账户月报!A18</f>
        <v>43131</v>
      </c>
      <c r="L31" s="4">
        <f>天天基金账户月报!B18</f>
        <v>62980.11</v>
      </c>
      <c r="M31" s="4">
        <f>天天基金账户月报!C18</f>
        <v>1318.48155</v>
      </c>
      <c r="N31" s="4">
        <f>天天基金账户月报!D18</f>
        <v>-726.98154999999679</v>
      </c>
      <c r="O31" s="4">
        <f>天天基金账户月报!E18</f>
        <v>63571.61</v>
      </c>
      <c r="P31" s="6">
        <f>天天基金账户月报!F18</f>
        <v>1.2320869979841793</v>
      </c>
      <c r="Q31" s="4">
        <f>天天基金账户月报!G18</f>
        <v>51116.60954384059</v>
      </c>
      <c r="R31" s="6">
        <f>天天基金账户月报!H18</f>
        <v>1.2178649758961044</v>
      </c>
      <c r="S31" s="4">
        <f>天天基金账户月报!I18</f>
        <v>52199.226727268382</v>
      </c>
      <c r="T31" s="19"/>
    </row>
    <row r="32" spans="1:20">
      <c r="A32" s="18">
        <f>股票账户月报!A32</f>
        <v>43159</v>
      </c>
      <c r="B32" s="4">
        <f>股票账户月报!B32</f>
        <v>669437.75999999989</v>
      </c>
      <c r="C32" s="4">
        <f>股票账户月报!C32</f>
        <v>10000</v>
      </c>
      <c r="D32" s="4">
        <f>股票账户月报!D32</f>
        <v>-24770.86</v>
      </c>
      <c r="E32" s="4">
        <f>股票账户月报!E32</f>
        <v>654666.89999999991</v>
      </c>
      <c r="F32" s="6">
        <f>股票账户月报!F32</f>
        <v>1.1713762864504353</v>
      </c>
      <c r="G32" s="4">
        <f>股票账户月报!G32</f>
        <v>571496.76644775236</v>
      </c>
      <c r="H32" s="6">
        <f>股票账户月报!H32</f>
        <v>1.1280324541590157</v>
      </c>
      <c r="I32" s="4">
        <f>股票账户月报!I32</f>
        <v>580361.75961628254</v>
      </c>
      <c r="K32" s="18">
        <f>天天基金账户月报!A19</f>
        <v>43159</v>
      </c>
      <c r="L32" s="4">
        <f>天天基金账户月报!B19</f>
        <v>63571.61</v>
      </c>
      <c r="M32" s="4">
        <f>天天基金账户月报!C19</f>
        <v>0</v>
      </c>
      <c r="N32" s="4">
        <f>天天基金账户月报!D19</f>
        <v>-1420.9400000000023</v>
      </c>
      <c r="O32" s="4">
        <f>天天基金账户月报!E19</f>
        <v>62150.67</v>
      </c>
      <c r="P32" s="6">
        <f>天天基金账户月报!F19</f>
        <v>1.2178649758961044</v>
      </c>
      <c r="Q32" s="4">
        <f>天天基金账户月报!G19</f>
        <v>52199.226727268382</v>
      </c>
      <c r="R32" s="6">
        <f>天天基金账户月报!H19</f>
        <v>1.1906434998496458</v>
      </c>
      <c r="S32" s="4">
        <f>天天基金账户月报!I19</f>
        <v>52199.226727268382</v>
      </c>
      <c r="T32" s="19"/>
    </row>
    <row r="33" spans="1:20">
      <c r="A33" s="18">
        <f>股票账户月报!A33</f>
        <v>43190</v>
      </c>
      <c r="B33" s="4">
        <f>股票账户月报!B33</f>
        <v>654666.89999999991</v>
      </c>
      <c r="C33" s="4">
        <f>股票账户月报!C33</f>
        <v>0</v>
      </c>
      <c r="D33" s="4">
        <f>股票账户月报!D33</f>
        <v>9019.69</v>
      </c>
      <c r="E33" s="4">
        <f>股票账户月报!E33</f>
        <v>663686.58999999985</v>
      </c>
      <c r="F33" s="6">
        <f>股票账户月报!F33</f>
        <v>1.1280324541590157</v>
      </c>
      <c r="G33" s="4">
        <f>股票账户月报!G33</f>
        <v>580361.75961628254</v>
      </c>
      <c r="H33" s="6">
        <f>股票账户月报!H33</f>
        <v>1.1435739502182383</v>
      </c>
      <c r="I33" s="4">
        <f>股票账户月报!I33</f>
        <v>580361.75961628254</v>
      </c>
      <c r="K33" s="18">
        <f>天天基金账户月报!A20</f>
        <v>43190</v>
      </c>
      <c r="L33" s="4">
        <f>天天基金账户月报!B20</f>
        <v>62150.67</v>
      </c>
      <c r="M33" s="4">
        <f>天天基金账户月报!C20</f>
        <v>0</v>
      </c>
      <c r="N33" s="4">
        <f>天天基金账户月报!D20</f>
        <v>1855.8400000000038</v>
      </c>
      <c r="O33" s="4">
        <f>天天基金账户月报!E20</f>
        <v>64006.51</v>
      </c>
      <c r="P33" s="6">
        <f>天天基金账户月报!F20</f>
        <v>1.1906434998496458</v>
      </c>
      <c r="Q33" s="4">
        <f>天天基金账户月报!G20</f>
        <v>52199.226727268382</v>
      </c>
      <c r="R33" s="6">
        <f>天天基金账户月报!H20</f>
        <v>1.2261965169411908</v>
      </c>
      <c r="S33" s="4">
        <f>天天基金账户月报!I20</f>
        <v>52199.226727268382</v>
      </c>
      <c r="T33" s="19"/>
    </row>
    <row r="34" spans="1:20">
      <c r="A34" s="18">
        <f>股票账户月报!A34</f>
        <v>43220</v>
      </c>
      <c r="B34" s="4">
        <f>股票账户月报!B34</f>
        <v>663686.58999999985</v>
      </c>
      <c r="C34" s="4">
        <f>股票账户月报!C34</f>
        <v>-4717</v>
      </c>
      <c r="D34" s="4">
        <f>股票账户月报!D34</f>
        <v>35059.32</v>
      </c>
      <c r="E34" s="4">
        <f>股票账户月报!E34</f>
        <v>694028.9099999998</v>
      </c>
      <c r="F34" s="6">
        <f>股票账户月报!F34</f>
        <v>1.1435739502182383</v>
      </c>
      <c r="G34" s="4">
        <f>股票账户月报!G34</f>
        <v>580361.75961628254</v>
      </c>
      <c r="H34" s="6">
        <f>股票账户月报!H34</f>
        <v>1.2039833748901534</v>
      </c>
      <c r="I34" s="4">
        <f>股票账户月报!I34</f>
        <v>576443.93143162807</v>
      </c>
      <c r="K34" s="18">
        <f>天天基金账户月报!A21</f>
        <v>43220</v>
      </c>
      <c r="L34" s="4">
        <f>天天基金账户月报!B21</f>
        <v>64006.51</v>
      </c>
      <c r="M34" s="4">
        <f>天天基金账户月报!C21</f>
        <v>15927.75</v>
      </c>
      <c r="N34" s="4">
        <f>天天基金账户月报!D21</f>
        <v>-479.47000000000844</v>
      </c>
      <c r="O34" s="4">
        <f>天天基金账户月报!E21</f>
        <v>79454.789999999994</v>
      </c>
      <c r="P34" s="6">
        <f>天天基金账户月报!F21</f>
        <v>1.2261965169411908</v>
      </c>
      <c r="Q34" s="4">
        <f>天天基金账户月报!G21</f>
        <v>52199.226727268382</v>
      </c>
      <c r="R34" s="6">
        <f>天天基金账户月报!H21</f>
        <v>1.2170111318299293</v>
      </c>
      <c r="S34" s="4">
        <f>天天基金账户月报!I21</f>
        <v>65286.822710101034</v>
      </c>
      <c r="T34" s="19"/>
    </row>
    <row r="35" spans="1:20">
      <c r="A35" s="18">
        <f>股票账户月报!A35</f>
        <v>43251</v>
      </c>
      <c r="B35" s="4">
        <f>股票账户月报!B35</f>
        <v>694028.9099999998</v>
      </c>
      <c r="C35" s="4">
        <f>股票账户月报!C35</f>
        <v>-27872</v>
      </c>
      <c r="D35" s="4">
        <f>股票账户月报!D35</f>
        <v>2215.64</v>
      </c>
      <c r="E35" s="4">
        <f>股票账户月报!E35</f>
        <v>668372.54999999981</v>
      </c>
      <c r="F35" s="6">
        <f>股票账户月报!F35</f>
        <v>1.2039833748901534</v>
      </c>
      <c r="G35" s="4">
        <f>股票账户月报!G35</f>
        <v>576443.93143162807</v>
      </c>
      <c r="H35" s="6">
        <f>股票账户月报!H35</f>
        <v>1.2078270097680459</v>
      </c>
      <c r="I35" s="4">
        <f>股票账户月报!I35</f>
        <v>553367.77915601979</v>
      </c>
      <c r="K35" s="18">
        <f>天天基金账户月报!A22</f>
        <v>43251</v>
      </c>
      <c r="L35" s="4">
        <f>天天基金账户月报!B22</f>
        <v>79454.789999999994</v>
      </c>
      <c r="M35" s="4">
        <f>天天基金账户月报!C22</f>
        <v>25600</v>
      </c>
      <c r="N35" s="4">
        <f>天天基金账户月报!D22</f>
        <v>2612.2300000000105</v>
      </c>
      <c r="O35" s="4">
        <f>天天基金账户月报!E22</f>
        <v>107667.02</v>
      </c>
      <c r="P35" s="6">
        <f>天天基金账户月报!F22</f>
        <v>1.2170111318299293</v>
      </c>
      <c r="Q35" s="4">
        <f>天天基金账户月报!G22</f>
        <v>65286.822710101034</v>
      </c>
      <c r="R35" s="6">
        <f>天天基金账户月报!H22</f>
        <v>1.2570227282220425</v>
      </c>
      <c r="S35" s="4">
        <f>天天基金账户月报!I22</f>
        <v>85652.405149655766</v>
      </c>
      <c r="T35" s="19"/>
    </row>
    <row r="36" spans="1:20">
      <c r="A36" s="18">
        <f>股票账户月报!A36</f>
        <v>43281</v>
      </c>
      <c r="B36" s="4">
        <f>股票账户月报!B36</f>
        <v>668372.54999999981</v>
      </c>
      <c r="C36" s="4">
        <f>股票账户月报!C36</f>
        <v>-30000</v>
      </c>
      <c r="D36" s="4">
        <f>股票账户月报!D36</f>
        <v>-17061.14</v>
      </c>
      <c r="E36" s="4">
        <f>股票账户月报!E36</f>
        <v>621311.4099999998</v>
      </c>
      <c r="F36" s="6">
        <f>股票账户月报!F36</f>
        <v>1.2078270097680459</v>
      </c>
      <c r="G36" s="4">
        <f>股票账户月报!G36</f>
        <v>553367.77915601979</v>
      </c>
      <c r="H36" s="6">
        <f>股票账户月报!H36</f>
        <v>1.1769955435304902</v>
      </c>
      <c r="I36" s="4">
        <f>股票账户月报!I36</f>
        <v>527879.1524871263</v>
      </c>
      <c r="K36" s="18">
        <f>天天基金账户月报!A23</f>
        <v>43281</v>
      </c>
      <c r="L36" s="4">
        <f>天天基金账户月报!B23</f>
        <v>107667.02</v>
      </c>
      <c r="M36" s="4">
        <f>天天基金账户月报!C23</f>
        <v>39200</v>
      </c>
      <c r="N36" s="4">
        <f>天天基金账户月报!D23</f>
        <v>-5013.8400000000111</v>
      </c>
      <c r="O36" s="4">
        <f>天天基金账户月报!E23</f>
        <v>141853.18</v>
      </c>
      <c r="P36" s="6">
        <f>天天基金账户月报!F23</f>
        <v>1.2570227282220425</v>
      </c>
      <c r="Q36" s="4">
        <f>天天基金账户月报!G23</f>
        <v>85652.405149655766</v>
      </c>
      <c r="R36" s="6">
        <f>天天基金账户月报!H23</f>
        <v>1.1984856679814151</v>
      </c>
      <c r="S36" s="4">
        <f>天天基金账户月报!I23</f>
        <v>118360.34738648181</v>
      </c>
      <c r="T36" s="19"/>
    </row>
    <row r="37" spans="1:20">
      <c r="A37" s="18">
        <f>股票账户月报!A37</f>
        <v>43312</v>
      </c>
      <c r="B37" s="4">
        <f>股票账户月报!B37</f>
        <v>621311.4099999998</v>
      </c>
      <c r="C37" s="4">
        <f>股票账户月报!C37</f>
        <v>-153636.5</v>
      </c>
      <c r="D37" s="4">
        <f>股票账户月报!D37</f>
        <v>-697.03</v>
      </c>
      <c r="E37" s="4">
        <f>股票账户月报!E37</f>
        <v>466977.87999999977</v>
      </c>
      <c r="F37" s="6">
        <f>股票账户月报!F37</f>
        <v>1.1769955435304902</v>
      </c>
      <c r="G37" s="4">
        <f>股票账户月报!G37</f>
        <v>527879.1524871263</v>
      </c>
      <c r="H37" s="6">
        <f>股票账户月报!H37</f>
        <v>1.1756751087364359</v>
      </c>
      <c r="I37" s="4">
        <f>股票账户月报!I37</f>
        <v>397199.76763128652</v>
      </c>
      <c r="K37" s="18">
        <f>天天基金账户月报!A24</f>
        <v>43312</v>
      </c>
      <c r="L37" s="4">
        <f>天天基金账户月报!B24</f>
        <v>141853.18</v>
      </c>
      <c r="M37" s="4">
        <f>天天基金账户月报!C24</f>
        <v>165543.29000000018</v>
      </c>
      <c r="N37" s="4">
        <f>天天基金账户月报!D24</f>
        <v>2411.9599999998172</v>
      </c>
      <c r="O37" s="4">
        <f>天天基金账户月报!E24</f>
        <v>309808.43</v>
      </c>
      <c r="P37" s="6">
        <f>天天基金账户月报!F24</f>
        <v>1.1984856679814151</v>
      </c>
      <c r="Q37" s="4">
        <f>天天基金账户月报!G24</f>
        <v>118360.34738648181</v>
      </c>
      <c r="R37" s="6">
        <f>天天基金账户月报!H24</f>
        <v>1.2188637764717869</v>
      </c>
      <c r="S37" s="4">
        <f>天天基金账户月报!I24</f>
        <v>254178.05991149752</v>
      </c>
      <c r="T37" s="19"/>
    </row>
    <row r="38" spans="1:20">
      <c r="A38" s="18">
        <f>股票账户月报!A38</f>
        <v>43343</v>
      </c>
      <c r="B38" s="4">
        <f>股票账户月报!B38</f>
        <v>466977.87999999977</v>
      </c>
      <c r="C38" s="4">
        <f>股票账户月报!C38</f>
        <v>4000</v>
      </c>
      <c r="D38" s="4">
        <f>股票账户月报!D38</f>
        <v>-18491.63</v>
      </c>
      <c r="E38" s="4">
        <f>股票账户月报!E38</f>
        <v>452486.24999999977</v>
      </c>
      <c r="F38" s="6">
        <f>股票账户月报!F38</f>
        <v>1.1756751087364359</v>
      </c>
      <c r="G38" s="4">
        <f>股票账户月报!G38</f>
        <v>397199.76763128652</v>
      </c>
      <c r="H38" s="6">
        <f>股票账户月报!H38</f>
        <v>1.1291201217829552</v>
      </c>
      <c r="I38" s="4">
        <f>股票账户月报!I38</f>
        <v>400742.34908283636</v>
      </c>
      <c r="K38" s="18">
        <f>天天基金账户月报!A25</f>
        <v>43343</v>
      </c>
      <c r="L38" s="4">
        <f>天天基金账户月报!B25</f>
        <v>309808.43</v>
      </c>
      <c r="M38" s="4">
        <f>天天基金账户月报!C25</f>
        <v>0</v>
      </c>
      <c r="N38" s="4">
        <f>天天基金账户月报!D25</f>
        <v>-10933.159999999974</v>
      </c>
      <c r="O38" s="4">
        <f>天天基金账户月报!E25</f>
        <v>298875.27</v>
      </c>
      <c r="P38" s="6">
        <f>天天基金账户月报!F25</f>
        <v>1.2188637764717869</v>
      </c>
      <c r="Q38" s="4">
        <f>天天基金账户月报!G25</f>
        <v>254178.05991149752</v>
      </c>
      <c r="R38" s="6">
        <f>天天基金账户月报!H25</f>
        <v>1.1758499931271238</v>
      </c>
      <c r="S38" s="4">
        <f>天天基金账户月报!I25</f>
        <v>254178.05991149752</v>
      </c>
      <c r="T38" s="19"/>
    </row>
    <row r="39" spans="1:20">
      <c r="A39" s="18">
        <f>股票账户月报!A39</f>
        <v>43373</v>
      </c>
      <c r="B39" s="4">
        <f>股票账户月报!B39</f>
        <v>452486.24999999977</v>
      </c>
      <c r="C39" s="4">
        <f>股票账户月报!C39</f>
        <v>-136795.16</v>
      </c>
      <c r="D39" s="4">
        <f>股票账户月报!D39</f>
        <v>775.95</v>
      </c>
      <c r="E39" s="4">
        <f>股票账户月报!E39</f>
        <v>316467.03999999975</v>
      </c>
      <c r="F39" s="6">
        <f>股票账户月报!F39</f>
        <v>1.1291201217829552</v>
      </c>
      <c r="G39" s="4">
        <f>股票账户月报!G39</f>
        <v>400742.34908283636</v>
      </c>
      <c r="H39" s="6">
        <f>股票账户月报!H39</f>
        <v>1.1310564032909514</v>
      </c>
      <c r="I39" s="4">
        <f>股票账户月报!I39</f>
        <v>279797.75286112964</v>
      </c>
      <c r="K39" s="18">
        <f>天天基金账户月报!A26</f>
        <v>43373</v>
      </c>
      <c r="L39" s="4">
        <f>天天基金账户月报!B26</f>
        <v>298875.27</v>
      </c>
      <c r="M39" s="4">
        <f>天天基金账户月报!C26</f>
        <v>153849.14000000001</v>
      </c>
      <c r="N39" s="4">
        <f>天天基金账户月报!D26</f>
        <v>2167.5899999999674</v>
      </c>
      <c r="O39" s="4">
        <f>天天基金账户月报!E26</f>
        <v>454892</v>
      </c>
      <c r="P39" s="6">
        <f>天天基金账户月报!F26</f>
        <v>1.1758499931271238</v>
      </c>
      <c r="Q39" s="4">
        <f>天天基金账户月报!G26</f>
        <v>254178.05991149752</v>
      </c>
      <c r="R39" s="6">
        <f>天天基金账户月报!H26</f>
        <v>1.1843778338099691</v>
      </c>
      <c r="S39" s="4">
        <f>天天基金账户月报!I26</f>
        <v>384076.75913410116</v>
      </c>
      <c r="T39" s="19"/>
    </row>
    <row r="40" spans="1:20">
      <c r="A40" s="18">
        <f>股票账户月报!A40</f>
        <v>43404</v>
      </c>
      <c r="B40" s="4">
        <f>股票账户月报!B40</f>
        <v>316467.03999999975</v>
      </c>
      <c r="C40" s="4">
        <f>股票账户月报!C40</f>
        <v>12800</v>
      </c>
      <c r="D40" s="4">
        <f>股票账户月报!D40</f>
        <v>-29523.88</v>
      </c>
      <c r="E40" s="4">
        <f>股票账户月报!E40</f>
        <v>299743.15999999974</v>
      </c>
      <c r="F40" s="6">
        <f>股票账户月报!F40</f>
        <v>1.1310564032909514</v>
      </c>
      <c r="G40" s="4">
        <f>股票账户月报!G40</f>
        <v>279797.75286112964</v>
      </c>
      <c r="H40" s="6">
        <f>股票账户月报!H40</f>
        <v>1.0255377574187186</v>
      </c>
      <c r="I40" s="4">
        <f>股票账户月报!I40</f>
        <v>292279.00955539086</v>
      </c>
      <c r="K40" s="18">
        <f>天天基金账户月报!A27</f>
        <v>43404</v>
      </c>
      <c r="L40" s="4">
        <f>天天基金账户月报!B27</f>
        <v>454892</v>
      </c>
      <c r="M40" s="4">
        <f>天天基金账户月报!C27</f>
        <v>-3904.8300000000008</v>
      </c>
      <c r="N40" s="4">
        <f>天天基金账户月报!D27</f>
        <v>-11488.190000000002</v>
      </c>
      <c r="O40" s="4">
        <f>天天基金账户月报!E27</f>
        <v>439498.98</v>
      </c>
      <c r="P40" s="6">
        <f>天天基金账户月报!F27</f>
        <v>1.1843778338099691</v>
      </c>
      <c r="Q40" s="4">
        <f>天天基金账户月报!G27</f>
        <v>384076.75913410116</v>
      </c>
      <c r="R40" s="6">
        <f>天天基金账户月报!H27</f>
        <v>1.1544666514049207</v>
      </c>
      <c r="S40" s="4">
        <f>天天基金账户月报!I27</f>
        <v>380694.39205121656</v>
      </c>
      <c r="T40" s="19"/>
    </row>
    <row r="41" spans="1:20">
      <c r="A41" s="18">
        <f>股票账户月报!A41</f>
        <v>43434</v>
      </c>
      <c r="B41" s="4">
        <f>股票账户月报!B41</f>
        <v>299743.15999999974</v>
      </c>
      <c r="C41" s="4">
        <f>股票账户月报!C41</f>
        <v>0</v>
      </c>
      <c r="D41" s="4">
        <f>股票账户月报!D41</f>
        <v>9969.0499999999993</v>
      </c>
      <c r="E41" s="4">
        <f>股票账户月报!E41</f>
        <v>309712.20999999973</v>
      </c>
      <c r="F41" s="6">
        <f>股票账户月报!F41</f>
        <v>1.0255377574187186</v>
      </c>
      <c r="G41" s="4">
        <f>股票账户月报!G41</f>
        <v>292279.00955539086</v>
      </c>
      <c r="H41" s="6">
        <f>股票账户月报!H41</f>
        <v>1.0596457490092357</v>
      </c>
      <c r="I41" s="4">
        <f>股票账户月报!I41</f>
        <v>292279.00955539086</v>
      </c>
      <c r="K41" s="18">
        <f>天天基金账户月报!A28</f>
        <v>43434</v>
      </c>
      <c r="L41" s="4">
        <f>天天基金账户月报!B28</f>
        <v>439498.98</v>
      </c>
      <c r="M41" s="4">
        <f>天天基金账户月报!C28</f>
        <v>9000.7599999999966</v>
      </c>
      <c r="N41" s="4">
        <f>天天基金账户月报!D28</f>
        <v>3026.5</v>
      </c>
      <c r="O41" s="4">
        <f>天天基金账户月报!E28</f>
        <v>451526.24</v>
      </c>
      <c r="P41" s="6">
        <f>天天基金账户月报!F28</f>
        <v>1.1544666514049207</v>
      </c>
      <c r="Q41" s="4">
        <f>天天基金账户月报!G28</f>
        <v>380694.39205121656</v>
      </c>
      <c r="R41" s="6">
        <f>天天基金账户月报!H28</f>
        <v>1.162416597774482</v>
      </c>
      <c r="S41" s="4">
        <f>天天基金账户月报!I28</f>
        <v>388437.53682154464</v>
      </c>
      <c r="T41" s="19"/>
    </row>
    <row r="42" spans="1:20">
      <c r="A42" s="18">
        <f>股票账户月报!A42</f>
        <v>43465</v>
      </c>
      <c r="B42" s="4">
        <f>股票账户月报!B42</f>
        <v>309712.20999999973</v>
      </c>
      <c r="C42" s="4">
        <f>股票账户月报!C42</f>
        <v>0</v>
      </c>
      <c r="D42" s="4">
        <f>股票账户月报!D42</f>
        <v>-15749.69</v>
      </c>
      <c r="E42" s="4">
        <f>股票账户月报!E42</f>
        <v>293962.51999999973</v>
      </c>
      <c r="F42" s="6">
        <f>股票账户月报!F42</f>
        <v>1.0596457490092357</v>
      </c>
      <c r="G42" s="4">
        <f>股票账户月报!G42</f>
        <v>292279.00955539086</v>
      </c>
      <c r="H42" s="6">
        <f>股票账户月报!H42</f>
        <v>1.005759943032412</v>
      </c>
      <c r="I42" s="4">
        <f>股票账户月报!I42</f>
        <v>292279.00955539086</v>
      </c>
      <c r="K42" s="18">
        <f>天天基金账户月报!A29</f>
        <v>43465</v>
      </c>
      <c r="L42" s="4">
        <f>天天基金账户月报!B29</f>
        <v>451526.24</v>
      </c>
      <c r="M42" s="4">
        <f>天天基金账户月报!C29</f>
        <v>-110391.78999999998</v>
      </c>
      <c r="N42" s="4">
        <f>天天基金账户月报!D29</f>
        <v>-12471.179999999993</v>
      </c>
      <c r="O42" s="4">
        <f>天天基金账户月报!E29</f>
        <v>328663.27</v>
      </c>
      <c r="P42" s="6">
        <f>天天基金账户月报!F29</f>
        <v>1.162416597774482</v>
      </c>
      <c r="Q42" s="4">
        <f>天天基金账户月报!G29</f>
        <v>388437.53682154464</v>
      </c>
      <c r="R42" s="6">
        <f>天天基金账户月报!H29</f>
        <v>1.1303105863368452</v>
      </c>
      <c r="S42" s="4">
        <f>天天基金账户月报!I29</f>
        <v>290772.53099534777</v>
      </c>
      <c r="T42" s="19"/>
    </row>
    <row r="43" spans="1:20">
      <c r="A43" s="18">
        <f>股票账户月报!A43</f>
        <v>43496</v>
      </c>
      <c r="B43" s="4">
        <f>股票账户月报!B43</f>
        <v>293962.51999999973</v>
      </c>
      <c r="C43" s="4">
        <f>股票账户月报!C43</f>
        <v>0</v>
      </c>
      <c r="D43" s="4">
        <f>股票账户月报!D43</f>
        <v>3567.2</v>
      </c>
      <c r="E43" s="4">
        <f>股票账户月报!E43</f>
        <v>297529.71999999974</v>
      </c>
      <c r="F43" s="6">
        <f>股票账户月报!F43</f>
        <v>1.005759943032412</v>
      </c>
      <c r="G43" s="4">
        <f>股票账户月报!G43</f>
        <v>292279.00955539086</v>
      </c>
      <c r="H43" s="6">
        <f>股票账户月报!H43</f>
        <v>1.0179647195759838</v>
      </c>
      <c r="I43" s="4">
        <f>股票账户月报!I43</f>
        <v>292279.00955539086</v>
      </c>
      <c r="K43" s="18">
        <f>天天基金账户月报!A30</f>
        <v>43496</v>
      </c>
      <c r="L43" s="4">
        <f>天天基金账户月报!B30</f>
        <v>328663.27</v>
      </c>
      <c r="M43" s="4">
        <f>天天基金账户月报!C30</f>
        <v>29786.399999999991</v>
      </c>
      <c r="N43" s="4">
        <f>天天基金账户月报!D30</f>
        <v>9003.9500000000116</v>
      </c>
      <c r="O43" s="4">
        <f>天天基金账户月报!E30</f>
        <v>367453.62</v>
      </c>
      <c r="P43" s="6">
        <f>天天基金账户月报!F30</f>
        <v>1.1303105863368452</v>
      </c>
      <c r="Q43" s="4">
        <f>天天基金账户月报!G30</f>
        <v>290772.53099534777</v>
      </c>
      <c r="R43" s="6">
        <f>天天基金账户月报!H30</f>
        <v>1.1612762004860857</v>
      </c>
      <c r="S43" s="4">
        <f>天天基金账户月报!I30</f>
        <v>316422.24291360809</v>
      </c>
      <c r="T43" s="19"/>
    </row>
    <row r="44" spans="1:20">
      <c r="A44" s="18">
        <f>股票账户月报!A44</f>
        <v>43524</v>
      </c>
      <c r="B44" s="4">
        <f>股票账户月报!B44</f>
        <v>297529.71999999974</v>
      </c>
      <c r="C44" s="4">
        <f>股票账户月报!C44</f>
        <v>0</v>
      </c>
      <c r="D44" s="4">
        <f>股票账户月报!D44</f>
        <v>59792.639999999999</v>
      </c>
      <c r="E44" s="4">
        <f>股票账户月报!E44</f>
        <v>357322.35999999975</v>
      </c>
      <c r="F44" s="6">
        <f>股票账户月报!F44</f>
        <v>1.0179647195759838</v>
      </c>
      <c r="G44" s="4">
        <f>股票账户月报!G44</f>
        <v>292279.00955539086</v>
      </c>
      <c r="H44" s="6">
        <f>股票账户月报!H44</f>
        <v>1.2225385618472964</v>
      </c>
      <c r="I44" s="4">
        <f>股票账户月报!I44</f>
        <v>292279.00955539086</v>
      </c>
      <c r="K44" s="18">
        <f>天天基金账户月报!A31</f>
        <v>43524</v>
      </c>
      <c r="L44" s="4">
        <f>天天基金账户月报!B31</f>
        <v>367453.62</v>
      </c>
      <c r="M44" s="4">
        <f>天天基金账户月报!C31</f>
        <v>23760.289999999994</v>
      </c>
      <c r="N44" s="4">
        <f>天天基金账户月报!D31</f>
        <v>32946.070000000007</v>
      </c>
      <c r="O44" s="4">
        <f>天天基金账户月报!E31</f>
        <v>424159.98</v>
      </c>
      <c r="P44" s="6">
        <f>天天基金账户月报!F31</f>
        <v>1.1612762004860857</v>
      </c>
      <c r="Q44" s="4">
        <f>天天基金账户月报!G31</f>
        <v>316422.24291360809</v>
      </c>
      <c r="R44" s="6">
        <f>天天基金账户月报!H31</f>
        <v>1.2653967885226072</v>
      </c>
      <c r="S44" s="4">
        <f>天天基金账户月报!I31</f>
        <v>335199.1911526983</v>
      </c>
      <c r="T44" s="19"/>
    </row>
    <row r="45" spans="1:20">
      <c r="A45" s="18">
        <f>股票账户月报!A45</f>
        <v>43555</v>
      </c>
      <c r="B45" s="4">
        <f>股票账户月报!B45</f>
        <v>357322.35999999975</v>
      </c>
      <c r="C45" s="4">
        <f>股票账户月报!C45</f>
        <v>-8831</v>
      </c>
      <c r="D45" s="4">
        <f>股票账户月报!D45</f>
        <v>32963.339999999997</v>
      </c>
      <c r="E45" s="4">
        <f>股票账户月报!E45</f>
        <v>381454.69999999972</v>
      </c>
      <c r="F45" s="6">
        <f>股票账户月报!F45</f>
        <v>1.2225385618472964</v>
      </c>
      <c r="G45" s="4">
        <f>股票账户月报!G45</f>
        <v>292279.00955539086</v>
      </c>
      <c r="H45" s="6">
        <f>股票账户月报!H45</f>
        <v>1.3353189494986135</v>
      </c>
      <c r="I45" s="4">
        <f>股票账户月报!I45</f>
        <v>285665.6083127021</v>
      </c>
      <c r="K45" s="18">
        <f>天天基金账户月报!A32</f>
        <v>43555</v>
      </c>
      <c r="L45" s="4">
        <f>天天基金账户月报!B32</f>
        <v>424159.98</v>
      </c>
      <c r="M45" s="4">
        <f>天天基金账户月报!C32</f>
        <v>18495.859999999997</v>
      </c>
      <c r="N45" s="4">
        <f>天天基金账户月报!D32</f>
        <v>21615.800000000047</v>
      </c>
      <c r="O45" s="4">
        <f>天天基金账户月报!E32</f>
        <v>464271.64</v>
      </c>
      <c r="P45" s="6">
        <f>天天基金账户月报!F32</f>
        <v>1.2653967885226072</v>
      </c>
      <c r="Q45" s="4">
        <f>天天基金账户月报!G32</f>
        <v>335199.1911526983</v>
      </c>
      <c r="R45" s="6">
        <f>天天基金账户月报!H32</f>
        <v>1.3298832209798774</v>
      </c>
      <c r="S45" s="4">
        <f>天天基金账户月报!I32</f>
        <v>349107.07397144084</v>
      </c>
      <c r="T45" s="19"/>
    </row>
    <row r="46" spans="1:20">
      <c r="A46" s="18">
        <f>股票账户月报!A46</f>
        <v>43585</v>
      </c>
      <c r="B46" s="4">
        <f>股票账户月报!B46</f>
        <v>381454.69999999972</v>
      </c>
      <c r="C46" s="4">
        <f>股票账户月报!C46</f>
        <v>0</v>
      </c>
      <c r="D46" s="4">
        <f>股票账户月报!D46</f>
        <v>17675.7</v>
      </c>
      <c r="E46" s="4">
        <f>股票账户月报!E46</f>
        <v>398074.8</v>
      </c>
      <c r="F46" s="6">
        <f>股票账户月报!F46</f>
        <v>1.3353189494986135</v>
      </c>
      <c r="G46" s="4">
        <f>股票账户月报!G46</f>
        <v>285665.6083127021</v>
      </c>
      <c r="H46" s="6">
        <f>股票账户月报!H46</f>
        <v>1.3971944412821795</v>
      </c>
      <c r="I46" s="4">
        <f>股票账户月报!I46</f>
        <v>285665.6083127021</v>
      </c>
      <c r="K46" s="18">
        <f>天天基金账户月报!A33</f>
        <v>43585</v>
      </c>
      <c r="L46" s="4">
        <f>天天基金账户月报!B33</f>
        <v>464271.64</v>
      </c>
      <c r="M46" s="4">
        <f>天天基金账户月报!C33</f>
        <v>12895.12</v>
      </c>
      <c r="N46" s="4">
        <f>天天基金账户月报!D33</f>
        <v>15527.219999999972</v>
      </c>
      <c r="O46" s="4">
        <f>天天基金账户月报!E33</f>
        <v>492693.98</v>
      </c>
      <c r="P46" s="6">
        <f>天天基金账户月报!F33</f>
        <v>1.3298832209798774</v>
      </c>
      <c r="Q46" s="4">
        <f>天天基金账户月报!G33</f>
        <v>349107.07397144084</v>
      </c>
      <c r="R46" s="6">
        <f>天天基金账户月报!H33</f>
        <v>1.3743601770706328</v>
      </c>
      <c r="S46" s="4">
        <f>天天基金账户月报!I33</f>
        <v>358489.70904420991</v>
      </c>
      <c r="T46" s="19"/>
    </row>
    <row r="50" spans="1:8">
      <c r="A50" s="1" t="s">
        <v>8</v>
      </c>
      <c r="B50" s="1" t="s">
        <v>21</v>
      </c>
      <c r="C50" s="1" t="s">
        <v>22</v>
      </c>
      <c r="D50" s="1" t="s">
        <v>23</v>
      </c>
      <c r="F50" t="s">
        <v>20</v>
      </c>
    </row>
    <row r="51" spans="1:8">
      <c r="A51" s="18">
        <f t="shared" ref="A51:A95" si="0">A2</f>
        <v>42247</v>
      </c>
      <c r="B51" s="20">
        <f>D51/C51</f>
        <v>0.97196399999999994</v>
      </c>
      <c r="C51" s="4">
        <f>I2</f>
        <v>25000</v>
      </c>
      <c r="D51" s="6">
        <f>E2</f>
        <v>24299.1</v>
      </c>
      <c r="E51" s="4"/>
    </row>
    <row r="52" spans="1:8">
      <c r="A52" s="18">
        <f t="shared" si="0"/>
        <v>42277</v>
      </c>
      <c r="B52" s="21">
        <f t="shared" ref="B52:B95" si="1">(D51+D3+N3)/C51</f>
        <v>1.0180187999999999</v>
      </c>
      <c r="C52" s="15">
        <f t="shared" ref="C52:C95" si="2">C3/B52+C51+M3/B52</f>
        <v>44646.002608203307</v>
      </c>
      <c r="D52" s="14">
        <f t="shared" ref="D52:D63" si="3">B52*C52</f>
        <v>45450.469999999994</v>
      </c>
      <c r="E52" s="4"/>
      <c r="F52" s="4"/>
      <c r="G52" s="4"/>
      <c r="H52" s="4"/>
    </row>
    <row r="53" spans="1:8">
      <c r="A53" s="18">
        <f t="shared" si="0"/>
        <v>42308</v>
      </c>
      <c r="B53" s="21">
        <f t="shared" si="1"/>
        <v>1.1406098424283839</v>
      </c>
      <c r="C53" s="15">
        <f t="shared" si="2"/>
        <v>79714.961784321844</v>
      </c>
      <c r="D53" s="14">
        <f t="shared" si="3"/>
        <v>90923.669999999984</v>
      </c>
      <c r="E53" s="4"/>
      <c r="F53" s="4"/>
      <c r="G53" s="4"/>
      <c r="H53" s="4"/>
    </row>
    <row r="54" spans="1:8">
      <c r="A54" s="18">
        <f t="shared" si="0"/>
        <v>42338</v>
      </c>
      <c r="B54" s="21">
        <f t="shared" si="1"/>
        <v>1.1912039832235843</v>
      </c>
      <c r="C54" s="15">
        <f t="shared" si="2"/>
        <v>188176.65417252609</v>
      </c>
      <c r="D54" s="14">
        <f t="shared" si="3"/>
        <v>224156.78</v>
      </c>
      <c r="E54" s="4"/>
      <c r="F54" s="4"/>
      <c r="G54" s="4"/>
      <c r="H54" s="4"/>
    </row>
    <row r="55" spans="1:8">
      <c r="A55" s="18">
        <f t="shared" si="0"/>
        <v>42369</v>
      </c>
      <c r="B55" s="21">
        <f t="shared" si="1"/>
        <v>1.2940334765265062</v>
      </c>
      <c r="C55" s="15">
        <f t="shared" si="2"/>
        <v>199768.3171952352</v>
      </c>
      <c r="D55" s="14">
        <f t="shared" si="3"/>
        <v>258506.89000000004</v>
      </c>
      <c r="E55" s="4"/>
      <c r="F55" s="4"/>
      <c r="G55" s="4"/>
      <c r="H55" s="4"/>
    </row>
    <row r="56" spans="1:8">
      <c r="A56" s="18">
        <f t="shared" si="0"/>
        <v>42400</v>
      </c>
      <c r="B56" s="21">
        <f t="shared" si="1"/>
        <v>1.1305054433595974</v>
      </c>
      <c r="C56" s="15">
        <f t="shared" si="2"/>
        <v>314761.12927199132</v>
      </c>
      <c r="D56" s="14">
        <f t="shared" si="3"/>
        <v>355839.1700000001</v>
      </c>
      <c r="E56" s="4"/>
      <c r="F56" s="4"/>
      <c r="G56" s="4"/>
      <c r="H56" s="4"/>
    </row>
    <row r="57" spans="1:8">
      <c r="A57" s="18">
        <f t="shared" si="0"/>
        <v>42429</v>
      </c>
      <c r="B57" s="21">
        <f t="shared" si="1"/>
        <v>1.1327706531764801</v>
      </c>
      <c r="C57" s="15">
        <f t="shared" si="2"/>
        <v>358900.69085031399</v>
      </c>
      <c r="D57" s="14">
        <f t="shared" si="3"/>
        <v>406552.1700000001</v>
      </c>
      <c r="E57" s="4"/>
      <c r="F57" s="4"/>
      <c r="G57" s="4"/>
      <c r="H57" s="4"/>
    </row>
    <row r="58" spans="1:8">
      <c r="A58" s="18">
        <f t="shared" si="0"/>
        <v>42460</v>
      </c>
      <c r="B58" s="21">
        <f t="shared" si="1"/>
        <v>1.1340288563828604</v>
      </c>
      <c r="C58" s="15">
        <f t="shared" si="2"/>
        <v>180069.26265645106</v>
      </c>
      <c r="D58" s="14">
        <f t="shared" si="3"/>
        <v>204203.74000000011</v>
      </c>
      <c r="E58" s="4"/>
      <c r="F58" s="4"/>
      <c r="G58" s="4"/>
      <c r="H58" s="4"/>
    </row>
    <row r="59" spans="1:8">
      <c r="A59" s="18">
        <f t="shared" si="0"/>
        <v>42490</v>
      </c>
      <c r="B59" s="21">
        <f t="shared" si="1"/>
        <v>1.1397162234820075</v>
      </c>
      <c r="C59" s="15">
        <f t="shared" si="2"/>
        <v>294132.74382971198</v>
      </c>
      <c r="D59" s="14">
        <f t="shared" si="3"/>
        <v>335227.8600000001</v>
      </c>
      <c r="E59" s="4"/>
      <c r="F59" s="4"/>
      <c r="G59" s="4"/>
      <c r="H59" s="4"/>
    </row>
    <row r="60" spans="1:8">
      <c r="A60" s="18">
        <f t="shared" si="0"/>
        <v>42521</v>
      </c>
      <c r="B60" s="21">
        <f t="shared" si="1"/>
        <v>1.1452223088600355</v>
      </c>
      <c r="C60" s="15">
        <f t="shared" si="2"/>
        <v>304611.05874478281</v>
      </c>
      <c r="D60" s="14">
        <f t="shared" si="3"/>
        <v>348847.38000000006</v>
      </c>
      <c r="E60" s="4"/>
      <c r="F60" s="4"/>
      <c r="G60" s="4"/>
      <c r="H60" s="4"/>
    </row>
    <row r="61" spans="1:8">
      <c r="A61" s="18">
        <f t="shared" si="0"/>
        <v>42551</v>
      </c>
      <c r="B61" s="21">
        <f t="shared" si="1"/>
        <v>1.16244994997597</v>
      </c>
      <c r="C61" s="15">
        <f t="shared" si="2"/>
        <v>413088.84740364656</v>
      </c>
      <c r="D61" s="14">
        <f t="shared" si="3"/>
        <v>480195.11000000004</v>
      </c>
      <c r="E61" s="4"/>
      <c r="F61" s="4"/>
      <c r="G61" s="4"/>
      <c r="H61" s="4"/>
    </row>
    <row r="62" spans="1:8">
      <c r="A62" s="18">
        <f t="shared" si="0"/>
        <v>42582</v>
      </c>
      <c r="B62" s="21">
        <f t="shared" si="1"/>
        <v>1.1647708308373774</v>
      </c>
      <c r="C62" s="15">
        <f t="shared" si="2"/>
        <v>424679.11017687776</v>
      </c>
      <c r="D62" s="14">
        <f t="shared" si="3"/>
        <v>494653.84</v>
      </c>
      <c r="E62" s="4"/>
      <c r="F62" s="4"/>
      <c r="G62" s="4"/>
      <c r="H62" s="4"/>
    </row>
    <row r="63" spans="1:8">
      <c r="A63" s="18">
        <f t="shared" si="0"/>
        <v>42613</v>
      </c>
      <c r="B63" s="21">
        <f t="shared" si="1"/>
        <v>1.1758948062974193</v>
      </c>
      <c r="C63" s="15">
        <f t="shared" si="2"/>
        <v>430632.02361991024</v>
      </c>
      <c r="D63" s="14">
        <f t="shared" si="3"/>
        <v>506377.96</v>
      </c>
      <c r="E63" s="4"/>
      <c r="F63" s="4"/>
      <c r="G63" s="4"/>
      <c r="H63" s="4"/>
    </row>
    <row r="64" spans="1:8">
      <c r="A64" s="22">
        <f t="shared" si="0"/>
        <v>42643</v>
      </c>
      <c r="B64" s="23">
        <f t="shared" si="1"/>
        <v>1.1796194712364478</v>
      </c>
      <c r="C64" s="24">
        <f t="shared" si="2"/>
        <v>433514.30903728824</v>
      </c>
      <c r="D64" s="25">
        <f t="shared" ref="D64" si="4">B64*C64</f>
        <v>511381.92</v>
      </c>
      <c r="E64" s="4"/>
      <c r="F64" s="4"/>
      <c r="G64" s="4"/>
      <c r="H64" s="4"/>
    </row>
    <row r="65" spans="1:8">
      <c r="A65" s="22">
        <f t="shared" si="0"/>
        <v>42674</v>
      </c>
      <c r="B65" s="23">
        <f t="shared" si="1"/>
        <v>1.1832224203604769</v>
      </c>
      <c r="C65" s="24">
        <f t="shared" si="2"/>
        <v>447881.85287982365</v>
      </c>
      <c r="D65" s="25">
        <f t="shared" ref="D65:D95" si="5">B65*C65</f>
        <v>529943.85</v>
      </c>
      <c r="E65" s="4"/>
      <c r="F65" s="4"/>
      <c r="G65" s="6"/>
      <c r="H65" s="4"/>
    </row>
    <row r="66" spans="1:8">
      <c r="A66" s="22">
        <f t="shared" si="0"/>
        <v>42704</v>
      </c>
      <c r="B66" s="23">
        <f t="shared" si="1"/>
        <v>1.2113863209938536</v>
      </c>
      <c r="C66" s="24">
        <f t="shared" si="2"/>
        <v>462740.86167664774</v>
      </c>
      <c r="D66" s="25">
        <f t="shared" si="5"/>
        <v>560557.94999999995</v>
      </c>
      <c r="E66" s="4"/>
      <c r="F66" s="4"/>
      <c r="G66" s="6"/>
      <c r="H66" s="4"/>
    </row>
    <row r="67" spans="1:8">
      <c r="A67" s="22">
        <f t="shared" si="0"/>
        <v>42735</v>
      </c>
      <c r="B67" s="23">
        <f t="shared" si="1"/>
        <v>1.2115476639963485</v>
      </c>
      <c r="C67" s="24">
        <f t="shared" si="2"/>
        <v>463071.0178990456</v>
      </c>
      <c r="D67" s="25">
        <f t="shared" si="5"/>
        <v>561032.61</v>
      </c>
      <c r="E67" s="4"/>
      <c r="F67" s="4"/>
      <c r="G67" s="6"/>
      <c r="H67" s="4"/>
    </row>
    <row r="68" spans="1:8">
      <c r="A68" s="22">
        <f t="shared" si="0"/>
        <v>42766</v>
      </c>
      <c r="B68" s="23">
        <f t="shared" si="1"/>
        <v>1.2272031244328305</v>
      </c>
      <c r="C68" s="24">
        <f t="shared" si="2"/>
        <v>475554.68885374622</v>
      </c>
      <c r="D68" s="25">
        <f t="shared" si="5"/>
        <v>583602.19999999995</v>
      </c>
      <c r="E68" s="4"/>
      <c r="F68" s="4"/>
      <c r="G68" s="6"/>
      <c r="H68" s="4"/>
    </row>
    <row r="69" spans="1:8">
      <c r="A69" s="22">
        <f t="shared" si="0"/>
        <v>42794</v>
      </c>
      <c r="B69" s="23">
        <f t="shared" si="1"/>
        <v>1.2245224653417117</v>
      </c>
      <c r="C69" s="24">
        <f t="shared" si="2"/>
        <v>483851.8008198911</v>
      </c>
      <c r="D69" s="25">
        <f t="shared" si="5"/>
        <v>592487.39999999991</v>
      </c>
      <c r="E69" s="4"/>
      <c r="F69" s="4"/>
      <c r="G69" s="6"/>
      <c r="H69" s="4"/>
    </row>
    <row r="70" spans="1:8">
      <c r="A70" s="22">
        <f t="shared" si="0"/>
        <v>42825</v>
      </c>
      <c r="B70" s="23">
        <f t="shared" si="1"/>
        <v>1.2182520949620643</v>
      </c>
      <c r="C70" s="24">
        <f t="shared" si="2"/>
        <v>483851.8008198911</v>
      </c>
      <c r="D70" s="25">
        <f t="shared" si="5"/>
        <v>589453.46999999986</v>
      </c>
      <c r="E70" s="4"/>
      <c r="F70" s="4"/>
      <c r="G70" s="6"/>
      <c r="H70" s="4"/>
    </row>
    <row r="71" spans="1:8">
      <c r="A71" s="22">
        <f t="shared" si="0"/>
        <v>42855</v>
      </c>
      <c r="B71" s="23">
        <f t="shared" si="1"/>
        <v>1.1930747369789851</v>
      </c>
      <c r="C71" s="24">
        <f t="shared" si="2"/>
        <v>487170.95583781332</v>
      </c>
      <c r="D71" s="25">
        <f t="shared" si="5"/>
        <v>581231.35999999987</v>
      </c>
      <c r="E71" s="4"/>
      <c r="F71" s="4"/>
      <c r="G71" s="6"/>
      <c r="H71" s="4"/>
    </row>
    <row r="72" spans="1:8">
      <c r="A72" s="22">
        <f t="shared" si="0"/>
        <v>42886</v>
      </c>
      <c r="B72" s="23">
        <f t="shared" si="1"/>
        <v>1.1472993069522737</v>
      </c>
      <c r="C72" s="24">
        <f t="shared" si="2"/>
        <v>487659.93024632253</v>
      </c>
      <c r="D72" s="25">
        <f t="shared" si="5"/>
        <v>559491.89999999991</v>
      </c>
      <c r="E72" s="4"/>
      <c r="F72" s="4"/>
      <c r="G72" s="6"/>
      <c r="H72" s="4"/>
    </row>
    <row r="73" spans="1:8">
      <c r="A73" s="22">
        <f t="shared" si="0"/>
        <v>42916</v>
      </c>
      <c r="B73" s="23">
        <f t="shared" si="1"/>
        <v>1.0897594553884458</v>
      </c>
      <c r="C73" s="24">
        <f t="shared" si="2"/>
        <v>487659.93024632253</v>
      </c>
      <c r="D73" s="25">
        <f t="shared" si="5"/>
        <v>531432.0199999999</v>
      </c>
      <c r="E73" s="4"/>
      <c r="F73" s="4"/>
      <c r="G73" s="6"/>
      <c r="H73" s="4"/>
    </row>
    <row r="74" spans="1:8">
      <c r="A74" s="22">
        <f t="shared" si="0"/>
        <v>42947</v>
      </c>
      <c r="B74" s="23">
        <f t="shared" si="1"/>
        <v>1.1082426635442753</v>
      </c>
      <c r="C74" s="24">
        <f t="shared" si="2"/>
        <v>487659.93024632253</v>
      </c>
      <c r="D74" s="25">
        <f t="shared" si="5"/>
        <v>540445.53999999992</v>
      </c>
      <c r="E74" s="4"/>
      <c r="F74" s="4"/>
      <c r="G74" s="6"/>
      <c r="H74" s="4"/>
    </row>
    <row r="75" spans="1:8">
      <c r="A75" s="22">
        <f t="shared" si="0"/>
        <v>42978</v>
      </c>
      <c r="B75" s="23">
        <f t="shared" si="1"/>
        <v>1.0164123178003053</v>
      </c>
      <c r="C75" s="24">
        <f t="shared" si="2"/>
        <v>512256.24766807945</v>
      </c>
      <c r="D75" s="25">
        <f t="shared" si="5"/>
        <v>520663.55999999988</v>
      </c>
      <c r="E75" s="4"/>
      <c r="F75" s="4"/>
      <c r="G75" s="6"/>
      <c r="H75" s="4"/>
    </row>
    <row r="76" spans="1:8">
      <c r="A76" s="22">
        <f t="shared" si="0"/>
        <v>43008</v>
      </c>
      <c r="B76" s="23">
        <f t="shared" si="1"/>
        <v>1.1264089850083745</v>
      </c>
      <c r="C76" s="24">
        <f t="shared" si="2"/>
        <v>512256.24766807945</v>
      </c>
      <c r="D76" s="25">
        <f t="shared" si="5"/>
        <v>577010.03999999992</v>
      </c>
      <c r="E76" s="4"/>
      <c r="F76" s="4"/>
      <c r="G76" s="6"/>
      <c r="H76" s="4"/>
    </row>
    <row r="77" spans="1:8">
      <c r="A77" s="22">
        <f t="shared" si="0"/>
        <v>43039</v>
      </c>
      <c r="B77" s="23">
        <f t="shared" si="1"/>
        <v>1.1186877517037437</v>
      </c>
      <c r="C77" s="24">
        <f t="shared" si="2"/>
        <v>512256.24766807945</v>
      </c>
      <c r="D77" s="25">
        <f t="shared" si="5"/>
        <v>573054.78999999992</v>
      </c>
      <c r="E77" s="4"/>
      <c r="F77" s="4"/>
      <c r="G77" s="6"/>
      <c r="H77" s="4"/>
    </row>
    <row r="78" spans="1:8">
      <c r="A78" s="22">
        <f t="shared" si="0"/>
        <v>43069</v>
      </c>
      <c r="B78" s="23">
        <f t="shared" si="1"/>
        <v>1.1397211701326029</v>
      </c>
      <c r="C78" s="24">
        <f t="shared" si="2"/>
        <v>522399.07935616246</v>
      </c>
      <c r="D78" s="25">
        <f t="shared" si="5"/>
        <v>595389.28999999992</v>
      </c>
      <c r="E78" s="4"/>
      <c r="F78" s="4"/>
      <c r="G78" s="6"/>
      <c r="H78" s="4"/>
    </row>
    <row r="79" spans="1:8">
      <c r="A79" s="22">
        <f t="shared" si="0"/>
        <v>43100</v>
      </c>
      <c r="B79" s="23">
        <f t="shared" si="1"/>
        <v>1.2073361629529062</v>
      </c>
      <c r="C79" s="24">
        <f t="shared" si="2"/>
        <v>526126.29314970435</v>
      </c>
      <c r="D79" s="25">
        <f t="shared" si="5"/>
        <v>635211.29999999993</v>
      </c>
      <c r="E79" s="4"/>
      <c r="F79" s="4"/>
      <c r="G79" s="6"/>
      <c r="H79" s="4"/>
    </row>
    <row r="80" spans="1:8">
      <c r="A80" s="22">
        <f t="shared" si="0"/>
        <v>43131</v>
      </c>
      <c r="B80" s="23">
        <f t="shared" si="1"/>
        <v>1.1816381286101272</v>
      </c>
      <c r="C80" s="24">
        <f t="shared" si="2"/>
        <v>620333.20714031463</v>
      </c>
      <c r="D80" s="25">
        <f t="shared" si="5"/>
        <v>733009.36999999976</v>
      </c>
      <c r="E80" s="4"/>
      <c r="F80" s="4"/>
      <c r="G80" s="6"/>
      <c r="H80" s="4"/>
    </row>
    <row r="81" spans="1:8">
      <c r="A81" s="22">
        <f t="shared" si="0"/>
        <v>43159</v>
      </c>
      <c r="B81" s="23">
        <f t="shared" si="1"/>
        <v>1.1394159813858282</v>
      </c>
      <c r="C81" s="24">
        <f t="shared" si="2"/>
        <v>629109.63310182991</v>
      </c>
      <c r="D81" s="25">
        <f t="shared" si="5"/>
        <v>716817.56999999983</v>
      </c>
      <c r="E81" s="4"/>
      <c r="F81" s="4"/>
      <c r="G81" s="6"/>
      <c r="H81" s="4"/>
    </row>
    <row r="82" spans="1:8">
      <c r="A82" s="22">
        <f t="shared" si="0"/>
        <v>43190</v>
      </c>
      <c r="B82" s="23">
        <f t="shared" si="1"/>
        <v>1.1567031590536982</v>
      </c>
      <c r="C82" s="24">
        <f t="shared" si="2"/>
        <v>629109.63310182991</v>
      </c>
      <c r="D82" s="25">
        <f t="shared" si="5"/>
        <v>727693.09999999974</v>
      </c>
      <c r="E82" s="4"/>
      <c r="F82" s="4"/>
      <c r="G82" s="6"/>
      <c r="H82" s="4"/>
    </row>
    <row r="83" spans="1:8">
      <c r="A83" s="22">
        <f t="shared" si="0"/>
        <v>43220</v>
      </c>
      <c r="B83" s="23">
        <f t="shared" si="1"/>
        <v>1.2116694927108445</v>
      </c>
      <c r="C83" s="24">
        <f t="shared" si="2"/>
        <v>638361.94989897765</v>
      </c>
      <c r="D83" s="25">
        <f t="shared" si="5"/>
        <v>773483.69999999972</v>
      </c>
      <c r="E83" s="4"/>
      <c r="F83" s="4"/>
      <c r="G83" s="6"/>
      <c r="H83" s="4"/>
    </row>
    <row r="84" spans="1:8">
      <c r="A84" s="22">
        <f t="shared" si="0"/>
        <v>43251</v>
      </c>
      <c r="B84" s="23">
        <f t="shared" si="1"/>
        <v>1.2192323964847362</v>
      </c>
      <c r="C84" s="24">
        <f t="shared" si="2"/>
        <v>636498.48235452059</v>
      </c>
      <c r="D84" s="25">
        <f t="shared" si="5"/>
        <v>776039.56999999972</v>
      </c>
      <c r="E84" s="4"/>
      <c r="F84" s="4"/>
      <c r="G84" s="6"/>
      <c r="H84" s="4"/>
    </row>
    <row r="85" spans="1:8">
      <c r="A85" s="22">
        <f t="shared" si="0"/>
        <v>43281</v>
      </c>
      <c r="B85" s="23">
        <f t="shared" si="1"/>
        <v>1.184550491323956</v>
      </c>
      <c r="C85" s="24">
        <f t="shared" si="2"/>
        <v>644265.1415787444</v>
      </c>
      <c r="D85" s="25">
        <f t="shared" si="5"/>
        <v>763164.58999999973</v>
      </c>
      <c r="E85" s="4"/>
      <c r="F85" s="4"/>
      <c r="G85" s="6"/>
      <c r="H85" s="4"/>
    </row>
    <row r="86" spans="1:8">
      <c r="A86" s="22">
        <f t="shared" si="0"/>
        <v>43312</v>
      </c>
      <c r="B86" s="23">
        <f t="shared" si="1"/>
        <v>1.1872123301994808</v>
      </c>
      <c r="C86" s="24">
        <f t="shared" si="2"/>
        <v>654294.34166126</v>
      </c>
      <c r="D86" s="25">
        <f t="shared" si="5"/>
        <v>776786.30999999971</v>
      </c>
      <c r="E86" s="4"/>
      <c r="F86" s="4"/>
      <c r="G86" s="6"/>
      <c r="H86" s="4"/>
    </row>
    <row r="87" spans="1:8">
      <c r="A87" s="22">
        <f t="shared" si="0"/>
        <v>43343</v>
      </c>
      <c r="B87" s="23">
        <f t="shared" si="1"/>
        <v>1.1422405367322011</v>
      </c>
      <c r="C87" s="24">
        <f t="shared" si="2"/>
        <v>657796.23103689309</v>
      </c>
      <c r="D87" s="25">
        <f t="shared" si="5"/>
        <v>751361.51999999967</v>
      </c>
      <c r="E87" s="4"/>
      <c r="F87" s="4"/>
      <c r="G87" s="6"/>
      <c r="H87" s="4"/>
    </row>
    <row r="88" spans="1:8">
      <c r="A88" s="22">
        <f t="shared" si="0"/>
        <v>43373</v>
      </c>
      <c r="B88" s="23">
        <f t="shared" si="1"/>
        <v>1.1467153875463505</v>
      </c>
      <c r="C88" s="24">
        <f t="shared" si="2"/>
        <v>672668.25611409266</v>
      </c>
      <c r="D88" s="25">
        <f t="shared" si="5"/>
        <v>771359.03999999946</v>
      </c>
      <c r="E88" s="4"/>
      <c r="F88" s="4"/>
      <c r="G88" s="6"/>
      <c r="H88" s="4"/>
    </row>
    <row r="89" spans="1:8">
      <c r="A89" s="22">
        <f t="shared" si="0"/>
        <v>43404</v>
      </c>
      <c r="B89" s="23">
        <f t="shared" si="1"/>
        <v>1.0857461510360373</v>
      </c>
      <c r="C89" s="24">
        <f t="shared" si="2"/>
        <v>680860.93539875979</v>
      </c>
      <c r="D89" s="25">
        <f t="shared" si="5"/>
        <v>739242.13999999955</v>
      </c>
      <c r="E89" s="4"/>
      <c r="F89" s="4"/>
      <c r="G89" s="6"/>
      <c r="H89" s="4"/>
    </row>
    <row r="90" spans="1:8">
      <c r="A90" s="22">
        <f t="shared" si="0"/>
        <v>43434</v>
      </c>
      <c r="B90" s="23">
        <f t="shared" si="1"/>
        <v>1.1048330883595732</v>
      </c>
      <c r="C90" s="24">
        <f t="shared" si="2"/>
        <v>689007.65013316739</v>
      </c>
      <c r="D90" s="25">
        <f t="shared" si="5"/>
        <v>761238.4499999996</v>
      </c>
      <c r="E90" s="4"/>
      <c r="F90" s="4"/>
      <c r="G90" s="6"/>
      <c r="H90" s="4"/>
    </row>
    <row r="91" spans="1:8">
      <c r="A91" s="22">
        <f t="shared" si="0"/>
        <v>43465</v>
      </c>
      <c r="B91" s="23">
        <f t="shared" si="1"/>
        <v>1.0638743704200182</v>
      </c>
      <c r="C91" s="24">
        <f t="shared" si="2"/>
        <v>585243.71609233017</v>
      </c>
      <c r="D91" s="25">
        <f t="shared" si="5"/>
        <v>622625.78999999969</v>
      </c>
      <c r="E91" s="4"/>
      <c r="F91" s="4"/>
      <c r="G91" s="6"/>
      <c r="H91" s="4"/>
    </row>
    <row r="92" spans="1:8">
      <c r="A92" s="22">
        <f t="shared" si="0"/>
        <v>43496</v>
      </c>
      <c r="B92" s="23">
        <f t="shared" si="1"/>
        <v>1.0853545668823359</v>
      </c>
      <c r="C92" s="24">
        <f t="shared" si="2"/>
        <v>612687.65092144406</v>
      </c>
      <c r="D92" s="25">
        <f t="shared" si="5"/>
        <v>664983.33999999973</v>
      </c>
      <c r="E92" s="4"/>
      <c r="F92" s="4"/>
      <c r="G92" s="6"/>
      <c r="H92" s="4"/>
    </row>
    <row r="93" spans="1:8">
      <c r="A93" s="22">
        <f t="shared" si="0"/>
        <v>43524</v>
      </c>
      <c r="B93" s="23">
        <f t="shared" si="1"/>
        <v>1.2367183325148354</v>
      </c>
      <c r="C93" s="24">
        <f t="shared" si="2"/>
        <v>631900.02076776477</v>
      </c>
      <c r="D93" s="25">
        <f t="shared" si="5"/>
        <v>781482.34</v>
      </c>
      <c r="E93" s="4"/>
      <c r="F93" s="4"/>
      <c r="G93" s="6"/>
      <c r="H93" s="4"/>
    </row>
    <row r="94" spans="1:8">
      <c r="A94" s="22">
        <f t="shared" si="0"/>
        <v>43555</v>
      </c>
      <c r="B94" s="23">
        <f t="shared" si="1"/>
        <v>1.3230913950345768</v>
      </c>
      <c r="C94" s="24">
        <f t="shared" si="2"/>
        <v>639204.77691406815</v>
      </c>
      <c r="D94" s="25">
        <f t="shared" si="5"/>
        <v>845726.33999999985</v>
      </c>
      <c r="E94" s="4"/>
      <c r="F94" s="4"/>
      <c r="G94" s="6"/>
      <c r="H94" s="4"/>
    </row>
    <row r="95" spans="1:8">
      <c r="A95" s="22">
        <f t="shared" si="0"/>
        <v>43585</v>
      </c>
      <c r="B95" s="23">
        <f t="shared" si="1"/>
        <v>1.3750354999586605</v>
      </c>
      <c r="C95" s="24">
        <f t="shared" si="2"/>
        <v>648582.80388165382</v>
      </c>
      <c r="D95" s="25">
        <f t="shared" si="5"/>
        <v>891824.37999999966</v>
      </c>
      <c r="E95" s="4"/>
      <c r="F95" s="4"/>
      <c r="G95" s="6"/>
      <c r="H95" s="4"/>
    </row>
    <row r="96" spans="1:8">
      <c r="E96" s="4"/>
      <c r="F96" s="4"/>
      <c r="G96" s="6"/>
      <c r="H96" s="4"/>
    </row>
    <row r="97" spans="1:5">
      <c r="A97" s="18"/>
      <c r="E97" s="26">
        <f>B95^(1/YEARFRAC(A95,A51))-1</f>
        <v>9.0741847524368424E-2</v>
      </c>
    </row>
    <row r="98" spans="1:5">
      <c r="A98" s="18"/>
    </row>
    <row r="99" spans="1:5">
      <c r="A99" s="1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股票账户月报</vt:lpstr>
      <vt:lpstr>天天基金账户月报</vt:lpstr>
      <vt:lpstr>整体情况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2019-04-11T06:18:52Z</dcterms:modified>
</cp:coreProperties>
</file>