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812"/>
  <workbookPr filterPrivacy="1"/>
  <mc:AlternateContent xmlns:mc="http://schemas.openxmlformats.org/markup-compatibility/2006">
    <mc:Choice Requires="x15">
      <x15ac:absPath xmlns:x15ac="http://schemas.microsoft.com/office/spreadsheetml/2010/11/ac" url="/Users/klq26/github/finance-data/Portfolio/"/>
    </mc:Choice>
  </mc:AlternateContent>
  <bookViews>
    <workbookView xWindow="0" yWindow="460" windowWidth="28800" windowHeight="16660"/>
  </bookViews>
  <sheets>
    <sheet name="ETF 计划差异" sheetId="1" r:id="rId1"/>
    <sheet name="Sheet2" sheetId="2" r:id="rId2"/>
    <sheet name="Sheet3" sheetId="3" r:id="rId3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7" i="1" l="1"/>
  <c r="D12" i="1"/>
  <c r="C3" i="1"/>
  <c r="C18" i="1"/>
  <c r="C4" i="1"/>
  <c r="C6" i="1"/>
  <c r="C10" i="1"/>
  <c r="D10" i="1"/>
  <c r="C11" i="1"/>
  <c r="C12" i="1"/>
  <c r="C13" i="1"/>
  <c r="D13" i="1"/>
  <c r="C16" i="1"/>
  <c r="D16" i="1"/>
  <c r="C17" i="1"/>
  <c r="D18" i="1"/>
  <c r="C20" i="1"/>
  <c r="D20" i="1"/>
  <c r="C2" i="1"/>
  <c r="D2" i="1"/>
  <c r="C7" i="1"/>
  <c r="C8" i="1"/>
  <c r="C9" i="1"/>
  <c r="C14" i="1"/>
  <c r="C15" i="1"/>
  <c r="C19" i="1"/>
  <c r="C21" i="1"/>
  <c r="B21" i="1"/>
</calcChain>
</file>

<file path=xl/sharedStrings.xml><?xml version="1.0" encoding="utf-8"?>
<sst xmlns="http://schemas.openxmlformats.org/spreadsheetml/2006/main" count="25" uniqueCount="25">
  <si>
    <t>品种</t>
    <phoneticPr fontId="2" type="noConversion"/>
  </si>
  <si>
    <t>比例</t>
    <phoneticPr fontId="2" type="noConversion"/>
  </si>
  <si>
    <t>上证50</t>
    <phoneticPr fontId="2" type="noConversion"/>
  </si>
  <si>
    <t>沪深300</t>
    <phoneticPr fontId="2" type="noConversion"/>
  </si>
  <si>
    <t>中证500</t>
    <phoneticPr fontId="2" type="noConversion"/>
  </si>
  <si>
    <t>中证1000</t>
    <phoneticPr fontId="2" type="noConversion"/>
  </si>
  <si>
    <t>中证红利</t>
    <phoneticPr fontId="2" type="noConversion"/>
  </si>
  <si>
    <t>全指医药</t>
    <phoneticPr fontId="2" type="noConversion"/>
  </si>
  <si>
    <t>中证养老</t>
    <phoneticPr fontId="2" type="noConversion"/>
  </si>
  <si>
    <t>中证环保</t>
    <phoneticPr fontId="2" type="noConversion"/>
  </si>
  <si>
    <t>中证传媒</t>
    <phoneticPr fontId="2" type="noConversion"/>
  </si>
  <si>
    <t>创业板</t>
    <phoneticPr fontId="2" type="noConversion"/>
  </si>
  <si>
    <t>可转债</t>
    <phoneticPr fontId="2" type="noConversion"/>
  </si>
  <si>
    <t>原油</t>
    <phoneticPr fontId="2" type="noConversion"/>
  </si>
  <si>
    <t>金融地产</t>
    <phoneticPr fontId="2" type="noConversion"/>
  </si>
  <si>
    <t>中证消费</t>
    <phoneticPr fontId="2" type="noConversion"/>
  </si>
  <si>
    <t>海外互联网</t>
    <phoneticPr fontId="2" type="noConversion"/>
  </si>
  <si>
    <t>恒生</t>
    <phoneticPr fontId="2" type="noConversion"/>
  </si>
  <si>
    <t>德国30</t>
    <phoneticPr fontId="2" type="noConversion"/>
  </si>
  <si>
    <t>证券公司</t>
    <phoneticPr fontId="2" type="noConversion"/>
  </si>
  <si>
    <t>黄金</t>
    <phoneticPr fontId="2" type="noConversion"/>
  </si>
  <si>
    <t>现金</t>
    <phoneticPr fontId="2" type="noConversion"/>
  </si>
  <si>
    <t>ETF计划</t>
    <phoneticPr fontId="2" type="noConversion"/>
  </si>
  <si>
    <t>大致收益</t>
    <phoneticPr fontId="2" type="noConversion"/>
  </si>
  <si>
    <t>差值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</si>
</sst>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DengXian"/>
      <family val="2"/>
      <scheme val="minor"/>
    </font>
    <font>
      <sz val="11"/>
      <color theme="1"/>
      <name val="DengXian"/>
      <family val="2"/>
      <scheme val="minor"/>
    </font>
    <font>
      <sz val="9"/>
      <name val="DengXian"/>
      <family val="3"/>
      <charset val="134"/>
      <scheme val="minor"/>
    </font>
    <font>
      <b/>
      <sz val="11"/>
      <color theme="1"/>
      <name val="DengXian"/>
      <family val="3"/>
      <charset val="134"/>
      <scheme val="minor"/>
    </font>
    <font>
      <u/>
      <sz val="11"/>
      <color theme="10"/>
      <name val="DengXian"/>
      <family val="2"/>
      <scheme val="minor"/>
    </font>
    <font>
      <u/>
      <sz val="11"/>
      <color theme="11"/>
      <name val="DengXian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2">
    <xf numFmtId="0" fontId="0" fillId="0" borderId="0"/>
    <xf numFmtId="9" fontId="1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6">
    <xf numFmtId="0" fontId="0" fillId="0" borderId="0" xfId="0"/>
    <xf numFmtId="10" fontId="0" fillId="0" borderId="0" xfId="1" applyNumberFormat="1" applyFont="1" applyAlignment="1"/>
    <xf numFmtId="10" fontId="0" fillId="0" borderId="0" xfId="0" applyNumberFormat="1"/>
    <xf numFmtId="10" fontId="3" fillId="2" borderId="0" xfId="1" applyNumberFormat="1" applyFont="1" applyFill="1" applyAlignment="1"/>
    <xf numFmtId="49" fontId="0" fillId="0" borderId="0" xfId="0" applyNumberFormat="1"/>
    <xf numFmtId="10" fontId="1" fillId="0" borderId="0" xfId="1" applyNumberFormat="1" applyFont="1" applyFill="1" applyAlignment="1"/>
  </cellXfs>
  <cellStyles count="42">
    <cellStyle name="百分比" xfId="1" builtinId="5"/>
    <cellStyle name="常规" xfId="0" builtinId="0"/>
    <cellStyle name="超链接" xfId="2" builtinId="8" hidden="1"/>
    <cellStyle name="超链接" xfId="4" builtinId="8" hidden="1"/>
    <cellStyle name="超链接" xfId="6" builtinId="8" hidden="1"/>
    <cellStyle name="超链接" xfId="8" builtinId="8" hidden="1"/>
    <cellStyle name="超链接" xfId="10" builtinId="8" hidden="1"/>
    <cellStyle name="超链接" xfId="12" builtinId="8" hidden="1"/>
    <cellStyle name="超链接" xfId="14" builtinId="8" hidden="1"/>
    <cellStyle name="超链接" xfId="16" builtinId="8" hidden="1"/>
    <cellStyle name="超链接" xfId="18" builtinId="8" hidden="1"/>
    <cellStyle name="超链接" xfId="20" builtinId="8" hidden="1"/>
    <cellStyle name="超链接" xfId="22" builtinId="8" hidden="1"/>
    <cellStyle name="超链接" xfId="24" builtinId="8" hidden="1"/>
    <cellStyle name="超链接" xfId="26" builtinId="8" hidden="1"/>
    <cellStyle name="超链接" xfId="28" builtinId="8" hidden="1"/>
    <cellStyle name="超链接" xfId="30" builtinId="8" hidden="1"/>
    <cellStyle name="超链接" xfId="32" builtinId="8" hidden="1"/>
    <cellStyle name="超链接" xfId="34" builtinId="8" hidden="1"/>
    <cellStyle name="超链接" xfId="36" builtinId="8" hidden="1"/>
    <cellStyle name="超链接" xfId="38" builtinId="8" hidden="1"/>
    <cellStyle name="超链接" xfId="40" builtinId="8" hidden="1"/>
    <cellStyle name="已访问的超链接" xfId="3" builtinId="9" hidden="1"/>
    <cellStyle name="已访问的超链接" xfId="5" builtinId="9" hidden="1"/>
    <cellStyle name="已访问的超链接" xfId="7" builtinId="9" hidden="1"/>
    <cellStyle name="已访问的超链接" xfId="9" builtinId="9" hidden="1"/>
    <cellStyle name="已访问的超链接" xfId="11" builtinId="9" hidden="1"/>
    <cellStyle name="已访问的超链接" xfId="13" builtinId="9" hidden="1"/>
    <cellStyle name="已访问的超链接" xfId="15" builtinId="9" hidden="1"/>
    <cellStyle name="已访问的超链接" xfId="17" builtinId="9" hidden="1"/>
    <cellStyle name="已访问的超链接" xfId="19" builtinId="9" hidden="1"/>
    <cellStyle name="已访问的超链接" xfId="21" builtinId="9" hidden="1"/>
    <cellStyle name="已访问的超链接" xfId="23" builtinId="9" hidden="1"/>
    <cellStyle name="已访问的超链接" xfId="25" builtinId="9" hidden="1"/>
    <cellStyle name="已访问的超链接" xfId="27" builtinId="9" hidden="1"/>
    <cellStyle name="已访问的超链接" xfId="29" builtinId="9" hidden="1"/>
    <cellStyle name="已访问的超链接" xfId="31" builtinId="9" hidden="1"/>
    <cellStyle name="已访问的超链接" xfId="33" builtinId="9" hidden="1"/>
    <cellStyle name="已访问的超链接" xfId="35" builtinId="9" hidden="1"/>
    <cellStyle name="已访问的超链接" xfId="37" builtinId="9" hidden="1"/>
    <cellStyle name="已访问的超链接" xfId="39" builtinId="9" hidden="1"/>
    <cellStyle name="已访问的超链接" xfId="41" builtinId="9" hidden="1"/>
  </cellStyles>
  <dxfs count="2">
    <dxf>
      <font>
        <color rgb="FFFF0000"/>
      </font>
    </dxf>
    <dxf>
      <font>
        <color rgb="FF00B050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5"/>
  <sheetViews>
    <sheetView tabSelected="1" zoomScale="160" zoomScaleNormal="160" zoomScalePageLayoutView="160" workbookViewId="0">
      <selection activeCell="D21" sqref="D21"/>
    </sheetView>
  </sheetViews>
  <sheetFormatPr baseColWidth="10" defaultColWidth="8.83203125" defaultRowHeight="15" x14ac:dyDescent="0.2"/>
  <cols>
    <col min="1" max="1" width="16.1640625" bestFit="1" customWidth="1"/>
    <col min="2" max="2" width="9.6640625" customWidth="1"/>
    <col min="3" max="3" width="8.1640625" bestFit="1" customWidth="1"/>
    <col min="4" max="4" width="8.1640625" customWidth="1"/>
    <col min="5" max="5" width="9.5" bestFit="1" customWidth="1"/>
  </cols>
  <sheetData>
    <row r="1" spans="1:5" x14ac:dyDescent="0.2">
      <c r="A1" t="s">
        <v>0</v>
      </c>
      <c r="B1" t="s">
        <v>1</v>
      </c>
      <c r="C1" t="s">
        <v>22</v>
      </c>
      <c r="D1" t="s">
        <v>24</v>
      </c>
      <c r="E1" t="s">
        <v>23</v>
      </c>
    </row>
    <row r="2" spans="1:5" x14ac:dyDescent="0.2">
      <c r="A2" t="s">
        <v>2</v>
      </c>
      <c r="B2" s="1">
        <v>5.4999999999999997E-3</v>
      </c>
      <c r="C2" s="1">
        <f>9/150</f>
        <v>0.06</v>
      </c>
      <c r="D2" s="1">
        <f>C2-B2</f>
        <v>5.45E-2</v>
      </c>
      <c r="E2" s="2">
        <v>0.22639999999999999</v>
      </c>
    </row>
    <row r="3" spans="1:5" x14ac:dyDescent="0.2">
      <c r="A3" t="s">
        <v>3</v>
      </c>
      <c r="B3" s="1">
        <v>4.9500000000000002E-2</v>
      </c>
      <c r="C3" s="1">
        <f>8/150</f>
        <v>5.3333333333333337E-2</v>
      </c>
      <c r="D3" s="1"/>
      <c r="E3" s="2">
        <v>2.3E-2</v>
      </c>
    </row>
    <row r="4" spans="1:5" x14ac:dyDescent="0.2">
      <c r="A4" t="s">
        <v>4</v>
      </c>
      <c r="B4" s="1">
        <v>0.1678</v>
      </c>
      <c r="C4" s="1">
        <f>25/150</f>
        <v>0.16666666666666666</v>
      </c>
      <c r="D4" s="1"/>
      <c r="E4" s="2">
        <v>-0.2</v>
      </c>
    </row>
    <row r="5" spans="1:5" x14ac:dyDescent="0.2">
      <c r="A5" t="s">
        <v>5</v>
      </c>
      <c r="B5" s="1">
        <v>1.0999999999999999E-2</v>
      </c>
      <c r="C5" s="1">
        <v>0</v>
      </c>
      <c r="D5" s="1"/>
      <c r="E5" s="2">
        <v>0</v>
      </c>
    </row>
    <row r="6" spans="1:5" x14ac:dyDescent="0.2">
      <c r="A6" t="s">
        <v>11</v>
      </c>
      <c r="B6" s="1">
        <v>2.76E-2</v>
      </c>
      <c r="C6" s="1">
        <f>4/150</f>
        <v>2.6666666666666668E-2</v>
      </c>
      <c r="D6" s="1"/>
      <c r="E6" s="2">
        <v>-0.1</v>
      </c>
    </row>
    <row r="7" spans="1:5" x14ac:dyDescent="0.2">
      <c r="A7" t="s">
        <v>6</v>
      </c>
      <c r="B7" s="1">
        <v>9.35E-2</v>
      </c>
      <c r="C7" s="1">
        <f>14/150</f>
        <v>9.3333333333333338E-2</v>
      </c>
      <c r="D7" s="1"/>
      <c r="E7" s="2">
        <v>9.5999999999999992E-3</v>
      </c>
    </row>
    <row r="8" spans="1:5" x14ac:dyDescent="0.2">
      <c r="A8" t="s">
        <v>7</v>
      </c>
      <c r="B8" s="1">
        <v>6.6000000000000003E-2</v>
      </c>
      <c r="C8" s="1">
        <f>10/150</f>
        <v>6.6666666666666666E-2</v>
      </c>
      <c r="D8" s="1"/>
      <c r="E8" s="2">
        <v>-0.115</v>
      </c>
    </row>
    <row r="9" spans="1:5" x14ac:dyDescent="0.2">
      <c r="A9" t="s">
        <v>8</v>
      </c>
      <c r="B9" s="1">
        <v>7.1499999999999994E-2</v>
      </c>
      <c r="C9" s="1">
        <f>11/150</f>
        <v>7.3333333333333334E-2</v>
      </c>
      <c r="D9" s="1"/>
      <c r="E9" s="2">
        <v>-6.2399999999999997E-2</v>
      </c>
    </row>
    <row r="10" spans="1:5" x14ac:dyDescent="0.2">
      <c r="A10" t="s">
        <v>9</v>
      </c>
      <c r="B10" s="1">
        <v>4.3999999999999997E-2</v>
      </c>
      <c r="C10" s="1">
        <f>9/150</f>
        <v>0.06</v>
      </c>
      <c r="D10" s="3">
        <f t="shared" ref="D10:D20" si="0">C10-B10</f>
        <v>1.6E-2</v>
      </c>
      <c r="E10" s="2">
        <v>-0.21729999999999999</v>
      </c>
    </row>
    <row r="11" spans="1:5" x14ac:dyDescent="0.2">
      <c r="A11" t="s">
        <v>10</v>
      </c>
      <c r="B11" s="1">
        <v>3.3000000000000002E-2</v>
      </c>
      <c r="C11" s="1">
        <f>5/150</f>
        <v>3.3333333333333333E-2</v>
      </c>
      <c r="D11" s="1"/>
      <c r="E11" s="2">
        <v>-0.2039</v>
      </c>
    </row>
    <row r="12" spans="1:5" x14ac:dyDescent="0.2">
      <c r="A12" t="s">
        <v>14</v>
      </c>
      <c r="B12" s="1">
        <v>1.0999999999999999E-2</v>
      </c>
      <c r="C12" s="1">
        <f>3/150</f>
        <v>0.02</v>
      </c>
      <c r="D12" s="5">
        <f t="shared" si="0"/>
        <v>9.0000000000000011E-3</v>
      </c>
      <c r="E12" s="2">
        <v>4.2299999999999997E-2</v>
      </c>
    </row>
    <row r="13" spans="1:5" x14ac:dyDescent="0.2">
      <c r="A13" t="s">
        <v>19</v>
      </c>
      <c r="B13" s="1">
        <v>5.4999999999999997E-3</v>
      </c>
      <c r="C13" s="1">
        <f>4/150</f>
        <v>2.6666666666666668E-2</v>
      </c>
      <c r="D13" s="5">
        <f t="shared" si="0"/>
        <v>2.1166666666666667E-2</v>
      </c>
      <c r="E13" s="2">
        <v>5.4300000000000001E-2</v>
      </c>
    </row>
    <row r="14" spans="1:5" x14ac:dyDescent="0.2">
      <c r="A14" t="s">
        <v>15</v>
      </c>
      <c r="B14" s="1">
        <v>5.4999999999999997E-3</v>
      </c>
      <c r="C14" s="1">
        <f>1/150</f>
        <v>6.6666666666666671E-3</v>
      </c>
      <c r="D14" s="1"/>
      <c r="E14" s="2">
        <v>6.9000000000000006E-2</v>
      </c>
    </row>
    <row r="15" spans="1:5" x14ac:dyDescent="0.2">
      <c r="A15" t="s">
        <v>16</v>
      </c>
      <c r="B15" s="1">
        <v>1.0999999999999999E-2</v>
      </c>
      <c r="C15" s="1">
        <f>2/150</f>
        <v>1.3333333333333334E-2</v>
      </c>
      <c r="D15" s="1"/>
      <c r="E15" s="2">
        <v>-1.5299999999999999E-2</v>
      </c>
    </row>
    <row r="16" spans="1:5" x14ac:dyDescent="0.2">
      <c r="A16" t="s">
        <v>17</v>
      </c>
      <c r="B16" s="1">
        <v>5.4999999999999997E-3</v>
      </c>
      <c r="C16" s="1">
        <f>9/150</f>
        <v>0.06</v>
      </c>
      <c r="D16" s="1">
        <f t="shared" si="0"/>
        <v>5.45E-2</v>
      </c>
      <c r="E16" s="2">
        <v>0.43709999999999999</v>
      </c>
    </row>
    <row r="17" spans="1:5" x14ac:dyDescent="0.2">
      <c r="A17" t="s">
        <v>18</v>
      </c>
      <c r="B17" s="1">
        <v>1.66E-2</v>
      </c>
      <c r="C17" s="1">
        <f>3/150</f>
        <v>0.02</v>
      </c>
      <c r="D17" s="3">
        <f t="shared" si="0"/>
        <v>3.4000000000000002E-3</v>
      </c>
      <c r="E17" s="2">
        <v>-4.0099999999999997E-2</v>
      </c>
    </row>
    <row r="18" spans="1:5" x14ac:dyDescent="0.2">
      <c r="A18" t="s">
        <v>12</v>
      </c>
      <c r="B18" s="1">
        <v>3.3000000000000002E-2</v>
      </c>
      <c r="C18" s="1">
        <f>7/150</f>
        <v>4.6666666666666669E-2</v>
      </c>
      <c r="D18" s="5">
        <f t="shared" si="0"/>
        <v>1.3666666666666667E-2</v>
      </c>
      <c r="E18" s="2">
        <v>0.05</v>
      </c>
    </row>
    <row r="19" spans="1:5" x14ac:dyDescent="0.2">
      <c r="A19" t="s">
        <v>13</v>
      </c>
      <c r="B19" s="1">
        <v>1.0999999999999999E-2</v>
      </c>
      <c r="C19" s="1">
        <f>2/150</f>
        <v>1.3333333333333334E-2</v>
      </c>
      <c r="D19" s="1"/>
      <c r="E19" s="2">
        <v>0.21820000000000001</v>
      </c>
    </row>
    <row r="20" spans="1:5" x14ac:dyDescent="0.2">
      <c r="A20" t="s">
        <v>20</v>
      </c>
      <c r="B20" s="1">
        <v>0</v>
      </c>
      <c r="C20" s="1">
        <f>1/150</f>
        <v>6.6666666666666671E-3</v>
      </c>
      <c r="D20" s="5">
        <f t="shared" si="0"/>
        <v>6.6666666666666671E-3</v>
      </c>
      <c r="E20" s="2">
        <v>2.3199999999999998E-2</v>
      </c>
    </row>
    <row r="21" spans="1:5" x14ac:dyDescent="0.2">
      <c r="A21" t="s">
        <v>21</v>
      </c>
      <c r="B21" s="2">
        <f>1-SUM(B2:B20)</f>
        <v>0.33150000000000013</v>
      </c>
      <c r="C21" s="1">
        <f>1-SUM(C2:C20)</f>
        <v>0.15333333333333332</v>
      </c>
      <c r="D21" s="1"/>
      <c r="E21" s="2"/>
    </row>
    <row r="24" spans="1:5" x14ac:dyDescent="0.2">
      <c r="C24" s="4"/>
    </row>
    <row r="25" spans="1:5" x14ac:dyDescent="0.2">
      <c r="C25" s="4"/>
    </row>
    <row r="26" spans="1:5" x14ac:dyDescent="0.2">
      <c r="C26" s="4"/>
    </row>
    <row r="27" spans="1:5" x14ac:dyDescent="0.2">
      <c r="B27" s="4"/>
    </row>
    <row r="28" spans="1:5" x14ac:dyDescent="0.2">
      <c r="B28" s="4"/>
    </row>
    <row r="29" spans="1:5" x14ac:dyDescent="0.2">
      <c r="B29" s="4"/>
    </row>
    <row r="30" spans="1:5" x14ac:dyDescent="0.2">
      <c r="B30" s="4"/>
    </row>
    <row r="31" spans="1:5" x14ac:dyDescent="0.2">
      <c r="B31" s="4"/>
    </row>
    <row r="32" spans="1:5" x14ac:dyDescent="0.2">
      <c r="B32" s="4"/>
    </row>
    <row r="33" spans="2:2" x14ac:dyDescent="0.2">
      <c r="B33" s="4"/>
    </row>
    <row r="34" spans="2:2" x14ac:dyDescent="0.2">
      <c r="B34" s="4"/>
    </row>
    <row r="44" spans="2:2" x14ac:dyDescent="0.2">
      <c r="B44" s="4"/>
    </row>
    <row r="45" spans="2:2" x14ac:dyDescent="0.2">
      <c r="B45" s="4"/>
    </row>
  </sheetData>
  <phoneticPr fontId="2" type="noConversion"/>
  <conditionalFormatting sqref="E2:E20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ETF 计划差异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2019-02-15T03:15:03Z</dcterms:modified>
</cp:coreProperties>
</file>